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875"/>
  </bookViews>
  <sheets>
    <sheet name="MainDisplay" sheetId="1" r:id="rId1"/>
    <sheet name="Data" sheetId="2" state="hidden" r:id="rId2"/>
    <sheet name="Data2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5" i="3"/>
  <c r="S1" i="3"/>
  <c r="S4" i="3" l="1"/>
  <c r="S35" i="3"/>
  <c r="S27" i="3"/>
  <c r="S5" i="3"/>
  <c r="S37" i="3"/>
  <c r="S69" i="3"/>
  <c r="S19" i="3"/>
  <c r="S6" i="3"/>
  <c r="S38" i="3"/>
  <c r="S70" i="3"/>
  <c r="S15" i="3"/>
  <c r="S47" i="3"/>
  <c r="S79" i="3"/>
  <c r="S59" i="3"/>
  <c r="S16" i="3"/>
  <c r="S48" i="3"/>
  <c r="S80" i="3"/>
  <c r="S9" i="3"/>
  <c r="S41" i="3"/>
  <c r="S73" i="3"/>
  <c r="S50" i="3"/>
  <c r="S74" i="3"/>
  <c r="S68" i="3"/>
  <c r="S29" i="3"/>
  <c r="S61" i="3"/>
  <c r="S66" i="3"/>
  <c r="S60" i="3"/>
  <c r="S30" i="3"/>
  <c r="S62" i="3"/>
  <c r="S7" i="3"/>
  <c r="S39" i="3"/>
  <c r="S71" i="3"/>
  <c r="S11" i="3"/>
  <c r="S8" i="3"/>
  <c r="S40" i="3"/>
  <c r="S72" i="3"/>
  <c r="S36" i="3"/>
  <c r="S33" i="3"/>
  <c r="S65" i="3"/>
  <c r="S42" i="3"/>
  <c r="S67" i="3"/>
  <c r="S45" i="3"/>
  <c r="S51" i="3"/>
  <c r="S46" i="3"/>
  <c r="S23" i="3"/>
  <c r="S18" i="3"/>
  <c r="S24" i="3"/>
  <c r="S43" i="3"/>
  <c r="S49" i="3"/>
  <c r="S26" i="3"/>
  <c r="S21" i="3"/>
  <c r="S34" i="3"/>
  <c r="S22" i="3"/>
  <c r="S44" i="3"/>
  <c r="S63" i="3"/>
  <c r="S52" i="3"/>
  <c r="S64" i="3"/>
  <c r="S25" i="3"/>
  <c r="S77" i="3"/>
  <c r="S13" i="3"/>
  <c r="S14" i="3"/>
  <c r="S55" i="3"/>
  <c r="S56" i="3"/>
  <c r="S81" i="3"/>
  <c r="S10" i="3"/>
  <c r="S53" i="3"/>
  <c r="S54" i="3"/>
  <c r="S58" i="3"/>
  <c r="S75" i="3"/>
  <c r="S76" i="3"/>
  <c r="S78" i="3"/>
  <c r="S20" i="3"/>
  <c r="S17" i="3"/>
  <c r="S32" i="3"/>
  <c r="S28" i="3"/>
  <c r="S57" i="3"/>
  <c r="S12" i="3"/>
  <c r="S31" i="3"/>
  <c r="B14" i="2"/>
  <c r="O26" i="1"/>
  <c r="O17" i="1"/>
  <c r="O19" i="1"/>
  <c r="O6" i="1"/>
  <c r="O31" i="1"/>
  <c r="O9" i="1"/>
  <c r="O20" i="1"/>
  <c r="O12" i="1"/>
  <c r="O21" i="1"/>
  <c r="O13" i="1"/>
  <c r="O14" i="1"/>
  <c r="O27" i="1"/>
  <c r="O11" i="1"/>
  <c r="O22" i="1"/>
  <c r="O28" i="1"/>
  <c r="O16" i="1"/>
  <c r="O7" i="1"/>
  <c r="O32" i="1"/>
  <c r="O33" i="1"/>
  <c r="O24" i="1"/>
  <c r="O30" i="1"/>
  <c r="O18" i="1"/>
  <c r="O34" i="1"/>
  <c r="O29" i="1"/>
  <c r="O15" i="1"/>
  <c r="O35" i="1"/>
  <c r="O10" i="1"/>
  <c r="O23" i="1"/>
  <c r="O51" i="1"/>
  <c r="H51" i="1"/>
  <c r="O8" i="1"/>
  <c r="O25" i="1"/>
  <c r="R36" i="1" l="1"/>
  <c r="D36" i="1"/>
  <c r="M1" i="3"/>
  <c r="P81" i="3"/>
  <c r="E81" i="3"/>
  <c r="P80" i="3"/>
  <c r="N80" i="3"/>
  <c r="Q79" i="3"/>
  <c r="P79" i="3"/>
  <c r="N78" i="3"/>
  <c r="D78" i="3"/>
  <c r="D77" i="3"/>
  <c r="Q77" i="3"/>
  <c r="E76" i="3"/>
  <c r="P76" i="3"/>
  <c r="P75" i="3"/>
  <c r="D75" i="3"/>
  <c r="N74" i="3"/>
  <c r="F74" i="3"/>
  <c r="E73" i="3"/>
  <c r="G73" i="3"/>
  <c r="O72" i="3"/>
  <c r="E72" i="3"/>
  <c r="P71" i="3"/>
  <c r="N71" i="3"/>
  <c r="F70" i="3"/>
  <c r="D70" i="3"/>
  <c r="D69" i="3"/>
  <c r="O69" i="3"/>
  <c r="P68" i="3"/>
  <c r="O68" i="3"/>
  <c r="O67" i="3"/>
  <c r="D67" i="3"/>
  <c r="O66" i="3"/>
  <c r="N66" i="3"/>
  <c r="E64" i="3"/>
  <c r="O64" i="3"/>
  <c r="E63" i="3"/>
  <c r="D60" i="3"/>
  <c r="N58" i="3"/>
  <c r="F56" i="3"/>
  <c r="P54" i="3"/>
  <c r="F52" i="3"/>
  <c r="E50" i="3"/>
  <c r="O63" i="3"/>
  <c r="D65" i="3"/>
  <c r="P60" i="3"/>
  <c r="F58" i="3"/>
  <c r="O56" i="3"/>
  <c r="G54" i="3"/>
  <c r="P52" i="3"/>
  <c r="F50" i="3"/>
  <c r="N59" i="3"/>
  <c r="N55" i="3"/>
  <c r="E51" i="3"/>
  <c r="P63" i="3"/>
  <c r="E59" i="3"/>
  <c r="E55" i="3"/>
  <c r="N51" i="3"/>
  <c r="F65" i="3"/>
  <c r="E61" i="3"/>
  <c r="N57" i="3"/>
  <c r="E53" i="3"/>
  <c r="F81" i="3"/>
  <c r="G81" i="3"/>
  <c r="Q80" i="3"/>
  <c r="D80" i="3"/>
  <c r="N79" i="3"/>
  <c r="G79" i="3"/>
  <c r="F78" i="3"/>
  <c r="O78" i="3"/>
  <c r="O77" i="3"/>
  <c r="G77" i="3"/>
  <c r="N76" i="3"/>
  <c r="G76" i="3"/>
  <c r="N75" i="3"/>
  <c r="F75" i="3"/>
  <c r="O74" i="3"/>
  <c r="G74" i="3"/>
  <c r="N73" i="3"/>
  <c r="F73" i="3"/>
  <c r="F72" i="3"/>
  <c r="G72" i="3"/>
  <c r="Q71" i="3"/>
  <c r="D71" i="3"/>
  <c r="G70" i="3"/>
  <c r="P70" i="3"/>
  <c r="N69" i="3"/>
  <c r="P69" i="3"/>
  <c r="D68" i="3"/>
  <c r="N68" i="3"/>
  <c r="Q67" i="3"/>
  <c r="F67" i="3"/>
  <c r="D66" i="3"/>
  <c r="Q66" i="3"/>
  <c r="D62" i="3"/>
  <c r="D63" i="3"/>
  <c r="P61" i="3"/>
  <c r="F59" i="3"/>
  <c r="Q57" i="3"/>
  <c r="G55" i="3"/>
  <c r="N53" i="3"/>
  <c r="G51" i="3"/>
  <c r="N64" i="3"/>
  <c r="N63" i="3"/>
  <c r="G61" i="3"/>
  <c r="D59" i="3"/>
  <c r="P57" i="3"/>
  <c r="P55" i="3"/>
  <c r="P53" i="3"/>
  <c r="P51" i="3"/>
  <c r="F61" i="3"/>
  <c r="D57" i="3"/>
  <c r="F53" i="3"/>
  <c r="N61" i="3"/>
  <c r="G57" i="3"/>
  <c r="Q53" i="3"/>
  <c r="Q63" i="3"/>
  <c r="O65" i="3"/>
  <c r="G59" i="3"/>
  <c r="Q55" i="3"/>
  <c r="O51" i="3"/>
  <c r="D81" i="3"/>
  <c r="O80" i="3"/>
  <c r="O79" i="3"/>
  <c r="Q78" i="3"/>
  <c r="E77" i="3"/>
  <c r="F76" i="3"/>
  <c r="G75" i="3"/>
  <c r="E74" i="3"/>
  <c r="D73" i="3"/>
  <c r="P72" i="3"/>
  <c r="E71" i="3"/>
  <c r="O70" i="3"/>
  <c r="G69" i="3"/>
  <c r="E68" i="3"/>
  <c r="P67" i="3"/>
  <c r="G66" i="3"/>
  <c r="G63" i="3"/>
  <c r="N60" i="3"/>
  <c r="G56" i="3"/>
  <c r="E52" i="3"/>
  <c r="Q65" i="3"/>
  <c r="O59" i="3"/>
  <c r="O55" i="3"/>
  <c r="F51" i="3"/>
  <c r="Q64" i="3"/>
  <c r="E54" i="3"/>
  <c r="G60" i="3"/>
  <c r="O52" i="3"/>
  <c r="Q62" i="3"/>
  <c r="N56" i="3"/>
  <c r="N65" i="3"/>
  <c r="F60" i="3"/>
  <c r="E56" i="3"/>
  <c r="Q52" i="3"/>
  <c r="Q81" i="3"/>
  <c r="E80" i="3"/>
  <c r="D79" i="3"/>
  <c r="P78" i="3"/>
  <c r="P77" i="3"/>
  <c r="O76" i="3"/>
  <c r="E75" i="3"/>
  <c r="D74" i="3"/>
  <c r="P73" i="3"/>
  <c r="D72" i="3"/>
  <c r="F71" i="3"/>
  <c r="Q70" i="3"/>
  <c r="F69" i="3"/>
  <c r="F68" i="3"/>
  <c r="N67" i="3"/>
  <c r="F66" i="3"/>
  <c r="G62" i="3"/>
  <c r="Q59" i="3"/>
  <c r="D55" i="3"/>
  <c r="Q51" i="3"/>
  <c r="G64" i="3"/>
  <c r="Q58" i="3"/>
  <c r="N54" i="3"/>
  <c r="D50" i="3"/>
  <c r="O81" i="3"/>
  <c r="F80" i="3"/>
  <c r="F79" i="3"/>
  <c r="G78" i="3"/>
  <c r="F77" i="3"/>
  <c r="D76" i="3"/>
  <c r="Q75" i="3"/>
  <c r="P74" i="3"/>
  <c r="Q73" i="3"/>
  <c r="Q72" i="3"/>
  <c r="G71" i="3"/>
  <c r="E70" i="3"/>
  <c r="E69" i="3"/>
  <c r="Q68" i="3"/>
  <c r="E67" i="3"/>
  <c r="P66" i="3"/>
  <c r="E65" i="3"/>
  <c r="N62" i="3"/>
  <c r="D58" i="3"/>
  <c r="Q54" i="3"/>
  <c r="Q50" i="3"/>
  <c r="O62" i="3"/>
  <c r="D61" i="3"/>
  <c r="F57" i="3"/>
  <c r="G53" i="3"/>
  <c r="O58" i="3"/>
  <c r="N50" i="3"/>
  <c r="P56" i="3"/>
  <c r="Q60" i="3"/>
  <c r="D52" i="3"/>
  <c r="P62" i="3"/>
  <c r="P64" i="3"/>
  <c r="E58" i="3"/>
  <c r="O54" i="3"/>
  <c r="G50" i="3"/>
  <c r="N81" i="3"/>
  <c r="G80" i="3"/>
  <c r="E79" i="3"/>
  <c r="E78" i="3"/>
  <c r="N77" i="3"/>
  <c r="Q76" i="3"/>
  <c r="O75" i="3"/>
  <c r="Q74" i="3"/>
  <c r="O73" i="3"/>
  <c r="N72" i="3"/>
  <c r="O71" i="3"/>
  <c r="N70" i="3"/>
  <c r="Q69" i="3"/>
  <c r="G68" i="3"/>
  <c r="G67" i="3"/>
  <c r="E66" i="3"/>
  <c r="D64" i="3"/>
  <c r="O61" i="3"/>
  <c r="E57" i="3"/>
  <c r="D53" i="3"/>
  <c r="E62" i="3"/>
  <c r="F54" i="3"/>
  <c r="G65" i="3"/>
  <c r="Q61" i="3"/>
  <c r="O53" i="3"/>
  <c r="E60" i="3"/>
  <c r="O60" i="3"/>
  <c r="P50" i="3"/>
  <c r="P58" i="3"/>
  <c r="P59" i="3"/>
  <c r="D51" i="3"/>
  <c r="D56" i="3"/>
  <c r="Q56" i="3"/>
  <c r="F63" i="3"/>
  <c r="D54" i="3"/>
  <c r="P65" i="3"/>
  <c r="O57" i="3"/>
  <c r="G52" i="3"/>
  <c r="N52" i="3"/>
  <c r="G58" i="3"/>
  <c r="F62" i="3"/>
  <c r="O50" i="3"/>
  <c r="F64" i="3"/>
  <c r="F55" i="3"/>
  <c r="D49" i="3"/>
  <c r="F49" i="3"/>
  <c r="O49" i="3"/>
  <c r="Q49" i="3"/>
  <c r="G49" i="3"/>
  <c r="N49" i="3"/>
  <c r="E49" i="3"/>
  <c r="P49" i="3"/>
  <c r="C33" i="1"/>
  <c r="C26" i="1"/>
  <c r="C16" i="1"/>
  <c r="C32" i="1"/>
  <c r="C6" i="1"/>
  <c r="C27" i="1"/>
  <c r="C31" i="1"/>
  <c r="C13" i="1"/>
  <c r="C28" i="1"/>
  <c r="C29" i="1"/>
  <c r="C7" i="1"/>
  <c r="C17" i="1"/>
  <c r="C19" i="1"/>
  <c r="C34" i="1"/>
  <c r="C9" i="1"/>
  <c r="C24" i="1"/>
  <c r="C18" i="1"/>
  <c r="C15" i="1"/>
  <c r="C23" i="1"/>
  <c r="C14" i="1"/>
  <c r="C11" i="1"/>
  <c r="C21" i="1"/>
  <c r="C35" i="1"/>
  <c r="C30" i="1"/>
  <c r="C12" i="1"/>
  <c r="C10" i="1"/>
  <c r="C22" i="1"/>
  <c r="C20" i="1"/>
  <c r="D19" i="1"/>
  <c r="E6" i="1"/>
  <c r="E16" i="1"/>
  <c r="D35" i="1"/>
  <c r="E27" i="1"/>
  <c r="E18" i="1"/>
  <c r="D21" i="1"/>
  <c r="D34" i="1"/>
  <c r="D28" i="1"/>
  <c r="E28" i="1"/>
  <c r="D23" i="1"/>
  <c r="E26" i="1"/>
  <c r="D13" i="1"/>
  <c r="D20" i="1"/>
  <c r="E14" i="1"/>
  <c r="D33" i="1"/>
  <c r="E35" i="1"/>
  <c r="D32" i="1"/>
  <c r="E20" i="1"/>
  <c r="E22" i="1"/>
  <c r="D30" i="1"/>
  <c r="D11" i="1"/>
  <c r="E19" i="1"/>
  <c r="D29" i="1"/>
  <c r="E11" i="1"/>
  <c r="E13" i="1"/>
  <c r="D22" i="1"/>
  <c r="E21" i="1"/>
  <c r="D17" i="1"/>
  <c r="D24" i="1"/>
  <c r="E30" i="1"/>
  <c r="D7" i="1"/>
  <c r="E33" i="1"/>
  <c r="E29" i="1"/>
  <c r="D18" i="1"/>
  <c r="E32" i="1"/>
  <c r="E7" i="1"/>
  <c r="D16" i="1"/>
  <c r="D27" i="1"/>
  <c r="D15" i="1"/>
  <c r="D31" i="1"/>
  <c r="E23" i="1"/>
  <c r="E17" i="1"/>
  <c r="D6" i="1"/>
  <c r="E31" i="1"/>
  <c r="E15" i="1"/>
  <c r="E24" i="1"/>
  <c r="E34" i="1"/>
  <c r="E10" i="1"/>
  <c r="D12" i="1"/>
  <c r="E12" i="1"/>
  <c r="D10" i="1"/>
  <c r="D9" i="1"/>
  <c r="E9" i="1"/>
  <c r="D14" i="1"/>
  <c r="D26" i="1"/>
  <c r="M31" i="1"/>
  <c r="M32" i="1"/>
  <c r="N31" i="1"/>
  <c r="N30" i="1"/>
  <c r="N34" i="1"/>
  <c r="M29" i="1"/>
  <c r="M26" i="1"/>
  <c r="M30" i="1"/>
  <c r="N29" i="1"/>
  <c r="M33" i="1"/>
  <c r="M15" i="1"/>
  <c r="M27" i="1"/>
  <c r="N28" i="1"/>
  <c r="N15" i="1"/>
  <c r="N26" i="1"/>
  <c r="M28" i="1"/>
  <c r="N27" i="1"/>
  <c r="N32" i="1"/>
  <c r="N33" i="1"/>
  <c r="M34" i="1"/>
  <c r="O37" i="1"/>
  <c r="N11" i="1"/>
  <c r="M14" i="1"/>
  <c r="M12" i="1"/>
  <c r="N19" i="1"/>
  <c r="M11" i="1"/>
  <c r="M7" i="1"/>
  <c r="N24" i="1"/>
  <c r="M16" i="1"/>
  <c r="N21" i="1"/>
  <c r="M35" i="1"/>
  <c r="O39" i="1"/>
  <c r="M23" i="1"/>
  <c r="N12" i="1"/>
  <c r="M17" i="1"/>
  <c r="M19" i="1"/>
  <c r="M13" i="1"/>
  <c r="N22" i="1"/>
  <c r="N35" i="1"/>
  <c r="M22" i="1"/>
  <c r="N14" i="1"/>
  <c r="O40" i="1"/>
  <c r="M20" i="1"/>
  <c r="M10" i="1"/>
  <c r="M9" i="1"/>
  <c r="M21" i="1"/>
  <c r="N7" i="1"/>
  <c r="N13" i="1"/>
  <c r="M24" i="1"/>
  <c r="N23" i="1"/>
  <c r="N18" i="1"/>
  <c r="N10" i="1"/>
  <c r="M18" i="1"/>
  <c r="N17" i="1"/>
  <c r="O38" i="1"/>
  <c r="N9" i="1"/>
  <c r="N20" i="1"/>
  <c r="N16" i="1"/>
  <c r="D25" i="1"/>
  <c r="C8" i="1"/>
  <c r="O45" i="1"/>
  <c r="O41" i="1"/>
  <c r="M8" i="1"/>
  <c r="E8" i="1"/>
  <c r="O43" i="1"/>
  <c r="N8" i="1"/>
  <c r="O44" i="1"/>
  <c r="M25" i="1"/>
  <c r="D8" i="1"/>
  <c r="O47" i="1"/>
  <c r="O46" i="1"/>
  <c r="C25" i="1"/>
  <c r="N25" i="1"/>
  <c r="E25" i="1"/>
  <c r="P48" i="3"/>
  <c r="F21" i="3"/>
  <c r="P31" i="3"/>
  <c r="E28" i="3"/>
  <c r="P40" i="3"/>
  <c r="P21" i="3"/>
  <c r="G28" i="3"/>
  <c r="D8" i="3"/>
  <c r="G47" i="3"/>
  <c r="G26" i="3"/>
  <c r="O38" i="3"/>
  <c r="F47" i="3"/>
  <c r="N29" i="3"/>
  <c r="F38" i="3"/>
  <c r="E34" i="3"/>
  <c r="N33" i="3"/>
  <c r="F42" i="3"/>
  <c r="F24" i="3"/>
  <c r="D36" i="3"/>
  <c r="N23" i="3"/>
  <c r="E21" i="3"/>
  <c r="F40" i="3"/>
  <c r="F31" i="3"/>
  <c r="E18" i="3"/>
  <c r="F18" i="3"/>
  <c r="N45" i="3"/>
  <c r="P47" i="3"/>
  <c r="P29" i="3"/>
  <c r="N11" i="3"/>
  <c r="E48" i="3"/>
  <c r="F37" i="3"/>
  <c r="Q47" i="3"/>
  <c r="F28" i="3"/>
  <c r="Q9" i="3"/>
  <c r="F9" i="3"/>
  <c r="Q35" i="3"/>
  <c r="Q36" i="3"/>
  <c r="D41" i="3"/>
  <c r="Q40" i="3"/>
  <c r="D29" i="3"/>
  <c r="P15" i="3"/>
  <c r="N47" i="3"/>
  <c r="O33" i="3"/>
  <c r="O46" i="3"/>
  <c r="G43" i="3"/>
  <c r="D31" i="3"/>
  <c r="N38" i="3"/>
  <c r="P23" i="3"/>
  <c r="O9" i="3"/>
  <c r="D9" i="3"/>
  <c r="N41" i="3"/>
  <c r="G35" i="3"/>
  <c r="O15" i="3"/>
  <c r="E12" i="3"/>
  <c r="Q15" i="3"/>
  <c r="N22" i="3"/>
  <c r="D7" i="3"/>
  <c r="O39" i="3"/>
  <c r="F14" i="3"/>
  <c r="G25" i="3"/>
  <c r="N46" i="3"/>
  <c r="N28" i="3"/>
  <c r="P34" i="3"/>
  <c r="D38" i="3"/>
  <c r="G12" i="3"/>
  <c r="P14" i="3"/>
  <c r="E33" i="3"/>
  <c r="E22" i="3"/>
  <c r="Q25" i="3"/>
  <c r="D15" i="3"/>
  <c r="E20" i="3"/>
  <c r="P36" i="3"/>
  <c r="Q8" i="3"/>
  <c r="E46" i="3"/>
  <c r="O21" i="3"/>
  <c r="F15" i="3"/>
  <c r="O37" i="3"/>
  <c r="G7" i="3"/>
  <c r="O16" i="3"/>
  <c r="D14" i="3"/>
  <c r="N34" i="3"/>
  <c r="O13" i="3"/>
  <c r="P19" i="3"/>
  <c r="N6" i="3"/>
  <c r="E6" i="3"/>
  <c r="Q4" i="3"/>
  <c r="G4" i="3"/>
  <c r="N5" i="3"/>
  <c r="Q5" i="3"/>
  <c r="F35" i="3"/>
  <c r="G46" i="3"/>
  <c r="D26" i="3"/>
  <c r="N25" i="3"/>
  <c r="G39" i="3"/>
  <c r="E41" i="3"/>
  <c r="E44" i="3"/>
  <c r="D32" i="3"/>
  <c r="E43" i="3"/>
  <c r="F33" i="3"/>
  <c r="D25" i="3"/>
  <c r="E37" i="3"/>
  <c r="D19" i="3"/>
  <c r="F20" i="3"/>
  <c r="F32" i="3"/>
  <c r="P38" i="3"/>
  <c r="F46" i="3"/>
  <c r="E13" i="3"/>
  <c r="N13" i="3"/>
  <c r="D44" i="3"/>
  <c r="O30" i="3"/>
  <c r="O45" i="3"/>
  <c r="O12" i="3"/>
  <c r="Q17" i="3"/>
  <c r="P43" i="3"/>
  <c r="G29" i="3"/>
  <c r="G24" i="3"/>
  <c r="O35" i="3"/>
  <c r="P6" i="3"/>
  <c r="G5" i="3"/>
  <c r="N4" i="3"/>
  <c r="P46" i="3"/>
  <c r="P9" i="3"/>
  <c r="O8" i="3"/>
  <c r="O7" i="3"/>
  <c r="P32" i="3"/>
  <c r="O40" i="3"/>
  <c r="E16" i="3"/>
  <c r="D39" i="3"/>
  <c r="G22" i="3"/>
  <c r="G27" i="3"/>
  <c r="Q38" i="3"/>
  <c r="D21" i="3"/>
  <c r="P18" i="3"/>
  <c r="N8" i="3"/>
  <c r="E47" i="3"/>
  <c r="G23" i="3"/>
  <c r="Q43" i="3"/>
  <c r="N26" i="3"/>
  <c r="D47" i="3"/>
  <c r="D28" i="3"/>
  <c r="G32" i="3"/>
  <c r="E17" i="3"/>
  <c r="E26" i="3"/>
  <c r="O10" i="3"/>
  <c r="Q42" i="3"/>
  <c r="G14" i="3"/>
  <c r="N30" i="3"/>
  <c r="N37" i="3"/>
  <c r="N19" i="3"/>
  <c r="Q33" i="3"/>
  <c r="P35" i="3"/>
  <c r="N20" i="3"/>
  <c r="Q30" i="3"/>
  <c r="F30" i="3"/>
  <c r="N14" i="3"/>
  <c r="Q27" i="3"/>
  <c r="G13" i="3"/>
  <c r="D16" i="3"/>
  <c r="E11" i="3"/>
  <c r="Q12" i="3"/>
  <c r="G33" i="3"/>
  <c r="Q28" i="3"/>
  <c r="G31" i="3"/>
  <c r="E23" i="3"/>
  <c r="D42" i="3"/>
  <c r="E30" i="3"/>
  <c r="F12" i="3"/>
  <c r="Q13" i="3"/>
  <c r="N17" i="3"/>
  <c r="N35" i="3"/>
  <c r="F13" i="3"/>
  <c r="G30" i="3"/>
  <c r="Q46" i="3"/>
  <c r="G40" i="3"/>
  <c r="P16" i="3"/>
  <c r="D40" i="3"/>
  <c r="F11" i="3"/>
  <c r="G9" i="3"/>
  <c r="G37" i="3"/>
  <c r="D27" i="3"/>
  <c r="F27" i="3"/>
  <c r="D48" i="3"/>
  <c r="Q48" i="3"/>
  <c r="P11" i="3"/>
  <c r="G38" i="3"/>
  <c r="D30" i="3"/>
  <c r="P25" i="3"/>
  <c r="Q29" i="3"/>
  <c r="E25" i="3"/>
  <c r="F41" i="3"/>
  <c r="N27" i="3"/>
  <c r="O20" i="3"/>
  <c r="P12" i="3"/>
  <c r="P20" i="3"/>
  <c r="N10" i="3"/>
  <c r="Q41" i="3"/>
  <c r="P10" i="3"/>
  <c r="O42" i="3"/>
  <c r="P28" i="3"/>
  <c r="Q18" i="3"/>
  <c r="N21" i="3"/>
  <c r="F34" i="3"/>
  <c r="Q16" i="3"/>
  <c r="O47" i="3"/>
  <c r="P7" i="3"/>
  <c r="O24" i="3"/>
  <c r="O6" i="3"/>
  <c r="G6" i="3"/>
  <c r="F5" i="3"/>
  <c r="P5" i="3"/>
  <c r="D5" i="3"/>
  <c r="E29" i="3"/>
  <c r="O36" i="3"/>
  <c r="D35" i="3"/>
  <c r="Q45" i="3"/>
  <c r="O19" i="3"/>
  <c r="O44" i="3"/>
  <c r="D45" i="3"/>
  <c r="P13" i="3"/>
  <c r="F8" i="3"/>
  <c r="Q19" i="3"/>
  <c r="N18" i="3"/>
  <c r="F17" i="3"/>
  <c r="G8" i="3"/>
  <c r="O11" i="3"/>
  <c r="F16" i="3"/>
  <c r="E45" i="3"/>
  <c r="N39" i="3"/>
  <c r="Q20" i="3"/>
  <c r="N12" i="3"/>
  <c r="E7" i="3"/>
  <c r="O14" i="3"/>
  <c r="F23" i="3"/>
  <c r="E36" i="3"/>
  <c r="Q23" i="3"/>
  <c r="D22" i="3"/>
  <c r="O18" i="3"/>
  <c r="G34" i="3"/>
  <c r="Q44" i="3"/>
  <c r="Q6" i="3"/>
  <c r="O4" i="3"/>
  <c r="Q37" i="3"/>
  <c r="D34" i="3"/>
  <c r="Q26" i="3"/>
  <c r="O48" i="3"/>
  <c r="G17" i="3"/>
  <c r="G44" i="3"/>
  <c r="D33" i="3"/>
  <c r="D37" i="3"/>
  <c r="E42" i="3"/>
  <c r="O31" i="3"/>
  <c r="P37" i="3"/>
  <c r="F10" i="3"/>
  <c r="E10" i="3"/>
  <c r="P45" i="3"/>
  <c r="D18" i="3"/>
  <c r="E35" i="3"/>
  <c r="O43" i="3"/>
  <c r="F45" i="3"/>
  <c r="Q22" i="3"/>
  <c r="E40" i="3"/>
  <c r="O26" i="3"/>
  <c r="P26" i="3"/>
  <c r="D20" i="3"/>
  <c r="Q21" i="3"/>
  <c r="N24" i="3"/>
  <c r="E9" i="3"/>
  <c r="N16" i="3"/>
  <c r="E19" i="3"/>
  <c r="G11" i="3"/>
  <c r="F26" i="3"/>
  <c r="D13" i="3"/>
  <c r="E14" i="3"/>
  <c r="G19" i="3"/>
  <c r="D46" i="3"/>
  <c r="P30" i="3"/>
  <c r="P42" i="3"/>
  <c r="N48" i="3"/>
  <c r="P24" i="3"/>
  <c r="P22" i="3"/>
  <c r="F36" i="3"/>
  <c r="N36" i="3"/>
  <c r="O25" i="3"/>
  <c r="E8" i="3"/>
  <c r="O29" i="3"/>
  <c r="Q14" i="3"/>
  <c r="P39" i="3"/>
  <c r="F29" i="3"/>
  <c r="F44" i="3"/>
  <c r="Q32" i="3"/>
  <c r="N9" i="3"/>
  <c r="F39" i="3"/>
  <c r="G48" i="3"/>
  <c r="P41" i="3"/>
  <c r="P8" i="3"/>
  <c r="P44" i="3"/>
  <c r="E27" i="3"/>
  <c r="G42" i="3"/>
  <c r="G15" i="3"/>
  <c r="G20" i="3"/>
  <c r="O32" i="3"/>
  <c r="E15" i="3"/>
  <c r="G36" i="3"/>
  <c r="Q34" i="3"/>
  <c r="O27" i="3"/>
  <c r="G45" i="3"/>
  <c r="P27" i="3"/>
  <c r="N7" i="3"/>
  <c r="D12" i="3"/>
  <c r="D10" i="3"/>
  <c r="D17" i="3"/>
  <c r="O22" i="3"/>
  <c r="G10" i="3"/>
  <c r="G18" i="3"/>
  <c r="D43" i="3"/>
  <c r="G16" i="3"/>
  <c r="E32" i="3"/>
  <c r="F19" i="3"/>
  <c r="N42" i="3"/>
  <c r="Q31" i="3"/>
  <c r="E31" i="3"/>
  <c r="N40" i="3"/>
  <c r="F43" i="3"/>
  <c r="N44" i="3"/>
  <c r="D6" i="3"/>
  <c r="F6" i="3"/>
  <c r="O5" i="3"/>
  <c r="E5" i="3"/>
  <c r="P4" i="3"/>
  <c r="F4" i="3"/>
  <c r="E39" i="3"/>
  <c r="O17" i="3"/>
  <c r="Q10" i="3"/>
  <c r="D23" i="3"/>
  <c r="D11" i="3"/>
  <c r="F22" i="3"/>
  <c r="D24" i="3"/>
  <c r="G41" i="3"/>
  <c r="F25" i="3"/>
  <c r="O34" i="3"/>
  <c r="Q11" i="3"/>
  <c r="Q7" i="3"/>
  <c r="O23" i="3"/>
  <c r="F48" i="3"/>
  <c r="Q39" i="3"/>
  <c r="G21" i="3"/>
  <c r="E38" i="3"/>
  <c r="P17" i="3"/>
  <c r="O28" i="3"/>
  <c r="Q24" i="3"/>
  <c r="O41" i="3"/>
  <c r="N32" i="3"/>
  <c r="N43" i="3"/>
  <c r="E24" i="3"/>
  <c r="P33" i="3"/>
  <c r="F7" i="3"/>
  <c r="N15" i="3"/>
  <c r="N31" i="3"/>
  <c r="D4" i="3"/>
  <c r="E4" i="3"/>
  <c r="C81" i="3" l="1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J1" i="3"/>
  <c r="I1" i="3"/>
  <c r="H1" i="3"/>
  <c r="F7" i="2" l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B35" i="2" l="1"/>
  <c r="E35" i="2" s="1"/>
  <c r="B34" i="2"/>
  <c r="E34" i="2" s="1"/>
  <c r="B33" i="2"/>
  <c r="E33" i="2" s="1"/>
  <c r="B32" i="2"/>
  <c r="E32" i="2" s="1"/>
  <c r="B31" i="2"/>
  <c r="E31" i="2" s="1"/>
  <c r="B30" i="2"/>
  <c r="E30" i="2" s="1"/>
  <c r="B29" i="2"/>
  <c r="E29" i="2" s="1"/>
  <c r="B28" i="2"/>
  <c r="E28" i="2" s="1"/>
  <c r="B27" i="2"/>
  <c r="E27" i="2" s="1"/>
  <c r="B26" i="2"/>
  <c r="E26" i="2" s="1"/>
  <c r="B25" i="2"/>
  <c r="E25" i="2" s="1"/>
  <c r="B24" i="2"/>
  <c r="E24" i="2" s="1"/>
  <c r="B23" i="2"/>
  <c r="E23" i="2" s="1"/>
  <c r="B22" i="2"/>
  <c r="E22" i="2" s="1"/>
  <c r="B21" i="2"/>
  <c r="E21" i="2" s="1"/>
  <c r="B20" i="2"/>
  <c r="E20" i="2" s="1"/>
  <c r="B19" i="2"/>
  <c r="E19" i="2" s="1"/>
  <c r="B18" i="2"/>
  <c r="E18" i="2" s="1"/>
  <c r="B17" i="2"/>
  <c r="E17" i="2" s="1"/>
  <c r="B16" i="2"/>
  <c r="E16" i="2" s="1"/>
  <c r="B15" i="2"/>
  <c r="E15" i="2" s="1"/>
  <c r="E14" i="2"/>
  <c r="B13" i="2"/>
  <c r="E13" i="2" s="1"/>
  <c r="B12" i="2"/>
  <c r="E12" i="2" s="1"/>
  <c r="B11" i="2"/>
  <c r="E11" i="2" s="1"/>
  <c r="B10" i="2"/>
  <c r="E10" i="2" s="1"/>
  <c r="B9" i="2"/>
  <c r="E9" i="2" s="1"/>
  <c r="B8" i="2"/>
  <c r="E8" i="2" s="1"/>
  <c r="B7" i="2"/>
  <c r="E7" i="2" s="1"/>
  <c r="B6" i="2"/>
  <c r="W2" i="1"/>
  <c r="E6" i="2" l="1"/>
  <c r="L30" i="1"/>
  <c r="G19" i="1"/>
  <c r="H13" i="1"/>
  <c r="K9" i="1"/>
  <c r="L28" i="1"/>
  <c r="K32" i="1"/>
  <c r="H24" i="1"/>
  <c r="L21" i="1"/>
  <c r="K19" i="1"/>
  <c r="H33" i="1"/>
  <c r="G6" i="1"/>
  <c r="K21" i="1"/>
  <c r="H16" i="1"/>
  <c r="H35" i="1"/>
  <c r="L26" i="1"/>
  <c r="G13" i="1"/>
  <c r="H20" i="1"/>
  <c r="K17" i="1"/>
  <c r="L24" i="1"/>
  <c r="K34" i="1"/>
  <c r="H34" i="1"/>
  <c r="K11" i="1"/>
  <c r="K18" i="1"/>
  <c r="H23" i="1"/>
  <c r="L15" i="1"/>
  <c r="G15" i="1"/>
  <c r="G11" i="1"/>
  <c r="K7" i="1"/>
  <c r="K6" i="1"/>
  <c r="L16" i="1"/>
  <c r="L11" i="1"/>
  <c r="G32" i="1"/>
  <c r="L34" i="1"/>
  <c r="K22" i="1"/>
  <c r="K26" i="1"/>
  <c r="G30" i="1"/>
  <c r="L23" i="1"/>
  <c r="L33" i="1"/>
  <c r="H22" i="1"/>
  <c r="K10" i="1"/>
  <c r="L29" i="1"/>
  <c r="G34" i="1"/>
  <c r="G9" i="1"/>
  <c r="H32" i="1"/>
  <c r="L14" i="1"/>
  <c r="H29" i="1"/>
  <c r="H28" i="1"/>
  <c r="H14" i="1"/>
  <c r="K35" i="1"/>
  <c r="L20" i="1"/>
  <c r="G12" i="1"/>
  <c r="L6" i="1"/>
  <c r="L19" i="1"/>
  <c r="H19" i="1"/>
  <c r="H10" i="1"/>
  <c r="K28" i="1"/>
  <c r="H11" i="1"/>
  <c r="L10" i="1"/>
  <c r="L22" i="1"/>
  <c r="H27" i="1"/>
  <c r="G10" i="1"/>
  <c r="K29" i="1"/>
  <c r="L13" i="1"/>
  <c r="H12" i="1"/>
  <c r="L7" i="1"/>
  <c r="H30" i="1"/>
  <c r="H9" i="1"/>
  <c r="L35" i="1"/>
  <c r="H31" i="1"/>
  <c r="G22" i="1"/>
  <c r="L9" i="1"/>
  <c r="G27" i="1"/>
  <c r="G20" i="1"/>
  <c r="G16" i="1"/>
  <c r="G28" i="1"/>
  <c r="L17" i="1"/>
  <c r="K15" i="1"/>
  <c r="G21" i="1"/>
  <c r="G33" i="1"/>
  <c r="K31" i="1"/>
  <c r="K12" i="1"/>
  <c r="H15" i="1"/>
  <c r="G23" i="1"/>
  <c r="G35" i="1"/>
  <c r="K33" i="1"/>
  <c r="G26" i="1"/>
  <c r="K30" i="1"/>
  <c r="L18" i="1"/>
  <c r="K24" i="1"/>
  <c r="L31" i="1"/>
  <c r="K23" i="1"/>
  <c r="K14" i="1"/>
  <c r="G14" i="1"/>
  <c r="L32" i="1"/>
  <c r="L12" i="1"/>
  <c r="G29" i="1"/>
  <c r="G31" i="1"/>
  <c r="H26" i="1"/>
  <c r="G17" i="1"/>
  <c r="K13" i="1"/>
  <c r="H7" i="1"/>
  <c r="K20" i="1"/>
  <c r="G18" i="1"/>
  <c r="H6" i="1"/>
  <c r="G24" i="1"/>
  <c r="K16" i="1"/>
  <c r="L27" i="1"/>
  <c r="K27" i="1"/>
  <c r="H18" i="1"/>
  <c r="H21" i="1"/>
  <c r="H17" i="1"/>
  <c r="G7" i="1"/>
  <c r="I28" i="1"/>
  <c r="J15" i="1"/>
  <c r="J28" i="1"/>
  <c r="I26" i="1"/>
  <c r="I30" i="1"/>
  <c r="I33" i="1"/>
  <c r="I27" i="1"/>
  <c r="I15" i="1"/>
  <c r="J26" i="1"/>
  <c r="J31" i="1"/>
  <c r="I29" i="1"/>
  <c r="J32" i="1"/>
  <c r="J27" i="1"/>
  <c r="J34" i="1"/>
  <c r="I34" i="1"/>
  <c r="I32" i="1"/>
  <c r="J30" i="1"/>
  <c r="J29" i="1"/>
  <c r="I31" i="1"/>
  <c r="J33" i="1"/>
  <c r="I9" i="1"/>
  <c r="I10" i="1"/>
  <c r="I24" i="1"/>
  <c r="I21" i="1"/>
  <c r="I22" i="1"/>
  <c r="J9" i="1"/>
  <c r="I6" i="1"/>
  <c r="I11" i="1"/>
  <c r="J13" i="1"/>
  <c r="J16" i="1"/>
  <c r="M6" i="1"/>
  <c r="J19" i="1"/>
  <c r="J21" i="1"/>
  <c r="J20" i="1"/>
  <c r="J18" i="1"/>
  <c r="I16" i="1"/>
  <c r="I7" i="1"/>
  <c r="I12" i="1"/>
  <c r="I13" i="1"/>
  <c r="J12" i="1"/>
  <c r="N6" i="1"/>
  <c r="J11" i="1"/>
  <c r="I35" i="1"/>
  <c r="J24" i="1"/>
  <c r="J35" i="1"/>
  <c r="J17" i="1"/>
  <c r="I20" i="1"/>
  <c r="J14" i="1"/>
  <c r="I17" i="1"/>
  <c r="J23" i="1"/>
  <c r="I23" i="1"/>
  <c r="J10" i="1"/>
  <c r="J22" i="1"/>
  <c r="I18" i="1"/>
  <c r="J7" i="1"/>
  <c r="J6" i="1"/>
  <c r="I14" i="1"/>
  <c r="I19" i="1"/>
  <c r="K8" i="1"/>
  <c r="H8" i="1"/>
  <c r="H25" i="1"/>
  <c r="L25" i="1"/>
  <c r="K25" i="1"/>
  <c r="J8" i="1"/>
  <c r="I25" i="1"/>
  <c r="G8" i="1"/>
  <c r="J25" i="1"/>
  <c r="G25" i="1"/>
  <c r="I8" i="1"/>
  <c r="L8" i="1"/>
  <c r="C8" i="2" l="1"/>
  <c r="F8" i="1"/>
  <c r="F11" i="1"/>
  <c r="C11" i="2"/>
  <c r="F6" i="1"/>
  <c r="C6" i="2"/>
  <c r="C33" i="2"/>
  <c r="F33" i="1"/>
  <c r="C28" i="2"/>
  <c r="F28" i="1"/>
  <c r="C16" i="2"/>
  <c r="F16" i="1"/>
  <c r="C13" i="2"/>
  <c r="F13" i="1"/>
  <c r="C26" i="2"/>
  <c r="F26" i="1"/>
  <c r="C14" i="2"/>
  <c r="F14" i="1"/>
  <c r="F9" i="1"/>
  <c r="C9" i="2"/>
  <c r="F20" i="1"/>
  <c r="C20" i="2"/>
  <c r="F29" i="1"/>
  <c r="C29" i="2"/>
  <c r="C27" i="2"/>
  <c r="F27" i="1"/>
  <c r="C15" i="2"/>
  <c r="F15" i="1"/>
  <c r="C18" i="2"/>
  <c r="F18" i="1"/>
  <c r="F31" i="1"/>
  <c r="C31" i="2"/>
  <c r="C19" i="2"/>
  <c r="F19" i="1"/>
  <c r="C21" i="2"/>
  <c r="F21" i="1"/>
  <c r="F23" i="1"/>
  <c r="C23" i="2"/>
  <c r="C35" i="2"/>
  <c r="F35" i="1"/>
  <c r="F25" i="1"/>
  <c r="C25" i="2"/>
  <c r="F12" i="1"/>
  <c r="C12" i="2"/>
  <c r="F7" i="1"/>
  <c r="C7" i="2"/>
  <c r="F10" i="1"/>
  <c r="C10" i="2"/>
  <c r="F32" i="1"/>
  <c r="C32" i="2"/>
  <c r="C17" i="2"/>
  <c r="F17" i="1"/>
  <c r="C24" i="2"/>
  <c r="F24" i="1"/>
  <c r="C30" i="2"/>
  <c r="F30" i="1"/>
  <c r="C22" i="2"/>
  <c r="F22" i="1"/>
  <c r="C34" i="2"/>
  <c r="F34" i="1"/>
  <c r="D10" i="2" l="1"/>
  <c r="D31" i="2"/>
  <c r="D29" i="2"/>
  <c r="D34" i="2"/>
  <c r="D17" i="2"/>
  <c r="D21" i="2"/>
  <c r="D26" i="2"/>
  <c r="D33" i="2"/>
  <c r="D32" i="2"/>
  <c r="D7" i="2"/>
  <c r="D25" i="2"/>
  <c r="D23" i="2"/>
  <c r="D20" i="2"/>
  <c r="D6" i="2"/>
  <c r="D12" i="2"/>
  <c r="D9" i="2"/>
  <c r="D11" i="2"/>
  <c r="D30" i="2"/>
  <c r="D35" i="2"/>
  <c r="D15" i="2"/>
  <c r="D16" i="2"/>
  <c r="D22" i="2"/>
  <c r="D24" i="2"/>
  <c r="D19" i="2"/>
  <c r="D18" i="2"/>
  <c r="D27" i="2"/>
  <c r="D14" i="2"/>
  <c r="D13" i="2"/>
  <c r="D28" i="2"/>
  <c r="D8" i="2"/>
  <c r="G9" i="2" l="1"/>
  <c r="G18" i="2"/>
  <c r="G20" i="2"/>
  <c r="G7" i="2"/>
  <c r="G21" i="2"/>
  <c r="G27" i="2"/>
  <c r="G14" i="2"/>
  <c r="G16" i="2"/>
  <c r="G13" i="2"/>
  <c r="G33" i="2"/>
  <c r="G26" i="2"/>
  <c r="G15" i="2"/>
  <c r="G29" i="2"/>
  <c r="G22" i="2"/>
  <c r="G11" i="2"/>
  <c r="G31" i="2"/>
  <c r="G28" i="2"/>
  <c r="G34" i="2"/>
  <c r="G17" i="2"/>
  <c r="G23" i="2"/>
  <c r="G10" i="2"/>
  <c r="G12" i="2"/>
  <c r="G30" i="2"/>
  <c r="G32" i="2"/>
  <c r="G19" i="2"/>
  <c r="G8" i="2"/>
  <c r="G6" i="2"/>
  <c r="G35" i="2"/>
  <c r="G24" i="2"/>
  <c r="G25" i="2"/>
  <c r="H19" i="2"/>
  <c r="H35" i="2"/>
  <c r="H24" i="2"/>
  <c r="H30" i="2"/>
  <c r="H23" i="2"/>
  <c r="H10" i="2"/>
  <c r="H25" i="2"/>
  <c r="H21" i="2"/>
  <c r="H15" i="2"/>
  <c r="H20" i="2"/>
  <c r="H16" i="2"/>
  <c r="H26" i="2"/>
  <c r="H11" i="2"/>
  <c r="H7" i="2"/>
  <c r="H33" i="2"/>
  <c r="H9" i="2"/>
  <c r="H32" i="2"/>
  <c r="H28" i="2"/>
  <c r="H13" i="2"/>
  <c r="H29" i="2"/>
  <c r="H31" i="2"/>
  <c r="H14" i="2"/>
  <c r="H6" i="2"/>
  <c r="H17" i="2"/>
  <c r="H18" i="2"/>
  <c r="H34" i="2"/>
  <c r="H8" i="2"/>
  <c r="H22" i="2"/>
  <c r="H27" i="2"/>
  <c r="H12" i="2"/>
  <c r="I24" i="2" l="1"/>
  <c r="I19" i="2"/>
  <c r="I35" i="2"/>
  <c r="I32" i="2"/>
  <c r="I23" i="2"/>
  <c r="I31" i="2"/>
  <c r="I15" i="2"/>
  <c r="I16" i="2"/>
  <c r="I7" i="2"/>
  <c r="I6" i="2"/>
  <c r="I30" i="2"/>
  <c r="I17" i="2"/>
  <c r="I11" i="2"/>
  <c r="I26" i="2"/>
  <c r="I14" i="2"/>
  <c r="I20" i="2"/>
  <c r="I25" i="2"/>
  <c r="I8" i="2"/>
  <c r="I12" i="2"/>
  <c r="I34" i="2"/>
  <c r="I22" i="2"/>
  <c r="I33" i="2"/>
  <c r="I27" i="2"/>
  <c r="I18" i="2"/>
  <c r="I10" i="2"/>
  <c r="I28" i="2"/>
  <c r="I29" i="2"/>
  <c r="I13" i="2"/>
  <c r="I21" i="2"/>
  <c r="I9" i="2"/>
  <c r="J35" i="2"/>
  <c r="K35" i="2" s="1"/>
  <c r="J23" i="2"/>
  <c r="K23" i="2" s="1"/>
  <c r="J15" i="2"/>
  <c r="K15" i="2" s="1"/>
  <c r="J7" i="2"/>
  <c r="K7" i="2" s="1"/>
  <c r="J30" i="2"/>
  <c r="K30" i="2" s="1"/>
  <c r="J26" i="2"/>
  <c r="K26" i="2" s="1"/>
  <c r="J20" i="2"/>
  <c r="K20" i="2" s="1"/>
  <c r="J25" i="2"/>
  <c r="K25" i="2" s="1"/>
  <c r="J8" i="2"/>
  <c r="K8" i="2" s="1"/>
  <c r="J12" i="2"/>
  <c r="K12" i="2" s="1"/>
  <c r="J34" i="2"/>
  <c r="K34" i="2" s="1"/>
  <c r="J22" i="2"/>
  <c r="K22" i="2" s="1"/>
  <c r="J33" i="2"/>
  <c r="K33" i="2" s="1"/>
  <c r="J27" i="2"/>
  <c r="K27" i="2" s="1"/>
  <c r="J18" i="2"/>
  <c r="K18" i="2" s="1"/>
  <c r="J32" i="2"/>
  <c r="K32" i="2" s="1"/>
  <c r="J31" i="2"/>
  <c r="K31" i="2" s="1"/>
  <c r="J16" i="2"/>
  <c r="K16" i="2" s="1"/>
  <c r="J6" i="2"/>
  <c r="K6" i="2" s="1"/>
  <c r="J17" i="2"/>
  <c r="K17" i="2" s="1"/>
  <c r="J11" i="2"/>
  <c r="K11" i="2" s="1"/>
  <c r="J14" i="2"/>
  <c r="K14" i="2" s="1"/>
  <c r="J24" i="2"/>
  <c r="K24" i="2" s="1"/>
  <c r="J19" i="2"/>
  <c r="K19" i="2" s="1"/>
  <c r="J10" i="2"/>
  <c r="K10" i="2" s="1"/>
  <c r="J28" i="2"/>
  <c r="K28" i="2" s="1"/>
  <c r="J29" i="2"/>
  <c r="K29" i="2" s="1"/>
  <c r="J13" i="2"/>
  <c r="K13" i="2" s="1"/>
  <c r="J21" i="2"/>
  <c r="K21" i="2" s="1"/>
  <c r="J9" i="2"/>
  <c r="K9" i="2" s="1"/>
</calcChain>
</file>

<file path=xl/sharedStrings.xml><?xml version="1.0" encoding="utf-8"?>
<sst xmlns="http://schemas.openxmlformats.org/spreadsheetml/2006/main" count="109" uniqueCount="65">
  <si>
    <t>Last</t>
  </si>
  <si>
    <t>NC</t>
  </si>
  <si>
    <t>%NC</t>
  </si>
  <si>
    <t>S.AAPL</t>
  </si>
  <si>
    <t>Open</t>
  </si>
  <si>
    <t>High</t>
  </si>
  <si>
    <t>Low</t>
  </si>
  <si>
    <t>Bid Vol</t>
  </si>
  <si>
    <t>Bid</t>
  </si>
  <si>
    <t>Ask</t>
  </si>
  <si>
    <t>Ask Vol</t>
  </si>
  <si>
    <t>Long Description</t>
  </si>
  <si>
    <t>Total Volume</t>
  </si>
  <si>
    <t>S.AXP</t>
  </si>
  <si>
    <t>S.BA</t>
  </si>
  <si>
    <t>S.CAT</t>
  </si>
  <si>
    <t>S.CSCO</t>
  </si>
  <si>
    <t>S.CVX</t>
  </si>
  <si>
    <t>S.DIS</t>
  </si>
  <si>
    <t>S.GE</t>
  </si>
  <si>
    <t>S.GS</t>
  </si>
  <si>
    <t>S.HD</t>
  </si>
  <si>
    <t>S.IBM</t>
  </si>
  <si>
    <t>S.JNJ</t>
  </si>
  <si>
    <t>S.JPM</t>
  </si>
  <si>
    <t>S.KO</t>
  </si>
  <si>
    <t>S.MCD</t>
  </si>
  <si>
    <t>S.MMM</t>
  </si>
  <si>
    <t>S.MRK</t>
  </si>
  <si>
    <t>S.NKE</t>
  </si>
  <si>
    <t>S.PFE</t>
  </si>
  <si>
    <t>S.PG</t>
  </si>
  <si>
    <t>S.TRV</t>
  </si>
  <si>
    <t>S.UNH</t>
  </si>
  <si>
    <t>S.UTX</t>
  </si>
  <si>
    <t>S.V</t>
  </si>
  <si>
    <t>S.VZ</t>
  </si>
  <si>
    <t>S.WMT</t>
  </si>
  <si>
    <t>S.XOM</t>
  </si>
  <si>
    <t>S.MSFT</t>
  </si>
  <si>
    <t>Symbol</t>
  </si>
  <si>
    <t>S.INTC</t>
  </si>
  <si>
    <t>CQG Dow Jones Industrial Average®  Performance</t>
  </si>
  <si>
    <t>CQG Inc.,   Copyright © 2017</t>
  </si>
  <si>
    <t>Designed by Thom Hartle</t>
  </si>
  <si>
    <t>T</t>
  </si>
  <si>
    <t>All</t>
  </si>
  <si>
    <t>DJI</t>
  </si>
  <si>
    <t>Chart</t>
  </si>
  <si>
    <t>Continuation</t>
  </si>
  <si>
    <t>Decimal=T, Tick=D</t>
  </si>
  <si>
    <t>CustomSessionName</t>
  </si>
  <si>
    <t>Type All or PrimaryOnly</t>
  </si>
  <si>
    <t>Time Frame</t>
  </si>
  <si>
    <t>Close</t>
  </si>
  <si>
    <t>DJIA and Dow Jones Industrial Average are registered trademarks of Dow Jones Trademark Holdings LLC (“Dow Jones”).</t>
  </si>
  <si>
    <t>Ranked Daily Percent Net Percent Change</t>
  </si>
  <si>
    <t>News</t>
  </si>
  <si>
    <t>DJIA</t>
  </si>
  <si>
    <t xml:space="preserve">Open: </t>
  </si>
  <si>
    <t xml:space="preserve">High: </t>
  </si>
  <si>
    <t xml:space="preserve">NC: </t>
  </si>
  <si>
    <t xml:space="preserve">Low: </t>
  </si>
  <si>
    <t xml:space="preserve">Last: </t>
  </si>
  <si>
    <t>S.DWDP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</si>
</sst>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;@"/>
    <numFmt numFmtId="166" formatCode="m/d/yy\ hh:mm"/>
  </numFmts>
  <fonts count="6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u/>
      <sz val="10"/>
      <color theme="10"/>
      <name val="Arial"/>
      <family val="2"/>
    </font>
    <font>
      <sz val="11"/>
      <color theme="4"/>
      <name val="Century Gothic"/>
      <family val="2"/>
    </font>
    <font>
      <sz val="11"/>
      <color rgb="FF00000F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2060"/>
        </stop>
        <stop position="0.5">
          <color theme="0"/>
        </stop>
        <stop position="1">
          <color rgb="FF002060"/>
        </stop>
      </gradient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/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002060"/>
      </left>
      <right/>
      <top style="thin">
        <color rgb="FF002060"/>
      </top>
      <bottom style="thin">
        <color theme="4"/>
      </bottom>
      <diagonal/>
    </border>
    <border>
      <left style="thin">
        <color rgb="FF00B050"/>
      </left>
      <right/>
      <top style="thin">
        <color rgb="FF00B050"/>
      </top>
      <bottom style="thin">
        <color theme="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4"/>
      </bottom>
      <diagonal/>
    </border>
    <border>
      <left/>
      <right style="thin">
        <color rgb="FF002060"/>
      </right>
      <top style="thin">
        <color rgb="FF002060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rgb="FF00B0F0"/>
      </top>
      <bottom/>
      <diagonal/>
    </border>
    <border>
      <left/>
      <right style="thin">
        <color rgb="FF002060"/>
      </right>
      <top style="thin">
        <color rgb="FF00B0F0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theme="4"/>
      </bottom>
      <diagonal/>
    </border>
    <border>
      <left style="thin">
        <color rgb="FF00B0F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B0F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theme="4"/>
      </right>
      <top style="thin">
        <color theme="4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 style="thin">
        <color theme="4"/>
      </bottom>
      <diagonal/>
    </border>
    <border>
      <left style="thin">
        <color theme="4"/>
      </left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B0F0"/>
      </right>
      <top/>
      <bottom style="thin">
        <color rgb="FF002060"/>
      </bottom>
      <diagonal/>
    </border>
    <border>
      <left style="thin">
        <color rgb="FF002060"/>
      </left>
      <right style="thin">
        <color rgb="FF00B0F0"/>
      </right>
      <top style="thin">
        <color rgb="FF002060"/>
      </top>
      <bottom style="thin">
        <color rgb="FF00B0F0"/>
      </bottom>
      <diagonal/>
    </border>
    <border>
      <left style="thin">
        <color rgb="FF002060"/>
      </left>
      <right style="thin">
        <color rgb="FF00B0F0"/>
      </right>
      <top style="thin">
        <color rgb="FF00B0F0"/>
      </top>
      <bottom/>
      <diagonal/>
    </border>
    <border>
      <left style="thin">
        <color rgb="FF002060"/>
      </left>
      <right/>
      <top style="thin">
        <color theme="4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/>
      <bottom style="thin">
        <color theme="4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2" fontId="1" fillId="2" borderId="1" xfId="0" applyNumberFormat="1" applyFont="1" applyFill="1" applyBorder="1" applyAlignment="1">
      <alignment horizontal="center" shrinkToFit="1"/>
    </xf>
    <xf numFmtId="2" fontId="1" fillId="2" borderId="1" xfId="0" applyNumberFormat="1" applyFont="1" applyFill="1" applyBorder="1" applyAlignment="1">
      <alignment shrinkToFit="1"/>
    </xf>
    <xf numFmtId="10" fontId="1" fillId="2" borderId="1" xfId="0" applyNumberFormat="1" applyFont="1" applyFill="1" applyBorder="1" applyAlignment="1">
      <alignment shrinkToFit="1"/>
    </xf>
    <xf numFmtId="3" fontId="1" fillId="2" borderId="1" xfId="0" applyNumberFormat="1" applyFont="1" applyFill="1" applyBorder="1" applyAlignment="1">
      <alignment shrinkToFit="1"/>
    </xf>
    <xf numFmtId="0" fontId="1" fillId="2" borderId="2" xfId="0" applyFont="1" applyFill="1" applyBorder="1" applyAlignment="1">
      <alignment shrinkToFit="1"/>
    </xf>
    <xf numFmtId="0" fontId="1" fillId="2" borderId="3" xfId="0" applyFont="1" applyFill="1" applyBorder="1" applyAlignment="1">
      <alignment horizontal="left" shrinkToFit="1"/>
    </xf>
    <xf numFmtId="0" fontId="2" fillId="4" borderId="12" xfId="0" applyFont="1" applyFill="1" applyBorder="1" applyAlignment="1">
      <alignment vertical="center"/>
    </xf>
    <xf numFmtId="0" fontId="1" fillId="2" borderId="12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2" fontId="1" fillId="2" borderId="19" xfId="0" applyNumberFormat="1" applyFont="1" applyFill="1" applyBorder="1" applyAlignment="1">
      <alignment shrinkToFit="1"/>
    </xf>
    <xf numFmtId="10" fontId="1" fillId="2" borderId="19" xfId="0" applyNumberFormat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shrinkToFit="1"/>
    </xf>
    <xf numFmtId="0" fontId="1" fillId="2" borderId="20" xfId="0" applyFont="1" applyFill="1" applyBorder="1" applyAlignment="1">
      <alignment shrinkToFit="1"/>
    </xf>
    <xf numFmtId="0" fontId="1" fillId="2" borderId="23" xfId="0" applyFont="1" applyFill="1" applyBorder="1" applyAlignment="1">
      <alignment horizontal="left" shrinkToFit="1"/>
    </xf>
    <xf numFmtId="0" fontId="1" fillId="2" borderId="24" xfId="0" applyFont="1" applyFill="1" applyBorder="1"/>
    <xf numFmtId="0" fontId="1" fillId="2" borderId="25" xfId="0" applyFont="1" applyFill="1" applyBorder="1"/>
    <xf numFmtId="0" fontId="1" fillId="5" borderId="17" xfId="0" applyFont="1" applyFill="1" applyBorder="1" applyAlignment="1">
      <alignment horizontal="center" shrinkToFit="1"/>
    </xf>
    <xf numFmtId="0" fontId="1" fillId="3" borderId="17" xfId="0" applyFont="1" applyFill="1" applyBorder="1" applyAlignment="1">
      <alignment horizontal="center" shrinkToFit="1"/>
    </xf>
    <xf numFmtId="0" fontId="1" fillId="3" borderId="18" xfId="0" applyFont="1" applyFill="1" applyBorder="1" applyAlignment="1">
      <alignment horizontal="center" shrinkToFit="1"/>
    </xf>
    <xf numFmtId="0" fontId="1" fillId="5" borderId="26" xfId="0" applyFont="1" applyFill="1" applyBorder="1"/>
    <xf numFmtId="0" fontId="4" fillId="5" borderId="24" xfId="0" applyFont="1" applyFill="1" applyBorder="1"/>
    <xf numFmtId="2" fontId="1" fillId="2" borderId="0" xfId="0" applyNumberFormat="1" applyFont="1" applyFill="1" applyBorder="1"/>
    <xf numFmtId="2" fontId="1" fillId="2" borderId="10" xfId="0" applyNumberFormat="1" applyFont="1" applyFill="1" applyBorder="1"/>
    <xf numFmtId="0" fontId="1" fillId="2" borderId="0" xfId="0" applyFont="1" applyFill="1" applyAlignment="1">
      <alignment horizontal="center"/>
    </xf>
    <xf numFmtId="2" fontId="1" fillId="2" borderId="5" xfId="0" applyNumberFormat="1" applyFont="1" applyFill="1" applyBorder="1" applyAlignment="1">
      <alignment horizontal="center" shrinkToFit="1"/>
    </xf>
    <xf numFmtId="2" fontId="1" fillId="2" borderId="4" xfId="0" applyNumberFormat="1" applyFont="1" applyFill="1" applyBorder="1" applyAlignment="1">
      <alignment horizontal="center" shrinkToFit="1"/>
    </xf>
    <xf numFmtId="2" fontId="1" fillId="2" borderId="21" xfId="0" applyNumberFormat="1" applyFont="1" applyFill="1" applyBorder="1" applyAlignment="1">
      <alignment horizontal="center" shrinkToFit="1"/>
    </xf>
    <xf numFmtId="2" fontId="1" fillId="2" borderId="22" xfId="0" applyNumberFormat="1" applyFont="1" applyFill="1" applyBorder="1" applyAlignment="1">
      <alignment horizontal="center" shrinkToFit="1"/>
    </xf>
    <xf numFmtId="0" fontId="4" fillId="5" borderId="24" xfId="0" applyFont="1" applyFill="1" applyBorder="1" applyAlignment="1">
      <alignment shrinkToFit="1"/>
    </xf>
    <xf numFmtId="0" fontId="1" fillId="3" borderId="14" xfId="0" applyFont="1" applyFill="1" applyBorder="1" applyAlignment="1">
      <alignment horizontal="center" shrinkToFit="1"/>
    </xf>
    <xf numFmtId="2" fontId="1" fillId="3" borderId="15" xfId="0" applyNumberFormat="1" applyFont="1" applyFill="1" applyBorder="1" applyAlignment="1">
      <alignment horizontal="center" shrinkToFit="1"/>
    </xf>
    <xf numFmtId="0" fontId="1" fillId="3" borderId="15" xfId="0" applyFont="1" applyFill="1" applyBorder="1" applyAlignment="1">
      <alignment horizontal="center" shrinkToFit="1"/>
    </xf>
    <xf numFmtId="0" fontId="1" fillId="3" borderId="16" xfId="0" applyFont="1" applyFill="1" applyBorder="1" applyAlignment="1">
      <alignment horizontal="center" shrinkToFit="1"/>
    </xf>
    <xf numFmtId="2" fontId="1" fillId="3" borderId="16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2" borderId="10" xfId="0" applyFont="1" applyFill="1" applyBorder="1" applyAlignment="1">
      <alignment shrinkToFit="1"/>
    </xf>
    <xf numFmtId="0" fontId="5" fillId="2" borderId="0" xfId="0" applyFont="1" applyFill="1" applyAlignment="1">
      <alignment shrinkToFit="1"/>
    </xf>
    <xf numFmtId="0" fontId="1" fillId="2" borderId="31" xfId="0" applyFont="1" applyFill="1" applyBorder="1"/>
    <xf numFmtId="0" fontId="5" fillId="2" borderId="0" xfId="0" applyFont="1" applyFill="1"/>
    <xf numFmtId="2" fontId="1" fillId="2" borderId="32" xfId="0" applyNumberFormat="1" applyFont="1" applyFill="1" applyBorder="1" applyAlignment="1">
      <alignment horizontal="center" shrinkToFit="1"/>
    </xf>
    <xf numFmtId="0" fontId="0" fillId="4" borderId="12" xfId="0" applyFont="1" applyFill="1" applyBorder="1" applyAlignment="1">
      <alignment shrinkToFit="1"/>
    </xf>
    <xf numFmtId="0" fontId="0" fillId="4" borderId="0" xfId="0" applyFont="1" applyFill="1" applyBorder="1" applyAlignment="1">
      <alignment shrinkToFit="1"/>
    </xf>
    <xf numFmtId="0" fontId="0" fillId="4" borderId="7" xfId="0" applyFont="1" applyFill="1" applyBorder="1" applyAlignment="1">
      <alignment shrinkToFit="1"/>
    </xf>
    <xf numFmtId="0" fontId="1" fillId="2" borderId="6" xfId="0" applyFont="1" applyFill="1" applyBorder="1"/>
    <xf numFmtId="0" fontId="0" fillId="4" borderId="7" xfId="0" applyFont="1" applyFill="1" applyBorder="1" applyAlignment="1">
      <alignment vertical="center" shrinkToFit="1"/>
    </xf>
    <xf numFmtId="2" fontId="1" fillId="2" borderId="37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right"/>
    </xf>
    <xf numFmtId="0" fontId="1" fillId="3" borderId="36" xfId="0" applyFont="1" applyFill="1" applyBorder="1"/>
    <xf numFmtId="2" fontId="1" fillId="3" borderId="36" xfId="0" applyNumberFormat="1" applyFont="1" applyFill="1" applyBorder="1" applyAlignment="1">
      <alignment horizontal="center"/>
    </xf>
    <xf numFmtId="0" fontId="3" fillId="5" borderId="40" xfId="1" applyFill="1" applyBorder="1" applyAlignment="1" applyProtection="1">
      <alignment horizontal="center"/>
      <protection locked="0"/>
    </xf>
    <xf numFmtId="0" fontId="3" fillId="3" borderId="40" xfId="1" applyFill="1" applyBorder="1" applyAlignment="1" applyProtection="1">
      <alignment horizontal="center"/>
      <protection locked="0"/>
    </xf>
    <xf numFmtId="0" fontId="3" fillId="3" borderId="41" xfId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>
      <alignment horizontal="center" shrinkToFit="1"/>
    </xf>
    <xf numFmtId="0" fontId="1" fillId="3" borderId="0" xfId="0" applyFont="1" applyFill="1" applyBorder="1"/>
    <xf numFmtId="2" fontId="1" fillId="3" borderId="0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43" xfId="0" applyFont="1" applyFill="1" applyBorder="1" applyAlignment="1">
      <alignment horizontal="center" shrinkToFit="1"/>
    </xf>
    <xf numFmtId="2" fontId="1" fillId="2" borderId="2" xfId="0" applyNumberFormat="1" applyFont="1" applyFill="1" applyBorder="1" applyAlignment="1">
      <alignment horizontal="center" shrinkToFit="1"/>
    </xf>
    <xf numFmtId="2" fontId="1" fillId="2" borderId="44" xfId="0" applyNumberFormat="1" applyFont="1" applyFill="1" applyBorder="1" applyAlignment="1">
      <alignment horizontal="center" shrinkToFit="1"/>
    </xf>
    <xf numFmtId="0" fontId="4" fillId="5" borderId="24" xfId="0" applyFont="1" applyFill="1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0" xfId="0" applyBorder="1" applyAlignment="1">
      <alignment shrinkToFit="1"/>
    </xf>
    <xf numFmtId="2" fontId="1" fillId="5" borderId="31" xfId="0" applyNumberFormat="1" applyFont="1" applyFill="1" applyBorder="1" applyAlignment="1">
      <alignment horizontal="center" shrinkToFit="1"/>
    </xf>
    <xf numFmtId="2" fontId="1" fillId="5" borderId="0" xfId="0" applyNumberFormat="1" applyFont="1" applyFill="1" applyBorder="1" applyAlignment="1">
      <alignment horizontal="center" shrinkToFit="1"/>
    </xf>
    <xf numFmtId="2" fontId="1" fillId="5" borderId="29" xfId="0" applyNumberFormat="1" applyFont="1" applyFill="1" applyBorder="1" applyAlignment="1">
      <alignment horizontal="center" shrinkToFit="1"/>
    </xf>
    <xf numFmtId="2" fontId="1" fillId="3" borderId="46" xfId="0" applyNumberFormat="1" applyFont="1" applyFill="1" applyBorder="1" applyAlignment="1">
      <alignment horizontal="center" shrinkToFit="1"/>
    </xf>
    <xf numFmtId="2" fontId="1" fillId="3" borderId="10" xfId="0" applyNumberFormat="1" applyFont="1" applyFill="1" applyBorder="1" applyAlignment="1">
      <alignment horizontal="center" shrinkToFit="1"/>
    </xf>
    <xf numFmtId="2" fontId="1" fillId="3" borderId="30" xfId="0" applyNumberFormat="1" applyFont="1" applyFill="1" applyBorder="1" applyAlignment="1">
      <alignment horizontal="center" shrinkToFit="1"/>
    </xf>
    <xf numFmtId="2" fontId="1" fillId="3" borderId="31" xfId="0" applyNumberFormat="1" applyFont="1" applyFill="1" applyBorder="1" applyAlignment="1">
      <alignment horizontal="center" shrinkToFit="1"/>
    </xf>
    <xf numFmtId="2" fontId="1" fillId="3" borderId="0" xfId="0" applyNumberFormat="1" applyFont="1" applyFill="1" applyBorder="1" applyAlignment="1">
      <alignment horizontal="center" shrinkToFit="1"/>
    </xf>
    <xf numFmtId="2" fontId="1" fillId="3" borderId="29" xfId="0" applyNumberFormat="1" applyFont="1" applyFill="1" applyBorder="1" applyAlignment="1">
      <alignment horizontal="center" shrinkToFit="1"/>
    </xf>
    <xf numFmtId="0" fontId="0" fillId="6" borderId="33" xfId="0" applyFont="1" applyFill="1" applyBorder="1" applyAlignment="1">
      <alignment horizontal="center" vertical="center" shrinkToFit="1"/>
    </xf>
    <xf numFmtId="0" fontId="0" fillId="6" borderId="34" xfId="0" applyFont="1" applyFill="1" applyBorder="1" applyAlignment="1">
      <alignment horizontal="center" vertical="center" shrinkToFit="1"/>
    </xf>
    <xf numFmtId="0" fontId="0" fillId="6" borderId="35" xfId="0" applyFont="1" applyFill="1" applyBorder="1" applyAlignment="1">
      <alignment horizontal="center" vertical="center" shrinkToFit="1"/>
    </xf>
    <xf numFmtId="0" fontId="0" fillId="3" borderId="45" xfId="0" applyFill="1" applyBorder="1"/>
    <xf numFmtId="0" fontId="0" fillId="3" borderId="27" xfId="0" applyFill="1" applyBorder="1"/>
    <xf numFmtId="0" fontId="0" fillId="3" borderId="47" xfId="0" applyFill="1" applyBorder="1"/>
    <xf numFmtId="0" fontId="0" fillId="3" borderId="48" xfId="0" applyFill="1" applyBorder="1"/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 shrinkToFit="1"/>
    </xf>
    <xf numFmtId="0" fontId="1" fillId="3" borderId="27" xfId="0" applyFont="1" applyFill="1" applyBorder="1" applyAlignment="1">
      <alignment horizontal="center" shrinkToFit="1"/>
    </xf>
    <xf numFmtId="0" fontId="1" fillId="3" borderId="28" xfId="0" applyFont="1" applyFill="1" applyBorder="1" applyAlignment="1">
      <alignment horizontal="center" shrinkToFit="1"/>
    </xf>
    <xf numFmtId="0" fontId="0" fillId="7" borderId="0" xfId="0" applyFill="1"/>
    <xf numFmtId="2" fontId="0" fillId="7" borderId="0" xfId="0" applyNumberFormat="1" applyFill="1"/>
    <xf numFmtId="10" fontId="0" fillId="7" borderId="0" xfId="0" applyNumberFormat="1" applyFill="1"/>
    <xf numFmtId="1" fontId="0" fillId="7" borderId="0" xfId="0" applyNumberFormat="1" applyFill="1"/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0" xfId="0" applyNumberFormat="1" applyFill="1"/>
    <xf numFmtId="14" fontId="0" fillId="7" borderId="0" xfId="0" applyNumberFormat="1" applyFill="1"/>
    <xf numFmtId="164" fontId="0" fillId="7" borderId="0" xfId="0" applyNumberFormat="1" applyFill="1"/>
    <xf numFmtId="20" fontId="0" fillId="7" borderId="0" xfId="0" applyNumberFormat="1" applyFill="1"/>
    <xf numFmtId="166" fontId="0" fillId="7" borderId="0" xfId="0" applyNumberFormat="1" applyFill="1"/>
    <xf numFmtId="22" fontId="0" fillId="7" borderId="0" xfId="0" applyNumberFormat="1" applyFill="1"/>
    <xf numFmtId="165" fontId="0" fillId="7" borderId="0" xfId="0" applyNumberFormat="1" applyFill="1"/>
  </cellXfs>
  <cellStyles count="2">
    <cellStyle name="Hyperlink" xfId="1" builtinId="8"/>
    <cellStyle name="Normal" xfId="0" builtinId="0"/>
  </cellStyles>
  <dxfs count="4"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200</v>
        <stp/>
        <stp>ContractData</stp>
        <stp>S.UNH</stp>
        <stp>MT_LastBidVolume</stp>
        <stp/>
        <stp>T</stp>
        <tr r="H30" s="1"/>
      </tp>
      <tp>
        <v>100</v>
        <stp/>
        <stp>ContractData</stp>
        <stp>S.UTX</stp>
        <stp>MT_LastBidVolume</stp>
        <stp/>
        <stp>T</stp>
        <tr r="H31" s="1"/>
      </tp>
      <tp>
        <v>700</v>
        <stp/>
        <stp>ContractData</stp>
        <stp>S.NKE</stp>
        <stp>MT_LastAskVolume</stp>
        <stp/>
        <stp>T</stp>
        <tr r="K26" s="1"/>
      </tp>
      <tp>
        <v>100</v>
        <stp/>
        <stp>ContractData</stp>
        <stp>S.TRV</stp>
        <stp>MT_LastBidVolume</stp>
        <stp/>
        <stp>T</stp>
        <tr r="H29" s="1"/>
      </tp>
      <tp t="s">
        <v>NIKE Inc ClsB</v>
        <stp/>
        <stp>ContractData</stp>
        <stp>S.NKE</stp>
        <stp>LongDescription</stp>
        <stp/>
        <stp>T</stp>
        <tr r="O26" s="1"/>
      </tp>
      <tp t="s">
        <v>3M Company</v>
        <stp/>
        <stp>ContractData</stp>
        <stp>S.MMM</stp>
        <stp>LongDescription</stp>
        <stp/>
        <stp>T</stp>
        <tr r="O6" s="1"/>
      </tp>
      <tp t="s">
        <v>McDonald's Corporation</v>
        <stp/>
        <stp>ContractData</stp>
        <stp>S.MCD</stp>
        <stp>LongDescription</stp>
        <stp/>
        <stp>T</stp>
        <tr r="O23" s="1"/>
      </tp>
      <tp t="s">
        <v>Merck &amp; Co Inc</v>
        <stp/>
        <stp>ContractData</stp>
        <stp>S.MRK</stp>
        <stp>LongDescription</stp>
        <stp/>
        <stp>T</stp>
        <tr r="O24" s="1"/>
      </tp>
      <tp t="s">
        <v>Johnson &amp; Johnson</v>
        <stp/>
        <stp>ContractData</stp>
        <stp>S.JNJ</stp>
        <stp>LongDescription</stp>
        <stp/>
        <stp>T</stp>
        <tr r="O21" s="1"/>
      </tp>
      <tp t="s">
        <v>JPMorgan Chase &amp; Co.</v>
        <stp/>
        <stp>ContractData</stp>
        <stp>S.JPM</stp>
        <stp>LongDescription</stp>
        <stp/>
        <stp>T</stp>
        <tr r="O22" s="1"/>
      </tp>
      <tp t="s">
        <v>International Business Machines</v>
        <stp/>
        <stp>ContractData</stp>
        <stp>S.IBM</stp>
        <stp>LongDescription</stp>
        <stp/>
        <stp>T</stp>
        <tr r="O19" s="1"/>
      </tp>
      <tp t="s">
        <v>Caterpillar Inc</v>
        <stp/>
        <stp>ContractData</stp>
        <stp>S.CAT</stp>
        <stp>LongDescription</stp>
        <stp/>
        <stp>T</stp>
        <tr r="O10" s="1"/>
      </tp>
      <tp t="s">
        <v>Chevron Corp</v>
        <stp/>
        <stp>ContractData</stp>
        <stp>S.CVX</stp>
        <stp>LongDescription</stp>
        <stp/>
        <stp>T</stp>
        <tr r="O11" s="1"/>
      </tp>
      <tp t="s">
        <v>American Express Co</v>
        <stp/>
        <stp>ContractData</stp>
        <stp>S.AXP</stp>
        <stp>LongDescription</stp>
        <stp/>
        <stp>T</stp>
        <tr r="O7" s="1"/>
      </tp>
      <tp t="s">
        <v>Exxon Mobil Corp</v>
        <stp/>
        <stp>ContractData</stp>
        <stp>S.XOM</stp>
        <stp>LongDescription</stp>
        <stp/>
        <stp>T</stp>
        <tr r="O15" s="1"/>
      </tp>
      <tp t="s">
        <v>Wal-Mart Stores Inc</v>
        <stp/>
        <stp>ContractData</stp>
        <stp>S.WMT</stp>
        <stp>LongDescription</stp>
        <stp/>
        <stp>T</stp>
        <tr r="O34" s="1"/>
      </tp>
      <tp t="s">
        <v>Travelers Companies, Inc</v>
        <stp/>
        <stp>ContractData</stp>
        <stp>S.TRV</stp>
        <stp>LongDescription</stp>
        <stp/>
        <stp>T</stp>
        <tr r="O29" s="1"/>
      </tp>
      <tp t="s">
        <v>United Health Group Inc</v>
        <stp/>
        <stp>ContractData</stp>
        <stp>S.UNH</stp>
        <stp>LongDescription</stp>
        <stp/>
        <stp>T</stp>
        <tr r="O30" s="1"/>
      </tp>
      <tp t="s">
        <v>United Technologies Corp</v>
        <stp/>
        <stp>ContractData</stp>
        <stp>S.UTX</stp>
        <stp>LongDescription</stp>
        <stp/>
        <stp>T</stp>
        <tr r="O31" s="1"/>
      </tp>
      <tp t="s">
        <v>Pfizer Inc</v>
        <stp/>
        <stp>ContractData</stp>
        <stp>S.PFE</stp>
        <stp>LongDescription</stp>
        <stp/>
        <stp>T</stp>
        <tr r="O27" s="1"/>
      </tp>
      <tp>
        <v>100</v>
        <stp/>
        <stp>ContractData</stp>
        <stp>S.MMM</stp>
        <stp>MT_LastAskVolume</stp>
        <stp/>
        <stp>T</stp>
        <tr r="K6" s="1"/>
      </tp>
      <tp>
        <v>100</v>
        <stp/>
        <stp>ContractData</stp>
        <stp>S.MCD</stp>
        <stp>MT_LastAskVolume</stp>
        <stp/>
        <stp>T</stp>
        <tr r="K23" s="1"/>
      </tp>
      <tp>
        <v>300</v>
        <stp/>
        <stp>ContractData</stp>
        <stp>S.WMT</stp>
        <stp>MT_LastBidVolume</stp>
        <stp/>
        <stp>T</stp>
        <tr r="H34" s="1"/>
      </tp>
      <tp>
        <v>1100</v>
        <stp/>
        <stp>ContractData</stp>
        <stp>S.MRK</stp>
        <stp>MT_LastAskVolume</stp>
        <stp/>
        <stp>T</stp>
        <tr r="K24" s="1"/>
      </tp>
      <tp>
        <v>-74.7</v>
        <stp/>
        <stp>ContractData</stp>
        <stp>DJI</stp>
        <stp>NetLastTradeToday</stp>
        <stp/>
        <stp>T</stp>
        <tr r="H51" s="1"/>
      </tp>
      <tp>
        <v>200</v>
        <stp/>
        <stp>ContractData</stp>
        <stp>S.AAPL</stp>
        <stp>MT_LastAskVolume</stp>
        <stp/>
        <stp>T</stp>
        <tr r="K8" s="1"/>
      </tp>
      <tp>
        <v>200</v>
        <stp/>
        <stp>ContractData</stp>
        <stp>S.JNJ</stp>
        <stp>MT_LastAskVolume</stp>
        <stp/>
        <stp>T</stp>
        <tr r="K21" s="1"/>
      </tp>
      <tp>
        <v>6100</v>
        <stp/>
        <stp>ContractData</stp>
        <stp>S.PFE</stp>
        <stp>MT_LastBidVolume</stp>
        <stp/>
        <stp>T</stp>
        <tr r="H27" s="1"/>
      </tp>
      <tp>
        <v>300</v>
        <stp/>
        <stp>ContractData</stp>
        <stp>S.JPM</stp>
        <stp>MT_LastAskVolume</stp>
        <stp/>
        <stp>T</stp>
        <tr r="K22" s="1"/>
      </tp>
      <tp>
        <v>168.9</v>
        <stp/>
        <stp>ContractData</stp>
        <stp>S.MCD</stp>
        <stp>LastTradeToday</stp>
        <stp/>
        <stp>T</stp>
        <tr r="C23" s="1"/>
      </tp>
      <tp>
        <v>300</v>
        <stp/>
        <stp>ContractData</stp>
        <stp>S.IBM</stp>
        <stp>MT_LastAskVolume</stp>
        <stp/>
        <stp>T</stp>
        <tr r="K19" s="1"/>
      </tp>
      <tp>
        <v>35.4</v>
        <stp/>
        <stp>ContractData</stp>
        <stp>S.PFE</stp>
        <stp>LastTradeToday</stp>
        <stp/>
        <stp>T</stp>
        <tr r="C27" s="1"/>
      </tp>
      <tp>
        <v>59.03</v>
        <stp/>
        <stp>ContractData</stp>
        <stp>S.NKE</stp>
        <stp>LastTradeToday</stp>
        <stp/>
        <stp>T</stp>
        <tr r="C26" s="1"/>
      </tp>
      <tp>
        <v>136.97</v>
        <stp/>
        <stp>ContractData</stp>
        <stp>S.JNJ</stp>
        <stp>LastTradeToday</stp>
        <stp/>
        <stp>T</stp>
        <tr r="C21" s="1"/>
      </tp>
      <tp>
        <v>1700</v>
        <stp/>
        <stp>ContractData</stp>
        <stp>S.DWDP</stp>
        <stp>MT_LastBidVolume</stp>
        <stp/>
        <stp>T</stp>
        <tr r="H14" s="1"/>
      </tp>
      <tp>
        <v>54.370000000000005</v>
        <stp/>
        <stp>ContractData</stp>
        <stp>S.MRK</stp>
        <stp>LastTradeToday</stp>
        <stp/>
        <stp>T</stp>
        <tr r="C24" s="1"/>
      </tp>
      <tp>
        <v>211.16</v>
        <stp/>
        <stp>ContractData</stp>
        <stp>S.UNH</stp>
        <stp>LastTradeToday</stp>
        <stp/>
        <stp>T</stp>
        <tr r="C30" s="1"/>
      </tp>
      <tp>
        <v>174.29</v>
        <stp/>
        <stp>StudyData</stp>
        <stp>Close(S.AAPL) When Barix(S.AAPL,reference:=StartOfDay)=37</stp>
        <stp>Bar</stp>
        <stp/>
        <stp>Close</stp>
        <stp>5</stp>
        <stp>0</stp>
        <stp>All</stp>
        <stp/>
        <stp/>
        <stp>False</stp>
        <stp>T</stp>
        <stp>EveryTick</stp>
        <tr r="Q41" s="3"/>
      </tp>
      <tp>
        <v>174.26</v>
        <stp/>
        <stp>StudyData</stp>
        <stp>Close(S.AAPL) When Barix(S.AAPL,reference:=StartOfDay)=36</stp>
        <stp>Bar</stp>
        <stp/>
        <stp>Close</stp>
        <stp>5</stp>
        <stp>0</stp>
        <stp>All</stp>
        <stp/>
        <stp/>
        <stp>False</stp>
        <stp>T</stp>
        <stp>EveryTick</stp>
        <tr r="Q40" s="3"/>
      </tp>
      <tp>
        <v>174.13</v>
        <stp/>
        <stp>StudyData</stp>
        <stp>Close(S.AAPL) When Barix(S.AAPL,reference:=StartOfDay)=35</stp>
        <stp>Bar</stp>
        <stp/>
        <stp>Close</stp>
        <stp>5</stp>
        <stp>0</stp>
        <stp>All</stp>
        <stp/>
        <stp/>
        <stp>False</stp>
        <stp>T</stp>
        <stp>EveryTick</stp>
        <tr r="Q39" s="3"/>
      </tp>
      <tp>
        <v>174.15</v>
        <stp/>
        <stp>StudyData</stp>
        <stp>Close(S.AAPL) When Barix(S.AAPL,reference:=StartOfDay)=34</stp>
        <stp>Bar</stp>
        <stp/>
        <stp>Close</stp>
        <stp>5</stp>
        <stp>0</stp>
        <stp>All</stp>
        <stp/>
        <stp/>
        <stp>False</stp>
        <stp>T</stp>
        <stp>EveryTick</stp>
        <tr r="Q38" s="3"/>
      </tp>
      <tp>
        <v>174.13</v>
        <stp/>
        <stp>StudyData</stp>
        <stp>Close(S.AAPL) When Barix(S.AAPL,reference:=StartOfDay)=33</stp>
        <stp>Bar</stp>
        <stp/>
        <stp>Close</stp>
        <stp>5</stp>
        <stp>0</stp>
        <stp>All</stp>
        <stp/>
        <stp/>
        <stp>False</stp>
        <stp>T</stp>
        <stp>EveryTick</stp>
        <tr r="Q37" s="3"/>
      </tp>
      <tp>
        <v>174.35</v>
        <stp/>
        <stp>StudyData</stp>
        <stp>Close(S.AAPL) When Barix(S.AAPL,reference:=StartOfDay)=32</stp>
        <stp>Bar</stp>
        <stp/>
        <stp>Close</stp>
        <stp>5</stp>
        <stp>0</stp>
        <stp>All</stp>
        <stp/>
        <stp/>
        <stp>False</stp>
        <stp>T</stp>
        <stp>EveryTick</stp>
        <tr r="Q36" s="3"/>
      </tp>
      <tp>
        <v>174.36</v>
        <stp/>
        <stp>StudyData</stp>
        <stp>Close(S.AAPL) When Barix(S.AAPL,reference:=StartOfDay)=31</stp>
        <stp>Bar</stp>
        <stp/>
        <stp>Close</stp>
        <stp>5</stp>
        <stp>0</stp>
        <stp>All</stp>
        <stp/>
        <stp/>
        <stp>False</stp>
        <stp>T</stp>
        <stp>EveryTick</stp>
        <tr r="Q35" s="3"/>
      </tp>
      <tp>
        <v>174.33</v>
        <stp/>
        <stp>StudyData</stp>
        <stp>Close(S.AAPL) When Barix(S.AAPL,reference:=StartOfDay)=30</stp>
        <stp>Bar</stp>
        <stp/>
        <stp>Close</stp>
        <stp>5</stp>
        <stp>0</stp>
        <stp>All</stp>
        <stp/>
        <stp/>
        <stp>False</stp>
        <stp>T</stp>
        <stp>EveryTick</stp>
        <tr r="Q34" s="3"/>
      </tp>
      <tp>
        <v>174.31</v>
        <stp/>
        <stp>StudyData</stp>
        <stp>Close(S.AAPL) When Barix(S.AAPL,reference:=StartOfDay)=39</stp>
        <stp>Bar</stp>
        <stp/>
        <stp>Close</stp>
        <stp>5</stp>
        <stp>0</stp>
        <stp>All</stp>
        <stp/>
        <stp/>
        <stp>False</stp>
        <stp>T</stp>
        <stp>EveryTick</stp>
        <tr r="Q43" s="3"/>
      </tp>
      <tp>
        <v>174.35</v>
        <stp/>
        <stp>StudyData</stp>
        <stp>Close(S.AAPL) When Barix(S.AAPL,reference:=StartOfDay)=38</stp>
        <stp>Bar</stp>
        <stp/>
        <stp>Close</stp>
        <stp>5</stp>
        <stp>0</stp>
        <stp>All</stp>
        <stp/>
        <stp/>
        <stp>False</stp>
        <stp>T</stp>
        <stp>EveryTick</stp>
        <tr r="Q42" s="3"/>
      </tp>
      <tp>
        <v>173.96</v>
        <stp/>
        <stp>StudyData</stp>
        <stp>Close(S.AAPL) When Barix(S.AAPL,reference:=StartOfDay)=27</stp>
        <stp>Bar</stp>
        <stp/>
        <stp>Close</stp>
        <stp>5</stp>
        <stp>0</stp>
        <stp>All</stp>
        <stp/>
        <stp/>
        <stp>False</stp>
        <stp>T</stp>
        <stp>EveryTick</stp>
        <tr r="Q31" s="3"/>
      </tp>
      <tp>
        <v>174.04</v>
        <stp/>
        <stp>StudyData</stp>
        <stp>Close(S.AAPL) When Barix(S.AAPL,reference:=StartOfDay)=26</stp>
        <stp>Bar</stp>
        <stp/>
        <stp>Close</stp>
        <stp>5</stp>
        <stp>0</stp>
        <stp>All</stp>
        <stp/>
        <stp/>
        <stp>False</stp>
        <stp>T</stp>
        <stp>EveryTick</stp>
        <tr r="Q30" s="3"/>
      </tp>
      <tp>
        <v>174.26</v>
        <stp/>
        <stp>StudyData</stp>
        <stp>Close(S.AAPL) When Barix(S.AAPL,reference:=StartOfDay)=25</stp>
        <stp>Bar</stp>
        <stp/>
        <stp>Close</stp>
        <stp>5</stp>
        <stp>0</stp>
        <stp>All</stp>
        <stp/>
        <stp/>
        <stp>False</stp>
        <stp>T</stp>
        <stp>EveryTick</stp>
        <tr r="Q29" s="3"/>
      </tp>
      <tp>
        <v>174.49</v>
        <stp/>
        <stp>StudyData</stp>
        <stp>Close(S.AAPL) When Barix(S.AAPL,reference:=StartOfDay)=24</stp>
        <stp>Bar</stp>
        <stp/>
        <stp>Close</stp>
        <stp>5</stp>
        <stp>0</stp>
        <stp>All</stp>
        <stp/>
        <stp/>
        <stp>False</stp>
        <stp>T</stp>
        <stp>EveryTick</stp>
        <tr r="Q28" s="3"/>
      </tp>
      <tp>
        <v>174.41</v>
        <stp/>
        <stp>StudyData</stp>
        <stp>Close(S.AAPL) When Barix(S.AAPL,reference:=StartOfDay)=23</stp>
        <stp>Bar</stp>
        <stp/>
        <stp>Close</stp>
        <stp>5</stp>
        <stp>0</stp>
        <stp>All</stp>
        <stp/>
        <stp/>
        <stp>False</stp>
        <stp>T</stp>
        <stp>EveryTick</stp>
        <tr r="Q27" s="3"/>
      </tp>
      <tp>
        <v>174.59</v>
        <stp/>
        <stp>StudyData</stp>
        <stp>Close(S.AAPL) When Barix(S.AAPL,reference:=StartOfDay)=22</stp>
        <stp>Bar</stp>
        <stp/>
        <stp>Close</stp>
        <stp>5</stp>
        <stp>0</stp>
        <stp>All</stp>
        <stp/>
        <stp/>
        <stp>False</stp>
        <stp>T</stp>
        <stp>EveryTick</stp>
        <tr r="Q26" s="3"/>
      </tp>
      <tp>
        <v>174.85</v>
        <stp/>
        <stp>StudyData</stp>
        <stp>Close(S.AAPL) When Barix(S.AAPL,reference:=StartOfDay)=21</stp>
        <stp>Bar</stp>
        <stp/>
        <stp>Close</stp>
        <stp>5</stp>
        <stp>0</stp>
        <stp>All</stp>
        <stp/>
        <stp/>
        <stp>False</stp>
        <stp>T</stp>
        <stp>EveryTick</stp>
        <tr r="Q25" s="3"/>
      </tp>
      <tp>
        <v>174.93</v>
        <stp/>
        <stp>StudyData</stp>
        <stp>Close(S.AAPL) When Barix(S.AAPL,reference:=StartOfDay)=20</stp>
        <stp>Bar</stp>
        <stp/>
        <stp>Close</stp>
        <stp>5</stp>
        <stp>0</stp>
        <stp>All</stp>
        <stp/>
        <stp/>
        <stp>False</stp>
        <stp>T</stp>
        <stp>EveryTick</stp>
        <tr r="Q24" s="3"/>
      </tp>
      <tp>
        <v>174.28</v>
        <stp/>
        <stp>StudyData</stp>
        <stp>Close(S.AAPL) When Barix(S.AAPL,reference:=StartOfDay)=29</stp>
        <stp>Bar</stp>
        <stp/>
        <stp>Close</stp>
        <stp>5</stp>
        <stp>0</stp>
        <stp>All</stp>
        <stp/>
        <stp/>
        <stp>False</stp>
        <stp>T</stp>
        <stp>EveryTick</stp>
        <tr r="Q33" s="3"/>
      </tp>
      <tp>
        <v>174.22</v>
        <stp/>
        <stp>StudyData</stp>
        <stp>Close(S.AAPL) When Barix(S.AAPL,reference:=StartOfDay)=28</stp>
        <stp>Bar</stp>
        <stp/>
        <stp>Close</stp>
        <stp>5</stp>
        <stp>0</stp>
        <stp>All</stp>
        <stp/>
        <stp/>
        <stp>False</stp>
        <stp>T</stp>
        <stp>EveryTick</stp>
        <tr r="Q32" s="3"/>
      </tp>
      <tp>
        <v>174.49</v>
        <stp/>
        <stp>StudyData</stp>
        <stp>Close(S.AAPL) When Barix(S.AAPL,reference:=StartOfDay)=17</stp>
        <stp>Bar</stp>
        <stp/>
        <stp>Close</stp>
        <stp>5</stp>
        <stp>0</stp>
        <stp>All</stp>
        <stp/>
        <stp/>
        <stp>False</stp>
        <stp>T</stp>
        <stp>EveryTick</stp>
        <tr r="Q21" s="3"/>
      </tp>
      <tp>
        <v>174.46</v>
        <stp/>
        <stp>StudyData</stp>
        <stp>Close(S.AAPL) When Barix(S.AAPL,reference:=StartOfDay)=16</stp>
        <stp>Bar</stp>
        <stp/>
        <stp>Close</stp>
        <stp>5</stp>
        <stp>0</stp>
        <stp>All</stp>
        <stp/>
        <stp/>
        <stp>False</stp>
        <stp>T</stp>
        <stp>EveryTick</stp>
        <tr r="Q20" s="3"/>
      </tp>
      <tp>
        <v>174.51</v>
        <stp/>
        <stp>StudyData</stp>
        <stp>Close(S.AAPL) When Barix(S.AAPL,reference:=StartOfDay)=15</stp>
        <stp>Bar</stp>
        <stp/>
        <stp>Close</stp>
        <stp>5</stp>
        <stp>0</stp>
        <stp>All</stp>
        <stp/>
        <stp/>
        <stp>False</stp>
        <stp>T</stp>
        <stp>EveryTick</stp>
        <tr r="Q19" s="3"/>
      </tp>
      <tp>
        <v>174.29</v>
        <stp/>
        <stp>StudyData</stp>
        <stp>Close(S.AAPL) When Barix(S.AAPL,reference:=StartOfDay)=14</stp>
        <stp>Bar</stp>
        <stp/>
        <stp>Close</stp>
        <stp>5</stp>
        <stp>0</stp>
        <stp>All</stp>
        <stp/>
        <stp/>
        <stp>False</stp>
        <stp>T</stp>
        <stp>EveryTick</stp>
        <tr r="Q18" s="3"/>
      </tp>
      <tp>
        <v>174.08</v>
        <stp/>
        <stp>StudyData</stp>
        <stp>Close(S.AAPL) When Barix(S.AAPL,reference:=StartOfDay)=13</stp>
        <stp>Bar</stp>
        <stp/>
        <stp>Close</stp>
        <stp>5</stp>
        <stp>0</stp>
        <stp>All</stp>
        <stp/>
        <stp/>
        <stp>False</stp>
        <stp>T</stp>
        <stp>EveryTick</stp>
        <tr r="Q17" s="3"/>
      </tp>
      <tp>
        <v>173.95</v>
        <stp/>
        <stp>StudyData</stp>
        <stp>Close(S.AAPL) When Barix(S.AAPL,reference:=StartOfDay)=12</stp>
        <stp>Bar</stp>
        <stp/>
        <stp>Close</stp>
        <stp>5</stp>
        <stp>0</stp>
        <stp>All</stp>
        <stp/>
        <stp/>
        <stp>False</stp>
        <stp>T</stp>
        <stp>EveryTick</stp>
        <tr r="Q16" s="3"/>
      </tp>
      <tp>
        <v>173.95</v>
        <stp/>
        <stp>StudyData</stp>
        <stp>Close(S.AAPL) When Barix(S.AAPL,reference:=StartOfDay)=11</stp>
        <stp>Bar</stp>
        <stp/>
        <stp>Close</stp>
        <stp>5</stp>
        <stp>0</stp>
        <stp>All</stp>
        <stp/>
        <stp/>
        <stp>False</stp>
        <stp>T</stp>
        <stp>EveryTick</stp>
        <tr r="Q15" s="3"/>
      </tp>
      <tp>
        <v>173.81</v>
        <stp/>
        <stp>StudyData</stp>
        <stp>Close(S.AAPL) When Barix(S.AAPL,reference:=StartOfDay)=10</stp>
        <stp>Bar</stp>
        <stp/>
        <stp>Close</stp>
        <stp>5</stp>
        <stp>0</stp>
        <stp>All</stp>
        <stp/>
        <stp/>
        <stp>False</stp>
        <stp>T</stp>
        <stp>EveryTick</stp>
        <tr r="Q14" s="3"/>
      </tp>
      <tp>
        <v>174.96</v>
        <stp/>
        <stp>StudyData</stp>
        <stp>Close(S.AAPL) When Barix(S.AAPL,reference:=StartOfDay)=19</stp>
        <stp>Bar</stp>
        <stp/>
        <stp>Close</stp>
        <stp>5</stp>
        <stp>0</stp>
        <stp>All</stp>
        <stp/>
        <stp/>
        <stp>False</stp>
        <stp>T</stp>
        <stp>EveryTick</stp>
        <tr r="Q23" s="3"/>
      </tp>
      <tp>
        <v>174.77</v>
        <stp/>
        <stp>StudyData</stp>
        <stp>Close(S.AAPL) When Barix(S.AAPL,reference:=StartOfDay)=18</stp>
        <stp>Bar</stp>
        <stp/>
        <stp>Close</stp>
        <stp>5</stp>
        <stp>0</stp>
        <stp>All</stp>
        <stp/>
        <stp/>
        <stp>False</stp>
        <stp>T</stp>
        <stp>EveryTick</stp>
        <tr r="Q22" s="3"/>
      </tp>
      <tp>
        <v>173.99</v>
        <stp/>
        <stp>StudyData</stp>
        <stp>Close(S.AAPL) When Barix(S.AAPL,reference:=StartOfDay)=45</stp>
        <stp>Bar</stp>
        <stp/>
        <stp>Close</stp>
        <stp>5</stp>
        <stp>0</stp>
        <stp>All</stp>
        <stp/>
        <stp/>
        <stp>False</stp>
        <stp>T</stp>
        <stp>EveryTick</stp>
        <tr r="Q49" s="3"/>
      </tp>
      <tp>
        <v>174.07</v>
        <stp/>
        <stp>StudyData</stp>
        <stp>Close(S.AAPL) When Barix(S.AAPL,reference:=StartOfDay)=44</stp>
        <stp>Bar</stp>
        <stp/>
        <stp>Close</stp>
        <stp>5</stp>
        <stp>0</stp>
        <stp>All</stp>
        <stp/>
        <stp/>
        <stp>False</stp>
        <stp>T</stp>
        <stp>EveryTick</stp>
        <tr r="Q48" s="3"/>
      </tp>
      <tp>
        <v>174.05</v>
        <stp/>
        <stp>StudyData</stp>
        <stp>Close(S.AAPL) When Barix(S.AAPL,reference:=StartOfDay)=43</stp>
        <stp>Bar</stp>
        <stp/>
        <stp>Close</stp>
        <stp>5</stp>
        <stp>0</stp>
        <stp>All</stp>
        <stp/>
        <stp/>
        <stp>False</stp>
        <stp>T</stp>
        <stp>EveryTick</stp>
        <tr r="Q47" s="3"/>
      </tp>
      <tp>
        <v>173.92</v>
        <stp/>
        <stp>StudyData</stp>
        <stp>Close(S.AAPL) When Barix(S.AAPL,reference:=StartOfDay)=42</stp>
        <stp>Bar</stp>
        <stp/>
        <stp>Close</stp>
        <stp>5</stp>
        <stp>0</stp>
        <stp>All</stp>
        <stp/>
        <stp/>
        <stp>False</stp>
        <stp>T</stp>
        <stp>EveryTick</stp>
        <tr r="Q46" s="3"/>
      </tp>
      <tp>
        <v>174.27</v>
        <stp/>
        <stp>StudyData</stp>
        <stp>Close(S.AAPL) When Barix(S.AAPL,reference:=StartOfDay)=41</stp>
        <stp>Bar</stp>
        <stp/>
        <stp>Close</stp>
        <stp>5</stp>
        <stp>0</stp>
        <stp>All</stp>
        <stp/>
        <stp/>
        <stp>False</stp>
        <stp>T</stp>
        <stp>EveryTick</stp>
        <tr r="Q45" s="3"/>
      </tp>
      <tp>
        <v>174.34</v>
        <stp/>
        <stp>StudyData</stp>
        <stp>Close(S.AAPL) When Barix(S.AAPL,reference:=StartOfDay)=40</stp>
        <stp>Bar</stp>
        <stp/>
        <stp>Close</stp>
        <stp>5</stp>
        <stp>0</stp>
        <stp>All</stp>
        <stp/>
        <stp/>
        <stp>False</stp>
        <stp>T</stp>
        <stp>EveryTick</stp>
        <tr r="Q44" s="3"/>
      </tp>
      <tp>
        <v>500</v>
        <stp/>
        <stp>ContractData</stp>
        <stp>S.DIS</stp>
        <stp>MT_LastAskVolume</stp>
        <stp/>
        <stp>T</stp>
        <tr r="K35" s="1"/>
      </tp>
      <tp>
        <v>2000</v>
        <stp/>
        <stp>ContractData</stp>
        <stp>S.INTC</stp>
        <stp>MT_LastAskVolume</stp>
        <stp/>
        <stp>T</stp>
        <tr r="K20" s="1"/>
      </tp>
      <tp>
        <v>300</v>
        <stp/>
        <stp>ContractData</stp>
        <stp>S.CAT</stp>
        <stp>MT_LastAskVolume</stp>
        <stp/>
        <stp>T</stp>
        <tr r="K10" s="1"/>
      </tp>
      <tp>
        <v>400</v>
        <stp/>
        <stp>ContractData</stp>
        <stp>S.CVX</stp>
        <stp>MT_LastAskVolume</stp>
        <stp/>
        <stp>T</stp>
        <tr r="K11" s="1"/>
      </tp>
      <tp>
        <v>-76.400000000000006</v>
        <stp/>
        <stp>ContractData</stp>
        <stp>DJI</stp>
        <stp>NetLastQuoteToday</stp>
        <stp/>
        <stp>T</stp>
        <tr r="O41" s="1"/>
      </tp>
      <tp t="s">
        <v>Visa Inc.</v>
        <stp/>
        <stp>ContractData</stp>
        <stp>S.V</stp>
        <stp>LongDescription</stp>
        <stp/>
        <stp>T</stp>
        <tr r="O32" s="1"/>
      </tp>
      <tp t="s">
        <v>DJ Industrial Average</v>
        <stp/>
        <stp>ContractData</stp>
        <stp>DJI</stp>
        <stp>LongDescription</stp>
        <stp/>
        <stp>T</stp>
        <tr r="H51" s="1"/>
      </tp>
      <tp>
        <v>100</v>
        <stp/>
        <stp>ContractData</stp>
        <stp>S.V</stp>
        <stp>MT_LastAskVolume</stp>
        <stp/>
        <stp>T</stp>
        <tr r="K32" s="1"/>
      </tp>
      <tp>
        <v>3100</v>
        <stp/>
        <stp>ContractData</stp>
        <stp>S.CSCO</stp>
        <stp>MT_LastBidVolume</stp>
        <stp/>
        <stp>T</stp>
        <tr r="H12" s="1"/>
      </tp>
      <tp>
        <v>1100</v>
        <stp/>
        <stp>ContractData</stp>
        <stp>S.MSFT</stp>
        <stp>MT_LastBidVolume</stp>
        <stp/>
        <stp>T</stp>
        <tr r="H25" s="1"/>
      </tp>
      <tp>
        <v>900</v>
        <stp/>
        <stp>ContractData</stp>
        <stp>S.XOM</stp>
        <stp>MT_LastBidVolume</stp>
        <stp/>
        <stp>T</stp>
        <tr r="H15" s="1"/>
      </tp>
      <tp>
        <v>200</v>
        <stp/>
        <stp>ContractData</stp>
        <stp>S.AXP</stp>
        <stp>MT_LastAskVolume</stp>
        <stp/>
        <stp>T</stp>
        <tr r="K7" s="1"/>
      </tp>
      <tp>
        <v>81.180000000000007</v>
        <stp/>
        <stp>ContractData</stp>
        <stp>S.XOM</stp>
        <stp>LastTradeToday</stp>
        <stp/>
        <stp>T</stp>
        <tr r="C15" s="1"/>
      </tp>
      <tp>
        <v>231.68</v>
        <stp/>
        <stp>ContractData</stp>
        <stp>S.MMM</stp>
        <stp>LastTradeToday</stp>
        <stp/>
        <stp>T</stp>
        <tr r="C6" s="1"/>
      </tp>
      <tp>
        <v>151.51</v>
        <stp/>
        <stp>ContractData</stp>
        <stp>S.IBM</stp>
        <stp>LastTradeToday</stp>
        <stp/>
        <stp>T</stp>
        <tr r="C19" s="1"/>
      </tp>
      <tp>
        <v>98.78</v>
        <stp/>
        <stp>ContractData</stp>
        <stp>S.JPM</stp>
        <stp>LastTradeToday</stp>
        <stp/>
        <stp>T</stp>
        <tr r="C22" s="1"/>
      </tp>
      <tp>
        <v>23529</v>
        <stp/>
        <stp>StudyData</stp>
        <stp>High(DJI) When Barix(DJI,reference:=StartOfDay)=41</stp>
        <stp>Bar</stp>
        <stp/>
        <stp>High</stp>
        <stp>5</stp>
        <stp>0</stp>
        <stp>All</stp>
        <stp/>
        <stp/>
        <stp>False</stp>
        <stp>T</stp>
        <stp>EveryTick</stp>
        <tr r="E45" s="3"/>
      </tp>
      <tp>
        <v>23522</v>
        <stp/>
        <stp>StudyData</stp>
        <stp>Open(DJI) When Barix(DJI,reference:=StartOfDay)=41</stp>
        <stp>Bar</stp>
        <stp/>
        <stp>Open</stp>
        <stp>5</stp>
        <stp>0</stp>
        <stp>All</stp>
        <stp/>
        <stp/>
        <stp>False</stp>
        <stp>T</stp>
        <stp>EveryTick</stp>
        <tr r="D45" s="3"/>
      </tp>
      <tp>
        <v>23568</v>
        <stp/>
        <stp>StudyData</stp>
        <stp>High(DJI) When Barix(DJI,reference:=StartOfDay)=11</stp>
        <stp>Bar</stp>
        <stp/>
        <stp>High</stp>
        <stp>5</stp>
        <stp>0</stp>
        <stp>All</stp>
        <stp/>
        <stp/>
        <stp>False</stp>
        <stp>T</stp>
        <stp>EveryTick</stp>
        <tr r="E15" s="3"/>
      </tp>
      <tp>
        <v>23559.8</v>
        <stp/>
        <stp>StudyData</stp>
        <stp>Open(DJI) When Barix(DJI,reference:=StartOfDay)=11</stp>
        <stp>Bar</stp>
        <stp/>
        <stp>Open</stp>
        <stp>5</stp>
        <stp>0</stp>
        <stp>All</stp>
        <stp/>
        <stp/>
        <stp>False</stp>
        <stp>T</stp>
        <stp>EveryTick</stp>
        <tr r="D15" s="3"/>
      </tp>
      <tp>
        <v>23536</v>
        <stp/>
        <stp>StudyData</stp>
        <stp>High(DJI) When Barix(DJI,reference:=StartOfDay)=31</stp>
        <stp>Bar</stp>
        <stp/>
        <stp>High</stp>
        <stp>5</stp>
        <stp>0</stp>
        <stp>All</stp>
        <stp/>
        <stp/>
        <stp>False</stp>
        <stp>T</stp>
        <stp>EveryTick</stp>
        <tr r="E35" s="3"/>
      </tp>
      <tp>
        <v>23533.200000000001</v>
        <stp/>
        <stp>StudyData</stp>
        <stp>Open(DJI) When Barix(DJI,reference:=StartOfDay)=31</stp>
        <stp>Bar</stp>
        <stp/>
        <stp>Open</stp>
        <stp>5</stp>
        <stp>0</stp>
        <stp>All</stp>
        <stp/>
        <stp/>
        <stp>False</stp>
        <stp>T</stp>
        <stp>EveryTick</stp>
        <tr r="D35" s="3"/>
      </tp>
      <tp>
        <v>23568</v>
        <stp/>
        <stp>StudyData</stp>
        <stp>High(DJI) When Barix(DJI,reference:=StartOfDay)=21</stp>
        <stp>Bar</stp>
        <stp/>
        <stp>High</stp>
        <stp>5</stp>
        <stp>0</stp>
        <stp>All</stp>
        <stp/>
        <stp/>
        <stp>False</stp>
        <stp>T</stp>
        <stp>EveryTick</stp>
        <tr r="E25" s="3"/>
      </tp>
      <tp>
        <v>23566.2</v>
        <stp/>
        <stp>StudyData</stp>
        <stp>Open(DJI) When Barix(DJI,reference:=StartOfDay)=21</stp>
        <stp>Bar</stp>
        <stp/>
        <stp>Open</stp>
        <stp>5</stp>
        <stp>0</stp>
        <stp>All</stp>
        <stp/>
        <stp/>
        <stp>False</stp>
        <stp>T</stp>
        <stp>EveryTick</stp>
        <tr r="D25" s="3"/>
      </tp>
      <tp>
        <v>102.96000000000001</v>
        <stp/>
        <stp>ContractData</stp>
        <stp>S.DIS</stp>
        <stp>LastTradeToday</stp>
        <stp/>
        <stp>T</stp>
        <tr r="C35" s="1"/>
      </tp>
      <tp>
        <v>500</v>
        <stp/>
        <stp>ContractData</stp>
        <stp>S.DIS</stp>
        <stp>MT_LastBidVolume</stp>
        <stp/>
        <stp>T</stp>
        <tr r="H35" s="1"/>
      </tp>
      <tp>
        <v>23522.2</v>
        <stp/>
        <stp>StudyData</stp>
        <stp>High(DJI) When Barix(DJI,reference:=StartOfDay)=40</stp>
        <stp>Bar</stp>
        <stp/>
        <stp>High</stp>
        <stp>5</stp>
        <stp>0</stp>
        <stp>All</stp>
        <stp/>
        <stp/>
        <stp>False</stp>
        <stp>T</stp>
        <stp>EveryTick</stp>
        <tr r="E44" s="3"/>
      </tp>
      <tp>
        <v>23517.1</v>
        <stp/>
        <stp>StudyData</stp>
        <stp>Open(DJI) When Barix(DJI,reference:=StartOfDay)=40</stp>
        <stp>Bar</stp>
        <stp/>
        <stp>Open</stp>
        <stp>5</stp>
        <stp>0</stp>
        <stp>All</stp>
        <stp/>
        <stp/>
        <stp>False</stp>
        <stp>T</stp>
        <stp>EveryTick</stp>
        <tr r="D44" s="3"/>
      </tp>
      <tp>
        <v>23564.400000000001</v>
        <stp/>
        <stp>StudyData</stp>
        <stp>High(DJI) When Barix(DJI,reference:=StartOfDay)=10</stp>
        <stp>Bar</stp>
        <stp/>
        <stp>High</stp>
        <stp>5</stp>
        <stp>0</stp>
        <stp>All</stp>
        <stp/>
        <stp/>
        <stp>False</stp>
        <stp>T</stp>
        <stp>EveryTick</stp>
        <tr r="E14" s="3"/>
      </tp>
      <tp>
        <v>23563.4</v>
        <stp/>
        <stp>StudyData</stp>
        <stp>Open(DJI) When Barix(DJI,reference:=StartOfDay)=10</stp>
        <stp>Bar</stp>
        <stp/>
        <stp>Open</stp>
        <stp>5</stp>
        <stp>0</stp>
        <stp>All</stp>
        <stp/>
        <stp/>
        <stp>False</stp>
        <stp>T</stp>
        <stp>EveryTick</stp>
        <tr r="D14" s="3"/>
      </tp>
      <tp>
        <v>23538.3</v>
        <stp/>
        <stp>StudyData</stp>
        <stp>High(DJI) When Barix(DJI,reference:=StartOfDay)=30</stp>
        <stp>Bar</stp>
        <stp/>
        <stp>High</stp>
        <stp>5</stp>
        <stp>0</stp>
        <stp>All</stp>
        <stp/>
        <stp/>
        <stp>False</stp>
        <stp>T</stp>
        <stp>EveryTick</stp>
        <tr r="E34" s="3"/>
      </tp>
      <tp>
        <v>23535.9</v>
        <stp/>
        <stp>StudyData</stp>
        <stp>Open(DJI) When Barix(DJI,reference:=StartOfDay)=30</stp>
        <stp>Bar</stp>
        <stp/>
        <stp>Open</stp>
        <stp>5</stp>
        <stp>0</stp>
        <stp>All</stp>
        <stp/>
        <stp/>
        <stp>False</stp>
        <stp>T</stp>
        <stp>EveryTick</stp>
        <tr r="D34" s="3"/>
      </tp>
      <tp>
        <v>23574.2</v>
        <stp/>
        <stp>StudyData</stp>
        <stp>High(DJI) When Barix(DJI,reference:=StartOfDay)=20</stp>
        <stp>Bar</stp>
        <stp/>
        <stp>High</stp>
        <stp>5</stp>
        <stp>0</stp>
        <stp>All</stp>
        <stp/>
        <stp/>
        <stp>False</stp>
        <stp>T</stp>
        <stp>EveryTick</stp>
        <tr r="E24" s="3"/>
      </tp>
      <tp>
        <v>23574</v>
        <stp/>
        <stp>StudyData</stp>
        <stp>Open(DJI) When Barix(DJI,reference:=StartOfDay)=20</stp>
        <stp>Bar</stp>
        <stp/>
        <stp>Open</stp>
        <stp>5</stp>
        <stp>0</stp>
        <stp>All</stp>
        <stp/>
        <stp/>
        <stp>False</stp>
        <stp>T</stp>
        <stp>EveryTick</stp>
        <tr r="D24" s="3"/>
      </tp>
      <tp>
        <v>2400</v>
        <stp/>
        <stp>ContractData</stp>
        <stp>S.INTC</stp>
        <stp>MT_LastBidVolume</stp>
        <stp/>
        <stp>T</stp>
        <tr r="H20" s="1"/>
      </tp>
      <tp>
        <v>93.63</v>
        <stp/>
        <stp>ContractData</stp>
        <stp>S.AXP</stp>
        <stp>LastTradeToday</stp>
        <stp/>
        <stp>T</stp>
        <tr r="C7" s="1"/>
      </tp>
      <tp>
        <v>1400</v>
        <stp/>
        <stp>ContractData</stp>
        <stp>S.DWDP</stp>
        <stp>MT_LastAskVolume</stp>
        <stp/>
        <stp>T</stp>
        <tr r="K14" s="1"/>
      </tp>
      <tp>
        <v>23525.7</v>
        <stp/>
        <stp>StudyData</stp>
        <stp>High(DJI) When Barix(DJI,reference:=StartOfDay)=43</stp>
        <stp>Bar</stp>
        <stp/>
        <stp>High</stp>
        <stp>5</stp>
        <stp>0</stp>
        <stp>All</stp>
        <stp/>
        <stp/>
        <stp>False</stp>
        <stp>T</stp>
        <stp>EveryTick</stp>
        <tr r="E47" s="3"/>
      </tp>
      <tp>
        <v>23525.7</v>
        <stp/>
        <stp>StudyData</stp>
        <stp>Open(DJI) When Barix(DJI,reference:=StartOfDay)=43</stp>
        <stp>Bar</stp>
        <stp/>
        <stp>Open</stp>
        <stp>5</stp>
        <stp>0</stp>
        <stp>All</stp>
        <stp/>
        <stp/>
        <stp>False</stp>
        <stp>T</stp>
        <stp>EveryTick</stp>
        <tr r="D47" s="3"/>
      </tp>
      <tp>
        <v>23567.7</v>
        <stp/>
        <stp>StudyData</stp>
        <stp>High(DJI) When Barix(DJI,reference:=StartOfDay)=13</stp>
        <stp>Bar</stp>
        <stp/>
        <stp>High</stp>
        <stp>5</stp>
        <stp>0</stp>
        <stp>All</stp>
        <stp/>
        <stp/>
        <stp>False</stp>
        <stp>T</stp>
        <stp>EveryTick</stp>
        <tr r="E17" s="3"/>
      </tp>
      <tp>
        <v>23559.3</v>
        <stp/>
        <stp>StudyData</stp>
        <stp>Open(DJI) When Barix(DJI,reference:=StartOfDay)=13</stp>
        <stp>Bar</stp>
        <stp/>
        <stp>Open</stp>
        <stp>5</stp>
        <stp>0</stp>
        <stp>All</stp>
        <stp/>
        <stp/>
        <stp>False</stp>
        <stp>T</stp>
        <stp>EveryTick</stp>
        <tr r="D17" s="3"/>
      </tp>
      <tp>
        <v>23525.3</v>
        <stp/>
        <stp>StudyData</stp>
        <stp>High(DJI) When Barix(DJI,reference:=StartOfDay)=33</stp>
        <stp>Bar</stp>
        <stp/>
        <stp>High</stp>
        <stp>5</stp>
        <stp>0</stp>
        <stp>All</stp>
        <stp/>
        <stp/>
        <stp>False</stp>
        <stp>T</stp>
        <stp>EveryTick</stp>
        <tr r="E37" s="3"/>
      </tp>
      <tp>
        <v>23524.7</v>
        <stp/>
        <stp>StudyData</stp>
        <stp>Open(DJI) When Barix(DJI,reference:=StartOfDay)=33</stp>
        <stp>Bar</stp>
        <stp/>
        <stp>Open</stp>
        <stp>5</stp>
        <stp>0</stp>
        <stp>All</stp>
        <stp/>
        <stp/>
        <stp>False</stp>
        <stp>T</stp>
        <stp>EveryTick</stp>
        <tr r="D37" s="3"/>
      </tp>
      <tp>
        <v>23546.1</v>
        <stp/>
        <stp>StudyData</stp>
        <stp>High(DJI) When Barix(DJI,reference:=StartOfDay)=23</stp>
        <stp>Bar</stp>
        <stp/>
        <stp>High</stp>
        <stp>5</stp>
        <stp>0</stp>
        <stp>All</stp>
        <stp/>
        <stp/>
        <stp>False</stp>
        <stp>T</stp>
        <stp>EveryTick</stp>
        <tr r="E27" s="3"/>
      </tp>
      <tp>
        <v>23545.3</v>
        <stp/>
        <stp>StudyData</stp>
        <stp>Open(DJI) When Barix(DJI,reference:=StartOfDay)=23</stp>
        <stp>Bar</stp>
        <stp/>
        <stp>Open</stp>
        <stp>5</stp>
        <stp>0</stp>
        <stp>All</stp>
        <stp/>
        <stp/>
        <stp>False</stp>
        <stp>T</stp>
        <stp>EveryTick</stp>
        <tr r="D27" s="3"/>
      </tp>
      <tp>
        <v>23528</v>
        <stp/>
        <stp>StudyData</stp>
        <stp>High(DJI) When Barix(DJI,reference:=StartOfDay)=42</stp>
        <stp>Bar</stp>
        <stp/>
        <stp>High</stp>
        <stp>5</stp>
        <stp>0</stp>
        <stp>All</stp>
        <stp/>
        <stp/>
        <stp>False</stp>
        <stp>T</stp>
        <stp>EveryTick</stp>
        <tr r="E46" s="3"/>
      </tp>
      <tp>
        <v>23527.8</v>
        <stp/>
        <stp>StudyData</stp>
        <stp>Open(DJI) When Barix(DJI,reference:=StartOfDay)=42</stp>
        <stp>Bar</stp>
        <stp/>
        <stp>Open</stp>
        <stp>5</stp>
        <stp>0</stp>
        <stp>All</stp>
        <stp/>
        <stp/>
        <stp>False</stp>
        <stp>T</stp>
        <stp>EveryTick</stp>
        <tr r="D46" s="3"/>
      </tp>
      <tp>
        <v>23567.1</v>
        <stp/>
        <stp>StudyData</stp>
        <stp>High(DJI) When Barix(DJI,reference:=StartOfDay)=12</stp>
        <stp>Bar</stp>
        <stp/>
        <stp>High</stp>
        <stp>5</stp>
        <stp>0</stp>
        <stp>All</stp>
        <stp/>
        <stp/>
        <stp>False</stp>
        <stp>T</stp>
        <stp>EveryTick</stp>
        <tr r="E16" s="3"/>
      </tp>
      <tp>
        <v>23566.9</v>
        <stp/>
        <stp>StudyData</stp>
        <stp>Open(DJI) When Barix(DJI,reference:=StartOfDay)=12</stp>
        <stp>Bar</stp>
        <stp/>
        <stp>Open</stp>
        <stp>5</stp>
        <stp>0</stp>
        <stp>All</stp>
        <stp/>
        <stp/>
        <stp>False</stp>
        <stp>T</stp>
        <stp>EveryTick</stp>
        <tr r="D16" s="3"/>
      </tp>
      <tp>
        <v>23533.8</v>
        <stp/>
        <stp>StudyData</stp>
        <stp>High(DJI) When Barix(DJI,reference:=StartOfDay)=32</stp>
        <stp>Bar</stp>
        <stp/>
        <stp>High</stp>
        <stp>5</stp>
        <stp>0</stp>
        <stp>All</stp>
        <stp/>
        <stp/>
        <stp>False</stp>
        <stp>T</stp>
        <stp>EveryTick</stp>
        <tr r="E36" s="3"/>
      </tp>
      <tp>
        <v>23532.5</v>
        <stp/>
        <stp>StudyData</stp>
        <stp>Open(DJI) When Barix(DJI,reference:=StartOfDay)=32</stp>
        <stp>Bar</stp>
        <stp/>
        <stp>Open</stp>
        <stp>5</stp>
        <stp>0</stp>
        <stp>All</stp>
        <stp/>
        <stp/>
        <stp>False</stp>
        <stp>T</stp>
        <stp>EveryTick</stp>
        <tr r="D36" s="3"/>
      </tp>
      <tp>
        <v>23557.200000000001</v>
        <stp/>
        <stp>StudyData</stp>
        <stp>High(DJI) When Barix(DJI,reference:=StartOfDay)=22</stp>
        <stp>Bar</stp>
        <stp/>
        <stp>High</stp>
        <stp>5</stp>
        <stp>0</stp>
        <stp>All</stp>
        <stp/>
        <stp/>
        <stp>False</stp>
        <stp>T</stp>
        <stp>EveryTick</stp>
        <tr r="E26" s="3"/>
      </tp>
      <tp>
        <v>23555.1</v>
        <stp/>
        <stp>StudyData</stp>
        <stp>Open(DJI) When Barix(DJI,reference:=StartOfDay)=22</stp>
        <stp>Bar</stp>
        <stp/>
        <stp>Open</stp>
        <stp>5</stp>
        <stp>0</stp>
        <stp>All</stp>
        <stp/>
        <stp/>
        <stp>False</stp>
        <stp>T</stp>
        <stp>EveryTick</stp>
        <tr r="D26" s="3"/>
      </tp>
      <tp>
        <v>130.17000000000002</v>
        <stp/>
        <stp>ContractData</stp>
        <stp>S.TRV</stp>
        <stp>LastTradeToday</stp>
        <stp/>
        <stp>T</stp>
        <tr r="C29" s="1"/>
      </tp>
      <tp>
        <v>300</v>
        <stp/>
        <stp>ContractData</stp>
        <stp>S.AXP</stp>
        <stp>MT_LastBidVolume</stp>
        <stp/>
        <stp>T</stp>
        <tr r="H7" s="1"/>
      </tp>
      <tp>
        <v>23521.4</v>
        <stp/>
        <stp>StudyData</stp>
        <stp>High(DJI) When Barix(DJI,reference:=StartOfDay)=45</stp>
        <stp>Bar</stp>
        <stp/>
        <stp>High</stp>
        <stp>5</stp>
        <stp>0</stp>
        <stp>All</stp>
        <stp/>
        <stp/>
        <stp>False</stp>
        <stp>T</stp>
        <stp>EveryTick</stp>
        <tr r="E49" s="3"/>
      </tp>
      <tp>
        <v>23520.799999999999</v>
        <stp/>
        <stp>StudyData</stp>
        <stp>Open(DJI) When Barix(DJI,reference:=StartOfDay)=45</stp>
        <stp>Bar</stp>
        <stp/>
        <stp>Open</stp>
        <stp>5</stp>
        <stp>0</stp>
        <stp>All</stp>
        <stp/>
        <stp/>
        <stp>False</stp>
        <stp>T</stp>
        <stp>EveryTick</stp>
        <tr r="D49" s="3"/>
      </tp>
      <tp>
        <v>23569.9</v>
        <stp/>
        <stp>StudyData</stp>
        <stp>High(DJI) When Barix(DJI,reference:=StartOfDay)=15</stp>
        <stp>Bar</stp>
        <stp/>
        <stp>High</stp>
        <stp>5</stp>
        <stp>0</stp>
        <stp>All</stp>
        <stp/>
        <stp/>
        <stp>False</stp>
        <stp>T</stp>
        <stp>EveryTick</stp>
        <tr r="E19" s="3"/>
      </tp>
      <tp>
        <v>23568</v>
        <stp/>
        <stp>StudyData</stp>
        <stp>Open(DJI) When Barix(DJI,reference:=StartOfDay)=15</stp>
        <stp>Bar</stp>
        <stp/>
        <stp>Open</stp>
        <stp>5</stp>
        <stp>0</stp>
        <stp>All</stp>
        <stp/>
        <stp/>
        <stp>False</stp>
        <stp>T</stp>
        <stp>EveryTick</stp>
        <tr r="D19" s="3"/>
      </tp>
      <tp>
        <v>23521.8</v>
        <stp/>
        <stp>StudyData</stp>
        <stp>High(DJI) When Barix(DJI,reference:=StartOfDay)=35</stp>
        <stp>Bar</stp>
        <stp/>
        <stp>High</stp>
        <stp>5</stp>
        <stp>0</stp>
        <stp>All</stp>
        <stp/>
        <stp/>
        <stp>False</stp>
        <stp>T</stp>
        <stp>EveryTick</stp>
        <tr r="E39" s="3"/>
      </tp>
      <tp>
        <v>23521</v>
        <stp/>
        <stp>StudyData</stp>
        <stp>Open(DJI) When Barix(DJI,reference:=StartOfDay)=35</stp>
        <stp>Bar</stp>
        <stp/>
        <stp>Open</stp>
        <stp>5</stp>
        <stp>0</stp>
        <stp>All</stp>
        <stp/>
        <stp/>
        <stp>False</stp>
        <stp>T</stp>
        <stp>EveryTick</stp>
        <tr r="D39" s="3"/>
      </tp>
      <tp>
        <v>23545.7</v>
        <stp/>
        <stp>StudyData</stp>
        <stp>High(DJI) When Barix(DJI,reference:=StartOfDay)=25</stp>
        <stp>Bar</stp>
        <stp/>
        <stp>High</stp>
        <stp>5</stp>
        <stp>0</stp>
        <stp>All</stp>
        <stp/>
        <stp/>
        <stp>False</stp>
        <stp>T</stp>
        <stp>EveryTick</stp>
        <tr r="E29" s="3"/>
      </tp>
      <tp>
        <v>23543.200000000001</v>
        <stp/>
        <stp>StudyData</stp>
        <stp>Open(DJI) When Barix(DJI,reference:=StartOfDay)=25</stp>
        <stp>Bar</stp>
        <stp/>
        <stp>Open</stp>
        <stp>5</stp>
        <stp>0</stp>
        <stp>All</stp>
        <stp/>
        <stp/>
        <stp>False</stp>
        <stp>T</stp>
        <stp>EveryTick</stp>
        <tr r="D29" s="3"/>
      </tp>
      <tp>
        <v>173.76</v>
        <stp/>
        <stp>StudyData</stp>
        <stp>Close(S.AAPL) When Barix(S.AAPL,reference:=StartOfDay)=9</stp>
        <stp>Bar</stp>
        <stp/>
        <stp>Close</stp>
        <stp>5</stp>
        <stp>0</stp>
        <stp>All</stp>
        <stp/>
        <stp/>
        <stp>False</stp>
        <stp>T</stp>
        <stp>EveryTick</stp>
        <tr r="Q13" s="3"/>
      </tp>
      <tp>
        <v>173.94</v>
        <stp/>
        <stp>StudyData</stp>
        <stp>Close(S.AAPL) When Barix(S.AAPL,reference:=StartOfDay)=8</stp>
        <stp>Bar</stp>
        <stp/>
        <stp>Close</stp>
        <stp>5</stp>
        <stp>0</stp>
        <stp>All</stp>
        <stp/>
        <stp/>
        <stp>False</stp>
        <stp>T</stp>
        <stp>EveryTick</stp>
        <tr r="Q12" s="3"/>
      </tp>
      <tp>
        <v>173.21</v>
        <stp/>
        <stp>StudyData</stp>
        <stp>Close(S.AAPL) When Barix(S.AAPL,reference:=StartOfDay)=3</stp>
        <stp>Bar</stp>
        <stp/>
        <stp>Close</stp>
        <stp>5</stp>
        <stp>0</stp>
        <stp>All</stp>
        <stp/>
        <stp/>
        <stp>False</stp>
        <stp>T</stp>
        <stp>EveryTick</stp>
        <tr r="Q7" s="3"/>
      </tp>
      <tp>
        <v>173.22</v>
        <stp/>
        <stp>StudyData</stp>
        <stp>Close(S.AAPL) When Barix(S.AAPL,reference:=StartOfDay)=2</stp>
        <stp>Bar</stp>
        <stp/>
        <stp>Close</stp>
        <stp>5</stp>
        <stp>0</stp>
        <stp>All</stp>
        <stp/>
        <stp/>
        <stp>False</stp>
        <stp>T</stp>
        <stp>EveryTick</stp>
        <tr r="Q6" s="3"/>
      </tp>
      <tp>
        <v>173.86</v>
        <stp/>
        <stp>StudyData</stp>
        <stp>Close(S.AAPL) When Barix(S.AAPL,reference:=StartOfDay)=1</stp>
        <stp>Bar</stp>
        <stp/>
        <stp>Close</stp>
        <stp>5</stp>
        <stp>0</stp>
        <stp>All</stp>
        <stp/>
        <stp/>
        <stp>False</stp>
        <stp>T</stp>
        <stp>EveryTick</stp>
        <tr r="Q5" s="3"/>
      </tp>
      <tp>
        <v>174.2</v>
        <stp/>
        <stp>StudyData</stp>
        <stp>Close(S.AAPL) When Barix(S.AAPL,reference:=StartOfDay)=0</stp>
        <stp>Bar</stp>
        <stp/>
        <stp>Close</stp>
        <stp>5</stp>
        <stp>0</stp>
        <stp>All</stp>
        <stp/>
        <stp/>
        <stp>False</stp>
        <stp>T</stp>
        <stp>EveryTick</stp>
        <tr r="Q4" s="3"/>
      </tp>
      <tp>
        <v>173.81</v>
        <stp/>
        <stp>StudyData</stp>
        <stp>Close(S.AAPL) When Barix(S.AAPL,reference:=StartOfDay)=7</stp>
        <stp>Bar</stp>
        <stp/>
        <stp>Close</stp>
        <stp>5</stp>
        <stp>0</stp>
        <stp>All</stp>
        <stp/>
        <stp/>
        <stp>False</stp>
        <stp>T</stp>
        <stp>EveryTick</stp>
        <tr r="Q11" s="3"/>
      </tp>
      <tp>
        <v>173.57</v>
        <stp/>
        <stp>StudyData</stp>
        <stp>Close(S.AAPL) When Barix(S.AAPL,reference:=StartOfDay)=6</stp>
        <stp>Bar</stp>
        <stp/>
        <stp>Close</stp>
        <stp>5</stp>
        <stp>0</stp>
        <stp>All</stp>
        <stp/>
        <stp/>
        <stp>False</stp>
        <stp>T</stp>
        <stp>EveryTick</stp>
        <tr r="Q10" s="3"/>
      </tp>
      <tp>
        <v>173.36</v>
        <stp/>
        <stp>StudyData</stp>
        <stp>Close(S.AAPL) When Barix(S.AAPL,reference:=StartOfDay)=5</stp>
        <stp>Bar</stp>
        <stp/>
        <stp>Close</stp>
        <stp>5</stp>
        <stp>0</stp>
        <stp>All</stp>
        <stp/>
        <stp/>
        <stp>False</stp>
        <stp>T</stp>
        <stp>EveryTick</stp>
        <tr r="Q9" s="3"/>
      </tp>
      <tp>
        <v>173.24</v>
        <stp/>
        <stp>StudyData</stp>
        <stp>Close(S.AAPL) When Barix(S.AAPL,reference:=StartOfDay)=4</stp>
        <stp>Bar</stp>
        <stp/>
        <stp>Close</stp>
        <stp>5</stp>
        <stp>0</stp>
        <stp>All</stp>
        <stp/>
        <stp/>
        <stp>False</stp>
        <stp>T</stp>
        <stp>EveryTick</stp>
        <tr r="Q8" s="3"/>
      </tp>
      <tp>
        <v>23523.1</v>
        <stp/>
        <stp>StudyData</stp>
        <stp>High(DJI) When Barix(DJI,reference:=StartOfDay)=44</stp>
        <stp>Bar</stp>
        <stp/>
        <stp>High</stp>
        <stp>5</stp>
        <stp>0</stp>
        <stp>All</stp>
        <stp/>
        <stp/>
        <stp>False</stp>
        <stp>T</stp>
        <stp>EveryTick</stp>
        <tr r="E48" s="3"/>
      </tp>
      <tp>
        <v>23521.4</v>
        <stp/>
        <stp>StudyData</stp>
        <stp>Open(DJI) When Barix(DJI,reference:=StartOfDay)=44</stp>
        <stp>Bar</stp>
        <stp/>
        <stp>Open</stp>
        <stp>5</stp>
        <stp>0</stp>
        <stp>All</stp>
        <stp/>
        <stp/>
        <stp>False</stp>
        <stp>T</stp>
        <stp>EveryTick</stp>
        <tr r="D48" s="3"/>
      </tp>
      <tp>
        <v>23570.400000000001</v>
        <stp/>
        <stp>StudyData</stp>
        <stp>High(DJI) When Barix(DJI,reference:=StartOfDay)=14</stp>
        <stp>Bar</stp>
        <stp/>
        <stp>High</stp>
        <stp>5</stp>
        <stp>0</stp>
        <stp>All</stp>
        <stp/>
        <stp/>
        <stp>False</stp>
        <stp>T</stp>
        <stp>EveryTick</stp>
        <tr r="E18" s="3"/>
      </tp>
      <tp>
        <v>23566.9</v>
        <stp/>
        <stp>StudyData</stp>
        <stp>Open(DJI) When Barix(DJI,reference:=StartOfDay)=14</stp>
        <stp>Bar</stp>
        <stp/>
        <stp>Open</stp>
        <stp>5</stp>
        <stp>0</stp>
        <stp>All</stp>
        <stp/>
        <stp/>
        <stp>False</stp>
        <stp>T</stp>
        <stp>EveryTick</stp>
        <tr r="D18" s="3"/>
      </tp>
      <tp>
        <v>23521</v>
        <stp/>
        <stp>StudyData</stp>
        <stp>High(DJI) When Barix(DJI,reference:=StartOfDay)=34</stp>
        <stp>Bar</stp>
        <stp/>
        <stp>High</stp>
        <stp>5</stp>
        <stp>0</stp>
        <stp>All</stp>
        <stp/>
        <stp/>
        <stp>False</stp>
        <stp>T</stp>
        <stp>EveryTick</stp>
        <tr r="E38" s="3"/>
      </tp>
      <tp>
        <v>23514</v>
        <stp/>
        <stp>StudyData</stp>
        <stp>Open(DJI) When Barix(DJI,reference:=StartOfDay)=34</stp>
        <stp>Bar</stp>
        <stp/>
        <stp>Open</stp>
        <stp>5</stp>
        <stp>0</stp>
        <stp>All</stp>
        <stp/>
        <stp/>
        <stp>False</stp>
        <stp>T</stp>
        <stp>EveryTick</stp>
        <tr r="D38" s="3"/>
      </tp>
      <tp>
        <v>23547.8</v>
        <stp/>
        <stp>StudyData</stp>
        <stp>High(DJI) When Barix(DJI,reference:=StartOfDay)=24</stp>
        <stp>Bar</stp>
        <stp/>
        <stp>High</stp>
        <stp>5</stp>
        <stp>0</stp>
        <stp>All</stp>
        <stp/>
        <stp/>
        <stp>False</stp>
        <stp>T</stp>
        <stp>EveryTick</stp>
        <tr r="E28" s="3"/>
      </tp>
      <tp>
        <v>23538</v>
        <stp/>
        <stp>StudyData</stp>
        <stp>Open(DJI) When Barix(DJI,reference:=StartOfDay)=24</stp>
        <stp>Bar</stp>
        <stp/>
        <stp>Open</stp>
        <stp>5</stp>
        <stp>0</stp>
        <stp>All</stp>
        <stp/>
        <stp/>
        <stp>False</stp>
        <stp>T</stp>
        <stp>EveryTick</stp>
        <tr r="D28" s="3"/>
      </tp>
      <tp>
        <v>200</v>
        <stp/>
        <stp>ContractData</stp>
        <stp>S.CAT</stp>
        <stp>MT_LastBidVolume</stp>
        <stp/>
        <stp>T</stp>
        <tr r="H10" s="1"/>
      </tp>
      <tp>
        <v>96.43</v>
        <stp/>
        <stp>ContractData</stp>
        <stp>S.WMT</stp>
        <stp>LastTradeToday</stp>
        <stp/>
        <stp>T</stp>
        <tr r="C34" s="1"/>
      </tp>
      <tp>
        <v>137.39000000000001</v>
        <stp/>
        <stp>ContractData</stp>
        <stp>S.CAT</stp>
        <stp>LastTradeToday</stp>
        <stp/>
        <stp>T</stp>
        <tr r="C10" s="1"/>
      </tp>
      <tp>
        <v>500</v>
        <stp/>
        <stp>ContractData</stp>
        <stp>S.CVX</stp>
        <stp>MT_LastBidVolume</stp>
        <stp/>
        <stp>T</stp>
        <tr r="H11" s="1"/>
      </tp>
      <tp>
        <v>1900</v>
        <stp/>
        <stp>ContractData</stp>
        <stp>S.MSFT</stp>
        <stp>MT_LastAskVolume</stp>
        <stp/>
        <stp>T</stp>
        <tr r="K25" s="1"/>
      </tp>
      <tp>
        <v>23575.3</v>
        <stp/>
        <stp>StudyData</stp>
        <stp>High(DJI) When Barix(DJI,reference:=StartOfDay)=17</stp>
        <stp>Bar</stp>
        <stp/>
        <stp>High</stp>
        <stp>5</stp>
        <stp>0</stp>
        <stp>All</stp>
        <stp/>
        <stp/>
        <stp>False</stp>
        <stp>T</stp>
        <stp>EveryTick</stp>
        <tr r="E21" s="3"/>
      </tp>
      <tp>
        <v>23568.5</v>
        <stp/>
        <stp>StudyData</stp>
        <stp>Open(DJI) When Barix(DJI,reference:=StartOfDay)=17</stp>
        <stp>Bar</stp>
        <stp/>
        <stp>Open</stp>
        <stp>5</stp>
        <stp>0</stp>
        <stp>All</stp>
        <stp/>
        <stp/>
        <stp>False</stp>
        <stp>T</stp>
        <stp>EveryTick</stp>
        <tr r="D21" s="3"/>
      </tp>
      <tp>
        <v>23517.4</v>
        <stp/>
        <stp>StudyData</stp>
        <stp>High(DJI) When Barix(DJI,reference:=StartOfDay)=37</stp>
        <stp>Bar</stp>
        <stp/>
        <stp>High</stp>
        <stp>5</stp>
        <stp>0</stp>
        <stp>All</stp>
        <stp/>
        <stp/>
        <stp>False</stp>
        <stp>T</stp>
        <stp>EveryTick</stp>
        <tr r="E41" s="3"/>
      </tp>
      <tp>
        <v>23515.5</v>
        <stp/>
        <stp>StudyData</stp>
        <stp>Open(DJI) When Barix(DJI,reference:=StartOfDay)=37</stp>
        <stp>Bar</stp>
        <stp/>
        <stp>Open</stp>
        <stp>5</stp>
        <stp>0</stp>
        <stp>All</stp>
        <stp/>
        <stp/>
        <stp>False</stp>
        <stp>T</stp>
        <stp>EveryTick</stp>
        <tr r="D41" s="3"/>
      </tp>
      <tp>
        <v>23541.1</v>
        <stp/>
        <stp>StudyData</stp>
        <stp>High(DJI) When Barix(DJI,reference:=StartOfDay)=27</stp>
        <stp>Bar</stp>
        <stp/>
        <stp>High</stp>
        <stp>5</stp>
        <stp>0</stp>
        <stp>All</stp>
        <stp/>
        <stp/>
        <stp>False</stp>
        <stp>T</stp>
        <stp>EveryTick</stp>
        <tr r="E31" s="3"/>
      </tp>
      <tp>
        <v>23539</v>
        <stp/>
        <stp>StudyData</stp>
        <stp>Open(DJI) When Barix(DJI,reference:=StartOfDay)=27</stp>
        <stp>Bar</stp>
        <stp/>
        <stp>Open</stp>
        <stp>5</stp>
        <stp>0</stp>
        <stp>All</stp>
        <stp/>
        <stp/>
        <stp>False</stp>
        <stp>T</stp>
        <stp>EveryTick</stp>
        <tr r="D31" s="3"/>
      </tp>
      <tp>
        <v>7800</v>
        <stp/>
        <stp>ContractData</stp>
        <stp>S.CSCO</stp>
        <stp>MT_LastAskVolume</stp>
        <stp/>
        <stp>T</stp>
        <tr r="K12" s="1"/>
      </tp>
      <tp>
        <v>200</v>
        <stp/>
        <stp>ContractData</stp>
        <stp>S.V</stp>
        <stp>MT_LastBidVolume</stp>
        <stp/>
        <stp>T</stp>
        <tr r="H32" s="1"/>
      </tp>
      <tp>
        <v>23563.5</v>
        <stp/>
        <stp>StudyData</stp>
        <stp>Close(DJI) When Barix(DJI,reference:=StartOfDay)=9</stp>
        <stp>Bar</stp>
        <stp/>
        <stp>Close</stp>
        <stp>5</stp>
        <stp>0</stp>
        <stp>All</stp>
        <stp/>
        <stp/>
        <stp>False</stp>
        <stp>T</stp>
        <stp>EveryTick</stp>
        <tr r="G13" s="3"/>
      </tp>
      <tp>
        <v>23570.400000000001</v>
        <stp/>
        <stp>StudyData</stp>
        <stp>Close(DJI) When Barix(DJI,reference:=StartOfDay)=8</stp>
        <stp>Bar</stp>
        <stp/>
        <stp>Close</stp>
        <stp>5</stp>
        <stp>0</stp>
        <stp>All</stp>
        <stp/>
        <stp/>
        <stp>False</stp>
        <stp>T</stp>
        <stp>EveryTick</stp>
        <tr r="G12" s="3"/>
      </tp>
      <tp>
        <v>23576.6</v>
        <stp/>
        <stp>StudyData</stp>
        <stp>Close(DJI) When Barix(DJI,reference:=StartOfDay)=3</stp>
        <stp>Bar</stp>
        <stp/>
        <stp>Close</stp>
        <stp>5</stp>
        <stp>0</stp>
        <stp>All</stp>
        <stp/>
        <stp/>
        <stp>False</stp>
        <stp>T</stp>
        <stp>EveryTick</stp>
        <tr r="G7" s="3"/>
      </tp>
      <tp>
        <v>23586.400000000001</v>
        <stp/>
        <stp>StudyData</stp>
        <stp>Close(DJI) When Barix(DJI,reference:=StartOfDay)=2</stp>
        <stp>Bar</stp>
        <stp/>
        <stp>Close</stp>
        <stp>5</stp>
        <stp>0</stp>
        <stp>All</stp>
        <stp/>
        <stp/>
        <stp>False</stp>
        <stp>T</stp>
        <stp>EveryTick</stp>
        <tr r="G6" s="3"/>
      </tp>
      <tp>
        <v>23580.9</v>
        <stp/>
        <stp>StudyData</stp>
        <stp>Close(DJI) When Barix(DJI,reference:=StartOfDay)=1</stp>
        <stp>Bar</stp>
        <stp/>
        <stp>Close</stp>
        <stp>5</stp>
        <stp>0</stp>
        <stp>All</stp>
        <stp/>
        <stp/>
        <stp>False</stp>
        <stp>T</stp>
        <stp>EveryTick</stp>
        <tr r="G5" s="3"/>
      </tp>
      <tp>
        <v>23602.9</v>
        <stp/>
        <stp>StudyData</stp>
        <stp>Close(DJI) When Barix(DJI,reference:=StartOfDay)=0</stp>
        <stp>Bar</stp>
        <stp/>
        <stp>Close</stp>
        <stp>5</stp>
        <stp>0</stp>
        <stp>All</stp>
        <stp/>
        <stp/>
        <stp>False</stp>
        <stp>T</stp>
        <stp>EveryTick</stp>
        <tr r="G4" s="3"/>
      </tp>
      <tp>
        <v>23577.7</v>
        <stp/>
        <stp>StudyData</stp>
        <stp>Close(DJI) When Barix(DJI,reference:=StartOfDay)=7</stp>
        <stp>Bar</stp>
        <stp/>
        <stp>Close</stp>
        <stp>5</stp>
        <stp>0</stp>
        <stp>All</stp>
        <stp/>
        <stp/>
        <stp>False</stp>
        <stp>T</stp>
        <stp>EveryTick</stp>
        <tr r="G11" s="3"/>
      </tp>
      <tp>
        <v>23573.7</v>
        <stp/>
        <stp>StudyData</stp>
        <stp>Close(DJI) When Barix(DJI,reference:=StartOfDay)=6</stp>
        <stp>Bar</stp>
        <stp/>
        <stp>Close</stp>
        <stp>5</stp>
        <stp>0</stp>
        <stp>All</stp>
        <stp/>
        <stp/>
        <stp>False</stp>
        <stp>T</stp>
        <stp>EveryTick</stp>
        <tr r="G10" s="3"/>
      </tp>
      <tp>
        <v>23578.400000000001</v>
        <stp/>
        <stp>StudyData</stp>
        <stp>Close(DJI) When Barix(DJI,reference:=StartOfDay)=5</stp>
        <stp>Bar</stp>
        <stp/>
        <stp>Close</stp>
        <stp>5</stp>
        <stp>0</stp>
        <stp>All</stp>
        <stp/>
        <stp/>
        <stp>False</stp>
        <stp>T</stp>
        <stp>EveryTick</stp>
        <tr r="G9" s="3"/>
      </tp>
      <tp>
        <v>23582.2</v>
        <stp/>
        <stp>StudyData</stp>
        <stp>Close(DJI) When Barix(DJI,reference:=StartOfDay)=4</stp>
        <stp>Bar</stp>
        <stp/>
        <stp>Close</stp>
        <stp>5</stp>
        <stp>0</stp>
        <stp>All</stp>
        <stp/>
        <stp/>
        <stp>False</stp>
        <stp>T</stp>
        <stp>EveryTick</stp>
        <tr r="G8" s="3"/>
      </tp>
      <tp>
        <v>2200</v>
        <stp/>
        <stp>ContractData</stp>
        <stp>S.XOM</stp>
        <stp>MT_LastAskVolume</stp>
        <stp/>
        <stp>T</stp>
        <tr r="K15" s="1"/>
      </tp>
      <tp>
        <v>23568.3</v>
        <stp/>
        <stp>StudyData</stp>
        <stp>High(DJI) When Barix(DJI,reference:=StartOfDay)=16</stp>
        <stp>Bar</stp>
        <stp/>
        <stp>High</stp>
        <stp>5</stp>
        <stp>0</stp>
        <stp>All</stp>
        <stp/>
        <stp/>
        <stp>False</stp>
        <stp>T</stp>
        <stp>EveryTick</stp>
        <tr r="E20" s="3"/>
      </tp>
      <tp>
        <v>23567</v>
        <stp/>
        <stp>StudyData</stp>
        <stp>Open(DJI) When Barix(DJI,reference:=StartOfDay)=16</stp>
        <stp>Bar</stp>
        <stp/>
        <stp>Open</stp>
        <stp>5</stp>
        <stp>0</stp>
        <stp>All</stp>
        <stp/>
        <stp/>
        <stp>False</stp>
        <stp>T</stp>
        <stp>EveryTick</stp>
        <tr r="D20" s="3"/>
      </tp>
      <tp>
        <v>23516.3</v>
        <stp/>
        <stp>StudyData</stp>
        <stp>High(DJI) When Barix(DJI,reference:=StartOfDay)=36</stp>
        <stp>Bar</stp>
        <stp/>
        <stp>High</stp>
        <stp>5</stp>
        <stp>0</stp>
        <stp>All</stp>
        <stp/>
        <stp/>
        <stp>False</stp>
        <stp>T</stp>
        <stp>EveryTick</stp>
        <tr r="E40" s="3"/>
      </tp>
      <tp>
        <v>23515.9</v>
        <stp/>
        <stp>StudyData</stp>
        <stp>Open(DJI) When Barix(DJI,reference:=StartOfDay)=36</stp>
        <stp>Bar</stp>
        <stp/>
        <stp>Open</stp>
        <stp>5</stp>
        <stp>0</stp>
        <stp>All</stp>
        <stp/>
        <stp/>
        <stp>False</stp>
        <stp>T</stp>
        <stp>EveryTick</stp>
        <tr r="D40" s="3"/>
      </tp>
      <tp>
        <v>23544.799999999999</v>
        <stp/>
        <stp>StudyData</stp>
        <stp>High(DJI) When Barix(DJI,reference:=StartOfDay)=26</stp>
        <stp>Bar</stp>
        <stp/>
        <stp>High</stp>
        <stp>5</stp>
        <stp>0</stp>
        <stp>All</stp>
        <stp/>
        <stp/>
        <stp>False</stp>
        <stp>T</stp>
        <stp>EveryTick</stp>
        <tr r="E30" s="3"/>
      </tp>
      <tp>
        <v>23544.2</v>
        <stp/>
        <stp>StudyData</stp>
        <stp>Open(DJI) When Barix(DJI,reference:=StartOfDay)=26</stp>
        <stp>Bar</stp>
        <stp/>
        <stp>Open</stp>
        <stp>5</stp>
        <stp>0</stp>
        <stp>All</stp>
        <stp/>
        <stp/>
        <stp>False</stp>
        <stp>T</stp>
        <stp>EveryTick</stp>
        <tr r="D30" s="3"/>
      </tp>
      <tp>
        <v>200</v>
        <stp/>
        <stp>ContractData</stp>
        <stp>S.WMT</stp>
        <stp>MT_LastAskVolume</stp>
        <stp/>
        <stp>T</stp>
        <tr r="K34" s="1"/>
      </tp>
      <tp>
        <v>300</v>
        <stp/>
        <stp>ContractData</stp>
        <stp>S.MCD</stp>
        <stp>MT_LastBidVolume</stp>
        <stp/>
        <stp>T</stp>
        <tr r="H23" s="1"/>
      </tp>
      <tp>
        <v>100</v>
        <stp/>
        <stp>ContractData</stp>
        <stp>S.MMM</stp>
        <stp>MT_LastBidVolume</stp>
        <stp/>
        <stp>T</stp>
        <tr r="H6" s="1"/>
      </tp>
      <tp>
        <v>800</v>
        <stp/>
        <stp>ContractData</stp>
        <stp>S.MRK</stp>
        <stp>MT_LastBidVolume</stp>
        <stp/>
        <stp>T</stp>
        <tr r="H24" s="1"/>
      </tp>
      <tp>
        <v>23575.8</v>
        <stp/>
        <stp>StudyData</stp>
        <stp>High(DJI) When Barix(DJI,reference:=StartOfDay)=19</stp>
        <stp>Bar</stp>
        <stp/>
        <stp>High</stp>
        <stp>5</stp>
        <stp>0</stp>
        <stp>All</stp>
        <stp/>
        <stp/>
        <stp>False</stp>
        <stp>T</stp>
        <stp>EveryTick</stp>
        <tr r="E23" s="3"/>
      </tp>
      <tp>
        <v>23573.3</v>
        <stp/>
        <stp>StudyData</stp>
        <stp>Open(DJI) When Barix(DJI,reference:=StartOfDay)=19</stp>
        <stp>Bar</stp>
        <stp/>
        <stp>Open</stp>
        <stp>5</stp>
        <stp>0</stp>
        <stp>All</stp>
        <stp/>
        <stp/>
        <stp>False</stp>
        <stp>T</stp>
        <stp>EveryTick</stp>
        <tr r="D23" s="3"/>
      </tp>
      <tp>
        <v>23517.7</v>
        <stp/>
        <stp>StudyData</stp>
        <stp>High(DJI) When Barix(DJI,reference:=StartOfDay)=39</stp>
        <stp>Bar</stp>
        <stp/>
        <stp>High</stp>
        <stp>5</stp>
        <stp>0</stp>
        <stp>All</stp>
        <stp/>
        <stp/>
        <stp>False</stp>
        <stp>T</stp>
        <stp>EveryTick</stp>
        <tr r="E43" s="3"/>
      </tp>
      <tp>
        <v>23514.400000000001</v>
        <stp/>
        <stp>StudyData</stp>
        <stp>Open(DJI) When Barix(DJI,reference:=StartOfDay)=39</stp>
        <stp>Bar</stp>
        <stp/>
        <stp>Open</stp>
        <stp>5</stp>
        <stp>0</stp>
        <stp>All</stp>
        <stp/>
        <stp/>
        <stp>False</stp>
        <stp>T</stp>
        <stp>EveryTick</stp>
        <tr r="D43" s="3"/>
      </tp>
      <tp>
        <v>23539.3</v>
        <stp/>
        <stp>StudyData</stp>
        <stp>High(DJI) When Barix(DJI,reference:=StartOfDay)=29</stp>
        <stp>Bar</stp>
        <stp/>
        <stp>High</stp>
        <stp>5</stp>
        <stp>0</stp>
        <stp>All</stp>
        <stp/>
        <stp/>
        <stp>False</stp>
        <stp>T</stp>
        <stp>EveryTick</stp>
        <tr r="E33" s="3"/>
      </tp>
      <tp>
        <v>23538.5</v>
        <stp/>
        <stp>StudyData</stp>
        <stp>Open(DJI) When Barix(DJI,reference:=StartOfDay)=29</stp>
        <stp>Bar</stp>
        <stp/>
        <stp>Open</stp>
        <stp>5</stp>
        <stp>0</stp>
        <stp>All</stp>
        <stp/>
        <stp/>
        <stp>False</stp>
        <stp>T</stp>
        <stp>EveryTick</stp>
        <tr r="D33" s="3"/>
      </tp>
      <tp>
        <v>23574.799999999999</v>
        <stp/>
        <stp>StudyData</stp>
        <stp>High(DJI) When Barix(DJI,reference:=StartOfDay)=18</stp>
        <stp>Bar</stp>
        <stp/>
        <stp>High</stp>
        <stp>5</stp>
        <stp>0</stp>
        <stp>All</stp>
        <stp/>
        <stp/>
        <stp>False</stp>
        <stp>T</stp>
        <stp>EveryTick</stp>
        <tr r="E22" s="3"/>
      </tp>
      <tp>
        <v>23572.6</v>
        <stp/>
        <stp>StudyData</stp>
        <stp>Open(DJI) When Barix(DJI,reference:=StartOfDay)=18</stp>
        <stp>Bar</stp>
        <stp/>
        <stp>Open</stp>
        <stp>5</stp>
        <stp>0</stp>
        <stp>All</stp>
        <stp/>
        <stp/>
        <stp>False</stp>
        <stp>T</stp>
        <stp>EveryTick</stp>
        <tr r="D22" s="3"/>
      </tp>
      <tp>
        <v>23517.4</v>
        <stp/>
        <stp>StudyData</stp>
        <stp>High(DJI) When Barix(DJI,reference:=StartOfDay)=38</stp>
        <stp>Bar</stp>
        <stp/>
        <stp>High</stp>
        <stp>5</stp>
        <stp>0</stp>
        <stp>All</stp>
        <stp/>
        <stp/>
        <stp>False</stp>
        <stp>T</stp>
        <stp>EveryTick</stp>
        <tr r="E42" s="3"/>
      </tp>
      <tp>
        <v>23515.1</v>
        <stp/>
        <stp>StudyData</stp>
        <stp>Open(DJI) When Barix(DJI,reference:=StartOfDay)=38</stp>
        <stp>Bar</stp>
        <stp/>
        <stp>Open</stp>
        <stp>5</stp>
        <stp>0</stp>
        <stp>All</stp>
        <stp/>
        <stp/>
        <stp>False</stp>
        <stp>T</stp>
        <stp>EveryTick</stp>
        <tr r="D42" s="3"/>
      </tp>
      <tp>
        <v>23539.1</v>
        <stp/>
        <stp>StudyData</stp>
        <stp>High(DJI) When Barix(DJI,reference:=StartOfDay)=28</stp>
        <stp>Bar</stp>
        <stp/>
        <stp>High</stp>
        <stp>5</stp>
        <stp>0</stp>
        <stp>All</stp>
        <stp/>
        <stp/>
        <stp>False</stp>
        <stp>T</stp>
        <stp>EveryTick</stp>
        <tr r="E32" s="3"/>
      </tp>
      <tp>
        <v>23538.3</v>
        <stp/>
        <stp>StudyData</stp>
        <stp>Open(DJI) When Barix(DJI,reference:=StartOfDay)=28</stp>
        <stp>Bar</stp>
        <stp/>
        <stp>Open</stp>
        <stp>5</stp>
        <stp>0</stp>
        <stp>All</stp>
        <stp/>
        <stp/>
        <stp>False</stp>
        <stp>T</stp>
        <stp>EveryTick</stp>
        <tr r="D32" s="3"/>
      </tp>
      <tp>
        <v>200</v>
        <stp/>
        <stp>ContractData</stp>
        <stp>S.UNH</stp>
        <stp>MT_LastAskVolume</stp>
        <stp/>
        <stp>T</stp>
        <tr r="K30" s="1"/>
      </tp>
      <tp>
        <v>116.7</v>
        <stp/>
        <stp>ContractData</stp>
        <stp>S.UTX</stp>
        <stp>LastTradeToday</stp>
        <stp/>
        <stp>T</stp>
        <tr r="C31" s="1"/>
      </tp>
      <tp>
        <v>115.88</v>
        <stp/>
        <stp>ContractData</stp>
        <stp>S.CVX</stp>
        <stp>LastTradeToday</stp>
        <stp/>
        <stp>T</stp>
        <tr r="C11" s="1"/>
      </tp>
      <tp>
        <v>300</v>
        <stp/>
        <stp>ContractData</stp>
        <stp>S.UTX</stp>
        <stp>MT_LastAskVolume</stp>
        <stp/>
        <stp>T</stp>
        <tr r="K31" s="1"/>
      </tp>
      <tp>
        <v>23520</v>
        <stp/>
        <stp>StudyData</stp>
        <stp>Low(DJI) When Barix(DJI,reference:=StartOfDay)=44</stp>
        <stp>Bar</stp>
        <stp/>
        <stp>Low</stp>
        <stp>5</stp>
        <stp>0</stp>
        <stp>All</stp>
        <stp/>
        <stp/>
        <stp>False</stp>
        <stp>T</stp>
        <stp>EveryTick</stp>
        <tr r="F48" s="3"/>
      </tp>
      <tp>
        <v>23514.1</v>
        <stp/>
        <stp>StudyData</stp>
        <stp>Low(DJI) When Barix(DJI,reference:=StartOfDay)=45</stp>
        <stp>Bar</stp>
        <stp/>
        <stp>Low</stp>
        <stp>5</stp>
        <stp>0</stp>
        <stp>All</stp>
        <stp/>
        <stp/>
        <stp>False</stp>
        <stp>T</stp>
        <stp>EveryTick</stp>
        <tr r="F49" s="3"/>
      </tp>
      <tp>
        <v>23511.200000000001</v>
        <stp/>
        <stp>StudyData</stp>
        <stp>Low(DJI) When Barix(DJI,reference:=StartOfDay)=40</stp>
        <stp>Bar</stp>
        <stp/>
        <stp>Low</stp>
        <stp>5</stp>
        <stp>0</stp>
        <stp>All</stp>
        <stp/>
        <stp/>
        <stp>False</stp>
        <stp>T</stp>
        <stp>EveryTick</stp>
        <tr r="F44" s="3"/>
      </tp>
      <tp>
        <v>23521.7</v>
        <stp/>
        <stp>StudyData</stp>
        <stp>Low(DJI) When Barix(DJI,reference:=StartOfDay)=41</stp>
        <stp>Bar</stp>
        <stp/>
        <stp>Low</stp>
        <stp>5</stp>
        <stp>0</stp>
        <stp>All</stp>
        <stp/>
        <stp/>
        <stp>False</stp>
        <stp>T</stp>
        <stp>EveryTick</stp>
        <tr r="F45" s="3"/>
      </tp>
      <tp>
        <v>23523</v>
        <stp/>
        <stp>StudyData</stp>
        <stp>Low(DJI) When Barix(DJI,reference:=StartOfDay)=42</stp>
        <stp>Bar</stp>
        <stp/>
        <stp>Low</stp>
        <stp>5</stp>
        <stp>0</stp>
        <stp>All</stp>
        <stp/>
        <stp/>
        <stp>False</stp>
        <stp>T</stp>
        <stp>EveryTick</stp>
        <tr r="F46" s="3"/>
      </tp>
      <tp>
        <v>23520.400000000001</v>
        <stp/>
        <stp>StudyData</stp>
        <stp>Low(DJI) When Barix(DJI,reference:=StartOfDay)=43</stp>
        <stp>Bar</stp>
        <stp/>
        <stp>Low</stp>
        <stp>5</stp>
        <stp>0</stp>
        <stp>All</stp>
        <stp/>
        <stp/>
        <stp>False</stp>
        <stp>T</stp>
        <stp>EveryTick</stp>
        <tr r="F47" s="3"/>
      </tp>
      <tp>
        <v>700</v>
        <stp/>
        <stp>ContractData</stp>
        <stp>S.NKE</stp>
        <stp>MT_LastBidVolume</stp>
        <stp/>
        <stp>T</stp>
        <tr r="H26" s="1"/>
      </tp>
      <tp>
        <v>300</v>
        <stp/>
        <stp>ContractData</stp>
        <stp>S.TRV</stp>
        <stp>MT_LastAskVolume</stp>
        <stp/>
        <stp>T</stp>
        <tr r="K29" s="1"/>
      </tp>
      <tp>
        <v>300</v>
        <stp/>
        <stp>ContractData</stp>
        <stp>S.IBM</stp>
        <stp>MT_LastBidVolume</stp>
        <stp/>
        <stp>T</stp>
        <tr r="H19" s="1"/>
      </tp>
      <tp>
        <v>23537.4</v>
        <stp/>
        <stp>StudyData</stp>
        <stp>Low(DJI) When Barix(DJI,reference:=StartOfDay)=24</stp>
        <stp>Bar</stp>
        <stp/>
        <stp>Low</stp>
        <stp>5</stp>
        <stp>0</stp>
        <stp>All</stp>
        <stp/>
        <stp/>
        <stp>False</stp>
        <stp>T</stp>
        <stp>EveryTick</stp>
        <tr r="F28" s="3"/>
      </tp>
      <tp>
        <v>23541.200000000001</v>
        <stp/>
        <stp>StudyData</stp>
        <stp>Low(DJI) When Barix(DJI,reference:=StartOfDay)=25</stp>
        <stp>Bar</stp>
        <stp/>
        <stp>Low</stp>
        <stp>5</stp>
        <stp>0</stp>
        <stp>All</stp>
        <stp/>
        <stp/>
        <stp>False</stp>
        <stp>T</stp>
        <stp>EveryTick</stp>
        <tr r="F29" s="3"/>
      </tp>
      <tp>
        <v>23538.1</v>
        <stp/>
        <stp>StudyData</stp>
        <stp>Low(DJI) When Barix(DJI,reference:=StartOfDay)=26</stp>
        <stp>Bar</stp>
        <stp/>
        <stp>Low</stp>
        <stp>5</stp>
        <stp>0</stp>
        <stp>All</stp>
        <stp/>
        <stp/>
        <stp>False</stp>
        <stp>T</stp>
        <stp>EveryTick</stp>
        <tr r="F30" s="3"/>
      </tp>
      <tp>
        <v>23535.1</v>
        <stp/>
        <stp>StudyData</stp>
        <stp>Low(DJI) When Barix(DJI,reference:=StartOfDay)=27</stp>
        <stp>Bar</stp>
        <stp/>
        <stp>Low</stp>
        <stp>5</stp>
        <stp>0</stp>
        <stp>All</stp>
        <stp/>
        <stp/>
        <stp>False</stp>
        <stp>T</stp>
        <stp>EveryTick</stp>
        <tr r="F31" s="3"/>
      </tp>
      <tp>
        <v>23566</v>
        <stp/>
        <stp>StudyData</stp>
        <stp>Low(DJI) When Barix(DJI,reference:=StartOfDay)=20</stp>
        <stp>Bar</stp>
        <stp/>
        <stp>Low</stp>
        <stp>5</stp>
        <stp>0</stp>
        <stp>All</stp>
        <stp/>
        <stp/>
        <stp>False</stp>
        <stp>T</stp>
        <stp>EveryTick</stp>
        <tr r="F24" s="3"/>
      </tp>
      <tp>
        <v>23552.799999999999</v>
        <stp/>
        <stp>StudyData</stp>
        <stp>Low(DJI) When Barix(DJI,reference:=StartOfDay)=21</stp>
        <stp>Bar</stp>
        <stp/>
        <stp>Low</stp>
        <stp>5</stp>
        <stp>0</stp>
        <stp>All</stp>
        <stp/>
        <stp/>
        <stp>False</stp>
        <stp>T</stp>
        <stp>EveryTick</stp>
        <tr r="F25" s="3"/>
      </tp>
      <tp>
        <v>23544.6</v>
        <stp/>
        <stp>StudyData</stp>
        <stp>Low(DJI) When Barix(DJI,reference:=StartOfDay)=22</stp>
        <stp>Bar</stp>
        <stp/>
        <stp>Low</stp>
        <stp>5</stp>
        <stp>0</stp>
        <stp>All</stp>
        <stp/>
        <stp/>
        <stp>False</stp>
        <stp>T</stp>
        <stp>EveryTick</stp>
        <tr r="F26" s="3"/>
      </tp>
      <tp>
        <v>23535.200000000001</v>
        <stp/>
        <stp>StudyData</stp>
        <stp>Low(DJI) When Barix(DJI,reference:=StartOfDay)=23</stp>
        <stp>Bar</stp>
        <stp/>
        <stp>Low</stp>
        <stp>5</stp>
        <stp>0</stp>
        <stp>All</stp>
        <stp/>
        <stp/>
        <stp>False</stp>
        <stp>T</stp>
        <stp>EveryTick</stp>
        <tr r="F27" s="3"/>
      </tp>
      <tp>
        <v>23532.1</v>
        <stp/>
        <stp>StudyData</stp>
        <stp>Low(DJI) When Barix(DJI,reference:=StartOfDay)=28</stp>
        <stp>Bar</stp>
        <stp/>
        <stp>Low</stp>
        <stp>5</stp>
        <stp>0</stp>
        <stp>All</stp>
        <stp/>
        <stp/>
        <stp>False</stp>
        <stp>T</stp>
        <stp>EveryTick</stp>
        <tr r="F32" s="3"/>
      </tp>
      <tp>
        <v>23534.3</v>
        <stp/>
        <stp>StudyData</stp>
        <stp>Low(DJI) When Barix(DJI,reference:=StartOfDay)=29</stp>
        <stp>Bar</stp>
        <stp/>
        <stp>Low</stp>
        <stp>5</stp>
        <stp>0</stp>
        <stp>All</stp>
        <stp/>
        <stp/>
        <stp>False</stp>
        <stp>T</stp>
        <stp>EveryTick</stp>
        <tr r="F33" s="3"/>
      </tp>
      <tp>
        <v>23507.599999999999</v>
        <stp/>
        <stp>StudyData</stp>
        <stp>Low(DJI) When Barix(DJI,reference:=StartOfDay)=34</stp>
        <stp>Bar</stp>
        <stp/>
        <stp>Low</stp>
        <stp>5</stp>
        <stp>0</stp>
        <stp>All</stp>
        <stp/>
        <stp/>
        <stp>False</stp>
        <stp>T</stp>
        <stp>EveryTick</stp>
        <tr r="F38" s="3"/>
      </tp>
      <tp>
        <v>23515.9</v>
        <stp/>
        <stp>StudyData</stp>
        <stp>Low(DJI) When Barix(DJI,reference:=StartOfDay)=35</stp>
        <stp>Bar</stp>
        <stp/>
        <stp>Low</stp>
        <stp>5</stp>
        <stp>0</stp>
        <stp>All</stp>
        <stp/>
        <stp/>
        <stp>False</stp>
        <stp>T</stp>
        <stp>EveryTick</stp>
        <tr r="F39" s="3"/>
      </tp>
      <tp>
        <v>23511</v>
        <stp/>
        <stp>StudyData</stp>
        <stp>Low(DJI) When Barix(DJI,reference:=StartOfDay)=36</stp>
        <stp>Bar</stp>
        <stp/>
        <stp>Low</stp>
        <stp>5</stp>
        <stp>0</stp>
        <stp>All</stp>
        <stp/>
        <stp/>
        <stp>False</stp>
        <stp>T</stp>
        <stp>EveryTick</stp>
        <tr r="F40" s="3"/>
      </tp>
      <tp>
        <v>23514.9</v>
        <stp/>
        <stp>StudyData</stp>
        <stp>Low(DJI) When Barix(DJI,reference:=StartOfDay)=37</stp>
        <stp>Bar</stp>
        <stp/>
        <stp>Low</stp>
        <stp>5</stp>
        <stp>0</stp>
        <stp>All</stp>
        <stp/>
        <stp/>
        <stp>False</stp>
        <stp>T</stp>
        <stp>EveryTick</stp>
        <tr r="F41" s="3"/>
      </tp>
      <tp>
        <v>23533.4</v>
        <stp/>
        <stp>StudyData</stp>
        <stp>Low(DJI) When Barix(DJI,reference:=StartOfDay)=30</stp>
        <stp>Bar</stp>
        <stp/>
        <stp>Low</stp>
        <stp>5</stp>
        <stp>0</stp>
        <stp>All</stp>
        <stp/>
        <stp/>
        <stp>False</stp>
        <stp>T</stp>
        <stp>EveryTick</stp>
        <tr r="F34" s="3"/>
      </tp>
      <tp>
        <v>23532.1</v>
        <stp/>
        <stp>StudyData</stp>
        <stp>Low(DJI) When Barix(DJI,reference:=StartOfDay)=31</stp>
        <stp>Bar</stp>
        <stp/>
        <stp>Low</stp>
        <stp>5</stp>
        <stp>0</stp>
        <stp>All</stp>
        <stp/>
        <stp/>
        <stp>False</stp>
        <stp>T</stp>
        <stp>EveryTick</stp>
        <tr r="F35" s="3"/>
      </tp>
      <tp>
        <v>23520</v>
        <stp/>
        <stp>StudyData</stp>
        <stp>Low(DJI) When Barix(DJI,reference:=StartOfDay)=32</stp>
        <stp>Bar</stp>
        <stp/>
        <stp>Low</stp>
        <stp>5</stp>
        <stp>0</stp>
        <stp>All</stp>
        <stp/>
        <stp/>
        <stp>False</stp>
        <stp>T</stp>
        <stp>EveryTick</stp>
        <tr r="F36" s="3"/>
      </tp>
      <tp>
        <v>23514.9</v>
        <stp/>
        <stp>StudyData</stp>
        <stp>Low(DJI) When Barix(DJI,reference:=StartOfDay)=33</stp>
        <stp>Bar</stp>
        <stp/>
        <stp>Low</stp>
        <stp>5</stp>
        <stp>0</stp>
        <stp>All</stp>
        <stp/>
        <stp/>
        <stp>False</stp>
        <stp>T</stp>
        <stp>EveryTick</stp>
        <tr r="F37" s="3"/>
      </tp>
      <tp>
        <v>23512.5</v>
        <stp/>
        <stp>StudyData</stp>
        <stp>Low(DJI) When Barix(DJI,reference:=StartOfDay)=38</stp>
        <stp>Bar</stp>
        <stp/>
        <stp>Low</stp>
        <stp>5</stp>
        <stp>0</stp>
        <stp>All</stp>
        <stp/>
        <stp/>
        <stp>False</stp>
        <stp>T</stp>
        <stp>EveryTick</stp>
        <tr r="F42" s="3"/>
      </tp>
      <tp>
        <v>23512.6</v>
        <stp/>
        <stp>StudyData</stp>
        <stp>Low(DJI) When Barix(DJI,reference:=StartOfDay)=39</stp>
        <stp>Bar</stp>
        <stp/>
        <stp>Low</stp>
        <stp>5</stp>
        <stp>0</stp>
        <stp>All</stp>
        <stp/>
        <stp/>
        <stp>False</stp>
        <stp>T</stp>
        <stp>EveryTick</stp>
        <tr r="F43" s="3"/>
      </tp>
      <tp>
        <v>200</v>
        <stp/>
        <stp>ContractData</stp>
        <stp>S.AAPL</stp>
        <stp>MT_LastBidVolume</stp>
        <stp/>
        <stp>T</stp>
        <tr r="H8" s="1"/>
      </tp>
      <tp>
        <v>4100</v>
        <stp/>
        <stp>ContractData</stp>
        <stp>S.PFE</stp>
        <stp>MT_LastAskVolume</stp>
        <stp/>
        <stp>T</stp>
        <tr r="K27" s="1"/>
      </tp>
      <tp>
        <v>400</v>
        <stp/>
        <stp>ContractData</stp>
        <stp>S.JNJ</stp>
        <stp>MT_LastBidVolume</stp>
        <stp/>
        <stp>T</stp>
        <tr r="H21" s="1"/>
      </tp>
      <tp>
        <v>500</v>
        <stp/>
        <stp>ContractData</stp>
        <stp>S.JPM</stp>
        <stp>MT_LastBidVolume</stp>
        <stp/>
        <stp>T</stp>
        <tr r="H22" s="1"/>
      </tp>
      <tp>
        <v>23563.200000000001</v>
        <stp/>
        <stp>StudyData</stp>
        <stp>Low(DJI) When Barix(DJI,reference:=StartOfDay)=14</stp>
        <stp>Bar</stp>
        <stp/>
        <stp>Low</stp>
        <stp>5</stp>
        <stp>0</stp>
        <stp>All</stp>
        <stp/>
        <stp/>
        <stp>False</stp>
        <stp>T</stp>
        <stp>EveryTick</stp>
        <tr r="F18" s="3"/>
      </tp>
      <tp>
        <v>23561.599999999999</v>
        <stp/>
        <stp>StudyData</stp>
        <stp>Low(DJI) When Barix(DJI,reference:=StartOfDay)=15</stp>
        <stp>Bar</stp>
        <stp/>
        <stp>Low</stp>
        <stp>5</stp>
        <stp>0</stp>
        <stp>All</stp>
        <stp/>
        <stp/>
        <stp>False</stp>
        <stp>T</stp>
        <stp>EveryTick</stp>
        <tr r="F19" s="3"/>
      </tp>
      <tp>
        <v>23562.9</v>
        <stp/>
        <stp>StudyData</stp>
        <stp>Low(DJI) When Barix(DJI,reference:=StartOfDay)=16</stp>
        <stp>Bar</stp>
        <stp/>
        <stp>Low</stp>
        <stp>5</stp>
        <stp>0</stp>
        <stp>All</stp>
        <stp/>
        <stp/>
        <stp>False</stp>
        <stp>T</stp>
        <stp>EveryTick</stp>
        <tr r="F20" s="3"/>
      </tp>
      <tp>
        <v>23566.5</v>
        <stp/>
        <stp>StudyData</stp>
        <stp>Low(DJI) When Barix(DJI,reference:=StartOfDay)=17</stp>
        <stp>Bar</stp>
        <stp/>
        <stp>Low</stp>
        <stp>5</stp>
        <stp>0</stp>
        <stp>All</stp>
        <stp/>
        <stp/>
        <stp>False</stp>
        <stp>T</stp>
        <stp>EveryTick</stp>
        <tr r="F21" s="3"/>
      </tp>
      <tp>
        <v>23556.2</v>
        <stp/>
        <stp>StudyData</stp>
        <stp>Low(DJI) When Barix(DJI,reference:=StartOfDay)=10</stp>
        <stp>Bar</stp>
        <stp/>
        <stp>Low</stp>
        <stp>5</stp>
        <stp>0</stp>
        <stp>All</stp>
        <stp/>
        <stp/>
        <stp>False</stp>
        <stp>T</stp>
        <stp>EveryTick</stp>
        <tr r="F14" s="3"/>
      </tp>
      <tp>
        <v>23557.5</v>
        <stp/>
        <stp>StudyData</stp>
        <stp>Low(DJI) When Barix(DJI,reference:=StartOfDay)=11</stp>
        <stp>Bar</stp>
        <stp/>
        <stp>Low</stp>
        <stp>5</stp>
        <stp>0</stp>
        <stp>All</stp>
        <stp/>
        <stp/>
        <stp>False</stp>
        <stp>T</stp>
        <stp>EveryTick</stp>
        <tr r="F15" s="3"/>
      </tp>
      <tp>
        <v>23557.7</v>
        <stp/>
        <stp>StudyData</stp>
        <stp>Low(DJI) When Barix(DJI,reference:=StartOfDay)=12</stp>
        <stp>Bar</stp>
        <stp/>
        <stp>Low</stp>
        <stp>5</stp>
        <stp>0</stp>
        <stp>All</stp>
        <stp/>
        <stp/>
        <stp>False</stp>
        <stp>T</stp>
        <stp>EveryTick</stp>
        <tr r="F16" s="3"/>
      </tp>
      <tp>
        <v>23553.599999999999</v>
        <stp/>
        <stp>StudyData</stp>
        <stp>Low(DJI) When Barix(DJI,reference:=StartOfDay)=13</stp>
        <stp>Bar</stp>
        <stp/>
        <stp>Low</stp>
        <stp>5</stp>
        <stp>0</stp>
        <stp>All</stp>
        <stp/>
        <stp/>
        <stp>False</stp>
        <stp>T</stp>
        <stp>EveryTick</stp>
        <tr r="F17" s="3"/>
      </tp>
      <tp>
        <v>23568.9</v>
        <stp/>
        <stp>StudyData</stp>
        <stp>Low(DJI) When Barix(DJI,reference:=StartOfDay)=18</stp>
        <stp>Bar</stp>
        <stp/>
        <stp>Low</stp>
        <stp>5</stp>
        <stp>0</stp>
        <stp>All</stp>
        <stp/>
        <stp/>
        <stp>False</stp>
        <stp>T</stp>
        <stp>EveryTick</stp>
        <tr r="F22" s="3"/>
      </tp>
      <tp>
        <v>23570.7</v>
        <stp/>
        <stp>StudyData</stp>
        <stp>Low(DJI) When Barix(DJI,reference:=StartOfDay)=19</stp>
        <stp>Bar</stp>
        <stp/>
        <stp>Low</stp>
        <stp>5</stp>
        <stp>0</stp>
        <stp>All</stp>
        <stp/>
        <stp/>
        <stp>False</stp>
        <stp>T</stp>
        <stp>EveryTick</stp>
        <tr r="F23" s="3"/>
      </tp>
      <tp>
        <v>-0.09</v>
        <stp/>
        <stp>ContractData</stp>
        <stp>S.WMT</stp>
        <stp>NetLastTradeToday</stp>
        <stp/>
        <stp>T</stp>
        <tr r="D34" s="1"/>
      </tp>
      <tp>
        <v>-2.41</v>
        <stp/>
        <stp>ContractData</stp>
        <stp>S.MMM</stp>
        <stp>NetLastTradeToday</stp>
        <stp/>
        <stp>T</stp>
        <tr r="D6" s="1"/>
      </tp>
      <tp>
        <v>174.78</v>
        <stp/>
        <stp>StudyData</stp>
        <stp>High(S.AAPL) When Barix(S.AAPL,reference:=StartOfDay)=18</stp>
        <stp>Bar</stp>
        <stp/>
        <stp>High</stp>
        <stp>5</stp>
        <stp>0</stp>
        <stp>All</stp>
        <stp/>
        <stp/>
        <stp>False</stp>
        <stp>T</stp>
        <stp>EveryTick</stp>
        <tr r="O22" s="3"/>
      </tp>
      <tp>
        <v>174.39</v>
        <stp/>
        <stp>StudyData</stp>
        <stp>High(S.AAPL) When Barix(S.AAPL,reference:=StartOfDay)=38</stp>
        <stp>Bar</stp>
        <stp/>
        <stp>High</stp>
        <stp>5</stp>
        <stp>0</stp>
        <stp>All</stp>
        <stp/>
        <stp/>
        <stp>False</stp>
        <stp>T</stp>
        <stp>EveryTick</stp>
        <tr r="O42" s="3"/>
      </tp>
      <tp>
        <v>174.23</v>
        <stp/>
        <stp>StudyData</stp>
        <stp>High(S.AAPL) When Barix(S.AAPL,reference:=StartOfDay)=28</stp>
        <stp>Bar</stp>
        <stp/>
        <stp>High</stp>
        <stp>5</stp>
        <stp>0</stp>
        <stp>All</stp>
        <stp/>
        <stp/>
        <stp>False</stp>
        <stp>T</stp>
        <stp>EveryTick</stp>
        <tr r="O32" s="3"/>
      </tp>
      <tp>
        <v>0.31</v>
        <stp/>
        <stp>ContractData</stp>
        <stp>S.XOM</stp>
        <stp>NetLastTradeToday</stp>
        <stp/>
        <stp>T</stp>
        <tr r="D15" s="1"/>
      </tp>
      <tp>
        <v>-1.1000000000000001</v>
        <stp/>
        <stp>ContractData</stp>
        <stp>S.GS</stp>
        <stp>NetLastTradeToday</stp>
        <stp/>
        <stp>T</stp>
        <tr r="D17" s="1"/>
      </tp>
      <tp>
        <v>173.96</v>
        <stp/>
        <stp>StudyData</stp>
        <stp>Low(S.AAPL) When Barix(S.AAPL,reference:=StartOfDay)=45</stp>
        <stp>Bar</stp>
        <stp/>
        <stp>Low</stp>
        <stp>5</stp>
        <stp>0</stp>
        <stp>All</stp>
        <stp/>
        <stp/>
        <stp>False</stp>
        <stp>T</stp>
        <stp>EveryTick</stp>
        <tr r="P49" s="3"/>
      </tp>
      <tp>
        <v>0.28999999999999998</v>
        <stp/>
        <stp>ContractData</stp>
        <stp>S.GE</stp>
        <stp>NetLastTradeToday</stp>
        <stp/>
        <stp>T</stp>
        <tr r="D16" s="1"/>
      </tp>
      <tp>
        <v>174.04</v>
        <stp/>
        <stp>StudyData</stp>
        <stp>Low(S.AAPL) When Barix(S.AAPL,reference:=StartOfDay)=44</stp>
        <stp>Bar</stp>
        <stp/>
        <stp>Low</stp>
        <stp>5</stp>
        <stp>0</stp>
        <stp>All</stp>
        <stp/>
        <stp/>
        <stp>False</stp>
        <stp>T</stp>
        <stp>EveryTick</stp>
        <tr r="P48" s="3"/>
      </tp>
      <tp>
        <v>174.25</v>
        <stp/>
        <stp>StudyData</stp>
        <stp>Low(S.AAPL) When Barix(S.AAPL,reference:=StartOfDay)=41</stp>
        <stp>Bar</stp>
        <stp/>
        <stp>Low</stp>
        <stp>5</stp>
        <stp>0</stp>
        <stp>All</stp>
        <stp/>
        <stp/>
        <stp>False</stp>
        <stp>T</stp>
        <stp>EveryTick</stp>
        <tr r="P45" s="3"/>
      </tp>
      <tp>
        <v>174.21</v>
        <stp/>
        <stp>StudyData</stp>
        <stp>Low(S.AAPL) When Barix(S.AAPL,reference:=StartOfDay)=40</stp>
        <stp>Bar</stp>
        <stp/>
        <stp>Low</stp>
        <stp>5</stp>
        <stp>0</stp>
        <stp>All</stp>
        <stp/>
        <stp/>
        <stp>False</stp>
        <stp>T</stp>
        <stp>EveryTick</stp>
        <tr r="P44" s="3"/>
      </tp>
      <tp>
        <v>173.92</v>
        <stp/>
        <stp>StudyData</stp>
        <stp>Low(S.AAPL) When Barix(S.AAPL,reference:=StartOfDay)=43</stp>
        <stp>Bar</stp>
        <stp/>
        <stp>Low</stp>
        <stp>5</stp>
        <stp>0</stp>
        <stp>All</stp>
        <stp/>
        <stp/>
        <stp>False</stp>
        <stp>T</stp>
        <stp>EveryTick</stp>
        <tr r="P47" s="3"/>
      </tp>
      <tp>
        <v>173.91</v>
        <stp/>
        <stp>StudyData</stp>
        <stp>Low(S.AAPL) When Barix(S.AAPL,reference:=StartOfDay)=42</stp>
        <stp>Bar</stp>
        <stp/>
        <stp>Low</stp>
        <stp>5</stp>
        <stp>0</stp>
        <stp>All</stp>
        <stp/>
        <stp/>
        <stp>False</stp>
        <stp>T</stp>
        <stp>EveryTick</stp>
        <tr r="P46" s="3"/>
      </tp>
      <tp>
        <v>174.98</v>
        <stp/>
        <stp>StudyData</stp>
        <stp>High(S.AAPL) When Barix(S.AAPL,reference:=StartOfDay)=19</stp>
        <stp>Bar</stp>
        <stp/>
        <stp>High</stp>
        <stp>5</stp>
        <stp>0</stp>
        <stp>All</stp>
        <stp/>
        <stp/>
        <stp>False</stp>
        <stp>T</stp>
        <stp>EveryTick</stp>
        <tr r="O23" s="3"/>
      </tp>
      <tp>
        <v>174.38</v>
        <stp/>
        <stp>StudyData</stp>
        <stp>High(S.AAPL) When Barix(S.AAPL,reference:=StartOfDay)=39</stp>
        <stp>Bar</stp>
        <stp/>
        <stp>High</stp>
        <stp>5</stp>
        <stp>0</stp>
        <stp>All</stp>
        <stp/>
        <stp/>
        <stp>False</stp>
        <stp>T</stp>
        <stp>EveryTick</stp>
        <tr r="O43" s="3"/>
      </tp>
      <tp>
        <v>174.38</v>
        <stp/>
        <stp>StudyData</stp>
        <stp>High(S.AAPL) When Barix(S.AAPL,reference:=StartOfDay)=29</stp>
        <stp>Bar</stp>
        <stp/>
        <stp>High</stp>
        <stp>5</stp>
        <stp>0</stp>
        <stp>All</stp>
        <stp/>
        <stp/>
        <stp>False</stp>
        <stp>T</stp>
        <stp>EveryTick</stp>
        <tr r="O33" s="3"/>
      </tp>
      <tp>
        <v>-1.37</v>
        <stp/>
        <stp>ContractData</stp>
        <stp>S.JNJ</stp>
        <stp>NetLastTradeToday</stp>
        <stp/>
        <stp>T</stp>
        <tr r="D21" s="1"/>
      </tp>
      <tp>
        <v>-1.44</v>
        <stp/>
        <stp>ContractData</stp>
        <stp>S.UNH</stp>
        <stp>NetLastTradeToday</stp>
        <stp/>
        <stp>T</stp>
        <tr r="D30" s="1"/>
      </tp>
      <tp>
        <v>1380666</v>
        <stp/>
        <stp>ContractData</stp>
        <stp>S.UTX</stp>
        <stp>T_CVol</stp>
        <stp/>
        <stp>T</stp>
        <tr r="G31" s="1"/>
      </tp>
      <tp>
        <v>2198559</v>
        <stp/>
        <stp>ContractData</stp>
        <stp>S.CVX</stp>
        <stp>T_CVol</stp>
        <stp/>
        <stp>T</stp>
        <tr r="G11" s="1"/>
      </tp>
      <tp>
        <v>174.04</v>
        <stp/>
        <stp>StudyData</stp>
        <stp>Low(S.AAPL) When Barix(S.AAPL,reference:=StartOfDay)=35</stp>
        <stp>Bar</stp>
        <stp/>
        <stp>Low</stp>
        <stp>5</stp>
        <stp>0</stp>
        <stp>All</stp>
        <stp/>
        <stp/>
        <stp>False</stp>
        <stp>T</stp>
        <stp>EveryTick</stp>
        <tr r="P39" s="3"/>
      </tp>
      <tp>
        <v>174.01</v>
        <stp/>
        <stp>StudyData</stp>
        <stp>Low(S.AAPL) When Barix(S.AAPL,reference:=StartOfDay)=34</stp>
        <stp>Bar</stp>
        <stp/>
        <stp>Low</stp>
        <stp>5</stp>
        <stp>0</stp>
        <stp>All</stp>
        <stp/>
        <stp/>
        <stp>False</stp>
        <stp>T</stp>
        <stp>EveryTick</stp>
        <tr r="P38" s="3"/>
      </tp>
      <tp>
        <v>174.18</v>
        <stp/>
        <stp>StudyData</stp>
        <stp>Low(S.AAPL) When Barix(S.AAPL,reference:=StartOfDay)=37</stp>
        <stp>Bar</stp>
        <stp/>
        <stp>Low</stp>
        <stp>5</stp>
        <stp>0</stp>
        <stp>All</stp>
        <stp/>
        <stp/>
        <stp>False</stp>
        <stp>T</stp>
        <stp>EveryTick</stp>
        <tr r="P41" s="3"/>
      </tp>
      <tp>
        <v>174.07</v>
        <stp/>
        <stp>StudyData</stp>
        <stp>Low(S.AAPL) When Barix(S.AAPL,reference:=StartOfDay)=36</stp>
        <stp>Bar</stp>
        <stp/>
        <stp>Low</stp>
        <stp>5</stp>
        <stp>0</stp>
        <stp>All</stp>
        <stp/>
        <stp/>
        <stp>False</stp>
        <stp>T</stp>
        <stp>EveryTick</stp>
        <tr r="P40" s="3"/>
      </tp>
      <tp>
        <v>174.33</v>
        <stp/>
        <stp>StudyData</stp>
        <stp>Low(S.AAPL) When Barix(S.AAPL,reference:=StartOfDay)=31</stp>
        <stp>Bar</stp>
        <stp/>
        <stp>Low</stp>
        <stp>5</stp>
        <stp>0</stp>
        <stp>All</stp>
        <stp/>
        <stp/>
        <stp>False</stp>
        <stp>T</stp>
        <stp>EveryTick</stp>
        <tr r="P35" s="3"/>
      </tp>
      <tp>
        <v>174.27</v>
        <stp/>
        <stp>StudyData</stp>
        <stp>Low(S.AAPL) When Barix(S.AAPL,reference:=StartOfDay)=30</stp>
        <stp>Bar</stp>
        <stp/>
        <stp>Low</stp>
        <stp>5</stp>
        <stp>0</stp>
        <stp>All</stp>
        <stp/>
        <stp/>
        <stp>False</stp>
        <stp>T</stp>
        <stp>EveryTick</stp>
        <tr r="P34" s="3"/>
      </tp>
      <tp>
        <v>174.12</v>
        <stp/>
        <stp>StudyData</stp>
        <stp>Low(S.AAPL) When Barix(S.AAPL,reference:=StartOfDay)=33</stp>
        <stp>Bar</stp>
        <stp/>
        <stp>Low</stp>
        <stp>5</stp>
        <stp>0</stp>
        <stp>All</stp>
        <stp/>
        <stp/>
        <stp>False</stp>
        <stp>T</stp>
        <stp>EveryTick</stp>
        <tr r="P37" s="3"/>
      </tp>
      <tp>
        <v>174.29</v>
        <stp/>
        <stp>StudyData</stp>
        <stp>Low(S.AAPL) When Barix(S.AAPL,reference:=StartOfDay)=32</stp>
        <stp>Bar</stp>
        <stp/>
        <stp>Low</stp>
        <stp>5</stp>
        <stp>0</stp>
        <stp>All</stp>
        <stp/>
        <stp/>
        <stp>False</stp>
        <stp>T</stp>
        <stp>EveryTick</stp>
        <tr r="P36" s="3"/>
      </tp>
      <tp>
        <v>174.28</v>
        <stp/>
        <stp>StudyData</stp>
        <stp>Low(S.AAPL) When Barix(S.AAPL,reference:=StartOfDay)=39</stp>
        <stp>Bar</stp>
        <stp/>
        <stp>Low</stp>
        <stp>5</stp>
        <stp>0</stp>
        <stp>All</stp>
        <stp/>
        <stp/>
        <stp>False</stp>
        <stp>T</stp>
        <stp>EveryTick</stp>
        <tr r="P43" s="3"/>
      </tp>
      <tp>
        <v>174.23</v>
        <stp/>
        <stp>StudyData</stp>
        <stp>Low(S.AAPL) When Barix(S.AAPL,reference:=StartOfDay)=38</stp>
        <stp>Bar</stp>
        <stp/>
        <stp>Low</stp>
        <stp>5</stp>
        <stp>0</stp>
        <stp>All</stp>
        <stp/>
        <stp/>
        <stp>False</stp>
        <stp>T</stp>
        <stp>EveryTick</stp>
        <tr r="P42" s="3"/>
      </tp>
      <tp>
        <v>-0.04</v>
        <stp/>
        <stp>ContractData</stp>
        <stp>S.DIS</stp>
        <stp>NetLastTradeToday</stp>
        <stp/>
        <stp>T</stp>
        <tr r="D35" s="1"/>
      </tp>
      <tp>
        <v>174.24</v>
        <stp/>
        <stp>StudyData</stp>
        <stp>Low(S.AAPL) When Barix(S.AAPL,reference:=StartOfDay)=25</stp>
        <stp>Bar</stp>
        <stp/>
        <stp>Low</stp>
        <stp>5</stp>
        <stp>0</stp>
        <stp>All</stp>
        <stp/>
        <stp/>
        <stp>False</stp>
        <stp>T</stp>
        <stp>EveryTick</stp>
        <tr r="P29" s="3"/>
      </tp>
      <tp>
        <v>174.24</v>
        <stp/>
        <stp>StudyData</stp>
        <stp>Low(S.AAPL) When Barix(S.AAPL,reference:=StartOfDay)=24</stp>
        <stp>Bar</stp>
        <stp/>
        <stp>Low</stp>
        <stp>5</stp>
        <stp>0</stp>
        <stp>All</stp>
        <stp/>
        <stp/>
        <stp>False</stp>
        <stp>T</stp>
        <stp>EveryTick</stp>
        <tr r="P28" s="3"/>
      </tp>
      <tp>
        <v>173.86</v>
        <stp/>
        <stp>StudyData</stp>
        <stp>Low(S.AAPL) When Barix(S.AAPL,reference:=StartOfDay)=27</stp>
        <stp>Bar</stp>
        <stp/>
        <stp>Low</stp>
        <stp>5</stp>
        <stp>0</stp>
        <stp>All</stp>
        <stp/>
        <stp/>
        <stp>False</stp>
        <stp>T</stp>
        <stp>EveryTick</stp>
        <tr r="P31" s="3"/>
      </tp>
      <tp>
        <v>173.98</v>
        <stp/>
        <stp>StudyData</stp>
        <stp>Low(S.AAPL) When Barix(S.AAPL,reference:=StartOfDay)=26</stp>
        <stp>Bar</stp>
        <stp/>
        <stp>Low</stp>
        <stp>5</stp>
        <stp>0</stp>
        <stp>All</stp>
        <stp/>
        <stp/>
        <stp>False</stp>
        <stp>T</stp>
        <stp>EveryTick</stp>
        <tr r="P30" s="3"/>
      </tp>
      <tp>
        <v>174.79</v>
        <stp/>
        <stp>StudyData</stp>
        <stp>Low(S.AAPL) When Barix(S.AAPL,reference:=StartOfDay)=21</stp>
        <stp>Bar</stp>
        <stp/>
        <stp>Low</stp>
        <stp>5</stp>
        <stp>0</stp>
        <stp>All</stp>
        <stp/>
        <stp/>
        <stp>False</stp>
        <stp>T</stp>
        <stp>EveryTick</stp>
        <tr r="P25" s="3"/>
      </tp>
      <tp>
        <v>174.82</v>
        <stp/>
        <stp>StudyData</stp>
        <stp>Low(S.AAPL) When Barix(S.AAPL,reference:=StartOfDay)=20</stp>
        <stp>Bar</stp>
        <stp/>
        <stp>Low</stp>
        <stp>5</stp>
        <stp>0</stp>
        <stp>All</stp>
        <stp/>
        <stp/>
        <stp>False</stp>
        <stp>T</stp>
        <stp>EveryTick</stp>
        <tr r="P24" s="3"/>
      </tp>
      <tp>
        <v>174.33</v>
        <stp/>
        <stp>StudyData</stp>
        <stp>Low(S.AAPL) When Barix(S.AAPL,reference:=StartOfDay)=23</stp>
        <stp>Bar</stp>
        <stp/>
        <stp>Low</stp>
        <stp>5</stp>
        <stp>0</stp>
        <stp>All</stp>
        <stp/>
        <stp/>
        <stp>False</stp>
        <stp>T</stp>
        <stp>EveryTick</stp>
        <tr r="P27" s="3"/>
      </tp>
      <tp>
        <v>174.49</v>
        <stp/>
        <stp>StudyData</stp>
        <stp>Low(S.AAPL) When Barix(S.AAPL,reference:=StartOfDay)=22</stp>
        <stp>Bar</stp>
        <stp/>
        <stp>Low</stp>
        <stp>5</stp>
        <stp>0</stp>
        <stp>All</stp>
        <stp/>
        <stp/>
        <stp>False</stp>
        <stp>T</stp>
        <stp>EveryTick</stp>
        <tr r="P26" s="3"/>
      </tp>
      <tp>
        <v>174.15</v>
        <stp/>
        <stp>StudyData</stp>
        <stp>Low(S.AAPL) When Barix(S.AAPL,reference:=StartOfDay)=29</stp>
        <stp>Bar</stp>
        <stp/>
        <stp>Low</stp>
        <stp>5</stp>
        <stp>0</stp>
        <stp>All</stp>
        <stp/>
        <stp/>
        <stp>False</stp>
        <stp>T</stp>
        <stp>EveryTick</stp>
        <tr r="P33" s="3"/>
      </tp>
      <tp>
        <v>173.95</v>
        <stp/>
        <stp>StudyData</stp>
        <stp>Low(S.AAPL) When Barix(S.AAPL,reference:=StartOfDay)=28</stp>
        <stp>Bar</stp>
        <stp/>
        <stp>Low</stp>
        <stp>5</stp>
        <stp>0</stp>
        <stp>All</stp>
        <stp/>
        <stp/>
        <stp>False</stp>
        <stp>T</stp>
        <stp>EveryTick</stp>
        <tr r="P32" s="3"/>
      </tp>
      <tp>
        <v>174.29</v>
        <stp/>
        <stp>StudyData</stp>
        <stp>Low(S.AAPL) When Barix(S.AAPL,reference:=StartOfDay)=15</stp>
        <stp>Bar</stp>
        <stp/>
        <stp>Low</stp>
        <stp>5</stp>
        <stp>0</stp>
        <stp>All</stp>
        <stp/>
        <stp/>
        <stp>False</stp>
        <stp>T</stp>
        <stp>EveryTick</stp>
        <tr r="P19" s="3"/>
      </tp>
      <tp>
        <v>174.07</v>
        <stp/>
        <stp>StudyData</stp>
        <stp>Low(S.AAPL) When Barix(S.AAPL,reference:=StartOfDay)=14</stp>
        <stp>Bar</stp>
        <stp/>
        <stp>Low</stp>
        <stp>5</stp>
        <stp>0</stp>
        <stp>All</stp>
        <stp/>
        <stp/>
        <stp>False</stp>
        <stp>T</stp>
        <stp>EveryTick</stp>
        <tr r="P18" s="3"/>
      </tp>
      <tp>
        <v>174.38</v>
        <stp/>
        <stp>StudyData</stp>
        <stp>Low(S.AAPL) When Barix(S.AAPL,reference:=StartOfDay)=17</stp>
        <stp>Bar</stp>
        <stp/>
        <stp>Low</stp>
        <stp>5</stp>
        <stp>0</stp>
        <stp>All</stp>
        <stp/>
        <stp/>
        <stp>False</stp>
        <stp>T</stp>
        <stp>EveryTick</stp>
        <tr r="P21" s="3"/>
      </tp>
      <tp>
        <v>174.34</v>
        <stp/>
        <stp>StudyData</stp>
        <stp>Low(S.AAPL) When Barix(S.AAPL,reference:=StartOfDay)=16</stp>
        <stp>Bar</stp>
        <stp/>
        <stp>Low</stp>
        <stp>5</stp>
        <stp>0</stp>
        <stp>All</stp>
        <stp/>
        <stp/>
        <stp>False</stp>
        <stp>T</stp>
        <stp>EveryTick</stp>
        <tr r="P20" s="3"/>
      </tp>
      <tp>
        <v>173.74</v>
        <stp/>
        <stp>StudyData</stp>
        <stp>Low(S.AAPL) When Barix(S.AAPL,reference:=StartOfDay)=11</stp>
        <stp>Bar</stp>
        <stp/>
        <stp>Low</stp>
        <stp>5</stp>
        <stp>0</stp>
        <stp>All</stp>
        <stp/>
        <stp/>
        <stp>False</stp>
        <stp>T</stp>
        <stp>EveryTick</stp>
        <tr r="P15" s="3"/>
      </tp>
      <tp>
        <v>-2.12</v>
        <stp/>
        <stp>ContractData</stp>
        <stp>S.BA</stp>
        <stp>NetLastTradeToday</stp>
        <stp/>
        <stp>T</stp>
        <tr r="D9" s="1"/>
      </tp>
      <tp>
        <v>173.66</v>
        <stp/>
        <stp>StudyData</stp>
        <stp>Low(S.AAPL) When Barix(S.AAPL,reference:=StartOfDay)=10</stp>
        <stp>Bar</stp>
        <stp/>
        <stp>Low</stp>
        <stp>5</stp>
        <stp>0</stp>
        <stp>All</stp>
        <stp/>
        <stp/>
        <stp>False</stp>
        <stp>T</stp>
        <stp>EveryTick</stp>
        <tr r="P14" s="3"/>
      </tp>
      <tp>
        <v>173.82</v>
        <stp/>
        <stp>StudyData</stp>
        <stp>Low(S.AAPL) When Barix(S.AAPL,reference:=StartOfDay)=13</stp>
        <stp>Bar</stp>
        <stp/>
        <stp>Low</stp>
        <stp>5</stp>
        <stp>0</stp>
        <stp>All</stp>
        <stp/>
        <stp/>
        <stp>False</stp>
        <stp>T</stp>
        <stp>EveryTick</stp>
        <tr r="P17" s="3"/>
      </tp>
      <tp>
        <v>173.9</v>
        <stp/>
        <stp>StudyData</stp>
        <stp>Low(S.AAPL) When Barix(S.AAPL,reference:=StartOfDay)=12</stp>
        <stp>Bar</stp>
        <stp/>
        <stp>Low</stp>
        <stp>5</stp>
        <stp>0</stp>
        <stp>All</stp>
        <stp/>
        <stp/>
        <stp>False</stp>
        <stp>T</stp>
        <stp>EveryTick</stp>
        <tr r="P16" s="3"/>
      </tp>
      <tp>
        <v>174.71</v>
        <stp/>
        <stp>StudyData</stp>
        <stp>Low(S.AAPL) When Barix(S.AAPL,reference:=StartOfDay)=19</stp>
        <stp>Bar</stp>
        <stp/>
        <stp>Low</stp>
        <stp>5</stp>
        <stp>0</stp>
        <stp>All</stp>
        <stp/>
        <stp/>
        <stp>False</stp>
        <stp>T</stp>
        <stp>EveryTick</stp>
        <tr r="P23" s="3"/>
      </tp>
      <tp>
        <v>174.46</v>
        <stp/>
        <stp>StudyData</stp>
        <stp>Low(S.AAPL) When Barix(S.AAPL,reference:=StartOfDay)=18</stp>
        <stp>Bar</stp>
        <stp/>
        <stp>Low</stp>
        <stp>5</stp>
        <stp>0</stp>
        <stp>All</stp>
        <stp/>
        <stp/>
        <stp>False</stp>
        <stp>T</stp>
        <stp>EveryTick</stp>
        <tr r="P22" s="3"/>
      </tp>
      <tp>
        <v>-0.36</v>
        <stp/>
        <stp>ContractData</stp>
        <stp>S.NKE</stp>
        <stp>NetLastTradeToday</stp>
        <stp/>
        <stp>T</stp>
        <tr r="D26" s="1"/>
      </tp>
      <tp>
        <v>4798715</v>
        <stp/>
        <stp>ContractData</stp>
        <stp>S.WMT</stp>
        <stp>T_CVol</stp>
        <stp/>
        <stp>T</stp>
        <tr r="G34" s="1"/>
      </tp>
      <tp>
        <v>1829439</v>
        <stp/>
        <stp>ContractData</stp>
        <stp>S.CAT</stp>
        <stp>T_CVol</stp>
        <stp/>
        <stp>T</stp>
        <tr r="G10" s="1"/>
      </tp>
      <tp>
        <v>174.27</v>
        <stp/>
        <stp>StudyData</stp>
        <stp>High(S.AAPL) When Barix(S.AAPL,reference:=StartOfDay)=42</stp>
        <stp>Bar</stp>
        <stp/>
        <stp>High</stp>
        <stp>5</stp>
        <stp>0</stp>
        <stp>All</stp>
        <stp/>
        <stp/>
        <stp>False</stp>
        <stp>T</stp>
        <stp>EveryTick</stp>
        <tr r="O46" s="3"/>
      </tp>
      <tp>
        <v>174.12</v>
        <stp/>
        <stp>StudyData</stp>
        <stp>High(S.AAPL) When Barix(S.AAPL,reference:=StartOfDay)=12</stp>
        <stp>Bar</stp>
        <stp/>
        <stp>High</stp>
        <stp>5</stp>
        <stp>0</stp>
        <stp>All</stp>
        <stp/>
        <stp/>
        <stp>False</stp>
        <stp>T</stp>
        <stp>EveryTick</stp>
        <tr r="O16" s="3"/>
      </tp>
      <tp>
        <v>174.42</v>
        <stp/>
        <stp>StudyData</stp>
        <stp>High(S.AAPL) When Barix(S.AAPL,reference:=StartOfDay)=32</stp>
        <stp>Bar</stp>
        <stp/>
        <stp>High</stp>
        <stp>5</stp>
        <stp>0</stp>
        <stp>All</stp>
        <stp/>
        <stp/>
        <stp>False</stp>
        <stp>T</stp>
        <stp>EveryTick</stp>
        <tr r="O36" s="3"/>
      </tp>
      <tp>
        <v>174.88</v>
        <stp/>
        <stp>StudyData</stp>
        <stp>High(S.AAPL) When Barix(S.AAPL,reference:=StartOfDay)=22</stp>
        <stp>Bar</stp>
        <stp/>
        <stp>High</stp>
        <stp>5</stp>
        <stp>0</stp>
        <stp>All</stp>
        <stp/>
        <stp/>
        <stp>False</stp>
        <stp>T</stp>
        <stp>EveryTick</stp>
        <tr r="O26" s="3"/>
      </tp>
      <tp>
        <v>174.08</v>
        <stp/>
        <stp>StudyData</stp>
        <stp>High(S.AAPL) When Barix(S.AAPL,reference:=StartOfDay)=43</stp>
        <stp>Bar</stp>
        <stp/>
        <stp>High</stp>
        <stp>5</stp>
        <stp>0</stp>
        <stp>All</stp>
        <stp/>
        <stp/>
        <stp>False</stp>
        <stp>T</stp>
        <stp>EveryTick</stp>
        <tr r="O47" s="3"/>
      </tp>
      <tp>
        <v>174.1</v>
        <stp/>
        <stp>StudyData</stp>
        <stp>High(S.AAPL) When Barix(S.AAPL,reference:=StartOfDay)=13</stp>
        <stp>Bar</stp>
        <stp/>
        <stp>High</stp>
        <stp>5</stp>
        <stp>0</stp>
        <stp>All</stp>
        <stp/>
        <stp/>
        <stp>False</stp>
        <stp>T</stp>
        <stp>EveryTick</stp>
        <tr r="O17" s="3"/>
      </tp>
      <tp>
        <v>174.37</v>
        <stp/>
        <stp>StudyData</stp>
        <stp>High(S.AAPL) When Barix(S.AAPL,reference:=StartOfDay)=33</stp>
        <stp>Bar</stp>
        <stp/>
        <stp>High</stp>
        <stp>5</stp>
        <stp>0</stp>
        <stp>All</stp>
        <stp/>
        <stp/>
        <stp>False</stp>
        <stp>T</stp>
        <stp>EveryTick</stp>
        <tr r="O37" s="3"/>
      </tp>
      <tp>
        <v>174.58</v>
        <stp/>
        <stp>StudyData</stp>
        <stp>High(S.AAPL) When Barix(S.AAPL,reference:=StartOfDay)=23</stp>
        <stp>Bar</stp>
        <stp/>
        <stp>High</stp>
        <stp>5</stp>
        <stp>0</stp>
        <stp>All</stp>
        <stp/>
        <stp/>
        <stp>False</stp>
        <stp>T</stp>
        <stp>EveryTick</stp>
        <tr r="O27" s="3"/>
      </tp>
      <tp>
        <v>364697</v>
        <stp/>
        <stp>ContractData</stp>
        <stp>S.TRV</stp>
        <stp>T_CVol</stp>
        <stp/>
        <stp>T</stp>
        <tr r="G29" s="1"/>
      </tp>
      <tp>
        <v>174.34</v>
        <stp/>
        <stp>StudyData</stp>
        <stp>High(S.AAPL) When Barix(S.AAPL,reference:=StartOfDay)=40</stp>
        <stp>Bar</stp>
        <stp/>
        <stp>High</stp>
        <stp>5</stp>
        <stp>0</stp>
        <stp>All</stp>
        <stp/>
        <stp/>
        <stp>False</stp>
        <stp>T</stp>
        <stp>EveryTick</stp>
        <tr r="O44" s="3"/>
      </tp>
      <tp>
        <v>173.83</v>
        <stp/>
        <stp>StudyData</stp>
        <stp>High(S.AAPL) When Barix(S.AAPL,reference:=StartOfDay)=10</stp>
        <stp>Bar</stp>
        <stp/>
        <stp>High</stp>
        <stp>5</stp>
        <stp>0</stp>
        <stp>All</stp>
        <stp/>
        <stp/>
        <stp>False</stp>
        <stp>T</stp>
        <stp>EveryTick</stp>
        <tr r="O14" s="3"/>
      </tp>
      <tp>
        <v>174.4</v>
        <stp/>
        <stp>StudyData</stp>
        <stp>High(S.AAPL) When Barix(S.AAPL,reference:=StartOfDay)=30</stp>
        <stp>Bar</stp>
        <stp/>
        <stp>High</stp>
        <stp>5</stp>
        <stp>0</stp>
        <stp>All</stp>
        <stp/>
        <stp/>
        <stp>False</stp>
        <stp>T</stp>
        <stp>EveryTick</stp>
        <tr r="O34" s="3"/>
      </tp>
      <tp>
        <v>174.98</v>
        <stp/>
        <stp>StudyData</stp>
        <stp>High(S.AAPL) When Barix(S.AAPL,reference:=StartOfDay)=20</stp>
        <stp>Bar</stp>
        <stp/>
        <stp>High</stp>
        <stp>5</stp>
        <stp>0</stp>
        <stp>All</stp>
        <stp/>
        <stp/>
        <stp>False</stp>
        <stp>T</stp>
        <stp>EveryTick</stp>
        <tr r="O24" s="3"/>
      </tp>
      <tp>
        <v>174.35</v>
        <stp/>
        <stp>StudyData</stp>
        <stp>High(S.AAPL) When Barix(S.AAPL,reference:=StartOfDay)=41</stp>
        <stp>Bar</stp>
        <stp/>
        <stp>High</stp>
        <stp>5</stp>
        <stp>0</stp>
        <stp>All</stp>
        <stp/>
        <stp/>
        <stp>False</stp>
        <stp>T</stp>
        <stp>EveryTick</stp>
        <tr r="O45" s="3"/>
      </tp>
      <tp>
        <v>174.03</v>
        <stp/>
        <stp>StudyData</stp>
        <stp>High(S.AAPL) When Barix(S.AAPL,reference:=StartOfDay)=11</stp>
        <stp>Bar</stp>
        <stp/>
        <stp>High</stp>
        <stp>5</stp>
        <stp>0</stp>
        <stp>All</stp>
        <stp/>
        <stp/>
        <stp>False</stp>
        <stp>T</stp>
        <stp>EveryTick</stp>
        <tr r="O15" s="3"/>
      </tp>
      <tp>
        <v>174.53</v>
        <stp/>
        <stp>StudyData</stp>
        <stp>High(S.AAPL) When Barix(S.AAPL,reference:=StartOfDay)=31</stp>
        <stp>Bar</stp>
        <stp/>
        <stp>High</stp>
        <stp>5</stp>
        <stp>0</stp>
        <stp>All</stp>
        <stp/>
        <stp/>
        <stp>False</stp>
        <stp>T</stp>
        <stp>EveryTick</stp>
        <tr r="O35" s="3"/>
      </tp>
      <tp>
        <v>175</v>
        <stp/>
        <stp>StudyData</stp>
        <stp>High(S.AAPL) When Barix(S.AAPL,reference:=StartOfDay)=21</stp>
        <stp>Bar</stp>
        <stp/>
        <stp>High</stp>
        <stp>5</stp>
        <stp>0</stp>
        <stp>All</stp>
        <stp/>
        <stp/>
        <stp>False</stp>
        <stp>T</stp>
        <stp>EveryTick</stp>
        <tr r="O25" s="3"/>
      </tp>
      <tp>
        <v>23507.600000000002</v>
        <stp/>
        <stp>ContractData</stp>
        <stp>DJIA</stp>
        <stp>Low</stp>
        <stp/>
        <stp>T</stp>
        <tr r="O39" s="1"/>
      </tp>
      <tp>
        <v>-0.14000000000000001</v>
        <stp/>
        <stp>ContractData</stp>
        <stp>S.PFE</stp>
        <stp>NetLastTradeToday</stp>
        <stp/>
        <stp>T</stp>
        <tr r="D27" s="1"/>
      </tp>
      <tp>
        <v>881228</v>
        <stp/>
        <stp>ContractData</stp>
        <stp>S.AXP</stp>
        <stp>T_CVol</stp>
        <stp/>
        <stp>T</stp>
        <tr r="G7" s="1"/>
      </tp>
      <tp>
        <v>-0.57000000000000006</v>
        <stp/>
        <stp>ContractData</stp>
        <stp>S.HD</stp>
        <stp>NetLastTradeToday</stp>
        <stp/>
        <stp>T</stp>
        <tr r="D18" s="1"/>
      </tp>
      <tp>
        <v>174.54</v>
        <stp/>
        <stp>StudyData</stp>
        <stp>High(S.AAPL) When Barix(S.AAPL,reference:=StartOfDay)=16</stp>
        <stp>Bar</stp>
        <stp/>
        <stp>High</stp>
        <stp>5</stp>
        <stp>0</stp>
        <stp>All</stp>
        <stp/>
        <stp/>
        <stp>False</stp>
        <stp>T</stp>
        <stp>EveryTick</stp>
        <tr r="O20" s="3"/>
      </tp>
      <tp>
        <v>174.26</v>
        <stp/>
        <stp>StudyData</stp>
        <stp>High(S.AAPL) When Barix(S.AAPL,reference:=StartOfDay)=36</stp>
        <stp>Bar</stp>
        <stp/>
        <stp>High</stp>
        <stp>5</stp>
        <stp>0</stp>
        <stp>All</stp>
        <stp/>
        <stp/>
        <stp>False</stp>
        <stp>T</stp>
        <stp>EveryTick</stp>
        <tr r="O40" s="3"/>
      </tp>
      <tp>
        <v>174.27</v>
        <stp/>
        <stp>StudyData</stp>
        <stp>High(S.AAPL) When Barix(S.AAPL,reference:=StartOfDay)=26</stp>
        <stp>Bar</stp>
        <stp/>
        <stp>High</stp>
        <stp>5</stp>
        <stp>0</stp>
        <stp>All</stp>
        <stp/>
        <stp/>
        <stp>False</stp>
        <stp>T</stp>
        <stp>EveryTick</stp>
        <tr r="O30" s="3"/>
      </tp>
      <tp>
        <v>-0.21</v>
        <stp/>
        <stp>ContractData</stp>
        <stp>S.CAT</stp>
        <stp>NetLastTradeToday</stp>
        <stp/>
        <stp>T</stp>
        <tr r="D10" s="1"/>
      </tp>
      <tp>
        <v>174.6</v>
        <stp/>
        <stp>StudyData</stp>
        <stp>High(S.AAPL) When Barix(S.AAPL,reference:=StartOfDay)=17</stp>
        <stp>Bar</stp>
        <stp/>
        <stp>High</stp>
        <stp>5</stp>
        <stp>0</stp>
        <stp>All</stp>
        <stp/>
        <stp/>
        <stp>False</stp>
        <stp>T</stp>
        <stp>EveryTick</stp>
        <tr r="O21" s="3"/>
      </tp>
      <tp>
        <v>174.31</v>
        <stp/>
        <stp>StudyData</stp>
        <stp>High(S.AAPL) When Barix(S.AAPL,reference:=StartOfDay)=37</stp>
        <stp>Bar</stp>
        <stp/>
        <stp>High</stp>
        <stp>5</stp>
        <stp>0</stp>
        <stp>All</stp>
        <stp/>
        <stp/>
        <stp>False</stp>
        <stp>T</stp>
        <stp>EveryTick</stp>
        <tr r="O41" s="3"/>
      </tp>
      <tp>
        <v>174.17</v>
        <stp/>
        <stp>StudyData</stp>
        <stp>High(S.AAPL) When Barix(S.AAPL,reference:=StartOfDay)=27</stp>
        <stp>Bar</stp>
        <stp/>
        <stp>High</stp>
        <stp>5</stp>
        <stp>0</stp>
        <stp>All</stp>
        <stp/>
        <stp/>
        <stp>False</stp>
        <stp>T</stp>
        <stp>EveryTick</stp>
        <tr r="O31" s="3"/>
      </tp>
      <tp>
        <v>174.12</v>
        <stp/>
        <stp>StudyData</stp>
        <stp>High(S.AAPL) When Barix(S.AAPL,reference:=StartOfDay)=44</stp>
        <stp>Bar</stp>
        <stp/>
        <stp>High</stp>
        <stp>5</stp>
        <stp>0</stp>
        <stp>All</stp>
        <stp/>
        <stp/>
        <stp>False</stp>
        <stp>T</stp>
        <stp>EveryTick</stp>
        <tr r="O48" s="3"/>
      </tp>
      <tp>
        <v>174.43</v>
        <stp/>
        <stp>StudyData</stp>
        <stp>High(S.AAPL) When Barix(S.AAPL,reference:=StartOfDay)=14</stp>
        <stp>Bar</stp>
        <stp/>
        <stp>High</stp>
        <stp>5</stp>
        <stp>0</stp>
        <stp>All</stp>
        <stp/>
        <stp/>
        <stp>False</stp>
        <stp>T</stp>
        <stp>EveryTick</stp>
        <tr r="O18" s="3"/>
      </tp>
      <tp>
        <v>174.24</v>
        <stp/>
        <stp>StudyData</stp>
        <stp>High(S.AAPL) When Barix(S.AAPL,reference:=StartOfDay)=34</stp>
        <stp>Bar</stp>
        <stp/>
        <stp>High</stp>
        <stp>5</stp>
        <stp>0</stp>
        <stp>All</stp>
        <stp/>
        <stp/>
        <stp>False</stp>
        <stp>T</stp>
        <stp>EveryTick</stp>
        <tr r="O38" s="3"/>
      </tp>
      <tp>
        <v>174.55</v>
        <stp/>
        <stp>StudyData</stp>
        <stp>High(S.AAPL) When Barix(S.AAPL,reference:=StartOfDay)=24</stp>
        <stp>Bar</stp>
        <stp/>
        <stp>High</stp>
        <stp>5</stp>
        <stp>0</stp>
        <stp>All</stp>
        <stp/>
        <stp/>
        <stp>False</stp>
        <stp>T</stp>
        <stp>EveryTick</stp>
        <tr r="O28" s="3"/>
      </tp>
      <tp>
        <v>0.6</v>
        <stp/>
        <stp>ContractData</stp>
        <stp>S.MCD</stp>
        <stp>NetLastTradeToday</stp>
        <stp/>
        <stp>T</stp>
        <tr r="D23" s="1"/>
      </tp>
      <tp>
        <v>2289803</v>
        <stp/>
        <stp>ContractData</stp>
        <stp>S.DIS</stp>
        <stp>T_CVol</stp>
        <stp/>
        <stp>T</stp>
        <tr r="G35" s="1"/>
      </tp>
      <tp>
        <v>-0.11</v>
        <stp/>
        <stp>ContractData</stp>
        <stp>S.KO</stp>
        <stp>NetLastTradeToday</stp>
        <stp/>
        <stp>T</stp>
        <tr r="D13" s="1"/>
      </tp>
      <tp>
        <v>174.07</v>
        <stp/>
        <stp>StudyData</stp>
        <stp>High(S.AAPL) When Barix(S.AAPL,reference:=StartOfDay)=45</stp>
        <stp>Bar</stp>
        <stp/>
        <stp>High</stp>
        <stp>5</stp>
        <stp>0</stp>
        <stp>All</stp>
        <stp/>
        <stp/>
        <stp>False</stp>
        <stp>T</stp>
        <stp>EveryTick</stp>
        <tr r="O49" s="3"/>
      </tp>
      <tp>
        <v>174.52</v>
        <stp/>
        <stp>StudyData</stp>
        <stp>High(S.AAPL) When Barix(S.AAPL,reference:=StartOfDay)=15</stp>
        <stp>Bar</stp>
        <stp/>
        <stp>High</stp>
        <stp>5</stp>
        <stp>0</stp>
        <stp>All</stp>
        <stp/>
        <stp/>
        <stp>False</stp>
        <stp>T</stp>
        <stp>EveryTick</stp>
        <tr r="O19" s="3"/>
      </tp>
      <tp>
        <v>174.22</v>
        <stp/>
        <stp>StudyData</stp>
        <stp>High(S.AAPL) When Barix(S.AAPL,reference:=StartOfDay)=35</stp>
        <stp>Bar</stp>
        <stp/>
        <stp>High</stp>
        <stp>5</stp>
        <stp>0</stp>
        <stp>All</stp>
        <stp/>
        <stp/>
        <stp>False</stp>
        <stp>T</stp>
        <stp>EveryTick</stp>
        <tr r="O39" s="3"/>
      </tp>
      <tp>
        <v>174.53</v>
        <stp/>
        <stp>StudyData</stp>
        <stp>High(S.AAPL) When Barix(S.AAPL,reference:=StartOfDay)=25</stp>
        <stp>Bar</stp>
        <stp/>
        <stp>High</stp>
        <stp>5</stp>
        <stp>0</stp>
        <stp>All</stp>
        <stp/>
        <stp/>
        <stp>False</stp>
        <stp>T</stp>
        <stp>EveryTick</stp>
        <tr r="O29" s="3"/>
      </tp>
      <tp>
        <v>-0.44</v>
        <stp/>
        <stp>ContractData</stp>
        <stp>S.IBM</stp>
        <stp>NetLastTradeToday</stp>
        <stp/>
        <stp>T</stp>
        <tr r="D19" s="1"/>
      </tp>
      <tp>
        <v>174.29</v>
        <stp/>
        <stp>StudyData</stp>
        <stp>Open(S.AAPL) When Barix(S.AAPL,reference:=StartOfDay)=15</stp>
        <stp>Bar</stp>
        <stp/>
        <stp>Open</stp>
        <stp>5</stp>
        <stp>0</stp>
        <stp>All</stp>
        <stp/>
        <stp/>
        <stp>False</stp>
        <stp>T</stp>
        <stp>EveryTick</stp>
        <tr r="N19" s="3"/>
      </tp>
      <tp>
        <v>174.49</v>
        <stp/>
        <stp>StudyData</stp>
        <stp>Open(S.AAPL) When Barix(S.AAPL,reference:=StartOfDay)=25</stp>
        <stp>Bar</stp>
        <stp/>
        <stp>Open</stp>
        <stp>5</stp>
        <stp>0</stp>
        <stp>All</stp>
        <stp/>
        <stp/>
        <stp>False</stp>
        <stp>T</stp>
        <stp>EveryTick</stp>
        <tr r="N29" s="3"/>
      </tp>
      <tp>
        <v>174.15</v>
        <stp/>
        <stp>StudyData</stp>
        <stp>Open(S.AAPL) When Barix(S.AAPL,reference:=StartOfDay)=35</stp>
        <stp>Bar</stp>
        <stp/>
        <stp>Open</stp>
        <stp>5</stp>
        <stp>0</stp>
        <stp>All</stp>
        <stp/>
        <stp/>
        <stp>False</stp>
        <stp>T</stp>
        <stp>EveryTick</stp>
        <tr r="N39" s="3"/>
      </tp>
      <tp>
        <v>174.07</v>
        <stp/>
        <stp>StudyData</stp>
        <stp>Open(S.AAPL) When Barix(S.AAPL,reference:=StartOfDay)=45</stp>
        <stp>Bar</stp>
        <stp/>
        <stp>Open</stp>
        <stp>5</stp>
        <stp>0</stp>
        <stp>All</stp>
        <stp/>
        <stp/>
        <stp>False</stp>
        <stp>T</stp>
        <stp>EveryTick</stp>
        <tr r="N49" s="3"/>
      </tp>
      <tp>
        <v>0.49093219360055446</v>
        <stp/>
        <stp>ContractData</stp>
        <stp>S.AAPL</stp>
        <stp>PerCentNetLastTrade</stp>
        <stp/>
        <stp>T</stp>
        <tr r="H9" s="2"/>
        <tr r="E8" s="1"/>
        <tr r="O8" s="1"/>
      </tp>
      <tp>
        <v>3323860</v>
        <stp/>
        <stp>ContractData</stp>
        <stp>S.XOM</stp>
        <stp>T_CVol</stp>
        <stp/>
        <stp>T</stp>
        <tr r="G15" s="1"/>
      </tp>
      <tp>
        <v>4145135</v>
        <stp/>
        <stp>ContractData</stp>
        <stp>S.JPM</stp>
        <stp>T_CVol</stp>
        <stp/>
        <stp>T</stp>
        <tr r="G22" s="1"/>
      </tp>
      <tp>
        <v>1501531</v>
        <stp/>
        <stp>ContractData</stp>
        <stp>S.IBM</stp>
        <stp>T_CVol</stp>
        <stp/>
        <stp>T</stp>
        <tr r="G19" s="1"/>
      </tp>
      <tp>
        <v>786323</v>
        <stp/>
        <stp>ContractData</stp>
        <stp>S.MMM</stp>
        <stp>T_CVol</stp>
        <stp/>
        <stp>T</stp>
        <tr r="G6" s="1"/>
      </tp>
      <tp>
        <v>174.07</v>
        <stp/>
        <stp>StudyData</stp>
        <stp>Open(S.AAPL) When Barix(S.AAPL,reference:=StartOfDay)=14</stp>
        <stp>Bar</stp>
        <stp/>
        <stp>Open</stp>
        <stp>5</stp>
        <stp>0</stp>
        <stp>All</stp>
        <stp/>
        <stp/>
        <stp>False</stp>
        <stp>T</stp>
        <stp>EveryTick</stp>
        <tr r="N18" s="3"/>
      </tp>
      <tp>
        <v>174.41</v>
        <stp/>
        <stp>StudyData</stp>
        <stp>Open(S.AAPL) When Barix(S.AAPL,reference:=StartOfDay)=24</stp>
        <stp>Bar</stp>
        <stp/>
        <stp>Open</stp>
        <stp>5</stp>
        <stp>0</stp>
        <stp>All</stp>
        <stp/>
        <stp/>
        <stp>False</stp>
        <stp>T</stp>
        <stp>EveryTick</stp>
        <tr r="N28" s="3"/>
      </tp>
      <tp>
        <v>174.13</v>
        <stp/>
        <stp>StudyData</stp>
        <stp>Open(S.AAPL) When Barix(S.AAPL,reference:=StartOfDay)=34</stp>
        <stp>Bar</stp>
        <stp/>
        <stp>Open</stp>
        <stp>5</stp>
        <stp>0</stp>
        <stp>All</stp>
        <stp/>
        <stp/>
        <stp>False</stp>
        <stp>T</stp>
        <stp>EveryTick</stp>
        <tr r="N38" s="3"/>
      </tp>
      <tp>
        <v>174.05</v>
        <stp/>
        <stp>StudyData</stp>
        <stp>Open(S.AAPL) When Barix(S.AAPL,reference:=StartOfDay)=44</stp>
        <stp>Bar</stp>
        <stp/>
        <stp>Open</stp>
        <stp>5</stp>
        <stp>0</stp>
        <stp>All</stp>
        <stp/>
        <stp/>
        <stp>False</stp>
        <stp>T</stp>
        <stp>EveryTick</stp>
        <tr r="N48" s="3"/>
      </tp>
      <tp>
        <v>172.89000000000001</v>
        <stp/>
        <stp>ContractData</stp>
        <stp>S.HD</stp>
        <stp>OPen</stp>
        <stp/>
        <stp>T</stp>
        <tr r="L18" s="1"/>
      </tp>
      <tp>
        <v>45.89</v>
        <stp/>
        <stp>ContractData</stp>
        <stp>S.KO</stp>
        <stp>OPen</stp>
        <stp/>
        <stp>T</stp>
        <tr r="L13" s="1"/>
      </tp>
      <tp>
        <v>17.87</v>
        <stp/>
        <stp>ContractData</stp>
        <stp>S.GE</stp>
        <stp>OPen</stp>
        <stp/>
        <stp>T</stp>
        <tr r="L16" s="1"/>
      </tp>
      <tp>
        <v>237.94</v>
        <stp/>
        <stp>ContractData</stp>
        <stp>S.GS</stp>
        <stp>OPen</stp>
        <stp/>
        <stp>T</stp>
        <tr r="L17" s="1"/>
      </tp>
      <tp>
        <v>267</v>
        <stp/>
        <stp>ContractData</stp>
        <stp>S.BA</stp>
        <stp>OPen</stp>
        <stp/>
        <stp>T</stp>
        <tr r="L9" s="1"/>
      </tp>
      <tp>
        <v>46.25</v>
        <stp/>
        <stp>ContractData</stp>
        <stp>S.VZ</stp>
        <stp>OPen</stp>
        <stp/>
        <stp>T</stp>
        <tr r="L33" s="1"/>
      </tp>
      <tp>
        <v>88.5</v>
        <stp/>
        <stp>ContractData</stp>
        <stp>S.PG</stp>
        <stp>OPen</stp>
        <stp/>
        <stp>T</stp>
        <tr r="L28" s="1"/>
      </tp>
      <tp>
        <v>0.85</v>
        <stp/>
        <stp>ContractData</stp>
        <stp>S.VZ</stp>
        <stp>NetLastTradeToday</stp>
        <stp/>
        <stp>T</stp>
        <tr r="D33" s="1"/>
      </tp>
      <tp>
        <v>1.6264722378014582</v>
        <stp/>
        <stp>ContractData</stp>
        <stp>S.GE</stp>
        <stp>PerCentNetLastTrade</stp>
        <stp/>
        <stp>T</stp>
        <tr r="H7" s="2"/>
        <tr r="E16" s="1"/>
        <tr r="O16" s="1"/>
      </tp>
      <tp>
        <v>-0.46214603814805477</v>
        <stp/>
        <stp>ContractData</stp>
        <stp>S.GS</stp>
        <stp>PerCentNetLastTrade</stp>
        <stp/>
        <stp>T</stp>
        <tr r="H25" s="2"/>
        <tr r="E17" s="1"/>
        <tr r="O17" s="1"/>
      </tp>
      <tp>
        <v>-0.79403722985879621</v>
        <stp/>
        <stp>ContractData</stp>
        <stp>S.BA</stp>
        <stp>PerCentNetLastTrade</stp>
        <stp/>
        <stp>T</stp>
        <tr r="H32" s="2"/>
        <tr r="E9" s="1"/>
        <tr r="O9" s="1"/>
      </tp>
      <tp>
        <v>-0.24027959807776322</v>
        <stp/>
        <stp>ContractData</stp>
        <stp>S.KO</stp>
        <stp>PerCentNetLastTrade</stp>
        <stp/>
        <stp>T</stp>
        <tr r="H17" s="2"/>
        <tr r="E13" s="1"/>
        <tr r="O13" s="1"/>
      </tp>
      <tp>
        <v>-0.32974661575841724</v>
        <stp/>
        <stp>ContractData</stp>
        <stp>S.HD</stp>
        <stp>PerCentNetLastTrade</stp>
        <stp/>
        <stp>T</stp>
        <tr r="H20" s="2"/>
        <tr r="E18" s="1"/>
        <tr r="O18" s="1"/>
      </tp>
      <tp>
        <v>1.8406236466002599</v>
        <stp/>
        <stp>ContractData</stp>
        <stp>S.VZ</stp>
        <stp>PerCentNetLastTrade</stp>
        <stp/>
        <stp>T</stp>
        <tr r="H6" s="2"/>
        <tr r="E33" s="1"/>
        <tr r="O33" s="1"/>
      </tp>
      <tp>
        <v>-0.61992786293958524</v>
        <stp/>
        <stp>ContractData</stp>
        <stp>S.PG</stp>
        <stp>PerCentNetLastTrade</stp>
        <stp/>
        <stp>T</stp>
        <tr r="H28" s="2"/>
        <tr r="E28" s="1"/>
        <tr r="O28" s="1"/>
      </tp>
      <tp>
        <v>174.46</v>
        <stp/>
        <stp>StudyData</stp>
        <stp>Open(S.AAPL) When Barix(S.AAPL,reference:=StartOfDay)=17</stp>
        <stp>Bar</stp>
        <stp/>
        <stp>Open</stp>
        <stp>5</stp>
        <stp>0</stp>
        <stp>All</stp>
        <stp/>
        <stp/>
        <stp>False</stp>
        <stp>T</stp>
        <stp>EveryTick</stp>
        <tr r="N21" s="3"/>
      </tp>
      <tp>
        <v>174.03</v>
        <stp/>
        <stp>StudyData</stp>
        <stp>Open(S.AAPL) When Barix(S.AAPL,reference:=StartOfDay)=27</stp>
        <stp>Bar</stp>
        <stp/>
        <stp>Open</stp>
        <stp>5</stp>
        <stp>0</stp>
        <stp>All</stp>
        <stp/>
        <stp/>
        <stp>False</stp>
        <stp>T</stp>
        <stp>EveryTick</stp>
        <tr r="N31" s="3"/>
      </tp>
      <tp>
        <v>174.26</v>
        <stp/>
        <stp>StudyData</stp>
        <stp>Open(S.AAPL) When Barix(S.AAPL,reference:=StartOfDay)=37</stp>
        <stp>Bar</stp>
        <stp/>
        <stp>Open</stp>
        <stp>5</stp>
        <stp>0</stp>
        <stp>All</stp>
        <stp/>
        <stp/>
        <stp>False</stp>
        <stp>T</stp>
        <stp>EveryTick</stp>
        <tr r="N41" s="3"/>
      </tp>
      <tp>
        <v>83.44</v>
        <stp/>
        <stp>ContractData</stp>
        <stp>S.MSFT</stp>
        <stp>Ask</stp>
        <stp/>
        <stp>T</stp>
        <tr r="J25" s="1"/>
      </tp>
      <tp>
        <v>83.43</v>
        <stp/>
        <stp>ContractData</stp>
        <stp>S.MSFT</stp>
        <stp>Bid</stp>
        <stp/>
        <stp>T</stp>
        <tr r="I25" s="1"/>
      </tp>
      <tp>
        <v>-0.35470668485675305</v>
        <stp/>
        <stp>ContractData</stp>
        <stp>S.CSCO</stp>
        <stp>PerCentNetLastTrade</stp>
        <stp/>
        <stp>T</stp>
        <tr r="H23" s="2"/>
        <tr r="E12" s="1"/>
        <tr r="O12" s="1"/>
      </tp>
      <tp>
        <v>83.210000000000008</v>
        <stp/>
        <stp>ContractData</stp>
        <stp>S.MSFT</stp>
        <stp>LOw</stp>
        <stp/>
        <stp>T</stp>
        <tr r="N25" s="1"/>
      </tp>
      <tp>
        <v>174.5</v>
        <stp/>
        <stp>StudyData</stp>
        <stp>Open(S.AAPL) When Barix(S.AAPL,reference:=StartOfDay)=16</stp>
        <stp>Bar</stp>
        <stp/>
        <stp>Open</stp>
        <stp>5</stp>
        <stp>0</stp>
        <stp>All</stp>
        <stp/>
        <stp/>
        <stp>False</stp>
        <stp>T</stp>
        <stp>EveryTick</stp>
        <tr r="N20" s="3"/>
      </tp>
      <tp>
        <v>174.27</v>
        <stp/>
        <stp>StudyData</stp>
        <stp>Open(S.AAPL) When Barix(S.AAPL,reference:=StartOfDay)=26</stp>
        <stp>Bar</stp>
        <stp/>
        <stp>Open</stp>
        <stp>5</stp>
        <stp>0</stp>
        <stp>All</stp>
        <stp/>
        <stp/>
        <stp>False</stp>
        <stp>T</stp>
        <stp>EveryTick</stp>
        <tr r="N30" s="3"/>
      </tp>
      <tp>
        <v>174.14</v>
        <stp/>
        <stp>StudyData</stp>
        <stp>Open(S.AAPL) When Barix(S.AAPL,reference:=StartOfDay)=36</stp>
        <stp>Bar</stp>
        <stp/>
        <stp>Open</stp>
        <stp>5</stp>
        <stp>0</stp>
        <stp>All</stp>
        <stp/>
        <stp/>
        <stp>False</stp>
        <stp>T</stp>
        <stp>EveryTick</stp>
        <tr r="N40" s="3"/>
      </tp>
      <tp>
        <v>1051811</v>
        <stp/>
        <stp>ContractData</stp>
        <stp>S.UNH</stp>
        <stp>T_CVol</stp>
        <stp/>
        <stp>T</stp>
        <tr r="G30" s="1"/>
      </tp>
      <tp>
        <v>-0.55000000000000004</v>
        <stp/>
        <stp>ContractData</stp>
        <stp>S.PG</stp>
        <stp>NetLastTradeToday</stp>
        <stp/>
        <stp>T</stp>
        <tr r="D28" s="1"/>
      </tp>
      <tp>
        <v>173.82</v>
        <stp/>
        <stp>StudyData</stp>
        <stp>Open(S.AAPL) When Barix(S.AAPL,reference:=StartOfDay)=11</stp>
        <stp>Bar</stp>
        <stp/>
        <stp>Open</stp>
        <stp>5</stp>
        <stp>0</stp>
        <stp>All</stp>
        <stp/>
        <stp/>
        <stp>False</stp>
        <stp>T</stp>
        <stp>EveryTick</stp>
        <tr r="N15" s="3"/>
      </tp>
      <tp>
        <v>174.93</v>
        <stp/>
        <stp>StudyData</stp>
        <stp>Open(S.AAPL) When Barix(S.AAPL,reference:=StartOfDay)=21</stp>
        <stp>Bar</stp>
        <stp/>
        <stp>Open</stp>
        <stp>5</stp>
        <stp>0</stp>
        <stp>All</stp>
        <stp/>
        <stp/>
        <stp>False</stp>
        <stp>T</stp>
        <stp>EveryTick</stp>
        <tr r="N25" s="3"/>
      </tp>
      <tp>
        <v>174.34</v>
        <stp/>
        <stp>StudyData</stp>
        <stp>Open(S.AAPL) When Barix(S.AAPL,reference:=StartOfDay)=31</stp>
        <stp>Bar</stp>
        <stp/>
        <stp>Open</stp>
        <stp>5</stp>
        <stp>0</stp>
        <stp>All</stp>
        <stp/>
        <stp/>
        <stp>False</stp>
        <stp>T</stp>
        <stp>EveryTick</stp>
        <tr r="N35" s="3"/>
      </tp>
      <tp>
        <v>174.34</v>
        <stp/>
        <stp>StudyData</stp>
        <stp>Open(S.AAPL) When Barix(S.AAPL,reference:=StartOfDay)=41</stp>
        <stp>Bar</stp>
        <stp/>
        <stp>Open</stp>
        <stp>5</stp>
        <stp>0</stp>
        <stp>All</stp>
        <stp/>
        <stp/>
        <stp>False</stp>
        <stp>T</stp>
        <stp>EveryTick</stp>
        <tr r="N45" s="3"/>
      </tp>
      <tp>
        <v>173.77</v>
        <stp/>
        <stp>StudyData</stp>
        <stp>Open(S.AAPL) When Barix(S.AAPL,reference:=StartOfDay)=10</stp>
        <stp>Bar</stp>
        <stp/>
        <stp>Open</stp>
        <stp>5</stp>
        <stp>0</stp>
        <stp>All</stp>
        <stp/>
        <stp/>
        <stp>False</stp>
        <stp>T</stp>
        <stp>EveryTick</stp>
        <tr r="N14" s="3"/>
      </tp>
      <tp>
        <v>174.96</v>
        <stp/>
        <stp>StudyData</stp>
        <stp>Open(S.AAPL) When Barix(S.AAPL,reference:=StartOfDay)=20</stp>
        <stp>Bar</stp>
        <stp/>
        <stp>Open</stp>
        <stp>5</stp>
        <stp>0</stp>
        <stp>All</stp>
        <stp/>
        <stp/>
        <stp>False</stp>
        <stp>T</stp>
        <stp>EveryTick</stp>
        <tr r="N24" s="3"/>
      </tp>
      <tp>
        <v>174.27</v>
        <stp/>
        <stp>StudyData</stp>
        <stp>Open(S.AAPL) When Barix(S.AAPL,reference:=StartOfDay)=30</stp>
        <stp>Bar</stp>
        <stp/>
        <stp>Open</stp>
        <stp>5</stp>
        <stp>0</stp>
        <stp>All</stp>
        <stp/>
        <stp/>
        <stp>False</stp>
        <stp>T</stp>
        <stp>EveryTick</stp>
        <tr r="N34" s="3"/>
      </tp>
      <tp>
        <v>174.31</v>
        <stp/>
        <stp>StudyData</stp>
        <stp>Open(S.AAPL) When Barix(S.AAPL,reference:=StartOfDay)=40</stp>
        <stp>Bar</stp>
        <stp/>
        <stp>Open</stp>
        <stp>5</stp>
        <stp>0</stp>
        <stp>All</stp>
        <stp/>
        <stp/>
        <stp>False</stp>
        <stp>T</stp>
        <stp>EveryTick</stp>
        <tr r="N44" s="3"/>
      </tp>
      <tp>
        <v>-0.77182149873701933</v>
        <stp/>
        <stp>ContractData</stp>
        <stp>S.DWDP</stp>
        <stp>PerCentNetLastTrade</stp>
        <stp/>
        <stp>T</stp>
        <tr r="H31" s="2"/>
        <tr r="E14" s="1"/>
        <tr r="O14" s="1"/>
      </tp>
      <tp>
        <v>-0.78</v>
        <stp/>
        <stp>ContractData</stp>
        <stp>S.AXP</stp>
        <stp>NetLastTradeToday</stp>
        <stp/>
        <stp>T</stp>
        <tr r="D7" s="1"/>
      </tp>
      <tp>
        <v>2046848</v>
        <stp/>
        <stp>ContractData</stp>
        <stp>S.JNJ</stp>
        <stp>T_CVol</stp>
        <stp/>
        <stp>T</stp>
        <tr r="G21" s="1"/>
      </tp>
      <tp>
        <v>173.95</v>
        <stp/>
        <stp>StudyData</stp>
        <stp>Open(S.AAPL) When Barix(S.AAPL,reference:=StartOfDay)=13</stp>
        <stp>Bar</stp>
        <stp/>
        <stp>Open</stp>
        <stp>5</stp>
        <stp>0</stp>
        <stp>All</stp>
        <stp/>
        <stp/>
        <stp>False</stp>
        <stp>T</stp>
        <stp>EveryTick</stp>
        <tr r="N17" s="3"/>
      </tp>
      <tp>
        <v>174.58</v>
        <stp/>
        <stp>StudyData</stp>
        <stp>Open(S.AAPL) When Barix(S.AAPL,reference:=StartOfDay)=23</stp>
        <stp>Bar</stp>
        <stp/>
        <stp>Open</stp>
        <stp>5</stp>
        <stp>0</stp>
        <stp>All</stp>
        <stp/>
        <stp/>
        <stp>False</stp>
        <stp>T</stp>
        <stp>EveryTick</stp>
        <tr r="N27" s="3"/>
      </tp>
      <tp>
        <v>174.35</v>
        <stp/>
        <stp>StudyData</stp>
        <stp>Open(S.AAPL) When Barix(S.AAPL,reference:=StartOfDay)=33</stp>
        <stp>Bar</stp>
        <stp/>
        <stp>Open</stp>
        <stp>5</stp>
        <stp>0</stp>
        <stp>All</stp>
        <stp/>
        <stp/>
        <stp>False</stp>
        <stp>T</stp>
        <stp>EveryTick</stp>
        <tr r="N37" s="3"/>
      </tp>
      <tp>
        <v>173.92</v>
        <stp/>
        <stp>StudyData</stp>
        <stp>Open(S.AAPL) When Barix(S.AAPL,reference:=StartOfDay)=43</stp>
        <stp>Bar</stp>
        <stp/>
        <stp>Open</stp>
        <stp>5</stp>
        <stp>0</stp>
        <stp>All</stp>
        <stp/>
        <stp/>
        <stp>False</stp>
        <stp>T</stp>
        <stp>EveryTick</stp>
        <tr r="N47" s="3"/>
      </tp>
      <tp>
        <v>47.08</v>
        <stp/>
        <stp>ContractData</stp>
        <stp>S.VZ</stp>
        <stp>HIgh</stp>
        <stp/>
        <stp>T</stp>
        <tr r="M33" s="1"/>
      </tp>
      <tp>
        <v>88.91</v>
        <stp/>
        <stp>ContractData</stp>
        <stp>S.PG</stp>
        <stp>HIgh</stp>
        <stp/>
        <stp>T</stp>
        <tr r="M28" s="1"/>
      </tp>
      <tp>
        <v>18.25</v>
        <stp/>
        <stp>ContractData</stp>
        <stp>S.GE</stp>
        <stp>HIgh</stp>
        <stp/>
        <stp>T</stp>
        <tr r="M16" s="1"/>
      </tp>
      <tp>
        <v>238.95000000000002</v>
        <stp/>
        <stp>ContractData</stp>
        <stp>S.GS</stp>
        <stp>HIgh</stp>
        <stp/>
        <stp>T</stp>
        <tr r="M17" s="1"/>
      </tp>
      <tp>
        <v>44.53</v>
        <stp/>
        <stp>ContractData</stp>
        <stp>S.INTC</stp>
        <stp>LOw</stp>
        <stp/>
        <stp>T</stp>
        <tr r="N20" s="1"/>
      </tp>
      <tp>
        <v>267.48</v>
        <stp/>
        <stp>ContractData</stp>
        <stp>S.BA</stp>
        <stp>HIgh</stp>
        <stp/>
        <stp>T</stp>
        <tr r="M9" s="1"/>
      </tp>
      <tp>
        <v>44.69</v>
        <stp/>
        <stp>ContractData</stp>
        <stp>S.INTC</stp>
        <stp>Ask</stp>
        <stp/>
        <stp>T</stp>
        <tr r="J20" s="1"/>
      </tp>
      <tp>
        <v>44.68</v>
        <stp/>
        <stp>ContractData</stp>
        <stp>S.INTC</stp>
        <stp>Bid</stp>
        <stp/>
        <stp>T</stp>
        <tr r="I20" s="1"/>
      </tp>
      <tp>
        <v>172.94</v>
        <stp/>
        <stp>ContractData</stp>
        <stp>S.HD</stp>
        <stp>HIgh</stp>
        <stp/>
        <stp>T</stp>
        <tr r="M18" s="1"/>
      </tp>
      <tp>
        <v>45.93</v>
        <stp/>
        <stp>ContractData</stp>
        <stp>S.KO</stp>
        <stp>HIgh</stp>
        <stp/>
        <stp>T</stp>
        <tr r="M13" s="1"/>
      </tp>
      <tp>
        <v>4482218</v>
        <stp/>
        <stp>ContractData</stp>
        <stp>S.MRK</stp>
        <stp>T_CVol</stp>
        <stp/>
        <stp>T</stp>
        <tr r="G24" s="1"/>
      </tp>
      <tp>
        <v>173.97</v>
        <stp/>
        <stp>StudyData</stp>
        <stp>Open(S.AAPL) When Barix(S.AAPL,reference:=StartOfDay)=12</stp>
        <stp>Bar</stp>
        <stp/>
        <stp>Open</stp>
        <stp>5</stp>
        <stp>0</stp>
        <stp>All</stp>
        <stp/>
        <stp/>
        <stp>False</stp>
        <stp>T</stp>
        <stp>EveryTick</stp>
        <tr r="N16" s="3"/>
      </tp>
      <tp>
        <v>174.86</v>
        <stp/>
        <stp>StudyData</stp>
        <stp>Open(S.AAPL) When Barix(S.AAPL,reference:=StartOfDay)=22</stp>
        <stp>Bar</stp>
        <stp/>
        <stp>Open</stp>
        <stp>5</stp>
        <stp>0</stp>
        <stp>All</stp>
        <stp/>
        <stp/>
        <stp>False</stp>
        <stp>T</stp>
        <stp>EveryTick</stp>
        <tr r="N26" s="3"/>
      </tp>
      <tp>
        <v>174.36</v>
        <stp/>
        <stp>StudyData</stp>
        <stp>Open(S.AAPL) When Barix(S.AAPL,reference:=StartOfDay)=32</stp>
        <stp>Bar</stp>
        <stp/>
        <stp>Open</stp>
        <stp>5</stp>
        <stp>0</stp>
        <stp>All</stp>
        <stp/>
        <stp/>
        <stp>False</stp>
        <stp>T</stp>
        <stp>EveryTick</stp>
        <tr r="N36" s="3"/>
      </tp>
      <tp>
        <v>174.27</v>
        <stp/>
        <stp>StudyData</stp>
        <stp>Open(S.AAPL) When Barix(S.AAPL,reference:=StartOfDay)=42</stp>
        <stp>Bar</stp>
        <stp/>
        <stp>Open</stp>
        <stp>5</stp>
        <stp>0</stp>
        <stp>All</stp>
        <stp/>
        <stp/>
        <stp>False</stp>
        <stp>T</stp>
        <stp>EveryTick</stp>
        <tr r="N46" s="3"/>
      </tp>
      <tp>
        <v>1378323</v>
        <stp/>
        <stp>ContractData</stp>
        <stp>S.MCD</stp>
        <stp>T_CVol</stp>
        <stp/>
        <stp>T</stp>
        <tr r="G23" s="1"/>
      </tp>
      <tp>
        <v>23561.5</v>
        <stp/>
        <stp>StudyData</stp>
        <stp>Low(DJI) When Barix(DJI,reference:=StartOfDay)=8</stp>
        <stp>Bar</stp>
        <stp/>
        <stp>Low</stp>
        <stp>5</stp>
        <stp>0</stp>
        <stp>All</stp>
        <stp/>
        <stp/>
        <stp>False</stp>
        <stp>T</stp>
        <stp>EveryTick</stp>
        <tr r="F12" s="3"/>
      </tp>
      <tp>
        <v>23558.7</v>
        <stp/>
        <stp>StudyData</stp>
        <stp>Low(DJI) When Barix(DJI,reference:=StartOfDay)=9</stp>
        <stp>Bar</stp>
        <stp/>
        <stp>Low</stp>
        <stp>5</stp>
        <stp>0</stp>
        <stp>All</stp>
        <stp/>
        <stp/>
        <stp>False</stp>
        <stp>T</stp>
        <stp>EveryTick</stp>
        <tr r="F13" s="3"/>
      </tp>
      <tp>
        <v>23564.1</v>
        <stp/>
        <stp>StudyData</stp>
        <stp>Low(DJI) When Barix(DJI,reference:=StartOfDay)=4</stp>
        <stp>Bar</stp>
        <stp/>
        <stp>Low</stp>
        <stp>5</stp>
        <stp>0</stp>
        <stp>All</stp>
        <stp/>
        <stp/>
        <stp>False</stp>
        <stp>T</stp>
        <stp>EveryTick</stp>
        <tr r="F8" s="3"/>
      </tp>
      <tp>
        <v>23573.8</v>
        <stp/>
        <stp>StudyData</stp>
        <stp>Low(DJI) When Barix(DJI,reference:=StartOfDay)=5</stp>
        <stp>Bar</stp>
        <stp/>
        <stp>Low</stp>
        <stp>5</stp>
        <stp>0</stp>
        <stp>All</stp>
        <stp/>
        <stp/>
        <stp>False</stp>
        <stp>T</stp>
        <stp>EveryTick</stp>
        <tr r="F9" s="3"/>
      </tp>
      <tp>
        <v>23570</v>
        <stp/>
        <stp>StudyData</stp>
        <stp>Low(DJI) When Barix(DJI,reference:=StartOfDay)=6</stp>
        <stp>Bar</stp>
        <stp/>
        <stp>Low</stp>
        <stp>5</stp>
        <stp>0</stp>
        <stp>All</stp>
        <stp/>
        <stp/>
        <stp>False</stp>
        <stp>T</stp>
        <stp>EveryTick</stp>
        <tr r="F10" s="3"/>
      </tp>
      <tp>
        <v>23573.200000000001</v>
        <stp/>
        <stp>StudyData</stp>
        <stp>Low(DJI) When Barix(DJI,reference:=StartOfDay)=7</stp>
        <stp>Bar</stp>
        <stp/>
        <stp>Low</stp>
        <stp>5</stp>
        <stp>0</stp>
        <stp>All</stp>
        <stp/>
        <stp/>
        <stp>False</stp>
        <stp>T</stp>
        <stp>EveryTick</stp>
        <tr r="F11" s="3"/>
      </tp>
      <tp>
        <v>23585.9</v>
        <stp/>
        <stp>StudyData</stp>
        <stp>Low(DJI) When Barix(DJI,reference:=StartOfDay)=0</stp>
        <stp>Bar</stp>
        <stp/>
        <stp>Low</stp>
        <stp>5</stp>
        <stp>0</stp>
        <stp>All</stp>
        <stp/>
        <stp/>
        <stp>False</stp>
        <stp>T</stp>
        <stp>EveryTick</stp>
        <tr r="F4" s="3"/>
      </tp>
      <tp>
        <v>23576.3</v>
        <stp/>
        <stp>StudyData</stp>
        <stp>Low(DJI) When Barix(DJI,reference:=StartOfDay)=1</stp>
        <stp>Bar</stp>
        <stp/>
        <stp>Low</stp>
        <stp>5</stp>
        <stp>0</stp>
        <stp>All</stp>
        <stp/>
        <stp/>
        <stp>False</stp>
        <stp>T</stp>
        <stp>EveryTick</stp>
        <tr r="F5" s="3"/>
      </tp>
      <tp>
        <v>23578.5</v>
        <stp/>
        <stp>StudyData</stp>
        <stp>Low(DJI) When Barix(DJI,reference:=StartOfDay)=2</stp>
        <stp>Bar</stp>
        <stp/>
        <stp>Low</stp>
        <stp>5</stp>
        <stp>0</stp>
        <stp>All</stp>
        <stp/>
        <stp/>
        <stp>False</stp>
        <stp>T</stp>
        <stp>EveryTick</stp>
        <tr r="F6" s="3"/>
      </tp>
      <tp>
        <v>23576.400000000001</v>
        <stp/>
        <stp>StudyData</stp>
        <stp>Low(DJI) When Barix(DJI,reference:=StartOfDay)=3</stp>
        <stp>Bar</stp>
        <stp/>
        <stp>Low</stp>
        <stp>5</stp>
        <stp>0</stp>
        <stp>All</stp>
        <stp/>
        <stp/>
        <stp>False</stp>
        <stp>T</stp>
        <stp>EveryTick</stp>
        <tr r="F7" s="3"/>
      </tp>
      <tp>
        <v>-0.57854917668001782</v>
        <stp/>
        <stp>ContractData</stp>
        <stp>S.INTC</stp>
        <stp>PerCentNetLastTrade</stp>
        <stp/>
        <stp>T</stp>
        <tr r="H26" s="2"/>
        <tr r="E20" s="1"/>
        <tr r="O20" s="1"/>
      </tp>
      <tp>
        <v>5171206</v>
        <stp/>
        <stp>ContractData</stp>
        <stp>S.PFE</stp>
        <stp>T_CVol</stp>
        <stp/>
        <stp>T</stp>
        <tr r="G27" s="1"/>
      </tp>
      <tp>
        <v>4486147</v>
        <stp/>
        <stp>ContractData</stp>
        <stp>S.NKE</stp>
        <stp>T_CVol</stp>
        <stp/>
        <stp>T</stp>
        <tr r="G26" s="1"/>
      </tp>
      <tp>
        <v>-0.34</v>
        <stp/>
        <stp>ContractData</stp>
        <stp>S.UTX</stp>
        <stp>NetLastTradeToday</stp>
        <stp/>
        <stp>T</stp>
        <tr r="D31" s="1"/>
      </tp>
      <tp>
        <v>70.72</v>
        <stp/>
        <stp>ContractData</stp>
        <stp>S.DWDP</stp>
        <stp>Ask</stp>
        <stp/>
        <stp>T</stp>
        <tr r="J14" s="1"/>
      </tp>
      <tp>
        <v>70.710000000000008</v>
        <stp/>
        <stp>ContractData</stp>
        <stp>S.DWDP</stp>
        <stp>Bid</stp>
        <stp/>
        <stp>T</stp>
        <tr r="I14" s="1"/>
      </tp>
      <tp>
        <v>0.71</v>
        <stp/>
        <stp>ContractData</stp>
        <stp>S.CVX</stp>
        <stp>NetLastTradeToday</stp>
        <stp/>
        <stp>T</stp>
        <tr r="D11" s="1"/>
      </tp>
      <tp>
        <v>70.63</v>
        <stp/>
        <stp>ContractData</stp>
        <stp>S.DWDP</stp>
        <stp>LOw</stp>
        <stp/>
        <stp>T</stp>
        <tr r="N14" s="1"/>
      </tp>
      <tp>
        <v>17.84</v>
        <stp/>
        <stp>ContractData</stp>
        <stp>S.GE</stp>
        <stp>LOw</stp>
        <stp/>
        <stp>T</stp>
        <tr r="N16" s="1"/>
      </tp>
      <tp>
        <v>236.36</v>
        <stp/>
        <stp>ContractData</stp>
        <stp>S.GS</stp>
        <stp>LOw</stp>
        <stp/>
        <stp>T</stp>
        <tr r="N17" s="1"/>
      </tp>
      <tp>
        <v>264.53000000000003</v>
        <stp/>
        <stp>ContractData</stp>
        <stp>S.BA</stp>
        <stp>LOw</stp>
        <stp/>
        <stp>T</stp>
        <tr r="N9" s="1"/>
      </tp>
      <tp>
        <v>45.54</v>
        <stp/>
        <stp>ContractData</stp>
        <stp>S.KO</stp>
        <stp>LOw</stp>
        <stp/>
        <stp>T</stp>
        <tr r="N13" s="1"/>
      </tp>
      <tp>
        <v>172.16</v>
        <stp/>
        <stp>ContractData</stp>
        <stp>S.HD</stp>
        <stp>LOw</stp>
        <stp/>
        <stp>T</stp>
        <tr r="N18" s="1"/>
      </tp>
      <tp>
        <v>46.24</v>
        <stp/>
        <stp>ContractData</stp>
        <stp>S.VZ</stp>
        <stp>LOw</stp>
        <stp/>
        <stp>T</stp>
        <tr r="N33" s="1"/>
      </tp>
      <tp>
        <v>88.06</v>
        <stp/>
        <stp>ContractData</stp>
        <stp>S.PG</stp>
        <stp>LOw</stp>
        <stp/>
        <stp>T</stp>
        <tr r="N28" s="1"/>
      </tp>
      <tp>
        <v>264.91000000000003</v>
        <stp/>
        <stp>ContractData</stp>
        <stp>S.BA</stp>
        <stp>Bid</stp>
        <stp/>
        <stp>T</stp>
        <tr r="I9" s="1"/>
      </tp>
      <tp>
        <v>236.91</v>
        <stp/>
        <stp>ContractData</stp>
        <stp>S.GS</stp>
        <stp>Bid</stp>
        <stp/>
        <stp>T</stp>
        <tr r="I17" s="1"/>
      </tp>
      <tp>
        <v>18.12</v>
        <stp/>
        <stp>ContractData</stp>
        <stp>S.GE</stp>
        <stp>Bid</stp>
        <stp/>
        <stp>T</stp>
        <tr r="I16" s="1"/>
      </tp>
      <tp>
        <v>172.28</v>
        <stp/>
        <stp>ContractData</stp>
        <stp>S.HD</stp>
        <stp>Bid</stp>
        <stp/>
        <stp>T</stp>
        <tr r="I18" s="1"/>
      </tp>
      <tp>
        <v>45.67</v>
        <stp/>
        <stp>ContractData</stp>
        <stp>S.KO</stp>
        <stp>Bid</stp>
        <stp/>
        <stp>T</stp>
        <tr r="I13" s="1"/>
      </tp>
      <tp>
        <v>88.17</v>
        <stp/>
        <stp>ContractData</stp>
        <stp>S.PG</stp>
        <stp>Bid</stp>
        <stp/>
        <stp>T</stp>
        <tr r="I28" s="1"/>
      </tp>
      <tp>
        <v>47.03</v>
        <stp/>
        <stp>ContractData</stp>
        <stp>S.VZ</stp>
        <stp>Bid</stp>
        <stp/>
        <stp>T</stp>
        <tr r="I33" s="1"/>
      </tp>
      <tp>
        <v>88.18</v>
        <stp/>
        <stp>ContractData</stp>
        <stp>S.PG</stp>
        <stp>Ask</stp>
        <stp/>
        <stp>T</stp>
        <tr r="J28" s="1"/>
      </tp>
      <tp>
        <v>47.04</v>
        <stp/>
        <stp>ContractData</stp>
        <stp>S.VZ</stp>
        <stp>Ask</stp>
        <stp/>
        <stp>T</stp>
        <tr r="J33" s="1"/>
      </tp>
      <tp>
        <v>45.68</v>
        <stp/>
        <stp>ContractData</stp>
        <stp>S.KO</stp>
        <stp>Ask</stp>
        <stp/>
        <stp>T</stp>
        <tr r="J13" s="1"/>
      </tp>
      <tp>
        <v>172.29</v>
        <stp/>
        <stp>ContractData</stp>
        <stp>S.HD</stp>
        <stp>Ask</stp>
        <stp/>
        <stp>T</stp>
        <tr r="J18" s="1"/>
      </tp>
      <tp>
        <v>265</v>
        <stp/>
        <stp>ContractData</stp>
        <stp>S.BA</stp>
        <stp>Ask</stp>
        <stp/>
        <stp>T</stp>
        <tr r="J9" s="1"/>
      </tp>
      <tp>
        <v>236.96</v>
        <stp/>
        <stp>ContractData</stp>
        <stp>S.GS</stp>
        <stp>Ask</stp>
        <stp/>
        <stp>T</stp>
        <tr r="J17" s="1"/>
      </tp>
      <tp>
        <v>18.13</v>
        <stp/>
        <stp>ContractData</stp>
        <stp>S.GE</stp>
        <stp>Ask</stp>
        <stp/>
        <stp>T</stp>
        <tr r="J16" s="1"/>
      </tp>
      <tp>
        <v>174.77</v>
        <stp/>
        <stp>StudyData</stp>
        <stp>Open(S.AAPL) When Barix(S.AAPL,reference:=StartOfDay)=19</stp>
        <stp>Bar</stp>
        <stp/>
        <stp>Open</stp>
        <stp>5</stp>
        <stp>0</stp>
        <stp>All</stp>
        <stp/>
        <stp/>
        <stp>False</stp>
        <stp>T</stp>
        <stp>EveryTick</stp>
        <tr r="N23" s="3"/>
      </tp>
      <tp>
        <v>174.23</v>
        <stp/>
        <stp>StudyData</stp>
        <stp>Open(S.AAPL) When Barix(S.AAPL,reference:=StartOfDay)=29</stp>
        <stp>Bar</stp>
        <stp/>
        <stp>Open</stp>
        <stp>5</stp>
        <stp>0</stp>
        <stp>All</stp>
        <stp/>
        <stp/>
        <stp>False</stp>
        <stp>T</stp>
        <stp>EveryTick</stp>
        <tr r="N33" s="3"/>
      </tp>
      <tp>
        <v>174.35</v>
        <stp/>
        <stp>StudyData</stp>
        <stp>Open(S.AAPL) When Barix(S.AAPL,reference:=StartOfDay)=39</stp>
        <stp>Bar</stp>
        <stp/>
        <stp>Open</stp>
        <stp>5</stp>
        <stp>0</stp>
        <stp>All</stp>
        <stp/>
        <stp/>
        <stp>False</stp>
        <stp>T</stp>
        <stp>EveryTick</stp>
        <tr r="N43" s="3"/>
      </tp>
      <tp>
        <v>36.53</v>
        <stp/>
        <stp>ContractData</stp>
        <stp>S.CSCO</stp>
        <stp>Ask</stp>
        <stp/>
        <stp>T</stp>
        <tr r="J12" s="1"/>
      </tp>
      <tp>
        <v>36.520000000000003</v>
        <stp/>
        <stp>ContractData</stp>
        <stp>S.CSCO</stp>
        <stp>Bid</stp>
        <stp/>
        <stp>T</stp>
        <tr r="I12" s="1"/>
      </tp>
      <tp>
        <v>-0.34639273769708551</v>
        <stp/>
        <stp>ContractData</stp>
        <stp>S.MSFT</stp>
        <stp>PerCentNetLastTrade</stp>
        <stp/>
        <stp>T</stp>
        <tr r="H21" s="2"/>
        <tr r="E25" s="1"/>
        <tr r="O25" s="1"/>
      </tp>
      <tp>
        <v>36.36</v>
        <stp/>
        <stp>ContractData</stp>
        <stp>S.CSCO</stp>
        <stp>LOw</stp>
        <stp/>
        <stp>T</stp>
        <tr r="N12" s="1"/>
      </tp>
      <tp>
        <v>174.49</v>
        <stp/>
        <stp>StudyData</stp>
        <stp>Open(S.AAPL) When Barix(S.AAPL,reference:=StartOfDay)=18</stp>
        <stp>Bar</stp>
        <stp/>
        <stp>Open</stp>
        <stp>5</stp>
        <stp>0</stp>
        <stp>All</stp>
        <stp/>
        <stp/>
        <stp>False</stp>
        <stp>T</stp>
        <stp>EveryTick</stp>
        <tr r="N22" s="3"/>
      </tp>
      <tp>
        <v>173.97</v>
        <stp/>
        <stp>StudyData</stp>
        <stp>Open(S.AAPL) When Barix(S.AAPL,reference:=StartOfDay)=28</stp>
        <stp>Bar</stp>
        <stp/>
        <stp>Open</stp>
        <stp>5</stp>
        <stp>0</stp>
        <stp>All</stp>
        <stp/>
        <stp/>
        <stp>False</stp>
        <stp>T</stp>
        <stp>EveryTick</stp>
        <tr r="N32" s="3"/>
      </tp>
      <tp>
        <v>174.29</v>
        <stp/>
        <stp>StudyData</stp>
        <stp>Open(S.AAPL) When Barix(S.AAPL,reference:=StartOfDay)=38</stp>
        <stp>Bar</stp>
        <stp/>
        <stp>Open</stp>
        <stp>5</stp>
        <stp>0</stp>
        <stp>All</stp>
        <stp/>
        <stp/>
        <stp>False</stp>
        <stp>T</stp>
        <stp>EveryTick</stp>
        <tr r="N42" s="3"/>
      </tp>
      <tp>
        <v>-0.15</v>
        <stp/>
        <stp>ContractData</stp>
        <stp>S.JPM</stp>
        <stp>NetLastTradeToday</stp>
        <stp/>
        <stp>T</stp>
        <tr r="D22" s="1"/>
      </tp>
      <tp>
        <v>173.99</v>
        <stp/>
        <stp>ContractData</stp>
        <stp>S.AAPL</stp>
        <stp>Bid</stp>
        <stp/>
        <stp>T</stp>
        <tr r="I8" s="1"/>
      </tp>
      <tp>
        <v>174</v>
        <stp/>
        <stp>ContractData</stp>
        <stp>S.AAPL</stp>
        <stp>Ask</stp>
        <stp/>
        <stp>T</stp>
        <tr r="J8" s="1"/>
      </tp>
      <tp>
        <v>173.05</v>
        <stp/>
        <stp>ContractData</stp>
        <stp>S.AAPL</stp>
        <stp>Low</stp>
        <stp/>
        <stp>T</stp>
        <tr r="O45" s="1"/>
      </tp>
      <tp>
        <v>173.05</v>
        <stp/>
        <stp>ContractData</stp>
        <stp>S.AAPL</stp>
        <stp>LOw</stp>
        <stp/>
        <stp>T</stp>
        <tr r="N8" s="1"/>
      </tp>
      <tp>
        <v>-0.46</v>
        <stp/>
        <stp>ContractData</stp>
        <stp>S.TRV</stp>
        <stp>NetLastTradeToday</stp>
        <stp/>
        <stp>T</stp>
        <tr r="D29" s="1"/>
      </tp>
      <tp>
        <v>0.1</v>
        <stp/>
        <stp>ContractData</stp>
        <stp>S.MRK</stp>
        <stp>NetLastTradeToday</stp>
        <stp/>
        <stp>T</stp>
        <tr r="D24" s="1"/>
      </tp>
      <tp>
        <v>23603.4</v>
        <stp/>
        <stp>StudyData</stp>
        <stp>Open(DJI) When Barix(DJI,reference:=StartOfDay)=1</stp>
        <stp>Bar</stp>
        <stp/>
        <stp>Open</stp>
        <stp>5</stp>
        <stp>0</stp>
        <stp>All</stp>
        <stp/>
        <stp/>
        <stp>False</stp>
        <stp>T</stp>
        <stp>EveryTick</stp>
        <tr r="D5" s="3"/>
      </tp>
      <tp>
        <v>173.2</v>
        <stp/>
        <stp>StudyData</stp>
        <stp>Open(S.AAPL) When Barix(S.AAPL,reference:=StartOfDay)=4</stp>
        <stp>Bar</stp>
        <stp/>
        <stp>Open</stp>
        <stp>5</stp>
        <stp>0</stp>
        <stp>All</stp>
        <stp/>
        <stp/>
        <stp>False</stp>
        <stp>T</stp>
        <stp>EveryTick</stp>
        <tr r="N8" s="3"/>
      </tp>
      <tp t="s">
        <v>Cisco Systems Inc</v>
        <stp/>
        <stp>ContractData</stp>
        <stp>S.CSCO</stp>
        <stp>LongDescription</stp>
        <stp/>
        <stp>T</stp>
        <tr r="O12" s="1"/>
      </tp>
      <tp>
        <v>44.68</v>
        <stp/>
        <stp>ContractData</stp>
        <stp>S.INTC</stp>
        <stp>LastTradeToday</stp>
        <stp/>
        <stp>T</stp>
        <tr r="C20" s="1"/>
      </tp>
      <tp t="s">
        <v>Goldman Sachs Group</v>
        <stp/>
        <stp>ContractData</stp>
        <stp>S.GS</stp>
        <stp>LongDescription</stp>
        <stp/>
        <stp>T</stp>
        <tr r="O17" s="1"/>
      </tp>
      <tp t="s">
        <v>General Electric Co</v>
        <stp/>
        <stp>ContractData</stp>
        <stp>S.GE</stp>
        <stp>LongDescription</stp>
        <stp/>
        <stp>T</stp>
        <tr r="O16" s="1"/>
      </tp>
      <tp t="s">
        <v>Boeing Company</v>
        <stp/>
        <stp>ContractData</stp>
        <stp>S.BA</stp>
        <stp>LongDescription</stp>
        <stp/>
        <stp>T</stp>
        <tr r="O9" s="1"/>
      </tp>
      <tp t="s">
        <v>Home Depot, Inc.</v>
        <stp/>
        <stp>ContractData</stp>
        <stp>S.HD</stp>
        <stp>LongDescription</stp>
        <stp/>
        <stp>T</stp>
        <tr r="O18" s="1"/>
      </tp>
      <tp t="s">
        <v>Coca-Cola Company</v>
        <stp/>
        <stp>ContractData</stp>
        <stp>S.KO</stp>
        <stp>LongDescription</stp>
        <stp/>
        <stp>T</stp>
        <tr r="O13" s="1"/>
      </tp>
      <tp t="s">
        <v>Verizon Communications</v>
        <stp/>
        <stp>ContractData</stp>
        <stp>S.VZ</stp>
        <stp>LongDescription</stp>
        <stp/>
        <stp>T</stp>
        <tr r="O33" s="1"/>
      </tp>
      <tp t="s">
        <v>Procter &amp; Gamble Co</v>
        <stp/>
        <stp>ContractData</stp>
        <stp>S.PG</stp>
        <stp>LongDescription</stp>
        <stp/>
        <stp>T</stp>
        <tr r="O28" s="1"/>
      </tp>
      <tp>
        <v>23597.200000000001</v>
        <stp/>
        <stp>StudyData</stp>
        <stp>Open(DJI) When Barix(DJI,reference:=StartOfDay)=0</stp>
        <stp>Bar</stp>
        <stp/>
        <stp>Open</stp>
        <stp>5</stp>
        <stp>0</stp>
        <stp>All</stp>
        <stp/>
        <stp/>
        <stp>False</stp>
        <stp>T</stp>
        <stp>EveryTick</stp>
        <tr r="D4" s="3"/>
      </tp>
      <tp>
        <v>173.24</v>
        <stp/>
        <stp>StudyData</stp>
        <stp>Open(S.AAPL) When Barix(S.AAPL,reference:=StartOfDay)=5</stp>
        <stp>Bar</stp>
        <stp/>
        <stp>Open</stp>
        <stp>5</stp>
        <stp>0</stp>
        <stp>All</stp>
        <stp/>
        <stp/>
        <stp>False</stp>
        <stp>T</stp>
        <stp>EveryTick</stp>
        <tr r="N9" s="3"/>
      </tp>
      <tp>
        <v>174</v>
        <stp/>
        <stp>ContractData</stp>
        <stp>S.AAPL</stp>
        <stp>LastQuoteToday</stp>
        <stp/>
        <stp>T</stp>
        <tr r="O46" s="1"/>
      </tp>
      <tp>
        <v>23586.400000000001</v>
        <stp/>
        <stp>StudyData</stp>
        <stp>Open(DJI) When Barix(DJI,reference:=StartOfDay)=3</stp>
        <stp>Bar</stp>
        <stp/>
        <stp>Open</stp>
        <stp>5</stp>
        <stp>0</stp>
        <stp>All</stp>
        <stp/>
        <stp/>
        <stp>False</stp>
        <stp>T</stp>
        <stp>EveryTick</stp>
        <tr r="D7" s="3"/>
      </tp>
      <tp t="s">
        <v>Apple Inc</v>
        <stp/>
        <stp>ContractData</stp>
        <stp>S.AAPL</stp>
        <stp>LongDescription</stp>
        <stp/>
        <stp>T</stp>
        <tr r="O51" s="1"/>
        <tr r="O8" s="1"/>
      </tp>
      <tp>
        <v>173.34</v>
        <stp/>
        <stp>StudyData</stp>
        <stp>Open(S.AAPL) When Barix(S.AAPL,reference:=StartOfDay)=6</stp>
        <stp>Bar</stp>
        <stp/>
        <stp>Open</stp>
        <stp>5</stp>
        <stp>0</stp>
        <stp>All</stp>
        <stp/>
        <stp/>
        <stp>False</stp>
        <stp>T</stp>
        <stp>EveryTick</stp>
        <tr r="N10" s="3"/>
      </tp>
      <tp>
        <v>23580.7</v>
        <stp/>
        <stp>StudyData</stp>
        <stp>Open(DJI) When Barix(DJI,reference:=StartOfDay)=2</stp>
        <stp>Bar</stp>
        <stp/>
        <stp>Open</stp>
        <stp>5</stp>
        <stp>0</stp>
        <stp>All</stp>
        <stp/>
        <stp/>
        <stp>False</stp>
        <stp>T</stp>
        <stp>EveryTick</stp>
        <tr r="D6" s="3"/>
      </tp>
      <tp>
        <v>173.57</v>
        <stp/>
        <stp>StudyData</stp>
        <stp>Open(S.AAPL) When Barix(S.AAPL,reference:=StartOfDay)=7</stp>
        <stp>Bar</stp>
        <stp/>
        <stp>Open</stp>
        <stp>5</stp>
        <stp>0</stp>
        <stp>All</stp>
        <stp/>
        <stp/>
        <stp>False</stp>
        <stp>T</stp>
        <stp>EveryTick</stp>
        <tr r="N11" s="3"/>
      </tp>
      <tp>
        <v>23582.6</v>
        <stp/>
        <stp>StudyData</stp>
        <stp>Open(DJI) When Barix(DJI,reference:=StartOfDay)=5</stp>
        <stp>Bar</stp>
        <stp/>
        <stp>Open</stp>
        <stp>5</stp>
        <stp>0</stp>
        <stp>All</stp>
        <stp/>
        <stp/>
        <stp>False</stp>
        <stp>T</stp>
        <stp>EveryTick</stp>
        <tr r="D9" s="3"/>
      </tp>
      <tp>
        <v>173.36</v>
        <stp/>
        <stp>StudyData</stp>
        <stp>Open(S.AAPL) When Barix(S.AAPL,reference:=StartOfDay)=0</stp>
        <stp>Bar</stp>
        <stp/>
        <stp>Open</stp>
        <stp>5</stp>
        <stp>0</stp>
        <stp>All</stp>
        <stp/>
        <stp/>
        <stp>False</stp>
        <stp>T</stp>
        <stp>EveryTick</stp>
        <tr r="N4" s="3"/>
      </tp>
      <tp>
        <v>23577.1</v>
        <stp/>
        <stp>StudyData</stp>
        <stp>Open(DJI) When Barix(DJI,reference:=StartOfDay)=4</stp>
        <stp>Bar</stp>
        <stp/>
        <stp>Open</stp>
        <stp>5</stp>
        <stp>0</stp>
        <stp>All</stp>
        <stp/>
        <stp/>
        <stp>False</stp>
        <stp>T</stp>
        <stp>EveryTick</stp>
        <tr r="D8" s="3"/>
      </tp>
      <tp>
        <v>174.19</v>
        <stp/>
        <stp>StudyData</stp>
        <stp>Open(S.AAPL) When Barix(S.AAPL,reference:=StartOfDay)=1</stp>
        <stp>Bar</stp>
        <stp/>
        <stp>Open</stp>
        <stp>5</stp>
        <stp>0</stp>
        <stp>All</stp>
        <stp/>
        <stp/>
        <stp>False</stp>
        <stp>T</stp>
        <stp>EveryTick</stp>
        <tr r="N5" s="3"/>
      </tp>
      <tp>
        <v>23573.8</v>
        <stp/>
        <stp>StudyData</stp>
        <stp>Open(DJI) When Barix(DJI,reference:=StartOfDay)=7</stp>
        <stp>Bar</stp>
        <stp/>
        <stp>Open</stp>
        <stp>5</stp>
        <stp>0</stp>
        <stp>All</stp>
        <stp/>
        <stp/>
        <stp>False</stp>
        <stp>T</stp>
        <stp>EveryTick</stp>
        <tr r="D11" s="3"/>
      </tp>
      <tp>
        <v>173.87</v>
        <stp/>
        <stp>StudyData</stp>
        <stp>Open(S.AAPL) When Barix(S.AAPL,reference:=StartOfDay)=2</stp>
        <stp>Bar</stp>
        <stp/>
        <stp>Open</stp>
        <stp>5</stp>
        <stp>0</stp>
        <stp>All</stp>
        <stp/>
        <stp/>
        <stp>False</stp>
        <stp>T</stp>
        <stp>EveryTick</stp>
        <tr r="N6" s="3"/>
      </tp>
      <tp>
        <v>23516.100000000002</v>
        <stp/>
        <stp>ContractData</stp>
        <stp>DJIA</stp>
        <stp>LastQuoteToday</stp>
        <stp/>
        <stp>T</stp>
        <tr r="O40" s="1"/>
      </tp>
      <tp>
        <v>45.67</v>
        <stp/>
        <stp>ContractData</stp>
        <stp>S.KO</stp>
        <stp>LastTradeToday</stp>
        <stp/>
        <stp>T</stp>
        <tr r="C13" s="1"/>
      </tp>
      <tp>
        <v>23580.5</v>
        <stp/>
        <stp>StudyData</stp>
        <stp>Open(DJI) When Barix(DJI,reference:=StartOfDay)=6</stp>
        <stp>Bar</stp>
        <stp/>
        <stp>Open</stp>
        <stp>5</stp>
        <stp>0</stp>
        <stp>All</stp>
        <stp/>
        <stp/>
        <stp>False</stp>
        <stp>T</stp>
        <stp>EveryTick</stp>
        <tr r="D10" s="3"/>
      </tp>
      <tp>
        <v>173.24</v>
        <stp/>
        <stp>StudyData</stp>
        <stp>Open(S.AAPL) When Barix(S.AAPL,reference:=StartOfDay)=3</stp>
        <stp>Bar</stp>
        <stp/>
        <stp>Open</stp>
        <stp>5</stp>
        <stp>0</stp>
        <stp>All</stp>
        <stp/>
        <stp/>
        <stp>False</stp>
        <stp>T</stp>
        <stp>EveryTick</stp>
        <tr r="N7" s="3"/>
      </tp>
      <tp t="s">
        <v>DowDuPont Inc.</v>
        <stp/>
        <stp>ContractData</stp>
        <stp>S.DWDP</stp>
        <stp>LongDescription</stp>
        <stp/>
        <stp>T</stp>
        <tr r="O14" s="1"/>
      </tp>
      <tp>
        <v>23570.5</v>
        <stp/>
        <stp>StudyData</stp>
        <stp>Open(DJI) When Barix(DJI,reference:=StartOfDay)=9</stp>
        <stp>Bar</stp>
        <stp/>
        <stp>Open</stp>
        <stp>5</stp>
        <stp>0</stp>
        <stp>All</stp>
        <stp/>
        <stp/>
        <stp>False</stp>
        <stp>T</stp>
        <stp>EveryTick</stp>
        <tr r="D13" s="3"/>
      </tp>
      <tp>
        <v>23516.100000000002</v>
        <stp/>
        <stp>ContractData</stp>
        <stp>DJI</stp>
        <stp>LastTradeToday</stp>
        <stp/>
        <stp>T</stp>
        <tr r="H51" s="1"/>
      </tp>
      <tp>
        <v>264.87</v>
        <stp/>
        <stp>ContractData</stp>
        <stp>S.BA</stp>
        <stp>LastTradeToday</stp>
        <stp/>
        <stp>T</stp>
        <tr r="C9" s="1"/>
      </tp>
      <tp>
        <v>23577.4</v>
        <stp/>
        <stp>StudyData</stp>
        <stp>Open(DJI) When Barix(DJI,reference:=StartOfDay)=8</stp>
        <stp>Bar</stp>
        <stp/>
        <stp>Open</stp>
        <stp>5</stp>
        <stp>0</stp>
        <stp>All</stp>
        <stp/>
        <stp/>
        <stp>False</stp>
        <stp>T</stp>
        <stp>EveryTick</stp>
        <tr r="D12" s="3"/>
      </tp>
      <tp t="s">
        <v>Intel Corporation</v>
        <stp/>
        <stp>ContractData</stp>
        <stp>S.INTC</stp>
        <stp>LongDescription</stp>
        <stp/>
        <stp>T</stp>
        <tr r="O20" s="1"/>
      </tp>
      <tp>
        <v>173.82</v>
        <stp/>
        <stp>StudyData</stp>
        <stp>Open(S.AAPL) When Barix(S.AAPL,reference:=StartOfDay)=8</stp>
        <stp>Bar</stp>
        <stp/>
        <stp>Open</stp>
        <stp>5</stp>
        <stp>0</stp>
        <stp>All</stp>
        <stp/>
        <stp/>
        <stp>False</stp>
        <stp>T</stp>
        <stp>EveryTick</stp>
        <tr r="N12" s="3"/>
      </tp>
      <tp>
        <v>18.12</v>
        <stp/>
        <stp>ContractData</stp>
        <stp>S.GE</stp>
        <stp>LastTradeToday</stp>
        <stp/>
        <stp>T</stp>
        <tr r="C16" s="1"/>
      </tp>
      <tp>
        <v>36.520000000000003</v>
        <stp/>
        <stp>ContractData</stp>
        <stp>S.CSCO</stp>
        <stp>LastTradeToday</stp>
        <stp/>
        <stp>T</stp>
        <tr r="C12" s="1"/>
      </tp>
      <tp>
        <v>100</v>
        <stp/>
        <stp>ContractData</stp>
        <stp>S.GS</stp>
        <stp>MT_LastAskVolume</stp>
        <stp/>
        <stp>T</stp>
        <tr r="K17" s="1"/>
      </tp>
      <tp>
        <v>13400</v>
        <stp/>
        <stp>ContractData</stp>
        <stp>S.GE</stp>
        <stp>MT_LastAskVolume</stp>
        <stp/>
        <stp>T</stp>
        <tr r="K16" s="1"/>
      </tp>
      <tp>
        <v>200</v>
        <stp/>
        <stp>ContractData</stp>
        <stp>S.BA</stp>
        <stp>MT_LastAskVolume</stp>
        <stp/>
        <stp>T</stp>
        <tr r="K9" s="1"/>
      </tp>
      <tp>
        <v>100</v>
        <stp/>
        <stp>ContractData</stp>
        <stp>S.HD</stp>
        <stp>MT_LastAskVolume</stp>
        <stp/>
        <stp>T</stp>
        <tr r="K18" s="1"/>
      </tp>
      <tp>
        <v>2300</v>
        <stp/>
        <stp>ContractData</stp>
        <stp>S.KO</stp>
        <stp>MT_LastAskVolume</stp>
        <stp/>
        <stp>T</stp>
        <tr r="K13" s="1"/>
      </tp>
      <tp>
        <v>1500</v>
        <stp/>
        <stp>ContractData</stp>
        <stp>S.VZ</stp>
        <stp>MT_LastAskVolume</stp>
        <stp/>
        <stp>T</stp>
        <tr r="K33" s="1"/>
      </tp>
      <tp>
        <v>2900</v>
        <stp/>
        <stp>ContractData</stp>
        <stp>S.PG</stp>
        <stp>MT_LastAskVolume</stp>
        <stp/>
        <stp>T</stp>
        <tr r="K28" s="1"/>
      </tp>
      <tp>
        <v>173.92</v>
        <stp/>
        <stp>StudyData</stp>
        <stp>Open(S.AAPL) When Barix(S.AAPL,reference:=StartOfDay)=9</stp>
        <stp>Bar</stp>
        <stp/>
        <stp>Open</stp>
        <stp>5</stp>
        <stp>0</stp>
        <stp>All</stp>
        <stp/>
        <stp/>
        <stp>False</stp>
        <stp>T</stp>
        <stp>EveryTick</stp>
        <tr r="N13" s="3"/>
      </tp>
      <tp>
        <v>172.29</v>
        <stp/>
        <stp>ContractData</stp>
        <stp>S.HD</stp>
        <stp>LastTradeToday</stp>
        <stp/>
        <stp>T</stp>
        <tr r="C18" s="1"/>
      </tp>
      <tp t="s">
        <v>Microsoft Corporation</v>
        <stp/>
        <stp>ContractData</stp>
        <stp>S.MSFT</stp>
        <stp>LongDescription</stp>
        <stp/>
        <stp>T</stp>
        <tr r="O25" s="1"/>
      </tp>
      <tp>
        <v>88.17</v>
        <stp/>
        <stp>ContractData</stp>
        <stp>S.PG</stp>
        <stp>LastTradeToday</stp>
        <stp/>
        <stp>T</stp>
        <tr r="C28" s="1"/>
      </tp>
      <tp>
        <v>173.99</v>
        <stp/>
        <stp>ContractData</stp>
        <stp>S.AAPL</stp>
        <stp>LastTradeToday</stp>
        <stp/>
        <stp>T</stp>
        <tr r="C8" s="1"/>
        <tr r="O51" s="1"/>
      </tp>
      <tp>
        <v>23605.7</v>
        <stp/>
        <stp>ContractData</stp>
        <stp>DJIA</stp>
        <stp>High</stp>
        <stp/>
        <stp>T</stp>
        <tr r="O38" s="1"/>
      </tp>
      <tp>
        <v>70.710000000000008</v>
        <stp/>
        <stp>ContractData</stp>
        <stp>S.DWDP</stp>
        <stp>LastTradeToday</stp>
        <stp/>
        <stp>T</stp>
        <tr r="C14" s="1"/>
      </tp>
      <tp>
        <v>47.03</v>
        <stp/>
        <stp>ContractData</stp>
        <stp>S.VZ</stp>
        <stp>LastTradeToday</stp>
        <stp/>
        <stp>T</stp>
        <tr r="C33" s="1"/>
      </tp>
      <tp>
        <v>23543.200000000001</v>
        <stp/>
        <stp>StudyData</stp>
        <stp>Close(DJI) When Barix(DJI,reference:=StartOfDay)=24</stp>
        <stp>Bar</stp>
        <stp/>
        <stp>Close</stp>
        <stp>5</stp>
        <stp>0</stp>
        <stp>All</stp>
        <stp/>
        <stp/>
        <stp>False</stp>
        <stp>T</stp>
        <stp>EveryTick</stp>
        <tr r="G28" s="3"/>
      </tp>
      <tp>
        <v>23544.1</v>
        <stp/>
        <stp>StudyData</stp>
        <stp>Close(DJI) When Barix(DJI,reference:=StartOfDay)=25</stp>
        <stp>Bar</stp>
        <stp/>
        <stp>Close</stp>
        <stp>5</stp>
        <stp>0</stp>
        <stp>All</stp>
        <stp/>
        <stp/>
        <stp>False</stp>
        <stp>T</stp>
        <stp>EveryTick</stp>
        <tr r="G29" s="3"/>
      </tp>
      <tp>
        <v>23538.9</v>
        <stp/>
        <stp>StudyData</stp>
        <stp>Close(DJI) When Barix(DJI,reference:=StartOfDay)=26</stp>
        <stp>Bar</stp>
        <stp/>
        <stp>Close</stp>
        <stp>5</stp>
        <stp>0</stp>
        <stp>All</stp>
        <stp/>
        <stp/>
        <stp>False</stp>
        <stp>T</stp>
        <stp>EveryTick</stp>
        <tr r="G30" s="3"/>
      </tp>
      <tp>
        <v>23537.7</v>
        <stp/>
        <stp>StudyData</stp>
        <stp>Close(DJI) When Barix(DJI,reference:=StartOfDay)=27</stp>
        <stp>Bar</stp>
        <stp/>
        <stp>Close</stp>
        <stp>5</stp>
        <stp>0</stp>
        <stp>All</stp>
        <stp/>
        <stp/>
        <stp>False</stp>
        <stp>T</stp>
        <stp>EveryTick</stp>
        <tr r="G31" s="3"/>
      </tp>
      <tp>
        <v>23566.400000000001</v>
        <stp/>
        <stp>StudyData</stp>
        <stp>Close(DJI) When Barix(DJI,reference:=StartOfDay)=20</stp>
        <stp>Bar</stp>
        <stp/>
        <stp>Close</stp>
        <stp>5</stp>
        <stp>0</stp>
        <stp>All</stp>
        <stp/>
        <stp/>
        <stp>False</stp>
        <stp>T</stp>
        <stp>EveryTick</stp>
        <tr r="G24" s="3"/>
      </tp>
      <tp>
        <v>23555.1</v>
        <stp/>
        <stp>StudyData</stp>
        <stp>Close(DJI) When Barix(DJI,reference:=StartOfDay)=21</stp>
        <stp>Bar</stp>
        <stp/>
        <stp>Close</stp>
        <stp>5</stp>
        <stp>0</stp>
        <stp>All</stp>
        <stp/>
        <stp/>
        <stp>False</stp>
        <stp>T</stp>
        <stp>EveryTick</stp>
        <tr r="G25" s="3"/>
      </tp>
      <tp>
        <v>23545.1</v>
        <stp/>
        <stp>StudyData</stp>
        <stp>Close(DJI) When Barix(DJI,reference:=StartOfDay)=22</stp>
        <stp>Bar</stp>
        <stp/>
        <stp>Close</stp>
        <stp>5</stp>
        <stp>0</stp>
        <stp>All</stp>
        <stp/>
        <stp/>
        <stp>False</stp>
        <stp>T</stp>
        <stp>EveryTick</stp>
        <tr r="G26" s="3"/>
      </tp>
      <tp>
        <v>23538.6</v>
        <stp/>
        <stp>StudyData</stp>
        <stp>Close(DJI) When Barix(DJI,reference:=StartOfDay)=23</stp>
        <stp>Bar</stp>
        <stp/>
        <stp>Close</stp>
        <stp>5</stp>
        <stp>0</stp>
        <stp>All</stp>
        <stp/>
        <stp/>
        <stp>False</stp>
        <stp>T</stp>
        <stp>EveryTick</stp>
        <tr r="G27" s="3"/>
      </tp>
      <tp>
        <v>23538.5</v>
        <stp/>
        <stp>StudyData</stp>
        <stp>Close(DJI) When Barix(DJI,reference:=StartOfDay)=28</stp>
        <stp>Bar</stp>
        <stp/>
        <stp>Close</stp>
        <stp>5</stp>
        <stp>0</stp>
        <stp>All</stp>
        <stp/>
        <stp/>
        <stp>False</stp>
        <stp>T</stp>
        <stp>EveryTick</stp>
        <tr r="G32" s="3"/>
      </tp>
      <tp>
        <v>23536</v>
        <stp/>
        <stp>StudyData</stp>
        <stp>Close(DJI) When Barix(DJI,reference:=StartOfDay)=29</stp>
        <stp>Bar</stp>
        <stp/>
        <stp>Close</stp>
        <stp>5</stp>
        <stp>0</stp>
        <stp>All</stp>
        <stp/>
        <stp/>
        <stp>False</stp>
        <stp>T</stp>
        <stp>EveryTick</stp>
        <tr r="G33" s="3"/>
      </tp>
      <tp>
        <v>23520.9</v>
        <stp/>
        <stp>StudyData</stp>
        <stp>Close(DJI) When Barix(DJI,reference:=StartOfDay)=34</stp>
        <stp>Bar</stp>
        <stp/>
        <stp>Close</stp>
        <stp>5</stp>
        <stp>0</stp>
        <stp>All</stp>
        <stp/>
        <stp/>
        <stp>False</stp>
        <stp>T</stp>
        <stp>EveryTick</stp>
        <tr r="G38" s="3"/>
      </tp>
      <tp>
        <v>23515.9</v>
        <stp/>
        <stp>StudyData</stp>
        <stp>Close(DJI) When Barix(DJI,reference:=StartOfDay)=35</stp>
        <stp>Bar</stp>
        <stp/>
        <stp>Close</stp>
        <stp>5</stp>
        <stp>0</stp>
        <stp>All</stp>
        <stp/>
        <stp/>
        <stp>False</stp>
        <stp>T</stp>
        <stp>EveryTick</stp>
        <tr r="G39" s="3"/>
      </tp>
      <tp>
        <v>23515.4</v>
        <stp/>
        <stp>StudyData</stp>
        <stp>Close(DJI) When Barix(DJI,reference:=StartOfDay)=36</stp>
        <stp>Bar</stp>
        <stp/>
        <stp>Close</stp>
        <stp>5</stp>
        <stp>0</stp>
        <stp>All</stp>
        <stp/>
        <stp/>
        <stp>False</stp>
        <stp>T</stp>
        <stp>EveryTick</stp>
        <tr r="G40" s="3"/>
      </tp>
      <tp>
        <v>23515.1</v>
        <stp/>
        <stp>StudyData</stp>
        <stp>Close(DJI) When Barix(DJI,reference:=StartOfDay)=37</stp>
        <stp>Bar</stp>
        <stp/>
        <stp>Close</stp>
        <stp>5</stp>
        <stp>0</stp>
        <stp>All</stp>
        <stp/>
        <stp/>
        <stp>False</stp>
        <stp>T</stp>
        <stp>EveryTick</stp>
        <tr r="G41" s="3"/>
      </tp>
      <tp>
        <v>23533.4</v>
        <stp/>
        <stp>StudyData</stp>
        <stp>Close(DJI) When Barix(DJI,reference:=StartOfDay)=30</stp>
        <stp>Bar</stp>
        <stp/>
        <stp>Close</stp>
        <stp>5</stp>
        <stp>0</stp>
        <stp>All</stp>
        <stp/>
        <stp/>
        <stp>False</stp>
        <stp>T</stp>
        <stp>EveryTick</stp>
        <tr r="G34" s="3"/>
      </tp>
      <tp>
        <v>23532.5</v>
        <stp/>
        <stp>StudyData</stp>
        <stp>Close(DJI) When Barix(DJI,reference:=StartOfDay)=31</stp>
        <stp>Bar</stp>
        <stp/>
        <stp>Close</stp>
        <stp>5</stp>
        <stp>0</stp>
        <stp>All</stp>
        <stp/>
        <stp/>
        <stp>False</stp>
        <stp>T</stp>
        <stp>EveryTick</stp>
        <tr r="G35" s="3"/>
      </tp>
      <tp>
        <v>23524.7</v>
        <stp/>
        <stp>StudyData</stp>
        <stp>Close(DJI) When Barix(DJI,reference:=StartOfDay)=32</stp>
        <stp>Bar</stp>
        <stp/>
        <stp>Close</stp>
        <stp>5</stp>
        <stp>0</stp>
        <stp>All</stp>
        <stp/>
        <stp/>
        <stp>False</stp>
        <stp>T</stp>
        <stp>EveryTick</stp>
        <tr r="G36" s="3"/>
      </tp>
      <tp>
        <v>23514.9</v>
        <stp/>
        <stp>StudyData</stp>
        <stp>Close(DJI) When Barix(DJI,reference:=StartOfDay)=33</stp>
        <stp>Bar</stp>
        <stp/>
        <stp>Close</stp>
        <stp>5</stp>
        <stp>0</stp>
        <stp>All</stp>
        <stp/>
        <stp/>
        <stp>False</stp>
        <stp>T</stp>
        <stp>EveryTick</stp>
        <tr r="G37" s="3"/>
      </tp>
      <tp>
        <v>23514.6</v>
        <stp/>
        <stp>StudyData</stp>
        <stp>Close(DJI) When Barix(DJI,reference:=StartOfDay)=38</stp>
        <stp>Bar</stp>
        <stp/>
        <stp>Close</stp>
        <stp>5</stp>
        <stp>0</stp>
        <stp>All</stp>
        <stp/>
        <stp/>
        <stp>False</stp>
        <stp>T</stp>
        <stp>EveryTick</stp>
        <tr r="G42" s="3"/>
      </tp>
      <tp>
        <v>23517.1</v>
        <stp/>
        <stp>StudyData</stp>
        <stp>Close(DJI) When Barix(DJI,reference:=StartOfDay)=39</stp>
        <stp>Bar</stp>
        <stp/>
        <stp>Close</stp>
        <stp>5</stp>
        <stp>0</stp>
        <stp>All</stp>
        <stp/>
        <stp/>
        <stp>False</stp>
        <stp>T</stp>
        <stp>EveryTick</stp>
        <tr r="G43" s="3"/>
      </tp>
      <tp>
        <v>23568.2</v>
        <stp/>
        <stp>StudyData</stp>
        <stp>Close(DJI) When Barix(DJI,reference:=StartOfDay)=14</stp>
        <stp>Bar</stp>
        <stp/>
        <stp>Close</stp>
        <stp>5</stp>
        <stp>0</stp>
        <stp>All</stp>
        <stp/>
        <stp/>
        <stp>False</stp>
        <stp>T</stp>
        <stp>EveryTick</stp>
        <tr r="G18" s="3"/>
      </tp>
      <tp>
        <v>23567.1</v>
        <stp/>
        <stp>StudyData</stp>
        <stp>Close(DJI) When Barix(DJI,reference:=StartOfDay)=15</stp>
        <stp>Bar</stp>
        <stp/>
        <stp>Close</stp>
        <stp>5</stp>
        <stp>0</stp>
        <stp>All</stp>
        <stp/>
        <stp/>
        <stp>False</stp>
        <stp>T</stp>
        <stp>EveryTick</stp>
        <tr r="G19" s="3"/>
      </tp>
      <tp>
        <v>23568.3</v>
        <stp/>
        <stp>StudyData</stp>
        <stp>Close(DJI) When Barix(DJI,reference:=StartOfDay)=16</stp>
        <stp>Bar</stp>
        <stp/>
        <stp>Close</stp>
        <stp>5</stp>
        <stp>0</stp>
        <stp>All</stp>
        <stp/>
        <stp/>
        <stp>False</stp>
        <stp>T</stp>
        <stp>EveryTick</stp>
        <tr r="G20" s="3"/>
      </tp>
      <tp>
        <v>23572.799999999999</v>
        <stp/>
        <stp>StudyData</stp>
        <stp>Close(DJI) When Barix(DJI,reference:=StartOfDay)=17</stp>
        <stp>Bar</stp>
        <stp/>
        <stp>Close</stp>
        <stp>5</stp>
        <stp>0</stp>
        <stp>All</stp>
        <stp/>
        <stp/>
        <stp>False</stp>
        <stp>T</stp>
        <stp>EveryTick</stp>
        <tr r="G21" s="3"/>
      </tp>
      <tp>
        <v>23559.7</v>
        <stp/>
        <stp>StudyData</stp>
        <stp>Close(DJI) When Barix(DJI,reference:=StartOfDay)=10</stp>
        <stp>Bar</stp>
        <stp/>
        <stp>Close</stp>
        <stp>5</stp>
        <stp>0</stp>
        <stp>All</stp>
        <stp/>
        <stp/>
        <stp>False</stp>
        <stp>T</stp>
        <stp>EveryTick</stp>
        <tr r="G14" s="3"/>
      </tp>
      <tp>
        <v>23567</v>
        <stp/>
        <stp>StudyData</stp>
        <stp>Close(DJI) When Barix(DJI,reference:=StartOfDay)=11</stp>
        <stp>Bar</stp>
        <stp/>
        <stp>Close</stp>
        <stp>5</stp>
        <stp>0</stp>
        <stp>All</stp>
        <stp/>
        <stp/>
        <stp>False</stp>
        <stp>T</stp>
        <stp>EveryTick</stp>
        <tr r="G15" s="3"/>
      </tp>
      <tp>
        <v>23559.599999999999</v>
        <stp/>
        <stp>StudyData</stp>
        <stp>Close(DJI) When Barix(DJI,reference:=StartOfDay)=12</stp>
        <stp>Bar</stp>
        <stp/>
        <stp>Close</stp>
        <stp>5</stp>
        <stp>0</stp>
        <stp>All</stp>
        <stp/>
        <stp/>
        <stp>False</stp>
        <stp>T</stp>
        <stp>EveryTick</stp>
        <tr r="G16" s="3"/>
      </tp>
      <tp>
        <v>23566.7</v>
        <stp/>
        <stp>StudyData</stp>
        <stp>Close(DJI) When Barix(DJI,reference:=StartOfDay)=13</stp>
        <stp>Bar</stp>
        <stp/>
        <stp>Close</stp>
        <stp>5</stp>
        <stp>0</stp>
        <stp>All</stp>
        <stp/>
        <stp/>
        <stp>False</stp>
        <stp>T</stp>
        <stp>EveryTick</stp>
        <tr r="G17" s="3"/>
      </tp>
      <tp>
        <v>23573.200000000001</v>
        <stp/>
        <stp>StudyData</stp>
        <stp>Close(DJI) When Barix(DJI,reference:=StartOfDay)=18</stp>
        <stp>Bar</stp>
        <stp/>
        <stp>Close</stp>
        <stp>5</stp>
        <stp>0</stp>
        <stp>All</stp>
        <stp/>
        <stp/>
        <stp>False</stp>
        <stp>T</stp>
        <stp>EveryTick</stp>
        <tr r="G22" s="3"/>
      </tp>
      <tp>
        <v>23574</v>
        <stp/>
        <stp>StudyData</stp>
        <stp>Close(DJI) When Barix(DJI,reference:=StartOfDay)=19</stp>
        <stp>Bar</stp>
        <stp/>
        <stp>Close</stp>
        <stp>5</stp>
        <stp>0</stp>
        <stp>All</stp>
        <stp/>
        <stp/>
        <stp>False</stp>
        <stp>T</stp>
        <stp>EveryTick</stp>
        <tr r="G23" s="3"/>
      </tp>
      <tp>
        <v>23520.799999999999</v>
        <stp/>
        <stp>StudyData</stp>
        <stp>Close(DJI) When Barix(DJI,reference:=StartOfDay)=44</stp>
        <stp>Bar</stp>
        <stp/>
        <stp>Close</stp>
        <stp>5</stp>
        <stp>0</stp>
        <stp>All</stp>
        <stp/>
        <stp/>
        <stp>False</stp>
        <stp>T</stp>
        <stp>EveryTick</stp>
        <tr r="G48" s="3"/>
      </tp>
      <tp>
        <v>23516.1</v>
        <stp/>
        <stp>StudyData</stp>
        <stp>Close(DJI) When Barix(DJI,reference:=StartOfDay)=45</stp>
        <stp>Bar</stp>
        <stp/>
        <stp>Close</stp>
        <stp>5</stp>
        <stp>0</stp>
        <stp>All</stp>
        <stp/>
        <stp/>
        <stp>False</stp>
        <stp>T</stp>
        <stp>EveryTick</stp>
        <tr r="G49" s="3"/>
      </tp>
      <tp>
        <v>23522</v>
        <stp/>
        <stp>StudyData</stp>
        <stp>Close(DJI) When Barix(DJI,reference:=StartOfDay)=40</stp>
        <stp>Bar</stp>
        <stp/>
        <stp>Close</stp>
        <stp>5</stp>
        <stp>0</stp>
        <stp>All</stp>
        <stp/>
        <stp/>
        <stp>False</stp>
        <stp>T</stp>
        <stp>EveryTick</stp>
        <tr r="G44" s="3"/>
      </tp>
      <tp>
        <v>23527.9</v>
        <stp/>
        <stp>StudyData</stp>
        <stp>Close(DJI) When Barix(DJI,reference:=StartOfDay)=41</stp>
        <stp>Bar</stp>
        <stp/>
        <stp>Close</stp>
        <stp>5</stp>
        <stp>0</stp>
        <stp>All</stp>
        <stp/>
        <stp/>
        <stp>False</stp>
        <stp>T</stp>
        <stp>EveryTick</stp>
        <tr r="G45" s="3"/>
      </tp>
      <tp>
        <v>23525.8</v>
        <stp/>
        <stp>StudyData</stp>
        <stp>Close(DJI) When Barix(DJI,reference:=StartOfDay)=42</stp>
        <stp>Bar</stp>
        <stp/>
        <stp>Close</stp>
        <stp>5</stp>
        <stp>0</stp>
        <stp>All</stp>
        <stp/>
        <stp/>
        <stp>False</stp>
        <stp>T</stp>
        <stp>EveryTick</stp>
        <tr r="G46" s="3"/>
      </tp>
      <tp>
        <v>23521.5</v>
        <stp/>
        <stp>StudyData</stp>
        <stp>Close(DJI) When Barix(DJI,reference:=StartOfDay)=43</stp>
        <stp>Bar</stp>
        <stp/>
        <stp>Close</stp>
        <stp>5</stp>
        <stp>0</stp>
        <stp>All</stp>
        <stp/>
        <stp/>
        <stp>False</stp>
        <stp>T</stp>
        <stp>EveryTick</stp>
        <tr r="G47" s="3"/>
      </tp>
      <tp>
        <v>23597.200000000001</v>
        <stp/>
        <stp>ContractData</stp>
        <stp>DJIA</stp>
        <stp>OPen</stp>
        <stp/>
        <stp>T</stp>
        <tr r="O37" s="1"/>
      </tp>
      <tp>
        <v>43061.511712962965</v>
        <stp/>
        <stp>SystemInfo</stp>
        <stp>Linetime</stp>
        <tr r="W2" s="1"/>
        <tr r="S1" s="3"/>
      </tp>
      <tp>
        <v>23570.5</v>
        <stp/>
        <stp>StudyData</stp>
        <stp>High(DJI) When Barix(DJI,reference:=StartOfDay)=9</stp>
        <stp>Bar</stp>
        <stp/>
        <stp>High</stp>
        <stp>5</stp>
        <stp>0</stp>
        <stp>All</stp>
        <stp/>
        <stp/>
        <stp>False</stp>
        <stp>T</stp>
        <stp>EveryTick</stp>
        <tr r="E13" s="3"/>
      </tp>
      <tp>
        <v>173.93</v>
        <stp/>
        <stp>StudyData</stp>
        <stp>High(S.AAPL) When Barix(S.AAPL,reference:=StartOfDay)=9</stp>
        <stp>Bar</stp>
        <stp/>
        <stp>High</stp>
        <stp>5</stp>
        <stp>0</stp>
        <stp>All</stp>
        <stp/>
        <stp/>
        <stp>False</stp>
        <stp>T</stp>
        <stp>EveryTick</stp>
        <tr r="O13" s="3"/>
      </tp>
      <tp>
        <v>3200</v>
        <stp/>
        <stp>ContractData</stp>
        <stp>S.KO</stp>
        <stp>MT_LastBidVolume</stp>
        <stp/>
        <stp>T</stp>
        <tr r="H13" s="1"/>
      </tp>
      <tp>
        <v>100</v>
        <stp/>
        <stp>ContractData</stp>
        <stp>S.HD</stp>
        <stp>MT_LastBidVolume</stp>
        <stp/>
        <stp>T</stp>
        <tr r="H18" s="1"/>
      </tp>
      <tp>
        <v>110.75</v>
        <stp/>
        <stp>ContractData</stp>
        <stp>S.V</stp>
        <stp>LastTradeToday</stp>
        <stp/>
        <stp>T</stp>
        <tr r="C32" s="1"/>
      </tp>
      <tp>
        <v>100</v>
        <stp/>
        <stp>ContractData</stp>
        <stp>S.BA</stp>
        <stp>MT_LastBidVolume</stp>
        <stp/>
        <stp>T</stp>
        <tr r="H9" s="1"/>
      </tp>
      <tp>
        <v>200</v>
        <stp/>
        <stp>ContractData</stp>
        <stp>S.GS</stp>
        <stp>MT_LastBidVolume</stp>
        <stp/>
        <stp>T</stp>
        <tr r="H17" s="1"/>
      </tp>
      <tp>
        <v>23200</v>
        <stp/>
        <stp>ContractData</stp>
        <stp>S.GE</stp>
        <stp>MT_LastBidVolume</stp>
        <stp/>
        <stp>T</stp>
        <tr r="H16" s="1"/>
      </tp>
      <tp>
        <v>600</v>
        <stp/>
        <stp>ContractData</stp>
        <stp>S.PG</stp>
        <stp>MT_LastBidVolume</stp>
        <stp/>
        <stp>T</stp>
        <tr r="H28" s="1"/>
      </tp>
      <tp>
        <v>23577.9</v>
        <stp/>
        <stp>StudyData</stp>
        <stp>High(DJI) When Barix(DJI,reference:=StartOfDay)=8</stp>
        <stp>Bar</stp>
        <stp/>
        <stp>High</stp>
        <stp>5</stp>
        <stp>0</stp>
        <stp>All</stp>
        <stp/>
        <stp/>
        <stp>False</stp>
        <stp>T</stp>
        <stp>EveryTick</stp>
        <tr r="E12" s="3"/>
      </tp>
      <tp>
        <v>1200</v>
        <stp/>
        <stp>ContractData</stp>
        <stp>S.VZ</stp>
        <stp>MT_LastBidVolume</stp>
        <stp/>
        <stp>T</stp>
        <tr r="H33" s="1"/>
      </tp>
      <tp>
        <v>173.94</v>
        <stp/>
        <stp>StudyData</stp>
        <stp>High(S.AAPL) When Barix(S.AAPL,reference:=StartOfDay)=8</stp>
        <stp>Bar</stp>
        <stp/>
        <stp>High</stp>
        <stp>5</stp>
        <stp>0</stp>
        <stp>All</stp>
        <stp/>
        <stp/>
        <stp>False</stp>
        <stp>T</stp>
        <stp>EveryTick</stp>
        <tr r="O12" s="3"/>
      </tp>
      <tp>
        <v>83.43</v>
        <stp/>
        <stp>ContractData</stp>
        <stp>S.MSFT</stp>
        <stp>LastTradeToday</stp>
        <stp/>
        <stp>T</stp>
        <tr r="C25" s="1"/>
      </tp>
      <tp>
        <v>23581.4</v>
        <stp/>
        <stp>StudyData</stp>
        <stp>High(DJI) When Barix(DJI,reference:=StartOfDay)=7</stp>
        <stp>Bar</stp>
        <stp/>
        <stp>High</stp>
        <stp>5</stp>
        <stp>0</stp>
        <stp>All</stp>
        <stp/>
        <stp/>
        <stp>False</stp>
        <stp>T</stp>
        <stp>EveryTick</stp>
        <tr r="E11" s="3"/>
      </tp>
      <tp>
        <v>173.83</v>
        <stp/>
        <stp>StudyData</stp>
        <stp>High(S.AAPL) When Barix(S.AAPL,reference:=StartOfDay)=7</stp>
        <stp>Bar</stp>
        <stp/>
        <stp>High</stp>
        <stp>5</stp>
        <stp>0</stp>
        <stp>All</stp>
        <stp/>
        <stp/>
        <stp>False</stp>
        <stp>T</stp>
        <stp>EveryTick</stp>
        <tr r="O11" s="3"/>
      </tp>
      <tp>
        <v>23580.5</v>
        <stp/>
        <stp>StudyData</stp>
        <stp>High(DJI) When Barix(DJI,reference:=StartOfDay)=6</stp>
        <stp>Bar</stp>
        <stp/>
        <stp>High</stp>
        <stp>5</stp>
        <stp>0</stp>
        <stp>All</stp>
        <stp/>
        <stp/>
        <stp>False</stp>
        <stp>T</stp>
        <stp>EveryTick</stp>
        <tr r="E10" s="3"/>
      </tp>
      <tp>
        <v>173.67</v>
        <stp/>
        <stp>StudyData</stp>
        <stp>High(S.AAPL) When Barix(S.AAPL,reference:=StartOfDay)=6</stp>
        <stp>Bar</stp>
        <stp/>
        <stp>High</stp>
        <stp>5</stp>
        <stp>0</stp>
        <stp>All</stp>
        <stp/>
        <stp/>
        <stp>False</stp>
        <stp>T</stp>
        <stp>EveryTick</stp>
        <tr r="O10" s="3"/>
      </tp>
      <tp>
        <v>23583.9</v>
        <stp/>
        <stp>StudyData</stp>
        <stp>High(DJI) When Barix(DJI,reference:=StartOfDay)=5</stp>
        <stp>Bar</stp>
        <stp/>
        <stp>High</stp>
        <stp>5</stp>
        <stp>0</stp>
        <stp>All</stp>
        <stp/>
        <stp/>
        <stp>False</stp>
        <stp>T</stp>
        <stp>EveryTick</stp>
        <tr r="E9" s="3"/>
      </tp>
      <tp>
        <v>173.45</v>
        <stp/>
        <stp>StudyData</stp>
        <stp>High(S.AAPL) When Barix(S.AAPL,reference:=StartOfDay)=5</stp>
        <stp>Bar</stp>
        <stp/>
        <stp>High</stp>
        <stp>5</stp>
        <stp>0</stp>
        <stp>All</stp>
        <stp/>
        <stp/>
        <stp>False</stp>
        <stp>T</stp>
        <stp>EveryTick</stp>
        <tr r="O9" s="3"/>
      </tp>
      <tp>
        <v>236.92000000000002</v>
        <stp/>
        <stp>ContractData</stp>
        <stp>S.GS</stp>
        <stp>LastTradeToday</stp>
        <stp/>
        <stp>T</stp>
        <tr r="C17" s="1"/>
      </tp>
      <tp>
        <v>23586.400000000001</v>
        <stp/>
        <stp>StudyData</stp>
        <stp>High(DJI) When Barix(DJI,reference:=StartOfDay)=4</stp>
        <stp>Bar</stp>
        <stp/>
        <stp>High</stp>
        <stp>5</stp>
        <stp>0</stp>
        <stp>All</stp>
        <stp/>
        <stp/>
        <stp>False</stp>
        <stp>T</stp>
        <stp>EveryTick</stp>
        <tr r="E8" s="3"/>
      </tp>
      <tp>
        <v>173.3</v>
        <stp/>
        <stp>StudyData</stp>
        <stp>High(S.AAPL) When Barix(S.AAPL,reference:=StartOfDay)=4</stp>
        <stp>Bar</stp>
        <stp/>
        <stp>High</stp>
        <stp>5</stp>
        <stp>0</stp>
        <stp>All</stp>
        <stp/>
        <stp/>
        <stp>False</stp>
        <stp>T</stp>
        <stp>EveryTick</stp>
        <tr r="O8" s="3"/>
      </tp>
      <tp>
        <v>23591.9</v>
        <stp/>
        <stp>StudyData</stp>
        <stp>High(DJI) When Barix(DJI,reference:=StartOfDay)=3</stp>
        <stp>Bar</stp>
        <stp/>
        <stp>High</stp>
        <stp>5</stp>
        <stp>0</stp>
        <stp>All</stp>
        <stp/>
        <stp/>
        <stp>False</stp>
        <stp>T</stp>
        <stp>EveryTick</stp>
        <tr r="E7" s="3"/>
      </tp>
      <tp>
        <v>173.53</v>
        <stp/>
        <stp>StudyData</stp>
        <stp>High(S.AAPL) When Barix(S.AAPL,reference:=StartOfDay)=3</stp>
        <stp>Bar</stp>
        <stp/>
        <stp>High</stp>
        <stp>5</stp>
        <stp>0</stp>
        <stp>All</stp>
        <stp/>
        <stp/>
        <stp>False</stp>
        <stp>T</stp>
        <stp>EveryTick</stp>
        <tr r="O7" s="3"/>
      </tp>
      <tp>
        <v>23590.400000000001</v>
        <stp/>
        <stp>StudyData</stp>
        <stp>High(DJI) When Barix(DJI,reference:=StartOfDay)=2</stp>
        <stp>Bar</stp>
        <stp/>
        <stp>High</stp>
        <stp>5</stp>
        <stp>0</stp>
        <stp>All</stp>
        <stp/>
        <stp/>
        <stp>False</stp>
        <stp>T</stp>
        <stp>EveryTick</stp>
        <tr r="E6" s="3"/>
      </tp>
      <tp>
        <v>173.88</v>
        <stp/>
        <stp>StudyData</stp>
        <stp>High(S.AAPL) When Barix(S.AAPL,reference:=StartOfDay)=2</stp>
        <stp>Bar</stp>
        <stp/>
        <stp>High</stp>
        <stp>5</stp>
        <stp>0</stp>
        <stp>All</stp>
        <stp/>
        <stp/>
        <stp>False</stp>
        <stp>T</stp>
        <stp>EveryTick</stp>
        <tr r="O6" s="3"/>
      </tp>
      <tp>
        <v>173.05</v>
        <stp/>
        <stp>StudyData</stp>
        <stp>Low(S.AAPL) When Barix(S.AAPL,reference:=StartOfDay)=4</stp>
        <stp>Bar</stp>
        <stp/>
        <stp>Low</stp>
        <stp>5</stp>
        <stp>0</stp>
        <stp>All</stp>
        <stp/>
        <stp/>
        <stp>False</stp>
        <stp>T</stp>
        <stp>EveryTick</stp>
        <tr r="P8" s="3"/>
      </tp>
      <tp>
        <v>173.11</v>
        <stp/>
        <stp>StudyData</stp>
        <stp>Low(S.AAPL) When Barix(S.AAPL,reference:=StartOfDay)=5</stp>
        <stp>Bar</stp>
        <stp/>
        <stp>Low</stp>
        <stp>5</stp>
        <stp>0</stp>
        <stp>All</stp>
        <stp/>
        <stp/>
        <stp>False</stp>
        <stp>T</stp>
        <stp>EveryTick</stp>
        <tr r="P9" s="3"/>
      </tp>
      <tp>
        <v>173.3</v>
        <stp/>
        <stp>StudyData</stp>
        <stp>Low(S.AAPL) When Barix(S.AAPL,reference:=StartOfDay)=6</stp>
        <stp>Bar</stp>
        <stp/>
        <stp>Low</stp>
        <stp>5</stp>
        <stp>0</stp>
        <stp>All</stp>
        <stp/>
        <stp/>
        <stp>False</stp>
        <stp>T</stp>
        <stp>EveryTick</stp>
        <tr r="P10" s="3"/>
      </tp>
      <tp>
        <v>173.54</v>
        <stp/>
        <stp>StudyData</stp>
        <stp>Low(S.AAPL) When Barix(S.AAPL,reference:=StartOfDay)=7</stp>
        <stp>Bar</stp>
        <stp/>
        <stp>Low</stp>
        <stp>5</stp>
        <stp>0</stp>
        <stp>All</stp>
        <stp/>
        <stp/>
        <stp>False</stp>
        <stp>T</stp>
        <stp>EveryTick</stp>
        <tr r="P11" s="3"/>
      </tp>
      <tp>
        <v>173.34</v>
        <stp/>
        <stp>StudyData</stp>
        <stp>Low(S.AAPL) When Barix(S.AAPL,reference:=StartOfDay)=0</stp>
        <stp>Bar</stp>
        <stp/>
        <stp>Low</stp>
        <stp>5</stp>
        <stp>0</stp>
        <stp>All</stp>
        <stp/>
        <stp/>
        <stp>False</stp>
        <stp>T</stp>
        <stp>EveryTick</stp>
        <tr r="P4" s="3"/>
      </tp>
      <tp>
        <v>173.8</v>
        <stp/>
        <stp>StudyData</stp>
        <stp>Low(S.AAPL) When Barix(S.AAPL,reference:=StartOfDay)=1</stp>
        <stp>Bar</stp>
        <stp/>
        <stp>Low</stp>
        <stp>5</stp>
        <stp>0</stp>
        <stp>All</stp>
        <stp/>
        <stp/>
        <stp>False</stp>
        <stp>T</stp>
        <stp>EveryTick</stp>
        <tr r="P5" s="3"/>
      </tp>
      <tp>
        <v>173.05</v>
        <stp/>
        <stp>StudyData</stp>
        <stp>Low(S.AAPL) When Barix(S.AAPL,reference:=StartOfDay)=2</stp>
        <stp>Bar</stp>
        <stp/>
        <stp>Low</stp>
        <stp>5</stp>
        <stp>0</stp>
        <stp>All</stp>
        <stp/>
        <stp/>
        <stp>False</stp>
        <stp>T</stp>
        <stp>EveryTick</stp>
        <tr r="P6" s="3"/>
      </tp>
      <tp>
        <v>173.07</v>
        <stp/>
        <stp>StudyData</stp>
        <stp>Low(S.AAPL) When Barix(S.AAPL,reference:=StartOfDay)=3</stp>
        <stp>Bar</stp>
        <stp/>
        <stp>Low</stp>
        <stp>5</stp>
        <stp>0</stp>
        <stp>All</stp>
        <stp/>
        <stp/>
        <stp>False</stp>
        <stp>T</stp>
        <stp>EveryTick</stp>
        <tr r="P7" s="3"/>
      </tp>
      <tp>
        <v>173.61</v>
        <stp/>
        <stp>StudyData</stp>
        <stp>Low(S.AAPL) When Barix(S.AAPL,reference:=StartOfDay)=8</stp>
        <stp>Bar</stp>
        <stp/>
        <stp>Low</stp>
        <stp>5</stp>
        <stp>0</stp>
        <stp>All</stp>
        <stp/>
        <stp/>
        <stp>False</stp>
        <stp>T</stp>
        <stp>EveryTick</stp>
        <tr r="P12" s="3"/>
      </tp>
      <tp>
        <v>173.64</v>
        <stp/>
        <stp>StudyData</stp>
        <stp>Low(S.AAPL) When Barix(S.AAPL,reference:=StartOfDay)=9</stp>
        <stp>Bar</stp>
        <stp/>
        <stp>Low</stp>
        <stp>5</stp>
        <stp>0</stp>
        <stp>All</stp>
        <stp/>
        <stp/>
        <stp>False</stp>
        <stp>T</stp>
        <stp>EveryTick</stp>
        <tr r="P13" s="3"/>
      </tp>
      <tp>
        <v>23605.7</v>
        <stp/>
        <stp>StudyData</stp>
        <stp>High(DJI) When Barix(DJI,reference:=StartOfDay)=1</stp>
        <stp>Bar</stp>
        <stp/>
        <stp>High</stp>
        <stp>5</stp>
        <stp>0</stp>
        <stp>All</stp>
        <stp/>
        <stp/>
        <stp>False</stp>
        <stp>T</stp>
        <stp>EveryTick</stp>
        <tr r="E5" s="3"/>
      </tp>
      <tp>
        <v>174.26</v>
        <stp/>
        <stp>StudyData</stp>
        <stp>High(S.AAPL) When Barix(S.AAPL,reference:=StartOfDay)=1</stp>
        <stp>Bar</stp>
        <stp/>
        <stp>High</stp>
        <stp>5</stp>
        <stp>0</stp>
        <stp>All</stp>
        <stp/>
        <stp/>
        <stp>False</stp>
        <stp>T</stp>
        <stp>EveryTick</stp>
        <tr r="O5" s="3"/>
      </tp>
      <tp>
        <v>23604.3</v>
        <stp/>
        <stp>StudyData</stp>
        <stp>High(DJI) When Barix(DJI,reference:=StartOfDay)=0</stp>
        <stp>Bar</stp>
        <stp/>
        <stp>High</stp>
        <stp>5</stp>
        <stp>0</stp>
        <stp>All</stp>
        <stp/>
        <stp/>
        <stp>False</stp>
        <stp>T</stp>
        <stp>EveryTick</stp>
        <tr r="E4" s="3"/>
      </tp>
      <tp>
        <v>174.21</v>
        <stp/>
        <stp>StudyData</stp>
        <stp>High(S.AAPL) When Barix(S.AAPL,reference:=StartOfDay)=0</stp>
        <stp>Bar</stp>
        <stp/>
        <stp>High</stp>
        <stp>5</stp>
        <stp>0</stp>
        <stp>All</stp>
        <stp/>
        <stp/>
        <stp>False</stp>
        <stp>T</stp>
        <stp>EveryTick</stp>
        <tr r="O4" s="3"/>
      </tp>
      <tp>
        <v>130.77000000000001</v>
        <stp/>
        <stp>ContractData</stp>
        <stp>S.TRV</stp>
        <stp>HIgh</stp>
        <stp/>
        <stp>T</stp>
        <tr r="M29" s="1"/>
      </tp>
      <tp>
        <v>-0.28999999999999998</v>
        <stp/>
        <stp>ContractData</stp>
        <stp>S.MSFT</stp>
        <stp>NetLastTradeToday</stp>
        <stp/>
        <stp>T</stp>
        <tr r="D25" s="1"/>
      </tp>
      <tp>
        <v>117.19</v>
        <stp/>
        <stp>ContractData</stp>
        <stp>S.UTX</stp>
        <stp>HIgh</stp>
        <stp/>
        <stp>T</stp>
        <tr r="M31" s="1"/>
      </tp>
      <tp>
        <v>212.8</v>
        <stp/>
        <stp>ContractData</stp>
        <stp>S.UNH</stp>
        <stp>HIgh</stp>
        <stp/>
        <stp>T</stp>
        <tr r="M30" s="1"/>
      </tp>
      <tp>
        <v>-0.55000000000000004</v>
        <stp/>
        <stp>ContractData</stp>
        <stp>S.DWDP</stp>
        <stp>NetLastTradeToday</stp>
        <stp/>
        <stp>T</stp>
        <tr r="D14" s="1"/>
      </tp>
      <tp>
        <v>35.450000000000003</v>
        <stp/>
        <stp>ContractData</stp>
        <stp>S.PFE</stp>
        <stp>OPen</stp>
        <stp/>
        <stp>T</stp>
        <tr r="L27" s="1"/>
      </tp>
      <tp>
        <v>96.8</v>
        <stp/>
        <stp>ContractData</stp>
        <stp>S.WMT</stp>
        <stp>HIgh</stp>
        <stp/>
        <stp>T</stp>
        <tr r="M34" s="1"/>
      </tp>
      <tp>
        <v>-0.13</v>
        <stp/>
        <stp>ContractData</stp>
        <stp>S.CSCO</stp>
        <stp>NetLastTradeToday</stp>
        <stp/>
        <stp>T</stp>
        <tr r="D12" s="1"/>
      </tp>
      <tp>
        <v>96.65</v>
        <stp/>
        <stp>ContractData</stp>
        <stp>S.WMT</stp>
        <stp>OPen</stp>
        <stp/>
        <stp>T</stp>
        <tr r="L34" s="1"/>
      </tp>
      <tp>
        <v>1178874</v>
        <stp/>
        <stp>ContractData</stp>
        <stp>S.GS</stp>
        <stp>T_CVol</stp>
        <stp/>
        <stp>T</stp>
        <tr r="G17" s="1"/>
      </tp>
      <tp>
        <v>35.5</v>
        <stp/>
        <stp>ContractData</stp>
        <stp>S.PFE</stp>
        <stp>HIgh</stp>
        <stp/>
        <stp>T</stp>
        <tr r="M27" s="1"/>
      </tp>
      <tp>
        <v>-0.70000000000000007</v>
        <stp/>
        <stp>ContractData</stp>
        <stp>S.V</stp>
        <stp>NetLastTradeToday</stp>
        <stp/>
        <stp>T</stp>
        <tr r="D32" s="1"/>
      </tp>
      <tp>
        <v>212.26</v>
        <stp/>
        <stp>ContractData</stp>
        <stp>S.UNH</stp>
        <stp>OPen</stp>
        <stp/>
        <stp>T</stp>
        <tr r="L30" s="1"/>
      </tp>
      <tp>
        <v>117</v>
        <stp/>
        <stp>ContractData</stp>
        <stp>S.UTX</stp>
        <stp>OPen</stp>
        <stp/>
        <stp>T</stp>
        <tr r="L31" s="1"/>
      </tp>
      <tp>
        <v>130.47</v>
        <stp/>
        <stp>ContractData</stp>
        <stp>S.TRV</stp>
        <stp>OPen</stp>
        <stp/>
        <stp>T</stp>
        <tr r="L29" s="1"/>
      </tp>
      <tp>
        <v>2117410</v>
        <stp/>
        <stp>ContractData</stp>
        <stp>S.V</stp>
        <stp>T_CVol</stp>
        <stp/>
        <stp>T</stp>
        <tr r="G32" s="1"/>
      </tp>
      <tp>
        <v>71.38</v>
        <stp/>
        <stp>ContractData</stp>
        <stp>S.DWDP</stp>
        <stp>HIgh</stp>
        <stp/>
        <stp>T</stp>
        <tr r="M14" s="1"/>
      </tp>
      <tp>
        <v>8665611</v>
        <stp/>
        <stp>ContractData</stp>
        <stp>S.MSFT</stp>
        <stp>T_CVol</stp>
        <stp/>
        <stp>T</stp>
        <tr r="G25" s="1"/>
      </tp>
      <tp>
        <v>83.83</v>
        <stp/>
        <stp>ContractData</stp>
        <stp>S.MSFT</stp>
        <stp>OPen</stp>
        <stp/>
        <stp>T</stp>
        <tr r="L25" s="1"/>
      </tp>
      <tp>
        <v>36.700000000000003</v>
        <stp/>
        <stp>ContractData</stp>
        <stp>S.CSCO</stp>
        <stp>OPen</stp>
        <stp/>
        <stp>T</stp>
        <tr r="L12" s="1"/>
      </tp>
      <tp>
        <v>81.16</v>
        <stp/>
        <stp>ContractData</stp>
        <stp>S.XOM</stp>
        <stp>OPen</stp>
        <stp/>
        <stp>T</stp>
        <tr r="L15" s="1"/>
      </tp>
      <tp>
        <v>81.400000000000006</v>
        <stp/>
        <stp>ContractData</stp>
        <stp>S.XOM</stp>
        <stp>HIgh</stp>
        <stp/>
        <stp>T</stp>
        <tr r="M15" s="1"/>
      </tp>
      <tp>
        <v>83.9</v>
        <stp/>
        <stp>ContractData</stp>
        <stp>S.MSFT</stp>
        <stp>HIgh</stp>
        <stp/>
        <stp>T</stp>
        <tr r="M25" s="1"/>
      </tp>
      <tp>
        <v>36.71</v>
        <stp/>
        <stp>ContractData</stp>
        <stp>S.CSCO</stp>
        <stp>HIgh</stp>
        <stp/>
        <stp>T</stp>
        <tr r="M12" s="1"/>
      </tp>
      <tp>
        <v>2225823</v>
        <stp/>
        <stp>ContractData</stp>
        <stp>S.DWDP</stp>
        <stp>T_CVol</stp>
        <stp/>
        <stp>T</stp>
        <tr r="G14" s="1"/>
      </tp>
      <tp>
        <v>6417456</v>
        <stp/>
        <stp>ContractData</stp>
        <stp>S.VZ</stp>
        <stp>T_CVol</stp>
        <stp/>
        <stp>T</stp>
        <tr r="G33" s="1"/>
      </tp>
      <tp>
        <v>71.350000000000009</v>
        <stp/>
        <stp>ContractData</stp>
        <stp>S.DWDP</stp>
        <stp>OPen</stp>
        <stp/>
        <stp>T</stp>
        <tr r="L14" s="1"/>
      </tp>
      <tp>
        <v>44.95</v>
        <stp/>
        <stp>ContractData</stp>
        <stp>S.INTC</stp>
        <stp>HIgh</stp>
        <stp/>
        <stp>T</stp>
        <tr r="M20" s="1"/>
      </tp>
      <tp>
        <v>111.5</v>
        <stp/>
        <stp>ContractData</stp>
        <stp>S.V</stp>
        <stp>OPen</stp>
        <stp/>
        <stp>T</stp>
        <tr r="L32" s="1"/>
      </tp>
      <tp>
        <v>138.22</v>
        <stp/>
        <stp>ContractData</stp>
        <stp>S.CAT</stp>
        <stp>OPen</stp>
        <stp/>
        <stp>T</stp>
        <tr r="L10" s="1"/>
      </tp>
      <tp>
        <v>2368410</v>
        <stp/>
        <stp>ContractData</stp>
        <stp>S.PG</stp>
        <stp>T_CVol</stp>
        <stp/>
        <stp>T</stp>
        <tr r="G28" s="1"/>
      </tp>
      <tp>
        <v>115.49000000000001</v>
        <stp/>
        <stp>ContractData</stp>
        <stp>S.CVX</stp>
        <stp>OPen</stp>
        <stp/>
        <stp>T</stp>
        <tr r="L11" s="1"/>
      </tp>
      <tp>
        <v>110.7</v>
        <stp/>
        <stp>ContractData</stp>
        <stp>S.V</stp>
        <stp>LOw</stp>
        <stp/>
        <stp>T</stp>
        <tr r="N32" s="1"/>
      </tp>
      <tp>
        <v>103.32000000000001</v>
        <stp/>
        <stp>ContractData</stp>
        <stp>S.DIS</stp>
        <stp>HIgh</stp>
        <stp/>
        <stp>T</stp>
        <tr r="M35" s="1"/>
      </tp>
      <tp>
        <v>110.75</v>
        <stp/>
        <stp>ContractData</stp>
        <stp>S.V</stp>
        <stp>Bid</stp>
        <stp/>
        <stp>T</stp>
        <tr r="I32" s="1"/>
      </tp>
      <tp>
        <v>110.76</v>
        <stp/>
        <stp>ContractData</stp>
        <stp>S.V</stp>
        <stp>Ask</stp>
        <stp/>
        <stp>T</stp>
        <tr r="J32" s="1"/>
      </tp>
      <tp>
        <v>15199681</v>
        <stp/>
        <stp>ContractData</stp>
        <stp>S.AAPL</stp>
        <stp>T_CVol</stp>
        <stp/>
        <stp>T</stp>
        <tr r="G8" s="1"/>
      </tp>
      <tp>
        <v>35356602</v>
        <stp/>
        <stp>ContractData</stp>
        <stp>S.GE</stp>
        <stp>T_CVol</stp>
        <stp/>
        <stp>T</stp>
        <tr r="G16" s="1"/>
      </tp>
      <tp>
        <v>8599224</v>
        <stp/>
        <stp>ContractData</stp>
        <stp>S.CSCO</stp>
        <stp>T_CVol</stp>
        <stp/>
        <stp>T</stp>
        <tr r="G12" s="1"/>
      </tp>
      <tp>
        <v>94.39</v>
        <stp/>
        <stp>ContractData</stp>
        <stp>S.AXP</stp>
        <stp>OPen</stp>
        <stp/>
        <stp>T</stp>
        <tr r="L7" s="1"/>
      </tp>
      <tp>
        <v>-0.26</v>
        <stp/>
        <stp>ContractData</stp>
        <stp>S.INTC</stp>
        <stp>NetLastTradeToday</stp>
        <stp/>
        <stp>T</stp>
        <tr r="D20" s="1"/>
      </tp>
      <tp>
        <v>0.38333127241251391</v>
        <stp/>
        <stp>ContractData</stp>
        <stp>S.XOM</stp>
        <stp>PerCentNetLastTrade</stp>
        <stp/>
        <stp>T</stp>
        <tr r="H10" s="2"/>
        <tr r="E15" s="1"/>
        <tr r="O15" s="1"/>
      </tp>
      <tp>
        <v>-9.3244923331951932E-2</v>
        <stp/>
        <stp>ContractData</stp>
        <stp>S.WMT</stp>
        <stp>PerCentNetLastTrade</stp>
        <stp/>
        <stp>T</stp>
        <tr r="H14" s="2"/>
        <tr r="E34" s="1"/>
        <tr r="O34" s="1"/>
      </tp>
      <tp>
        <v>-0.67732831608654753</v>
        <stp/>
        <stp>ContractData</stp>
        <stp>S.UNH</stp>
        <stp>PerCentNetLastTrade</stp>
        <stp/>
        <stp>T</stp>
        <tr r="H30" s="2"/>
        <tr r="E30" s="1"/>
        <tr r="O30" s="1"/>
      </tp>
      <tp>
        <v>-0.29049897470950103</v>
        <stp/>
        <stp>ContractData</stp>
        <stp>S.UTX</stp>
        <stp>PerCentNetLastTrade</stp>
        <stp/>
        <stp>T</stp>
        <tr r="H19" s="2"/>
        <tr r="E31" s="1"/>
        <tr r="O31" s="1"/>
      </tp>
      <tp>
        <v>-0.35213963101890838</v>
        <stp/>
        <stp>ContractData</stp>
        <stp>S.TRV</stp>
        <stp>PerCentNetLastTrade</stp>
        <stp/>
        <stp>T</stp>
        <tr r="H22" s="2"/>
        <tr r="E29" s="1"/>
        <tr r="O29" s="1"/>
      </tp>
      <tp>
        <v>2185516</v>
        <stp/>
        <stp>ContractData</stp>
        <stp>S.HD</stp>
        <stp>T_CVol</stp>
        <stp/>
        <stp>T</stp>
        <tr r="G18" s="1"/>
      </tp>
      <tp>
        <v>-0.3939223410241981</v>
        <stp/>
        <stp>ContractData</stp>
        <stp>S.PFE</stp>
        <stp>PerCentNetLastTrade</stp>
        <stp/>
        <stp>T</stp>
        <tr r="H24" s="2"/>
        <tr r="E27" s="1"/>
        <tr r="O27" s="1"/>
      </tp>
      <tp>
        <v>-0.6061626536453949</v>
        <stp/>
        <stp>ContractData</stp>
        <stp>S.NKE</stp>
        <stp>PerCentNetLastTrade</stp>
        <stp/>
        <stp>T</stp>
        <tr r="H27" s="2"/>
        <tr r="E26" s="1"/>
        <tr r="O26" s="1"/>
      </tp>
      <tp>
        <v>-1.0295185612371309</v>
        <stp/>
        <stp>ContractData</stp>
        <stp>S.MMM</stp>
        <stp>PerCentNetLastTrade</stp>
        <stp/>
        <stp>T</stp>
        <tr r="H35" s="2"/>
        <tr r="E6" s="1"/>
        <tr r="O6" s="1"/>
      </tp>
      <tp>
        <v>0.35650623885918004</v>
        <stp/>
        <stp>ContractData</stp>
        <stp>S.MCD</stp>
        <stp>PerCentNetLastTrade</stp>
        <stp/>
        <stp>T</stp>
        <tr r="H11" s="2"/>
        <tr r="E23" s="1"/>
        <tr r="O23" s="1"/>
      </tp>
      <tp>
        <v>0.18426386585590565</v>
        <stp/>
        <stp>ContractData</stp>
        <stp>S.MRK</stp>
        <stp>PerCentNetLastTrade</stp>
        <stp/>
        <stp>T</stp>
        <tr r="H12" s="2"/>
        <tr r="E24" s="1"/>
        <tr r="O24" s="1"/>
      </tp>
      <tp>
        <v>-0.99031371982073158</v>
        <stp/>
        <stp>ContractData</stp>
        <stp>S.JNJ</stp>
        <stp>PerCentNetLastTrade</stp>
        <stp/>
        <stp>T</stp>
        <tr r="H34" s="2"/>
        <tr r="E21" s="1"/>
        <tr r="O21" s="1"/>
      </tp>
      <tp>
        <v>-0.15162235924390985</v>
        <stp/>
        <stp>ContractData</stp>
        <stp>S.JPM</stp>
        <stp>PerCentNetLastTrade</stp>
        <stp/>
        <stp>T</stp>
        <tr r="H15" s="2"/>
        <tr r="E22" s="1"/>
        <tr r="O22" s="1"/>
      </tp>
      <tp>
        <v>-0.2895689371503784</v>
        <stp/>
        <stp>ContractData</stp>
        <stp>S.IBM</stp>
        <stp>PerCentNetLastTrade</stp>
        <stp/>
        <stp>T</stp>
        <tr r="H18" s="2"/>
        <tr r="E19" s="1"/>
        <tr r="O19" s="1"/>
      </tp>
      <tp>
        <v>-3.8834951456310676E-2</v>
        <stp/>
        <stp>ContractData</stp>
        <stp>S.DIS</stp>
        <stp>PerCentNetLastTrade</stp>
        <stp/>
        <stp>T</stp>
        <tr r="H13" s="2"/>
        <tr r="E35" s="1"/>
        <tr r="O35" s="1"/>
      </tp>
      <tp>
        <v>-0.15261627906976744</v>
        <stp/>
        <stp>ContractData</stp>
        <stp>S.CAT</stp>
        <stp>PerCentNetLastTrade</stp>
        <stp/>
        <stp>T</stp>
        <tr r="H16" s="2"/>
        <tr r="E10" s="1"/>
        <tr r="O10" s="1"/>
      </tp>
      <tp>
        <v>0.61647998610749322</v>
        <stp/>
        <stp>ContractData</stp>
        <stp>S.CVX</stp>
        <stp>PerCentNetLastTrade</stp>
        <stp/>
        <stp>T</stp>
        <tr r="H8" s="2"/>
        <tr r="E11" s="1"/>
        <tr r="O11" s="1"/>
      </tp>
      <tp>
        <v>-0.82618366698442958</v>
        <stp/>
        <stp>ContractData</stp>
        <stp>S.AXP</stp>
        <stp>PerCentNetLastTrade</stp>
        <stp/>
        <stp>T</stp>
        <tr r="H33" s="2"/>
        <tr r="E7" s="1"/>
        <tr r="O7" s="1"/>
      </tp>
      <tp>
        <v>94.710000000000008</v>
        <stp/>
        <stp>ContractData</stp>
        <stp>S.AXP</stp>
        <stp>HIgh</stp>
        <stp/>
        <stp>T</stp>
        <tr r="M7" s="1"/>
      </tp>
      <tp>
        <v>784217</v>
        <stp/>
        <stp>ContractData</stp>
        <stp>S.BA</stp>
        <stp>T_CVol</stp>
        <stp/>
        <stp>T</stp>
        <tr r="G9" s="1"/>
      </tp>
      <tp>
        <v>0.85</v>
        <stp/>
        <stp>ContractData</stp>
        <stp>S.AAPL</stp>
        <stp>NetLastTradeToday</stp>
        <stp/>
        <stp>T</stp>
        <tr r="O51" s="1"/>
        <tr r="D8" s="1"/>
      </tp>
      <tp>
        <v>111.66</v>
        <stp/>
        <stp>ContractData</stp>
        <stp>S.V</stp>
        <stp>HIgh</stp>
        <stp/>
        <stp>T</stp>
        <tr r="M32" s="1"/>
      </tp>
      <tp>
        <v>44.94</v>
        <stp/>
        <stp>ContractData</stp>
        <stp>S.INTC</stp>
        <stp>OPen</stp>
        <stp/>
        <stp>T</stp>
        <tr r="L20" s="1"/>
      </tp>
      <tp>
        <v>116.77</v>
        <stp/>
        <stp>ContractData</stp>
        <stp>S.CVX</stp>
        <stp>HIgh</stp>
        <stp/>
        <stp>T</stp>
        <tr r="M11" s="1"/>
      </tp>
      <tp>
        <v>103.22</v>
        <stp/>
        <stp>ContractData</stp>
        <stp>S.DIS</stp>
        <stp>OPen</stp>
        <stp/>
        <stp>T</stp>
        <tr r="L35" s="1"/>
      </tp>
      <tp>
        <v>138.42000000000002</v>
        <stp/>
        <stp>ContractData</stp>
        <stp>S.CAT</stp>
        <stp>HIgh</stp>
        <stp/>
        <stp>T</stp>
        <tr r="M10" s="1"/>
      </tp>
      <tp>
        <v>173.36</v>
        <stp/>
        <stp>ContractData</stp>
        <stp>S.AAPL</stp>
        <stp>OPen</stp>
        <stp/>
        <stp>T</stp>
        <tr r="L8" s="1"/>
        <tr r="O43" s="1"/>
      </tp>
      <tp>
        <v>3747149</v>
        <stp/>
        <stp>ContractData</stp>
        <stp>S.KO</stp>
        <stp>T_CVol</stp>
        <stp/>
        <stp>T</stp>
        <tr r="G13" s="1"/>
      </tp>
      <tp>
        <v>0.86</v>
        <stp/>
        <stp>ContractData</stp>
        <stp>S.AAPL</stp>
        <stp>NetLastQuoteToday</stp>
        <stp/>
        <stp>T</stp>
        <tr r="O47" s="1"/>
      </tp>
      <tp>
        <v>138.30000000000001</v>
        <stp/>
        <stp>ContractData</stp>
        <stp>S.JNJ</stp>
        <stp>OPen</stp>
        <stp/>
        <stp>T</stp>
        <tr r="L21" s="1"/>
      </tp>
      <tp>
        <v>54.57</v>
        <stp/>
        <stp>ContractData</stp>
        <stp>S.MRK</stp>
        <stp>HIgh</stp>
        <stp/>
        <stp>T</stp>
        <tr r="M24" s="1"/>
      </tp>
      <tp>
        <v>233.86</v>
        <stp/>
        <stp>ContractData</stp>
        <stp>S.MMM</stp>
        <stp>HIgh</stp>
        <stp/>
        <stp>T</stp>
        <tr r="M6" s="1"/>
      </tp>
      <tp>
        <v>99.03</v>
        <stp/>
        <stp>ContractData</stp>
        <stp>S.JPM</stp>
        <stp>OPen</stp>
        <stp/>
        <stp>T</stp>
        <tr r="L22" s="1"/>
      </tp>
      <tp>
        <v>170.35</v>
        <stp/>
        <stp>ContractData</stp>
        <stp>S.MCD</stp>
        <stp>HIgh</stp>
        <stp/>
        <stp>T</stp>
        <tr r="M23" s="1"/>
      </tp>
      <tp>
        <v>152</v>
        <stp/>
        <stp>ContractData</stp>
        <stp>S.IBM</stp>
        <stp>OPen</stp>
        <stp/>
        <stp>T</stp>
        <tr r="L19" s="1"/>
      </tp>
      <tp>
        <v>59.34</v>
        <stp/>
        <stp>ContractData</stp>
        <stp>S.NKE</stp>
        <stp>HIgh</stp>
        <stp/>
        <stp>T</stp>
        <tr r="M26" s="1"/>
      </tp>
      <tp>
        <v>35.32</v>
        <stp/>
        <stp>ContractData</stp>
        <stp>S.PFE</stp>
        <stp>LOw</stp>
        <stp/>
        <stp>T</stp>
        <tr r="N27" s="1"/>
      </tp>
      <tp>
        <v>81.19</v>
        <stp/>
        <stp>ContractData</stp>
        <stp>S.XOM</stp>
        <stp>Ask</stp>
        <stp/>
        <stp>T</stp>
        <tr r="J15" s="1"/>
      </tp>
      <tp>
        <v>210.76</v>
        <stp/>
        <stp>ContractData</stp>
        <stp>S.UNH</stp>
        <stp>LOw</stp>
        <stp/>
        <stp>T</stp>
        <tr r="N30" s="1"/>
      </tp>
      <tp>
        <v>116.55</v>
        <stp/>
        <stp>ContractData</stp>
        <stp>S.UTX</stp>
        <stp>LOw</stp>
        <stp/>
        <stp>T</stp>
        <tr r="N31" s="1"/>
      </tp>
      <tp>
        <v>129.72</v>
        <stp/>
        <stp>ContractData</stp>
        <stp>S.TRV</stp>
        <stp>LOw</stp>
        <stp/>
        <stp>T</stp>
        <tr r="N29" s="1"/>
      </tp>
      <tp>
        <v>96.11</v>
        <stp/>
        <stp>ContractData</stp>
        <stp>S.WMT</stp>
        <stp>LOw</stp>
        <stp/>
        <stp>T</stp>
        <tr r="N34" s="1"/>
      </tp>
      <tp>
        <v>81.180000000000007</v>
        <stp/>
        <stp>ContractData</stp>
        <stp>S.XOM</stp>
        <stp>Bid</stp>
        <stp/>
        <stp>T</stp>
        <tr r="I15" s="1"/>
      </tp>
      <tp>
        <v>130.19</v>
        <stp/>
        <stp>ContractData</stp>
        <stp>S.TRV</stp>
        <stp>Ask</stp>
        <stp/>
        <stp>T</stp>
        <tr r="J29" s="1"/>
      </tp>
      <tp>
        <v>96.42</v>
        <stp/>
        <stp>ContractData</stp>
        <stp>S.WMT</stp>
        <stp>Bid</stp>
        <stp/>
        <stp>T</stp>
        <tr r="I34" s="1"/>
      </tp>
      <tp>
        <v>116.71000000000001</v>
        <stp/>
        <stp>ContractData</stp>
        <stp>S.UTX</stp>
        <stp>Ask</stp>
        <stp/>
        <stp>T</stp>
        <tr r="J31" s="1"/>
      </tp>
      <tp>
        <v>211.17000000000002</v>
        <stp/>
        <stp>ContractData</stp>
        <stp>S.UNH</stp>
        <stp>Ask</stp>
        <stp/>
        <stp>T</stp>
        <tr r="J30" s="1"/>
      </tp>
      <tp>
        <v>81.070000000000007</v>
        <stp/>
        <stp>ContractData</stp>
        <stp>S.XOM</stp>
        <stp>LOw</stp>
        <stp/>
        <stp>T</stp>
        <tr r="N15" s="1"/>
      </tp>
      <tp>
        <v>211.13</v>
        <stp/>
        <stp>ContractData</stp>
        <stp>S.UNH</stp>
        <stp>Bid</stp>
        <stp/>
        <stp>T</stp>
        <tr r="I30" s="1"/>
      </tp>
      <tp>
        <v>116.69</v>
        <stp/>
        <stp>ContractData</stp>
        <stp>S.UTX</stp>
        <stp>Bid</stp>
        <stp/>
        <stp>T</stp>
        <tr r="I31" s="1"/>
      </tp>
      <tp>
        <v>130.16</v>
        <stp/>
        <stp>ContractData</stp>
        <stp>S.TRV</stp>
        <stp>Bid</stp>
        <stp/>
        <stp>T</stp>
        <tr r="I29" s="1"/>
      </tp>
      <tp>
        <v>96.43</v>
        <stp/>
        <stp>ContractData</stp>
        <stp>S.WMT</stp>
        <stp>Ask</stp>
        <stp/>
        <stp>T</stp>
        <tr r="J34" s="1"/>
      </tp>
      <tp>
        <v>35.410000000000004</v>
        <stp/>
        <stp>ContractData</stp>
        <stp>S.PFE</stp>
        <stp>Ask</stp>
        <stp/>
        <stp>T</stp>
        <tr r="J27" s="1"/>
      </tp>
      <tp>
        <v>35.4</v>
        <stp/>
        <stp>ContractData</stp>
        <stp>S.PFE</stp>
        <stp>Bid</stp>
        <stp/>
        <stp>T</stp>
        <tr r="I27" s="1"/>
      </tp>
      <tp>
        <v>59.18</v>
        <stp/>
        <stp>ContractData</stp>
        <stp>S.NKE</stp>
        <stp>OPen</stp>
        <stp/>
        <stp>T</stp>
        <tr r="L26" s="1"/>
      </tp>
      <tp>
        <v>93.48</v>
        <stp/>
        <stp>ContractData</stp>
        <stp>S.AXP</stp>
        <stp>LOw</stp>
        <stp/>
        <stp>T</stp>
        <tr r="N7" s="1"/>
      </tp>
      <tp>
        <v>54.38</v>
        <stp/>
        <stp>ContractData</stp>
        <stp>S.MRK</stp>
        <stp>Ask</stp>
        <stp/>
        <stp>T</stp>
        <tr r="J24" s="1"/>
      </tp>
      <tp>
        <v>59.02</v>
        <stp/>
        <stp>ContractData</stp>
        <stp>S.NKE</stp>
        <stp>Bid</stp>
        <stp/>
        <stp>T</stp>
        <tr r="I26" s="1"/>
      </tp>
      <tp>
        <v>168.9</v>
        <stp/>
        <stp>ContractData</stp>
        <stp>S.MCD</stp>
        <stp>Ask</stp>
        <stp/>
        <stp>T</stp>
        <tr r="J23" s="1"/>
      </tp>
      <tp>
        <v>231.68</v>
        <stp/>
        <stp>ContractData</stp>
        <stp>S.MMM</stp>
        <stp>Ask</stp>
        <stp/>
        <stp>T</stp>
        <tr r="J6" s="1"/>
      </tp>
      <tp>
        <v>231.63</v>
        <stp/>
        <stp>ContractData</stp>
        <stp>S.MMM</stp>
        <stp>Bid</stp>
        <stp/>
        <stp>T</stp>
        <tr r="I6" s="1"/>
      </tp>
      <tp>
        <v>168.87</v>
        <stp/>
        <stp>ContractData</stp>
        <stp>S.MCD</stp>
        <stp>Bid</stp>
        <stp/>
        <stp>T</stp>
        <tr r="I23" s="1"/>
      </tp>
      <tp>
        <v>59.03</v>
        <stp/>
        <stp>ContractData</stp>
        <stp>S.NKE</stp>
        <stp>Ask</stp>
        <stp/>
        <stp>T</stp>
        <tr r="J26" s="1"/>
      </tp>
      <tp>
        <v>54.370000000000005</v>
        <stp/>
        <stp>ContractData</stp>
        <stp>S.MRK</stp>
        <stp>Bid</stp>
        <stp/>
        <stp>T</stp>
        <tr r="I24" s="1"/>
      </tp>
      <tp>
        <v>137.20000000000002</v>
        <stp/>
        <stp>ContractData</stp>
        <stp>S.CAT</stp>
        <stp>LOw</stp>
        <stp/>
        <stp>T</stp>
        <tr r="N10" s="1"/>
      </tp>
      <tp>
        <v>115.32000000000001</v>
        <stp/>
        <stp>ContractData</stp>
        <stp>S.CVX</stp>
        <stp>LOw</stp>
        <stp/>
        <stp>T</stp>
        <tr r="N11" s="1"/>
      </tp>
      <tp>
        <v>136.96</v>
        <stp/>
        <stp>ContractData</stp>
        <stp>S.JNJ</stp>
        <stp>Bid</stp>
        <stp/>
        <stp>T</stp>
        <tr r="I21" s="1"/>
      </tp>
      <tp>
        <v>151.52000000000001</v>
        <stp/>
        <stp>ContractData</stp>
        <stp>S.IBM</stp>
        <stp>Ask</stp>
        <stp/>
        <stp>T</stp>
        <tr r="J19" s="1"/>
      </tp>
      <tp>
        <v>98.78</v>
        <stp/>
        <stp>ContractData</stp>
        <stp>S.JPM</stp>
        <stp>Bid</stp>
        <stp/>
        <stp>T</stp>
        <tr r="I22" s="1"/>
      </tp>
      <tp>
        <v>102.73</v>
        <stp/>
        <stp>ContractData</stp>
        <stp>S.DIS</stp>
        <stp>LOw</stp>
        <stp/>
        <stp>T</stp>
        <tr r="N35" s="1"/>
      </tp>
      <tp>
        <v>98.79</v>
        <stp/>
        <stp>ContractData</stp>
        <stp>S.JPM</stp>
        <stp>Ask</stp>
        <stp/>
        <stp>T</stp>
        <tr r="J22" s="1"/>
      </tp>
      <tp>
        <v>151.5</v>
        <stp/>
        <stp>ContractData</stp>
        <stp>S.IBM</stp>
        <stp>Bid</stp>
        <stp/>
        <stp>T</stp>
        <tr r="I19" s="1"/>
      </tp>
      <tp>
        <v>136.97</v>
        <stp/>
        <stp>ContractData</stp>
        <stp>S.JNJ</stp>
        <stp>Ask</stp>
        <stp/>
        <stp>T</stp>
        <tr r="J21" s="1"/>
      </tp>
      <tp>
        <v>102.96000000000001</v>
        <stp/>
        <stp>ContractData</stp>
        <stp>S.DIS</stp>
        <stp>Ask</stp>
        <stp/>
        <stp>T</stp>
        <tr r="J35" s="1"/>
      </tp>
      <tp>
        <v>151.33000000000001</v>
        <stp/>
        <stp>ContractData</stp>
        <stp>S.IBM</stp>
        <stp>LOw</stp>
        <stp/>
        <stp>T</stp>
        <tr r="N19" s="1"/>
      </tp>
      <tp>
        <v>102.94</v>
        <stp/>
        <stp>ContractData</stp>
        <stp>S.DIS</stp>
        <stp>Bid</stp>
        <stp/>
        <stp>T</stp>
        <tr r="I35" s="1"/>
      </tp>
      <tp>
        <v>136.6</v>
        <stp/>
        <stp>ContractData</stp>
        <stp>S.JNJ</stp>
        <stp>LOw</stp>
        <stp/>
        <stp>T</stp>
        <tr r="N21" s="1"/>
      </tp>
      <tp>
        <v>98.67</v>
        <stp/>
        <stp>ContractData</stp>
        <stp>S.JPM</stp>
        <stp>LOw</stp>
        <stp/>
        <stp>T</stp>
        <tr r="N22" s="1"/>
      </tp>
      <tp>
        <v>137.37</v>
        <stp/>
        <stp>ContractData</stp>
        <stp>S.CAT</stp>
        <stp>Bid</stp>
        <stp/>
        <stp>T</stp>
        <tr r="I10" s="1"/>
      </tp>
      <tp>
        <v>115.88</v>
        <stp/>
        <stp>ContractData</stp>
        <stp>S.CVX</stp>
        <stp>Bid</stp>
        <stp/>
        <stp>T</stp>
        <tr r="I11" s="1"/>
      </tp>
      <tp>
        <v>231.55</v>
        <stp/>
        <stp>ContractData</stp>
        <stp>S.MMM</stp>
        <stp>LOw</stp>
        <stp/>
        <stp>T</stp>
        <tr r="N6" s="1"/>
      </tp>
      <tp>
        <v>168.66</v>
        <stp/>
        <stp>ContractData</stp>
        <stp>S.MCD</stp>
        <stp>LOw</stp>
        <stp/>
        <stp>T</stp>
        <tr r="N23" s="1"/>
      </tp>
      <tp>
        <v>54.17</v>
        <stp/>
        <stp>ContractData</stp>
        <stp>S.MRK</stp>
        <stp>LOw</stp>
        <stp/>
        <stp>T</stp>
        <tr r="N24" s="1"/>
      </tp>
      <tp>
        <v>93.64</v>
        <stp/>
        <stp>ContractData</stp>
        <stp>S.AXP</stp>
        <stp>Ask</stp>
        <stp/>
        <stp>T</stp>
        <tr r="J7" s="1"/>
      </tp>
      <tp>
        <v>93.63</v>
        <stp/>
        <stp>ContractData</stp>
        <stp>S.AXP</stp>
        <stp>Bid</stp>
        <stp/>
        <stp>T</stp>
        <tr r="I7" s="1"/>
      </tp>
      <tp>
        <v>115.89</v>
        <stp/>
        <stp>ContractData</stp>
        <stp>S.CVX</stp>
        <stp>Ask</stp>
        <stp/>
        <stp>T</stp>
        <tr r="J11" s="1"/>
      </tp>
      <tp>
        <v>137.42000000000002</v>
        <stp/>
        <stp>ContractData</stp>
        <stp>S.CAT</stp>
        <stp>Ask</stp>
        <stp/>
        <stp>T</stp>
        <tr r="J10" s="1"/>
      </tp>
      <tp>
        <v>58.94</v>
        <stp/>
        <stp>ContractData</stp>
        <stp>S.NKE</stp>
        <stp>LOw</stp>
        <stp/>
        <stp>T</stp>
        <tr r="N26" s="1"/>
      </tp>
      <tp>
        <v>152.39000000000001</v>
        <stp/>
        <stp>ContractData</stp>
        <stp>S.IBM</stp>
        <stp>HIgh</stp>
        <stp/>
        <stp>T</stp>
        <tr r="M19" s="1"/>
      </tp>
      <tp>
        <v>7652668</v>
        <stp/>
        <stp>ContractData</stp>
        <stp>S.INTC</stp>
        <stp>T_CVol</stp>
        <stp/>
        <stp>T</stp>
        <tr r="G20" s="1"/>
      </tp>
      <tp>
        <v>169.27</v>
        <stp/>
        <stp>ContractData</stp>
        <stp>S.MCD</stp>
        <stp>OPen</stp>
        <stp/>
        <stp>T</stp>
        <tr r="L23" s="1"/>
      </tp>
      <tp>
        <v>233.06</v>
        <stp/>
        <stp>ContractData</stp>
        <stp>S.MMM</stp>
        <stp>OPen</stp>
        <stp/>
        <stp>T</stp>
        <tr r="L6" s="1"/>
      </tp>
      <tp>
        <v>99.52</v>
        <stp/>
        <stp>ContractData</stp>
        <stp>S.JPM</stp>
        <stp>HIgh</stp>
        <stp/>
        <stp>T</stp>
        <tr r="M22" s="1"/>
      </tp>
      <tp>
        <v>138.38</v>
        <stp/>
        <stp>ContractData</stp>
        <stp>S.JNJ</stp>
        <stp>HIgh</stp>
        <stp/>
        <stp>T</stp>
        <tr r="M21" s="1"/>
      </tp>
      <tp>
        <v>54.230000000000004</v>
        <stp/>
        <stp>ContractData</stp>
        <stp>S.MRK</stp>
        <stp>OPen</stp>
        <stp/>
        <stp>T</stp>
        <tr r="L24" s="1"/>
      </tp>
      <tp>
        <v>-0.62808434275459846</v>
        <stp/>
        <stp>ContractData</stp>
        <stp>S.V</stp>
        <stp>PerCentNetLastTrade</stp>
        <stp/>
        <stp>T</stp>
        <tr r="H29" s="2"/>
        <tr r="E32" s="1"/>
        <tr r="O32" s="1"/>
      </tp>
      <tp>
        <v>175</v>
        <stp/>
        <stp>ContractData</stp>
        <stp>S.AAPL</stp>
        <stp>High</stp>
        <stp/>
        <stp>T</stp>
        <tr r="O44" s="1"/>
      </tp>
      <tp>
        <v>175</v>
        <stp/>
        <stp>ContractData</stp>
        <stp>S.AAPL</stp>
        <stp>HIgh</stp>
        <stp/>
        <stp>T</stp>
        <tr r="M8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65135430283107"/>
          <c:y val="3.6517099541661775E-2"/>
          <c:w val="0.83195969388779412"/>
          <c:h val="0.9498505895718258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2">
                    <a:lumMod val="0"/>
                    <a:lumOff val="100000"/>
                  </a:schemeClr>
                </a:gs>
                <a:gs pos="35000">
                  <a:schemeClr val="accent2">
                    <a:lumMod val="0"/>
                    <a:lumOff val="100000"/>
                  </a:schemeClr>
                </a:gs>
                <a:gs pos="100000">
                  <a:srgbClr val="FF0000"/>
                </a:gs>
              </a:gsLst>
              <a:path path="rect">
                <a:fillToRect l="100000" t="100000"/>
              </a:path>
              <a:tileRect r="-100000" b="-100000"/>
            </a:gra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8003E57-A979-43E6-BD67-766AE7F288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A3D-48DE-A489-6E86DFE2CED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83E67A3-351A-4BAD-8B8E-2144069EFD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3793F76-A7B2-4DF1-B110-B5AC581A6F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4FCF96F-B5F9-498F-9AFD-7DC78182BC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5662EDC-0D64-4338-8A0F-C05DCE2295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2A6A40F-7D91-497C-B163-778139B975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5285D01-3A17-4B20-ADFB-558B872ABA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DA222A0-792D-46D0-9B06-65AC15785E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5CFA7871-84AC-438F-8AC3-6C6DF9328D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3991237-FA06-4CDF-830D-720D05DFFA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7AFAE6B8-491D-41B5-B800-DBB6EF6F08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12C0621-B03F-4C03-A8CA-8E7505F141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7EE8CD18-95B5-4788-BF24-76F0A4AAB5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F50BD5FA-FDE1-4CD4-9CB0-1B2015903F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657DE5E8-3939-498B-9D82-3F401BE339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D09D788C-5F06-4318-80F9-D4FAC3481F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FE41500D-502A-4DEC-941D-738DDC1E66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CD2FCAE6-0A9A-4581-A5ED-130C32C108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5887B527-B768-437B-9DD0-A5BD2C3C04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34A260C2-154B-46E9-AEA4-7D79512B6A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4EC3EE17-7E54-480D-A93E-5E38D62CBE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77EF9DCD-C521-449E-878F-87CF5ACBE7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5ED1ADC7-99E3-4818-95C9-B9F06A8A2C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4A15082D-3282-444D-9E6E-3806498128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7CA1DA58-808D-4407-91E8-AF4569BA14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F8A8797E-4148-414E-9F6A-2C9F7626A8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4C9824D4-B80E-406B-9B53-187994E01E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2FAE5742-DDA7-4041-8A4B-310B93D7BA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45702551-1EBC-4683-BF43-FF1FACE4D9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81242B76-0378-4E68-8725-34C880EAE2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Data!$G$6:$G$35</c:f>
              <c:strCache>
                <c:ptCount val="30"/>
                <c:pt idx="0">
                  <c:v>S.VZ</c:v>
                </c:pt>
                <c:pt idx="1">
                  <c:v>S.GE</c:v>
                </c:pt>
                <c:pt idx="2">
                  <c:v>S.CVX</c:v>
                </c:pt>
                <c:pt idx="3">
                  <c:v>S.AAPL</c:v>
                </c:pt>
                <c:pt idx="4">
                  <c:v>S.XOM</c:v>
                </c:pt>
                <c:pt idx="5">
                  <c:v>S.MCD</c:v>
                </c:pt>
                <c:pt idx="6">
                  <c:v>S.MRK</c:v>
                </c:pt>
                <c:pt idx="7">
                  <c:v>S.DIS</c:v>
                </c:pt>
                <c:pt idx="8">
                  <c:v>S.WMT</c:v>
                </c:pt>
                <c:pt idx="9">
                  <c:v>S.JPM</c:v>
                </c:pt>
                <c:pt idx="10">
                  <c:v>S.CAT</c:v>
                </c:pt>
                <c:pt idx="11">
                  <c:v>S.KO</c:v>
                </c:pt>
                <c:pt idx="12">
                  <c:v>S.IBM</c:v>
                </c:pt>
                <c:pt idx="13">
                  <c:v>S.UTX</c:v>
                </c:pt>
                <c:pt idx="14">
                  <c:v>S.HD</c:v>
                </c:pt>
                <c:pt idx="15">
                  <c:v>S.MSFT</c:v>
                </c:pt>
                <c:pt idx="16">
                  <c:v>S.TRV</c:v>
                </c:pt>
                <c:pt idx="17">
                  <c:v>S.CSCO</c:v>
                </c:pt>
                <c:pt idx="18">
                  <c:v>S.PFE</c:v>
                </c:pt>
                <c:pt idx="19">
                  <c:v>S.GS</c:v>
                </c:pt>
                <c:pt idx="20">
                  <c:v>S.INTC</c:v>
                </c:pt>
                <c:pt idx="21">
                  <c:v>S.NKE</c:v>
                </c:pt>
                <c:pt idx="22">
                  <c:v>S.PG</c:v>
                </c:pt>
                <c:pt idx="23">
                  <c:v>S.V</c:v>
                </c:pt>
                <c:pt idx="24">
                  <c:v>S.UNH</c:v>
                </c:pt>
                <c:pt idx="25">
                  <c:v>S.DWDP</c:v>
                </c:pt>
                <c:pt idx="26">
                  <c:v>S.BA</c:v>
                </c:pt>
                <c:pt idx="27">
                  <c:v>S.AXP</c:v>
                </c:pt>
                <c:pt idx="28">
                  <c:v>S.JNJ</c:v>
                </c:pt>
                <c:pt idx="29">
                  <c:v>S.MMM</c:v>
                </c:pt>
              </c:strCache>
            </c:strRef>
          </c:cat>
          <c:val>
            <c:numRef>
              <c:f>Data!$J$6:$J$35</c:f>
              <c:numCache>
                <c:formatCode>0.00%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3.8834951456310677E-4</c:v>
                </c:pt>
                <c:pt idx="8">
                  <c:v>9.3244923331951932E-4</c:v>
                </c:pt>
                <c:pt idx="9">
                  <c:v>1.5162235924390986E-3</c:v>
                </c:pt>
                <c:pt idx="10">
                  <c:v>1.5261627906976744E-3</c:v>
                </c:pt>
                <c:pt idx="11">
                  <c:v>2.4027959807776324E-3</c:v>
                </c:pt>
                <c:pt idx="12">
                  <c:v>2.8956893715037842E-3</c:v>
                </c:pt>
                <c:pt idx="13">
                  <c:v>2.9049897470950102E-3</c:v>
                </c:pt>
                <c:pt idx="14">
                  <c:v>3.2974661575841725E-3</c:v>
                </c:pt>
                <c:pt idx="15">
                  <c:v>3.463927376970855E-3</c:v>
                </c:pt>
                <c:pt idx="16">
                  <c:v>3.521396310189084E-3</c:v>
                </c:pt>
                <c:pt idx="17">
                  <c:v>3.5470668485675307E-3</c:v>
                </c:pt>
                <c:pt idx="18">
                  <c:v>3.9392234102419814E-3</c:v>
                </c:pt>
                <c:pt idx="19">
                  <c:v>4.6214603814805476E-3</c:v>
                </c:pt>
                <c:pt idx="20">
                  <c:v>5.7854917668001783E-3</c:v>
                </c:pt>
                <c:pt idx="21">
                  <c:v>6.0616265364539486E-3</c:v>
                </c:pt>
                <c:pt idx="22">
                  <c:v>6.1992786293958522E-3</c:v>
                </c:pt>
                <c:pt idx="23">
                  <c:v>6.2808434275459842E-3</c:v>
                </c:pt>
                <c:pt idx="24">
                  <c:v>6.7732831608654752E-3</c:v>
                </c:pt>
                <c:pt idx="25">
                  <c:v>7.7182149873701936E-3</c:v>
                </c:pt>
                <c:pt idx="26">
                  <c:v>7.9403722985879627E-3</c:v>
                </c:pt>
                <c:pt idx="27">
                  <c:v>8.2618366698442962E-3</c:v>
                </c:pt>
                <c:pt idx="28">
                  <c:v>9.9031371982073162E-3</c:v>
                </c:pt>
                <c:pt idx="29">
                  <c:v>1.029518561237131E-2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AA3D-48DE-A489-6E86DFE2CEDB}"/>
            </c:ext>
            <c:ext xmlns:c15="http://schemas.microsoft.com/office/drawing/2012/chart" uri="{02D57815-91ED-43cb-92C2-25804820EDAC}">
              <c15:datalabelsRange>
                <c15:f>Data!$K$6:$K$35</c15:f>
                <c15:dlblRangeCache>
                  <c:ptCount val="30"/>
                  <c:pt idx="7">
                    <c:v>-0.04%</c:v>
                  </c:pt>
                  <c:pt idx="8">
                    <c:v>-0.09%</c:v>
                  </c:pt>
                  <c:pt idx="9">
                    <c:v>-0.15%</c:v>
                  </c:pt>
                  <c:pt idx="10">
                    <c:v>-0.15%</c:v>
                  </c:pt>
                  <c:pt idx="11">
                    <c:v>-0.24%</c:v>
                  </c:pt>
                  <c:pt idx="12">
                    <c:v>-0.29%</c:v>
                  </c:pt>
                  <c:pt idx="13">
                    <c:v>-0.29%</c:v>
                  </c:pt>
                  <c:pt idx="14">
                    <c:v>-0.33%</c:v>
                  </c:pt>
                  <c:pt idx="15">
                    <c:v>-0.35%</c:v>
                  </c:pt>
                  <c:pt idx="16">
                    <c:v>-0.35%</c:v>
                  </c:pt>
                  <c:pt idx="17">
                    <c:v>-0.35%</c:v>
                  </c:pt>
                  <c:pt idx="18">
                    <c:v>-0.39%</c:v>
                  </c:pt>
                  <c:pt idx="19">
                    <c:v>-0.46%</c:v>
                  </c:pt>
                  <c:pt idx="20">
                    <c:v>-0.58%</c:v>
                  </c:pt>
                  <c:pt idx="21">
                    <c:v>-0.61%</c:v>
                  </c:pt>
                  <c:pt idx="22">
                    <c:v>-0.62%</c:v>
                  </c:pt>
                  <c:pt idx="23">
                    <c:v>-0.63%</c:v>
                  </c:pt>
                  <c:pt idx="24">
                    <c:v>-0.68%</c:v>
                  </c:pt>
                  <c:pt idx="25">
                    <c:v>-0.77%</c:v>
                  </c:pt>
                  <c:pt idx="26">
                    <c:v>-0.79%</c:v>
                  </c:pt>
                  <c:pt idx="27">
                    <c:v>-0.83%</c:v>
                  </c:pt>
                  <c:pt idx="28">
                    <c:v>-0.99%</c:v>
                  </c:pt>
                  <c:pt idx="29">
                    <c:v>-1.03%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lin ang="6000000" scaled="0"/>
              <a:tileRect/>
            </a:gra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4869F8F-7D28-412E-A980-A60B7C2557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AA3D-48DE-A489-6E86DFE2CED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7EA8670-B3E3-4D13-9837-B7EB3E1742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DD251AA-A92D-4C7C-B8DD-464092AEDB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6D45CEA-1096-4B64-8509-5FB61636CF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DCD2844-DE12-4BF3-95CC-9542D5CEB4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E7D67CF-28D2-4A43-B8B4-44325E7C66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D9BA6A1-EB99-4A67-A85A-9206E91B1F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983DA72-339E-42B8-AB7C-CC153BF4D9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173B1E0-B7E4-47D5-9944-772DCCDAAF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C9329B7-9E45-4BAA-86AA-4F14475811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0ABCF9D-B6AF-45A0-B428-98F8B34B23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EA94AC1A-1A8C-45B7-B95A-5FB6A9A52D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3D48261F-C923-4EF6-95D6-D28802123F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617B649E-A8F9-4585-B5ED-94D73BC571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0B57DF5-2457-4796-B357-A7DC334249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B99E481-D5CB-4C69-BA7D-C50B646D3A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74FEC99C-B081-4B6A-A03B-55D77648EC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E96BEBA7-EEE9-4AFF-876F-01DEC23082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456EA98F-58AB-4A5B-B6C1-FE9F301349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CE34DE57-0804-48C6-9666-22BBD2F547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10F768B5-D637-4816-B41E-02BC21EE6E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5989DA45-D38B-43C5-A8A7-0F91C3F5C8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7C99A298-3136-46BC-B4D7-1B2C28BEC7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5F4AE90B-B580-4E2B-AEAB-F83ADA06FE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2623FC4B-2363-459F-A9C3-1C939D89B8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921A0955-2D2F-4742-B39F-0F8BB2B9E4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73D35ACA-CAB7-4A40-A935-2BCE4694FE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3313333A-D780-49D6-B2C8-8FB0922F8C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89D628C5-676C-4880-88D5-E43E26EEF2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1FE84BE7-AD83-4587-9B51-1A6E5F689A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Data!$G$6:$G$35</c:f>
              <c:strCache>
                <c:ptCount val="30"/>
                <c:pt idx="0">
                  <c:v>S.VZ</c:v>
                </c:pt>
                <c:pt idx="1">
                  <c:v>S.GE</c:v>
                </c:pt>
                <c:pt idx="2">
                  <c:v>S.CVX</c:v>
                </c:pt>
                <c:pt idx="3">
                  <c:v>S.AAPL</c:v>
                </c:pt>
                <c:pt idx="4">
                  <c:v>S.XOM</c:v>
                </c:pt>
                <c:pt idx="5">
                  <c:v>S.MCD</c:v>
                </c:pt>
                <c:pt idx="6">
                  <c:v>S.MRK</c:v>
                </c:pt>
                <c:pt idx="7">
                  <c:v>S.DIS</c:v>
                </c:pt>
                <c:pt idx="8">
                  <c:v>S.WMT</c:v>
                </c:pt>
                <c:pt idx="9">
                  <c:v>S.JPM</c:v>
                </c:pt>
                <c:pt idx="10">
                  <c:v>S.CAT</c:v>
                </c:pt>
                <c:pt idx="11">
                  <c:v>S.KO</c:v>
                </c:pt>
                <c:pt idx="12">
                  <c:v>S.IBM</c:v>
                </c:pt>
                <c:pt idx="13">
                  <c:v>S.UTX</c:v>
                </c:pt>
                <c:pt idx="14">
                  <c:v>S.HD</c:v>
                </c:pt>
                <c:pt idx="15">
                  <c:v>S.MSFT</c:v>
                </c:pt>
                <c:pt idx="16">
                  <c:v>S.TRV</c:v>
                </c:pt>
                <c:pt idx="17">
                  <c:v>S.CSCO</c:v>
                </c:pt>
                <c:pt idx="18">
                  <c:v>S.PFE</c:v>
                </c:pt>
                <c:pt idx="19">
                  <c:v>S.GS</c:v>
                </c:pt>
                <c:pt idx="20">
                  <c:v>S.INTC</c:v>
                </c:pt>
                <c:pt idx="21">
                  <c:v>S.NKE</c:v>
                </c:pt>
                <c:pt idx="22">
                  <c:v>S.PG</c:v>
                </c:pt>
                <c:pt idx="23">
                  <c:v>S.V</c:v>
                </c:pt>
                <c:pt idx="24">
                  <c:v>S.UNH</c:v>
                </c:pt>
                <c:pt idx="25">
                  <c:v>S.DWDP</c:v>
                </c:pt>
                <c:pt idx="26">
                  <c:v>S.BA</c:v>
                </c:pt>
                <c:pt idx="27">
                  <c:v>S.AXP</c:v>
                </c:pt>
                <c:pt idx="28">
                  <c:v>S.JNJ</c:v>
                </c:pt>
                <c:pt idx="29">
                  <c:v>S.MMM</c:v>
                </c:pt>
              </c:strCache>
            </c:strRef>
          </c:cat>
          <c:val>
            <c:numRef>
              <c:f>Data!$I$6:$I$35</c:f>
              <c:numCache>
                <c:formatCode>0.00%</c:formatCode>
                <c:ptCount val="30"/>
                <c:pt idx="0">
                  <c:v>1.8406236466002601E-2</c:v>
                </c:pt>
                <c:pt idx="1">
                  <c:v>1.6264722378014584E-2</c:v>
                </c:pt>
                <c:pt idx="2">
                  <c:v>6.1647998610749322E-3</c:v>
                </c:pt>
                <c:pt idx="3">
                  <c:v>4.9093219360055442E-3</c:v>
                </c:pt>
                <c:pt idx="4">
                  <c:v>3.8333127241251389E-3</c:v>
                </c:pt>
                <c:pt idx="5">
                  <c:v>3.5650623885918001E-3</c:v>
                </c:pt>
                <c:pt idx="6">
                  <c:v>1.8426386585590564E-3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D-AA3D-48DE-A489-6E86DFE2CEDB}"/>
            </c:ext>
            <c:ext xmlns:c15="http://schemas.microsoft.com/office/drawing/2012/chart" uri="{02D57815-91ED-43cb-92C2-25804820EDAC}">
              <c15:datalabelsRange>
                <c15:f>Data!$I$6:$I$35</c15:f>
                <c15:dlblRangeCache>
                  <c:ptCount val="30"/>
                  <c:pt idx="0">
                    <c:v>1.84%</c:v>
                  </c:pt>
                  <c:pt idx="1">
                    <c:v>1.63%</c:v>
                  </c:pt>
                  <c:pt idx="2">
                    <c:v>0.62%</c:v>
                  </c:pt>
                  <c:pt idx="3">
                    <c:v>0.49%</c:v>
                  </c:pt>
                  <c:pt idx="4">
                    <c:v>0.38%</c:v>
                  </c:pt>
                  <c:pt idx="5">
                    <c:v>0.36%</c:v>
                  </c:pt>
                  <c:pt idx="6">
                    <c:v>0.18%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43"/>
        <c:axId val="241732928"/>
        <c:axId val="241732368"/>
      </c:barChart>
      <c:catAx>
        <c:axId val="241732928"/>
        <c:scaling>
          <c:orientation val="maxMin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241732368"/>
        <c:crosses val="autoZero"/>
        <c:auto val="0"/>
        <c:lblAlgn val="ctr"/>
        <c:lblOffset val="500"/>
        <c:noMultiLvlLbl val="0"/>
      </c:catAx>
      <c:valAx>
        <c:axId val="241732368"/>
        <c:scaling>
          <c:orientation val="minMax"/>
        </c:scaling>
        <c:delete val="0"/>
        <c:axPos val="t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%" sourceLinked="0"/>
        <c:majorTickMark val="out"/>
        <c:minorTickMark val="none"/>
        <c:tickLblPos val="none"/>
        <c:spPr>
          <a:noFill/>
          <a:ln w="3175">
            <a:solidFill>
              <a:schemeClr val="tx2"/>
            </a:solidFill>
            <a:prstDash val="sysDot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1732928"/>
        <c:crosses val="autoZero"/>
        <c:crossBetween val="midCat"/>
      </c:valAx>
      <c:spPr>
        <a:noFill/>
        <a:ln w="12700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1000" b="0" i="0" u="none" strike="noStrike" baseline="0">
          <a:solidFill>
            <a:schemeClr val="bg1"/>
          </a:solidFill>
          <a:latin typeface="Century Gothic" panose="020B050202020202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539001963388032E-2"/>
          <c:y val="8.6845466155810985E-2"/>
          <c:w val="0.89719446453901308"/>
          <c:h val="0.82523627075351214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Data2!$D$4:$D$81</c:f>
              <c:numCache>
                <c:formatCode>0.00</c:formatCode>
                <c:ptCount val="78"/>
                <c:pt idx="0">
                  <c:v>23597.200000000001</c:v>
                </c:pt>
                <c:pt idx="1">
                  <c:v>23603.4</c:v>
                </c:pt>
                <c:pt idx="2">
                  <c:v>23580.7</c:v>
                </c:pt>
                <c:pt idx="3">
                  <c:v>23586.400000000001</c:v>
                </c:pt>
                <c:pt idx="4">
                  <c:v>23577.1</c:v>
                </c:pt>
                <c:pt idx="5">
                  <c:v>23582.6</c:v>
                </c:pt>
                <c:pt idx="6">
                  <c:v>23580.5</c:v>
                </c:pt>
                <c:pt idx="7">
                  <c:v>23573.8</c:v>
                </c:pt>
                <c:pt idx="8">
                  <c:v>23577.4</c:v>
                </c:pt>
                <c:pt idx="9">
                  <c:v>23570.5</c:v>
                </c:pt>
                <c:pt idx="10">
                  <c:v>23563.4</c:v>
                </c:pt>
                <c:pt idx="11">
                  <c:v>23559.8</c:v>
                </c:pt>
                <c:pt idx="12">
                  <c:v>23566.9</c:v>
                </c:pt>
                <c:pt idx="13">
                  <c:v>23559.3</c:v>
                </c:pt>
                <c:pt idx="14">
                  <c:v>23566.9</c:v>
                </c:pt>
                <c:pt idx="15">
                  <c:v>23568</c:v>
                </c:pt>
                <c:pt idx="16">
                  <c:v>23567</c:v>
                </c:pt>
                <c:pt idx="17">
                  <c:v>23568.5</c:v>
                </c:pt>
                <c:pt idx="18">
                  <c:v>23572.6</c:v>
                </c:pt>
                <c:pt idx="19">
                  <c:v>23573.3</c:v>
                </c:pt>
                <c:pt idx="20">
                  <c:v>23574</c:v>
                </c:pt>
                <c:pt idx="21">
                  <c:v>23566.2</c:v>
                </c:pt>
                <c:pt idx="22">
                  <c:v>23555.1</c:v>
                </c:pt>
                <c:pt idx="23">
                  <c:v>23545.3</c:v>
                </c:pt>
                <c:pt idx="24">
                  <c:v>23538</c:v>
                </c:pt>
                <c:pt idx="25">
                  <c:v>23543.200000000001</c:v>
                </c:pt>
                <c:pt idx="26">
                  <c:v>23544.2</c:v>
                </c:pt>
                <c:pt idx="27">
                  <c:v>23539</c:v>
                </c:pt>
                <c:pt idx="28">
                  <c:v>23538.3</c:v>
                </c:pt>
                <c:pt idx="29">
                  <c:v>23538.5</c:v>
                </c:pt>
                <c:pt idx="30">
                  <c:v>23535.9</c:v>
                </c:pt>
                <c:pt idx="31">
                  <c:v>23533.200000000001</c:v>
                </c:pt>
                <c:pt idx="32">
                  <c:v>23532.5</c:v>
                </c:pt>
                <c:pt idx="33">
                  <c:v>23524.7</c:v>
                </c:pt>
                <c:pt idx="34">
                  <c:v>23514</c:v>
                </c:pt>
                <c:pt idx="35">
                  <c:v>23521</c:v>
                </c:pt>
                <c:pt idx="36">
                  <c:v>23515.9</c:v>
                </c:pt>
                <c:pt idx="37">
                  <c:v>23515.5</c:v>
                </c:pt>
                <c:pt idx="38">
                  <c:v>23515.1</c:v>
                </c:pt>
                <c:pt idx="39">
                  <c:v>23514.400000000001</c:v>
                </c:pt>
                <c:pt idx="40">
                  <c:v>23517.1</c:v>
                </c:pt>
                <c:pt idx="41">
                  <c:v>23522</c:v>
                </c:pt>
                <c:pt idx="42">
                  <c:v>23527.8</c:v>
                </c:pt>
                <c:pt idx="43">
                  <c:v>23525.7</c:v>
                </c:pt>
                <c:pt idx="44">
                  <c:v>23521.4</c:v>
                </c:pt>
                <c:pt idx="45">
                  <c:v>23520.799999999999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4F-406E-86D6-CE6E562A99D8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Data2!$E$4:$E$81</c:f>
              <c:numCache>
                <c:formatCode>0.00</c:formatCode>
                <c:ptCount val="78"/>
                <c:pt idx="0">
                  <c:v>23604.3</c:v>
                </c:pt>
                <c:pt idx="1">
                  <c:v>23605.7</c:v>
                </c:pt>
                <c:pt idx="2">
                  <c:v>23590.400000000001</c:v>
                </c:pt>
                <c:pt idx="3">
                  <c:v>23591.9</c:v>
                </c:pt>
                <c:pt idx="4">
                  <c:v>23586.400000000001</c:v>
                </c:pt>
                <c:pt idx="5">
                  <c:v>23583.9</c:v>
                </c:pt>
                <c:pt idx="6">
                  <c:v>23580.5</c:v>
                </c:pt>
                <c:pt idx="7">
                  <c:v>23581.4</c:v>
                </c:pt>
                <c:pt idx="8">
                  <c:v>23577.9</c:v>
                </c:pt>
                <c:pt idx="9">
                  <c:v>23570.5</c:v>
                </c:pt>
                <c:pt idx="10">
                  <c:v>23564.400000000001</c:v>
                </c:pt>
                <c:pt idx="11">
                  <c:v>23568</c:v>
                </c:pt>
                <c:pt idx="12">
                  <c:v>23567.1</c:v>
                </c:pt>
                <c:pt idx="13">
                  <c:v>23567.7</c:v>
                </c:pt>
                <c:pt idx="14">
                  <c:v>23570.400000000001</c:v>
                </c:pt>
                <c:pt idx="15">
                  <c:v>23569.9</c:v>
                </c:pt>
                <c:pt idx="16">
                  <c:v>23568.3</c:v>
                </c:pt>
                <c:pt idx="17">
                  <c:v>23575.3</c:v>
                </c:pt>
                <c:pt idx="18">
                  <c:v>23574.799999999999</c:v>
                </c:pt>
                <c:pt idx="19">
                  <c:v>23575.8</c:v>
                </c:pt>
                <c:pt idx="20">
                  <c:v>23574.2</c:v>
                </c:pt>
                <c:pt idx="21">
                  <c:v>23568</c:v>
                </c:pt>
                <c:pt idx="22">
                  <c:v>23557.200000000001</c:v>
                </c:pt>
                <c:pt idx="23">
                  <c:v>23546.1</c:v>
                </c:pt>
                <c:pt idx="24">
                  <c:v>23547.8</c:v>
                </c:pt>
                <c:pt idx="25">
                  <c:v>23545.7</c:v>
                </c:pt>
                <c:pt idx="26">
                  <c:v>23544.799999999999</c:v>
                </c:pt>
                <c:pt idx="27">
                  <c:v>23541.1</c:v>
                </c:pt>
                <c:pt idx="28">
                  <c:v>23539.1</c:v>
                </c:pt>
                <c:pt idx="29">
                  <c:v>23539.3</c:v>
                </c:pt>
                <c:pt idx="30">
                  <c:v>23538.3</c:v>
                </c:pt>
                <c:pt idx="31">
                  <c:v>23536</c:v>
                </c:pt>
                <c:pt idx="32">
                  <c:v>23533.8</c:v>
                </c:pt>
                <c:pt idx="33">
                  <c:v>23525.3</c:v>
                </c:pt>
                <c:pt idx="34">
                  <c:v>23521</c:v>
                </c:pt>
                <c:pt idx="35">
                  <c:v>23521.8</c:v>
                </c:pt>
                <c:pt idx="36">
                  <c:v>23516.3</c:v>
                </c:pt>
                <c:pt idx="37">
                  <c:v>23517.4</c:v>
                </c:pt>
                <c:pt idx="38">
                  <c:v>23517.4</c:v>
                </c:pt>
                <c:pt idx="39">
                  <c:v>23517.7</c:v>
                </c:pt>
                <c:pt idx="40">
                  <c:v>23522.2</c:v>
                </c:pt>
                <c:pt idx="41">
                  <c:v>23529</c:v>
                </c:pt>
                <c:pt idx="42">
                  <c:v>23528</c:v>
                </c:pt>
                <c:pt idx="43">
                  <c:v>23525.7</c:v>
                </c:pt>
                <c:pt idx="44">
                  <c:v>23523.1</c:v>
                </c:pt>
                <c:pt idx="45">
                  <c:v>23521.4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4F-406E-86D6-CE6E562A99D8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Data2!$F$4:$F$81</c:f>
              <c:numCache>
                <c:formatCode>0.00</c:formatCode>
                <c:ptCount val="78"/>
                <c:pt idx="0">
                  <c:v>23585.9</c:v>
                </c:pt>
                <c:pt idx="1">
                  <c:v>23576.3</c:v>
                </c:pt>
                <c:pt idx="2">
                  <c:v>23578.5</c:v>
                </c:pt>
                <c:pt idx="3">
                  <c:v>23576.400000000001</c:v>
                </c:pt>
                <c:pt idx="4">
                  <c:v>23564.1</c:v>
                </c:pt>
                <c:pt idx="5">
                  <c:v>23573.8</c:v>
                </c:pt>
                <c:pt idx="6">
                  <c:v>23570</c:v>
                </c:pt>
                <c:pt idx="7">
                  <c:v>23573.200000000001</c:v>
                </c:pt>
                <c:pt idx="8">
                  <c:v>23561.5</c:v>
                </c:pt>
                <c:pt idx="9">
                  <c:v>23558.7</c:v>
                </c:pt>
                <c:pt idx="10">
                  <c:v>23556.2</c:v>
                </c:pt>
                <c:pt idx="11">
                  <c:v>23557.5</c:v>
                </c:pt>
                <c:pt idx="12">
                  <c:v>23557.7</c:v>
                </c:pt>
                <c:pt idx="13">
                  <c:v>23553.599999999999</c:v>
                </c:pt>
                <c:pt idx="14">
                  <c:v>23563.200000000001</c:v>
                </c:pt>
                <c:pt idx="15">
                  <c:v>23561.599999999999</c:v>
                </c:pt>
                <c:pt idx="16">
                  <c:v>23562.9</c:v>
                </c:pt>
                <c:pt idx="17">
                  <c:v>23566.5</c:v>
                </c:pt>
                <c:pt idx="18">
                  <c:v>23568.9</c:v>
                </c:pt>
                <c:pt idx="19">
                  <c:v>23570.7</c:v>
                </c:pt>
                <c:pt idx="20">
                  <c:v>23566</c:v>
                </c:pt>
                <c:pt idx="21">
                  <c:v>23552.799999999999</c:v>
                </c:pt>
                <c:pt idx="22">
                  <c:v>23544.6</c:v>
                </c:pt>
                <c:pt idx="23">
                  <c:v>23535.200000000001</c:v>
                </c:pt>
                <c:pt idx="24">
                  <c:v>23537.4</c:v>
                </c:pt>
                <c:pt idx="25">
                  <c:v>23541.200000000001</c:v>
                </c:pt>
                <c:pt idx="26">
                  <c:v>23538.1</c:v>
                </c:pt>
                <c:pt idx="27">
                  <c:v>23535.1</c:v>
                </c:pt>
                <c:pt idx="28">
                  <c:v>23532.1</c:v>
                </c:pt>
                <c:pt idx="29">
                  <c:v>23534.3</c:v>
                </c:pt>
                <c:pt idx="30">
                  <c:v>23533.4</c:v>
                </c:pt>
                <c:pt idx="31">
                  <c:v>23532.1</c:v>
                </c:pt>
                <c:pt idx="32">
                  <c:v>23520</c:v>
                </c:pt>
                <c:pt idx="33">
                  <c:v>23514.9</c:v>
                </c:pt>
                <c:pt idx="34">
                  <c:v>23507.599999999999</c:v>
                </c:pt>
                <c:pt idx="35">
                  <c:v>23515.9</c:v>
                </c:pt>
                <c:pt idx="36">
                  <c:v>23511</c:v>
                </c:pt>
                <c:pt idx="37">
                  <c:v>23514.9</c:v>
                </c:pt>
                <c:pt idx="38">
                  <c:v>23512.5</c:v>
                </c:pt>
                <c:pt idx="39">
                  <c:v>23512.6</c:v>
                </c:pt>
                <c:pt idx="40">
                  <c:v>23511.200000000001</c:v>
                </c:pt>
                <c:pt idx="41">
                  <c:v>23521.7</c:v>
                </c:pt>
                <c:pt idx="42">
                  <c:v>23523</c:v>
                </c:pt>
                <c:pt idx="43">
                  <c:v>23520.400000000001</c:v>
                </c:pt>
                <c:pt idx="44">
                  <c:v>23520</c:v>
                </c:pt>
                <c:pt idx="45">
                  <c:v>23514.1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4F-406E-86D6-CE6E562A99D8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Data2!$G$4:$G$81</c:f>
              <c:numCache>
                <c:formatCode>0.00</c:formatCode>
                <c:ptCount val="78"/>
                <c:pt idx="0">
                  <c:v>23602.9</c:v>
                </c:pt>
                <c:pt idx="1">
                  <c:v>23580.9</c:v>
                </c:pt>
                <c:pt idx="2">
                  <c:v>23586.400000000001</c:v>
                </c:pt>
                <c:pt idx="3">
                  <c:v>23576.6</c:v>
                </c:pt>
                <c:pt idx="4">
                  <c:v>23582.2</c:v>
                </c:pt>
                <c:pt idx="5">
                  <c:v>23578.400000000001</c:v>
                </c:pt>
                <c:pt idx="6">
                  <c:v>23573.7</c:v>
                </c:pt>
                <c:pt idx="7">
                  <c:v>23577.7</c:v>
                </c:pt>
                <c:pt idx="8">
                  <c:v>23570.400000000001</c:v>
                </c:pt>
                <c:pt idx="9">
                  <c:v>23563.5</c:v>
                </c:pt>
                <c:pt idx="10">
                  <c:v>23559.7</c:v>
                </c:pt>
                <c:pt idx="11">
                  <c:v>23567</c:v>
                </c:pt>
                <c:pt idx="12">
                  <c:v>23559.599999999999</c:v>
                </c:pt>
                <c:pt idx="13">
                  <c:v>23566.7</c:v>
                </c:pt>
                <c:pt idx="14">
                  <c:v>23568.2</c:v>
                </c:pt>
                <c:pt idx="15">
                  <c:v>23567.1</c:v>
                </c:pt>
                <c:pt idx="16">
                  <c:v>23568.3</c:v>
                </c:pt>
                <c:pt idx="17">
                  <c:v>23572.799999999999</c:v>
                </c:pt>
                <c:pt idx="18">
                  <c:v>23573.200000000001</c:v>
                </c:pt>
                <c:pt idx="19">
                  <c:v>23574</c:v>
                </c:pt>
                <c:pt idx="20">
                  <c:v>23566.400000000001</c:v>
                </c:pt>
                <c:pt idx="21">
                  <c:v>23555.1</c:v>
                </c:pt>
                <c:pt idx="22">
                  <c:v>23545.1</c:v>
                </c:pt>
                <c:pt idx="23">
                  <c:v>23538.6</c:v>
                </c:pt>
                <c:pt idx="24">
                  <c:v>23543.200000000001</c:v>
                </c:pt>
                <c:pt idx="25">
                  <c:v>23544.1</c:v>
                </c:pt>
                <c:pt idx="26">
                  <c:v>23538.9</c:v>
                </c:pt>
                <c:pt idx="27">
                  <c:v>23537.7</c:v>
                </c:pt>
                <c:pt idx="28">
                  <c:v>23538.5</c:v>
                </c:pt>
                <c:pt idx="29">
                  <c:v>23536</c:v>
                </c:pt>
                <c:pt idx="30">
                  <c:v>23533.4</c:v>
                </c:pt>
                <c:pt idx="31">
                  <c:v>23532.5</c:v>
                </c:pt>
                <c:pt idx="32">
                  <c:v>23524.7</c:v>
                </c:pt>
                <c:pt idx="33">
                  <c:v>23514.9</c:v>
                </c:pt>
                <c:pt idx="34">
                  <c:v>23520.9</c:v>
                </c:pt>
                <c:pt idx="35">
                  <c:v>23515.9</c:v>
                </c:pt>
                <c:pt idx="36">
                  <c:v>23515.4</c:v>
                </c:pt>
                <c:pt idx="37">
                  <c:v>23515.1</c:v>
                </c:pt>
                <c:pt idx="38">
                  <c:v>23514.6</c:v>
                </c:pt>
                <c:pt idx="39">
                  <c:v>23517.1</c:v>
                </c:pt>
                <c:pt idx="40">
                  <c:v>23522</c:v>
                </c:pt>
                <c:pt idx="41">
                  <c:v>23527.9</c:v>
                </c:pt>
                <c:pt idx="42">
                  <c:v>23525.8</c:v>
                </c:pt>
                <c:pt idx="43">
                  <c:v>23521.5</c:v>
                </c:pt>
                <c:pt idx="44">
                  <c:v>23520.799999999999</c:v>
                </c:pt>
                <c:pt idx="45">
                  <c:v>23516.1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4F-406E-86D6-CE6E562A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rgbClr val="00B050"/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3500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35207520"/>
        <c:axId val="828856672"/>
      </c:stockChart>
      <c:catAx>
        <c:axId val="8352075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2885667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82885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352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865964288753712E-2"/>
          <c:y val="8.5534591194968548E-2"/>
          <c:w val="0.91626542002861111"/>
          <c:h val="0.807748427672955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Data2!$N$4:$N$81</c:f>
              <c:numCache>
                <c:formatCode>0.00</c:formatCode>
                <c:ptCount val="78"/>
                <c:pt idx="0">
                  <c:v>173.36</c:v>
                </c:pt>
                <c:pt idx="1">
                  <c:v>174.19</c:v>
                </c:pt>
                <c:pt idx="2">
                  <c:v>173.87</c:v>
                </c:pt>
                <c:pt idx="3">
                  <c:v>173.24</c:v>
                </c:pt>
                <c:pt idx="4">
                  <c:v>173.2</c:v>
                </c:pt>
                <c:pt idx="5">
                  <c:v>173.24</c:v>
                </c:pt>
                <c:pt idx="6">
                  <c:v>173.34</c:v>
                </c:pt>
                <c:pt idx="7">
                  <c:v>173.57</c:v>
                </c:pt>
                <c:pt idx="8">
                  <c:v>173.82</c:v>
                </c:pt>
                <c:pt idx="9">
                  <c:v>173.92</c:v>
                </c:pt>
                <c:pt idx="10">
                  <c:v>173.77</c:v>
                </c:pt>
                <c:pt idx="11">
                  <c:v>173.82</c:v>
                </c:pt>
                <c:pt idx="12">
                  <c:v>173.97</c:v>
                </c:pt>
                <c:pt idx="13">
                  <c:v>173.95</c:v>
                </c:pt>
                <c:pt idx="14">
                  <c:v>174.07</c:v>
                </c:pt>
                <c:pt idx="15">
                  <c:v>174.29</c:v>
                </c:pt>
                <c:pt idx="16">
                  <c:v>174.5</c:v>
                </c:pt>
                <c:pt idx="17">
                  <c:v>174.46</c:v>
                </c:pt>
                <c:pt idx="18">
                  <c:v>174.49</c:v>
                </c:pt>
                <c:pt idx="19">
                  <c:v>174.77</c:v>
                </c:pt>
                <c:pt idx="20">
                  <c:v>174.96</c:v>
                </c:pt>
                <c:pt idx="21">
                  <c:v>174.93</c:v>
                </c:pt>
                <c:pt idx="22">
                  <c:v>174.86</c:v>
                </c:pt>
                <c:pt idx="23">
                  <c:v>174.58</c:v>
                </c:pt>
                <c:pt idx="24">
                  <c:v>174.41</c:v>
                </c:pt>
                <c:pt idx="25">
                  <c:v>174.49</c:v>
                </c:pt>
                <c:pt idx="26">
                  <c:v>174.27</c:v>
                </c:pt>
                <c:pt idx="27">
                  <c:v>174.03</c:v>
                </c:pt>
                <c:pt idx="28">
                  <c:v>173.97</c:v>
                </c:pt>
                <c:pt idx="29">
                  <c:v>174.23</c:v>
                </c:pt>
                <c:pt idx="30">
                  <c:v>174.27</c:v>
                </c:pt>
                <c:pt idx="31">
                  <c:v>174.34</c:v>
                </c:pt>
                <c:pt idx="32">
                  <c:v>174.36</c:v>
                </c:pt>
                <c:pt idx="33">
                  <c:v>174.35</c:v>
                </c:pt>
                <c:pt idx="34">
                  <c:v>174.13</c:v>
                </c:pt>
                <c:pt idx="35">
                  <c:v>174.15</c:v>
                </c:pt>
                <c:pt idx="36">
                  <c:v>174.14</c:v>
                </c:pt>
                <c:pt idx="37">
                  <c:v>174.26</c:v>
                </c:pt>
                <c:pt idx="38">
                  <c:v>174.29</c:v>
                </c:pt>
                <c:pt idx="39">
                  <c:v>174.35</c:v>
                </c:pt>
                <c:pt idx="40">
                  <c:v>174.31</c:v>
                </c:pt>
                <c:pt idx="41">
                  <c:v>174.34</c:v>
                </c:pt>
                <c:pt idx="42">
                  <c:v>174.27</c:v>
                </c:pt>
                <c:pt idx="43">
                  <c:v>173.92</c:v>
                </c:pt>
                <c:pt idx="44">
                  <c:v>174.05</c:v>
                </c:pt>
                <c:pt idx="45">
                  <c:v>174.07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FB-47CC-834A-4B700EFFE0B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Data2!$O$4:$O$81</c:f>
              <c:numCache>
                <c:formatCode>0.00</c:formatCode>
                <c:ptCount val="78"/>
                <c:pt idx="0">
                  <c:v>174.21</c:v>
                </c:pt>
                <c:pt idx="1">
                  <c:v>174.26</c:v>
                </c:pt>
                <c:pt idx="2">
                  <c:v>173.88</c:v>
                </c:pt>
                <c:pt idx="3">
                  <c:v>173.53</c:v>
                </c:pt>
                <c:pt idx="4">
                  <c:v>173.3</c:v>
                </c:pt>
                <c:pt idx="5">
                  <c:v>173.45</c:v>
                </c:pt>
                <c:pt idx="6">
                  <c:v>173.67</c:v>
                </c:pt>
                <c:pt idx="7">
                  <c:v>173.83</c:v>
                </c:pt>
                <c:pt idx="8">
                  <c:v>173.94</c:v>
                </c:pt>
                <c:pt idx="9">
                  <c:v>173.93</c:v>
                </c:pt>
                <c:pt idx="10">
                  <c:v>173.83</c:v>
                </c:pt>
                <c:pt idx="11">
                  <c:v>174.03</c:v>
                </c:pt>
                <c:pt idx="12">
                  <c:v>174.12</c:v>
                </c:pt>
                <c:pt idx="13">
                  <c:v>174.1</c:v>
                </c:pt>
                <c:pt idx="14">
                  <c:v>174.43</c:v>
                </c:pt>
                <c:pt idx="15">
                  <c:v>174.52</c:v>
                </c:pt>
                <c:pt idx="16">
                  <c:v>174.54</c:v>
                </c:pt>
                <c:pt idx="17">
                  <c:v>174.6</c:v>
                </c:pt>
                <c:pt idx="18">
                  <c:v>174.78</c:v>
                </c:pt>
                <c:pt idx="19">
                  <c:v>174.98</c:v>
                </c:pt>
                <c:pt idx="20">
                  <c:v>174.98</c:v>
                </c:pt>
                <c:pt idx="21">
                  <c:v>175</c:v>
                </c:pt>
                <c:pt idx="22">
                  <c:v>174.88</c:v>
                </c:pt>
                <c:pt idx="23">
                  <c:v>174.58</c:v>
                </c:pt>
                <c:pt idx="24">
                  <c:v>174.55</c:v>
                </c:pt>
                <c:pt idx="25">
                  <c:v>174.53</c:v>
                </c:pt>
                <c:pt idx="26">
                  <c:v>174.27</c:v>
                </c:pt>
                <c:pt idx="27">
                  <c:v>174.17</c:v>
                </c:pt>
                <c:pt idx="28">
                  <c:v>174.23</c:v>
                </c:pt>
                <c:pt idx="29">
                  <c:v>174.38</c:v>
                </c:pt>
                <c:pt idx="30">
                  <c:v>174.4</c:v>
                </c:pt>
                <c:pt idx="31">
                  <c:v>174.53</c:v>
                </c:pt>
                <c:pt idx="32">
                  <c:v>174.42</c:v>
                </c:pt>
                <c:pt idx="33">
                  <c:v>174.37</c:v>
                </c:pt>
                <c:pt idx="34">
                  <c:v>174.24</c:v>
                </c:pt>
                <c:pt idx="35">
                  <c:v>174.22</c:v>
                </c:pt>
                <c:pt idx="36">
                  <c:v>174.26</c:v>
                </c:pt>
                <c:pt idx="37">
                  <c:v>174.31</c:v>
                </c:pt>
                <c:pt idx="38">
                  <c:v>174.39</c:v>
                </c:pt>
                <c:pt idx="39">
                  <c:v>174.38</c:v>
                </c:pt>
                <c:pt idx="40">
                  <c:v>174.34</c:v>
                </c:pt>
                <c:pt idx="41">
                  <c:v>174.35</c:v>
                </c:pt>
                <c:pt idx="42">
                  <c:v>174.27</c:v>
                </c:pt>
                <c:pt idx="43">
                  <c:v>174.08</c:v>
                </c:pt>
                <c:pt idx="44">
                  <c:v>174.12</c:v>
                </c:pt>
                <c:pt idx="45">
                  <c:v>174.07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FB-47CC-834A-4B700EFFE0BB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Data2!$P$4:$P$81</c:f>
              <c:numCache>
                <c:formatCode>0.00</c:formatCode>
                <c:ptCount val="78"/>
                <c:pt idx="0">
                  <c:v>173.34</c:v>
                </c:pt>
                <c:pt idx="1">
                  <c:v>173.8</c:v>
                </c:pt>
                <c:pt idx="2">
                  <c:v>173.05</c:v>
                </c:pt>
                <c:pt idx="3">
                  <c:v>173.07</c:v>
                </c:pt>
                <c:pt idx="4">
                  <c:v>173.05</c:v>
                </c:pt>
                <c:pt idx="5">
                  <c:v>173.11</c:v>
                </c:pt>
                <c:pt idx="6">
                  <c:v>173.3</c:v>
                </c:pt>
                <c:pt idx="7">
                  <c:v>173.54</c:v>
                </c:pt>
                <c:pt idx="8">
                  <c:v>173.61</c:v>
                </c:pt>
                <c:pt idx="9">
                  <c:v>173.64</c:v>
                </c:pt>
                <c:pt idx="10">
                  <c:v>173.66</c:v>
                </c:pt>
                <c:pt idx="11">
                  <c:v>173.74</c:v>
                </c:pt>
                <c:pt idx="12">
                  <c:v>173.9</c:v>
                </c:pt>
                <c:pt idx="13">
                  <c:v>173.82</c:v>
                </c:pt>
                <c:pt idx="14">
                  <c:v>174.07</c:v>
                </c:pt>
                <c:pt idx="15">
                  <c:v>174.29</c:v>
                </c:pt>
                <c:pt idx="16">
                  <c:v>174.34</c:v>
                </c:pt>
                <c:pt idx="17">
                  <c:v>174.38</c:v>
                </c:pt>
                <c:pt idx="18">
                  <c:v>174.46</c:v>
                </c:pt>
                <c:pt idx="19">
                  <c:v>174.71</c:v>
                </c:pt>
                <c:pt idx="20">
                  <c:v>174.82</c:v>
                </c:pt>
                <c:pt idx="21">
                  <c:v>174.79</c:v>
                </c:pt>
                <c:pt idx="22">
                  <c:v>174.49</c:v>
                </c:pt>
                <c:pt idx="23">
                  <c:v>174.33</c:v>
                </c:pt>
                <c:pt idx="24">
                  <c:v>174.24</c:v>
                </c:pt>
                <c:pt idx="25">
                  <c:v>174.24</c:v>
                </c:pt>
                <c:pt idx="26">
                  <c:v>173.98</c:v>
                </c:pt>
                <c:pt idx="27">
                  <c:v>173.86</c:v>
                </c:pt>
                <c:pt idx="28">
                  <c:v>173.95</c:v>
                </c:pt>
                <c:pt idx="29">
                  <c:v>174.15</c:v>
                </c:pt>
                <c:pt idx="30">
                  <c:v>174.27</c:v>
                </c:pt>
                <c:pt idx="31">
                  <c:v>174.33</c:v>
                </c:pt>
                <c:pt idx="32">
                  <c:v>174.29</c:v>
                </c:pt>
                <c:pt idx="33">
                  <c:v>174.12</c:v>
                </c:pt>
                <c:pt idx="34">
                  <c:v>174.01</c:v>
                </c:pt>
                <c:pt idx="35">
                  <c:v>174.04</c:v>
                </c:pt>
                <c:pt idx="36">
                  <c:v>174.07</c:v>
                </c:pt>
                <c:pt idx="37">
                  <c:v>174.18</c:v>
                </c:pt>
                <c:pt idx="38">
                  <c:v>174.23</c:v>
                </c:pt>
                <c:pt idx="39">
                  <c:v>174.28</c:v>
                </c:pt>
                <c:pt idx="40">
                  <c:v>174.21</c:v>
                </c:pt>
                <c:pt idx="41">
                  <c:v>174.25</c:v>
                </c:pt>
                <c:pt idx="42">
                  <c:v>173.91</c:v>
                </c:pt>
                <c:pt idx="43">
                  <c:v>173.92</c:v>
                </c:pt>
                <c:pt idx="44">
                  <c:v>174.04</c:v>
                </c:pt>
                <c:pt idx="45">
                  <c:v>173.96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FB-47CC-834A-4B700EFFE0BB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Data2!$Q$4:$Q$81</c:f>
              <c:numCache>
                <c:formatCode>0.00</c:formatCode>
                <c:ptCount val="78"/>
                <c:pt idx="0">
                  <c:v>174.2</c:v>
                </c:pt>
                <c:pt idx="1">
                  <c:v>173.86</c:v>
                </c:pt>
                <c:pt idx="2">
                  <c:v>173.22</c:v>
                </c:pt>
                <c:pt idx="3">
                  <c:v>173.21</c:v>
                </c:pt>
                <c:pt idx="4">
                  <c:v>173.24</c:v>
                </c:pt>
                <c:pt idx="5">
                  <c:v>173.36</c:v>
                </c:pt>
                <c:pt idx="6">
                  <c:v>173.57</c:v>
                </c:pt>
                <c:pt idx="7">
                  <c:v>173.81</c:v>
                </c:pt>
                <c:pt idx="8">
                  <c:v>173.94</c:v>
                </c:pt>
                <c:pt idx="9">
                  <c:v>173.76</c:v>
                </c:pt>
                <c:pt idx="10">
                  <c:v>173.81</c:v>
                </c:pt>
                <c:pt idx="11">
                  <c:v>173.95</c:v>
                </c:pt>
                <c:pt idx="12">
                  <c:v>173.95</c:v>
                </c:pt>
                <c:pt idx="13">
                  <c:v>174.08</c:v>
                </c:pt>
                <c:pt idx="14">
                  <c:v>174.29</c:v>
                </c:pt>
                <c:pt idx="15">
                  <c:v>174.51</c:v>
                </c:pt>
                <c:pt idx="16">
                  <c:v>174.46</c:v>
                </c:pt>
                <c:pt idx="17">
                  <c:v>174.49</c:v>
                </c:pt>
                <c:pt idx="18">
                  <c:v>174.77</c:v>
                </c:pt>
                <c:pt idx="19">
                  <c:v>174.96</c:v>
                </c:pt>
                <c:pt idx="20">
                  <c:v>174.93</c:v>
                </c:pt>
                <c:pt idx="21">
                  <c:v>174.85</c:v>
                </c:pt>
                <c:pt idx="22">
                  <c:v>174.59</c:v>
                </c:pt>
                <c:pt idx="23">
                  <c:v>174.41</c:v>
                </c:pt>
                <c:pt idx="24">
                  <c:v>174.49</c:v>
                </c:pt>
                <c:pt idx="25">
                  <c:v>174.26</c:v>
                </c:pt>
                <c:pt idx="26">
                  <c:v>174.04</c:v>
                </c:pt>
                <c:pt idx="27">
                  <c:v>173.96</c:v>
                </c:pt>
                <c:pt idx="28">
                  <c:v>174.22</c:v>
                </c:pt>
                <c:pt idx="29">
                  <c:v>174.28</c:v>
                </c:pt>
                <c:pt idx="30">
                  <c:v>174.33</c:v>
                </c:pt>
                <c:pt idx="31">
                  <c:v>174.36</c:v>
                </c:pt>
                <c:pt idx="32">
                  <c:v>174.35</c:v>
                </c:pt>
                <c:pt idx="33">
                  <c:v>174.13</c:v>
                </c:pt>
                <c:pt idx="34">
                  <c:v>174.15</c:v>
                </c:pt>
                <c:pt idx="35">
                  <c:v>174.13</c:v>
                </c:pt>
                <c:pt idx="36">
                  <c:v>174.26</c:v>
                </c:pt>
                <c:pt idx="37">
                  <c:v>174.29</c:v>
                </c:pt>
                <c:pt idx="38">
                  <c:v>174.35</c:v>
                </c:pt>
                <c:pt idx="39">
                  <c:v>174.31</c:v>
                </c:pt>
                <c:pt idx="40">
                  <c:v>174.34</c:v>
                </c:pt>
                <c:pt idx="41">
                  <c:v>174.27</c:v>
                </c:pt>
                <c:pt idx="42">
                  <c:v>173.92</c:v>
                </c:pt>
                <c:pt idx="43">
                  <c:v>174.05</c:v>
                </c:pt>
                <c:pt idx="44">
                  <c:v>174.07</c:v>
                </c:pt>
                <c:pt idx="45">
                  <c:v>173.99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FB-47CC-834A-4B700EFFE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rgbClr val="00B050"/>
                  </a:gs>
                  <a:gs pos="100000">
                    <a:srgbClr val="00B050"/>
                  </a:gs>
                </a:gsLst>
                <a:lin ang="54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3500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33255920"/>
        <c:axId val="933256480"/>
      </c:stockChart>
      <c:catAx>
        <c:axId val="933255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33256480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93325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3325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609600</xdr:colOff>
      <xdr:row>4</xdr:row>
      <xdr:rowOff>104775</xdr:rowOff>
    </xdr:from>
    <xdr:to>
      <xdr:col>25</xdr:col>
      <xdr:colOff>619126</xdr:colOff>
      <xdr:row>34</xdr:row>
      <xdr:rowOff>200025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552450</xdr:colOff>
      <xdr:row>1</xdr:row>
      <xdr:rowOff>85726</xdr:rowOff>
    </xdr:from>
    <xdr:to>
      <xdr:col>3</xdr:col>
      <xdr:colOff>431455</xdr:colOff>
      <xdr:row>2</xdr:row>
      <xdr:rowOff>160485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33351"/>
          <a:ext cx="1222030" cy="284309"/>
        </a:xfrm>
        <a:prstGeom prst="rect">
          <a:avLst/>
        </a:prstGeom>
      </xdr:spPr>
    </xdr:pic>
    <xdr:clientData/>
  </xdr:twoCellAnchor>
  <xdr:twoCellAnchor>
    <xdr:from>
      <xdr:col>1</xdr:col>
      <xdr:colOff>38101</xdr:colOff>
      <xdr:row>35</xdr:row>
      <xdr:rowOff>28575</xdr:rowOff>
    </xdr:from>
    <xdr:to>
      <xdr:col>12</xdr:col>
      <xdr:colOff>647700</xdr:colOff>
      <xdr:row>47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57151</xdr:colOff>
      <xdr:row>35</xdr:row>
      <xdr:rowOff>28574</xdr:rowOff>
    </xdr:from>
    <xdr:to>
      <xdr:col>26</xdr:col>
      <xdr:colOff>0</xdr:colOff>
      <xdr:row>47</xdr:row>
      <xdr:rowOff>38099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600075</xdr:colOff>
      <xdr:row>35</xdr:row>
      <xdr:rowOff>57150</xdr:rowOff>
    </xdr:from>
    <xdr:to>
      <xdr:col>16</xdr:col>
      <xdr:colOff>226064</xdr:colOff>
      <xdr:row>35</xdr:row>
      <xdr:rowOff>184341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7096125"/>
          <a:ext cx="549914" cy="127191"/>
        </a:xfrm>
        <a:prstGeom prst="rect">
          <a:avLst/>
        </a:prstGeom>
      </xdr:spPr>
    </xdr:pic>
    <xdr:clientData/>
  </xdr:twoCellAnchor>
  <xdr:twoCellAnchor editAs="oneCell">
    <xdr:from>
      <xdr:col>18</xdr:col>
      <xdr:colOff>209550</xdr:colOff>
      <xdr:row>4</xdr:row>
      <xdr:rowOff>76200</xdr:rowOff>
    </xdr:from>
    <xdr:to>
      <xdr:col>19</xdr:col>
      <xdr:colOff>73664</xdr:colOff>
      <xdr:row>4</xdr:row>
      <xdr:rowOff>203391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4450" y="619125"/>
          <a:ext cx="549914" cy="127191"/>
        </a:xfrm>
        <a:prstGeom prst="rect">
          <a:avLst/>
        </a:prstGeom>
      </xdr:spPr>
    </xdr:pic>
    <xdr:clientData/>
  </xdr:twoCellAnchor>
  <xdr:oneCellAnchor>
    <xdr:from>
      <xdr:col>1</xdr:col>
      <xdr:colOff>400050</xdr:colOff>
      <xdr:row>35</xdr:row>
      <xdr:rowOff>66675</xdr:rowOff>
    </xdr:from>
    <xdr:ext cx="549914" cy="127191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7105650"/>
          <a:ext cx="549914" cy="1271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ce.yahoo.com/quote/KO?p=KO" TargetMode="External"/><Relationship Id="rId13" Type="http://schemas.openxmlformats.org/officeDocument/2006/relationships/hyperlink" Target="https://finance.yahoo.com/quote/HD?p=HD" TargetMode="External"/><Relationship Id="rId18" Type="http://schemas.openxmlformats.org/officeDocument/2006/relationships/hyperlink" Target="https://finance.yahoo.com/quote/MCD?p=MCD" TargetMode="External"/><Relationship Id="rId26" Type="http://schemas.openxmlformats.org/officeDocument/2006/relationships/hyperlink" Target="https://finance.yahoo.com/quote/UTX?p=UTX" TargetMode="External"/><Relationship Id="rId3" Type="http://schemas.openxmlformats.org/officeDocument/2006/relationships/hyperlink" Target="https://finance.yahoo.com/quote/AAPL?p=AAPL" TargetMode="External"/><Relationship Id="rId21" Type="http://schemas.openxmlformats.org/officeDocument/2006/relationships/hyperlink" Target="https://finance.yahoo.com/quote/NKE?p=NKE" TargetMode="External"/><Relationship Id="rId7" Type="http://schemas.openxmlformats.org/officeDocument/2006/relationships/hyperlink" Target="https://finance.yahoo.com/quote/CSCO?p=CSCO" TargetMode="External"/><Relationship Id="rId12" Type="http://schemas.openxmlformats.org/officeDocument/2006/relationships/hyperlink" Target="https://finance.yahoo.com/quote/GS?p=GS" TargetMode="External"/><Relationship Id="rId17" Type="http://schemas.openxmlformats.org/officeDocument/2006/relationships/hyperlink" Target="https://finance.yahoo.com/quote/JPM?p=JPM" TargetMode="External"/><Relationship Id="rId25" Type="http://schemas.openxmlformats.org/officeDocument/2006/relationships/hyperlink" Target="https://finance.yahoo.com/quote/UNH?p=UNH" TargetMode="External"/><Relationship Id="rId2" Type="http://schemas.openxmlformats.org/officeDocument/2006/relationships/hyperlink" Target="https://finance.yahoo.com/quote/AXP?p=AXP" TargetMode="External"/><Relationship Id="rId16" Type="http://schemas.openxmlformats.org/officeDocument/2006/relationships/hyperlink" Target="https://finance.yahoo.com/quote/JNJ?p=JNJ" TargetMode="External"/><Relationship Id="rId20" Type="http://schemas.openxmlformats.org/officeDocument/2006/relationships/hyperlink" Target="https://finance.yahoo.com/quote/MSFT?p=MSFT" TargetMode="External"/><Relationship Id="rId29" Type="http://schemas.openxmlformats.org/officeDocument/2006/relationships/hyperlink" Target="https://finance.yahoo.com/quote/WMT?p=WMT" TargetMode="External"/><Relationship Id="rId1" Type="http://schemas.openxmlformats.org/officeDocument/2006/relationships/hyperlink" Target="https://finance.yahoo.com/quote/MMM?p=MMM" TargetMode="External"/><Relationship Id="rId6" Type="http://schemas.openxmlformats.org/officeDocument/2006/relationships/hyperlink" Target="https://finance.yahoo.com/quote/CVX?p=CVX" TargetMode="External"/><Relationship Id="rId11" Type="http://schemas.openxmlformats.org/officeDocument/2006/relationships/hyperlink" Target="https://finance.yahoo.com/quote/GE?p=GE" TargetMode="External"/><Relationship Id="rId24" Type="http://schemas.openxmlformats.org/officeDocument/2006/relationships/hyperlink" Target="https://finance.yahoo.com/quote/TRV?p=TRV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finance.yahoo.com/quote/CAT?p=CAT" TargetMode="External"/><Relationship Id="rId15" Type="http://schemas.openxmlformats.org/officeDocument/2006/relationships/hyperlink" Target="https://finance.yahoo.com/quote/INTC?p=INTC" TargetMode="External"/><Relationship Id="rId23" Type="http://schemas.openxmlformats.org/officeDocument/2006/relationships/hyperlink" Target="https://finance.yahoo.com/quote/PG?p=PG" TargetMode="External"/><Relationship Id="rId28" Type="http://schemas.openxmlformats.org/officeDocument/2006/relationships/hyperlink" Target="https://finance.yahoo.com/quote/VZ?p=VZ" TargetMode="External"/><Relationship Id="rId10" Type="http://schemas.openxmlformats.org/officeDocument/2006/relationships/hyperlink" Target="https://finance.yahoo.com/quote/XOM?p=XOM" TargetMode="External"/><Relationship Id="rId19" Type="http://schemas.openxmlformats.org/officeDocument/2006/relationships/hyperlink" Target="https://finance.yahoo.com/quote/MRK?p=MRK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finance.yahoo.com/quote/BA?p=BA" TargetMode="External"/><Relationship Id="rId9" Type="http://schemas.openxmlformats.org/officeDocument/2006/relationships/hyperlink" Target="https://finance.yahoo.com/quote/DD?p=DD" TargetMode="External"/><Relationship Id="rId14" Type="http://schemas.openxmlformats.org/officeDocument/2006/relationships/hyperlink" Target="https://finance.yahoo.com/quote/IBM?p=IBM" TargetMode="External"/><Relationship Id="rId22" Type="http://schemas.openxmlformats.org/officeDocument/2006/relationships/hyperlink" Target="https://finance.yahoo.com/quote/PFE?p=PFE" TargetMode="External"/><Relationship Id="rId27" Type="http://schemas.openxmlformats.org/officeDocument/2006/relationships/hyperlink" Target="https://finance.yahoo.com/quote/V?p=V" TargetMode="External"/><Relationship Id="rId30" Type="http://schemas.openxmlformats.org/officeDocument/2006/relationships/hyperlink" Target="https://finance.yahoo.com/quote/DIS?p=D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51"/>
  <sheetViews>
    <sheetView showRowColHeaders="0" tabSelected="1" workbookViewId="0">
      <selection activeCell="N42" sqref="N42"/>
    </sheetView>
  </sheetViews>
  <sheetFormatPr defaultRowHeight="16.5" x14ac:dyDescent="0.3"/>
  <cols>
    <col min="1" max="1" width="1.625" style="1" customWidth="1"/>
    <col min="2" max="2" width="8.625" style="1" customWidth="1"/>
    <col min="3" max="3" width="9" style="2"/>
    <col min="4" max="6" width="9" style="1"/>
    <col min="7" max="7" width="13.5" style="1" customWidth="1"/>
    <col min="8" max="8" width="7.625" style="41" customWidth="1"/>
    <col min="9" max="10" width="9" style="1"/>
    <col min="11" max="11" width="7.625" style="41" customWidth="1"/>
    <col min="12" max="14" width="9" style="1"/>
    <col min="15" max="17" width="12.125" style="1" customWidth="1"/>
    <col min="18" max="18" width="8.125" style="30" customWidth="1"/>
    <col min="19" max="19" width="9" style="1" customWidth="1"/>
    <col min="20" max="16384" width="9" style="1"/>
  </cols>
  <sheetData>
    <row r="1" spans="2:27" ht="3.95" customHeight="1" x14ac:dyDescent="0.3">
      <c r="G1" s="2"/>
    </row>
    <row r="2" spans="2:27" ht="16.5" customHeight="1" x14ac:dyDescent="0.3">
      <c r="B2" s="86"/>
      <c r="C2" s="87"/>
      <c r="D2" s="87"/>
      <c r="E2" s="87"/>
      <c r="F2" s="94" t="s">
        <v>42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0">
        <f>RTD("cqg.rtd", ,"SystemInfo", "Linetime")</f>
        <v>43061.511712962965</v>
      </c>
      <c r="X2" s="90"/>
      <c r="Y2" s="90"/>
      <c r="Z2" s="91"/>
      <c r="AA2" s="9"/>
    </row>
    <row r="3" spans="2:27" ht="16.5" customHeight="1" x14ac:dyDescent="0.3">
      <c r="B3" s="88"/>
      <c r="C3" s="89"/>
      <c r="D3" s="89"/>
      <c r="E3" s="89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2"/>
      <c r="X3" s="92"/>
      <c r="Y3" s="92"/>
      <c r="Z3" s="93"/>
      <c r="AA3" s="9"/>
    </row>
    <row r="4" spans="2:27" ht="6" customHeight="1" x14ac:dyDescent="0.3">
      <c r="S4" s="21"/>
      <c r="T4" s="21"/>
      <c r="U4" s="21"/>
      <c r="V4" s="21"/>
      <c r="W4" s="21"/>
      <c r="X4" s="21"/>
      <c r="Y4" s="21"/>
      <c r="Z4" s="22"/>
    </row>
    <row r="5" spans="2:27" x14ac:dyDescent="0.3">
      <c r="B5" s="36" t="s">
        <v>40</v>
      </c>
      <c r="C5" s="37" t="s">
        <v>0</v>
      </c>
      <c r="D5" s="38" t="s">
        <v>1</v>
      </c>
      <c r="E5" s="38" t="s">
        <v>2</v>
      </c>
      <c r="F5" s="38" t="s">
        <v>2</v>
      </c>
      <c r="G5" s="38" t="s">
        <v>12</v>
      </c>
      <c r="H5" s="38" t="s">
        <v>7</v>
      </c>
      <c r="I5" s="39" t="s">
        <v>8</v>
      </c>
      <c r="J5" s="40" t="s">
        <v>9</v>
      </c>
      <c r="K5" s="38" t="s">
        <v>10</v>
      </c>
      <c r="L5" s="38" t="s">
        <v>4</v>
      </c>
      <c r="M5" s="38" t="s">
        <v>5</v>
      </c>
      <c r="N5" s="68" t="s">
        <v>6</v>
      </c>
      <c r="O5" s="98" t="s">
        <v>11</v>
      </c>
      <c r="P5" s="99"/>
      <c r="Q5" s="100"/>
      <c r="R5" s="64"/>
      <c r="S5" s="96" t="s">
        <v>56</v>
      </c>
      <c r="T5" s="96"/>
      <c r="U5" s="96"/>
      <c r="V5" s="96"/>
      <c r="W5" s="96"/>
      <c r="X5" s="96"/>
      <c r="Y5" s="96"/>
      <c r="Z5" s="97"/>
    </row>
    <row r="6" spans="2:27" x14ac:dyDescent="0.3">
      <c r="B6" s="23" t="s">
        <v>27</v>
      </c>
      <c r="C6" s="4">
        <f>RTD("cqg.rtd", ,"ContractData", B6, "LastTradeToday",, "T")</f>
        <v>231.68</v>
      </c>
      <c r="D6" s="4">
        <f>RTD("cqg.rtd", ,"ContractData", B6, "NetLastTradeToday",, "T")</f>
        <v>-2.41</v>
      </c>
      <c r="E6" s="5">
        <f>RTD("cqg.rtd", ,"ContractData", B6, "PerCentNetLastTrade",, "T")/100</f>
        <v>-1.029518561237131E-2</v>
      </c>
      <c r="F6" s="5">
        <f>E6</f>
        <v>-1.029518561237131E-2</v>
      </c>
      <c r="G6" s="6">
        <f>RTD("cqg.rtd", ,"ContractData",B6, "T_CVol",, "T")</f>
        <v>786323</v>
      </c>
      <c r="H6" s="7">
        <f>RTD("cqg.rtd", ,"ContractData",B6, "MT_LastBidVolume",, "T")</f>
        <v>100</v>
      </c>
      <c r="I6" s="31">
        <f>RTD("cqg.rtd", ,"ContractData",B6, "Bid",, "T")</f>
        <v>231.63</v>
      </c>
      <c r="J6" s="32">
        <f>RTD("cqg.rtd", ,"ContractData",B6, "Ask",, "T")</f>
        <v>231.68</v>
      </c>
      <c r="K6" s="8">
        <f>RTD("cqg.rtd", ,"ContractData",B6, "MT_LastAskVolume",, "T")</f>
        <v>100</v>
      </c>
      <c r="L6" s="3">
        <f>RTD("cqg.rtd", ,"ContractData", B6, "OPen",, "T")</f>
        <v>233.06</v>
      </c>
      <c r="M6" s="3">
        <f>RTD("cqg.rtd", ,"ContractData", B6, "HIgh",, "T")</f>
        <v>233.86</v>
      </c>
      <c r="N6" s="69">
        <f>RTD("cqg.rtd", ,"ContractData", B6, "LOw",, "T")</f>
        <v>231.55</v>
      </c>
      <c r="O6" s="74" t="str">
        <f>RTD("cqg.rtd", ,"ContractData", B6, "LongDescription",, "T")&amp;"    "&amp;TEXT(RTD("cqg.rtd", ,"ContractData", B6, "PerCentNetLastTrade",, "T")/100,"0.00%")</f>
        <v>3M Company    -1.03%</v>
      </c>
      <c r="P6" s="75"/>
      <c r="Q6" s="76"/>
      <c r="R6" s="61" t="s">
        <v>57</v>
      </c>
      <c r="S6" s="65"/>
      <c r="T6" s="11"/>
      <c r="U6" s="11"/>
      <c r="V6" s="11"/>
      <c r="W6" s="11"/>
      <c r="X6" s="11"/>
      <c r="Y6" s="11"/>
      <c r="Z6" s="12"/>
    </row>
    <row r="7" spans="2:27" x14ac:dyDescent="0.3">
      <c r="B7" s="24" t="s">
        <v>13</v>
      </c>
      <c r="C7" s="4">
        <f>RTD("cqg.rtd", ,"ContractData", B7, "LastTradeToday",, "T")</f>
        <v>93.63</v>
      </c>
      <c r="D7" s="4">
        <f>RTD("cqg.rtd", ,"ContractData", B7, "NetLastTradeToday",, "T")</f>
        <v>-0.78</v>
      </c>
      <c r="E7" s="5">
        <f>RTD("cqg.rtd", ,"ContractData", B7, "PerCentNetLastTrade",, "T")/100</f>
        <v>-8.2618366698442962E-3</v>
      </c>
      <c r="F7" s="5">
        <f t="shared" ref="F7:F35" si="0">E7</f>
        <v>-8.2618366698442962E-3</v>
      </c>
      <c r="G7" s="6">
        <f>RTD("cqg.rtd", ,"ContractData",B7, "T_CVol",, "T")</f>
        <v>881228</v>
      </c>
      <c r="H7" s="7">
        <f>RTD("cqg.rtd", ,"ContractData",B7, "MT_LastBidVolume",, "T")</f>
        <v>300</v>
      </c>
      <c r="I7" s="31">
        <f>RTD("cqg.rtd", ,"ContractData",B7, "Bid",, "T")</f>
        <v>93.63</v>
      </c>
      <c r="J7" s="32">
        <f>RTD("cqg.rtd", ,"ContractData",B7, "Ask",, "T")</f>
        <v>93.64</v>
      </c>
      <c r="K7" s="8">
        <f>RTD("cqg.rtd", ,"ContractData",B7, "MT_LastAskVolume",, "T")</f>
        <v>200</v>
      </c>
      <c r="L7" s="3">
        <f>RTD("cqg.rtd", ,"ContractData", B7, "OPen",, "T")</f>
        <v>94.39</v>
      </c>
      <c r="M7" s="3">
        <f>RTD("cqg.rtd", ,"ContractData", B7, "HIgh",, "T")</f>
        <v>94.710000000000008</v>
      </c>
      <c r="N7" s="69">
        <f>RTD("cqg.rtd", ,"ContractData", B7, "LOw",, "T")</f>
        <v>93.48</v>
      </c>
      <c r="O7" s="80" t="str">
        <f>RTD("cqg.rtd", ,"ContractData", B7, "LongDescription",, "T")&amp;"    "&amp;TEXT(RTD("cqg.rtd", ,"ContractData", B7, "PerCentNetLastTrade",, "T")/100,"0.00%")</f>
        <v>American Express Co    -0.83%</v>
      </c>
      <c r="P7" s="81"/>
      <c r="Q7" s="82"/>
      <c r="R7" s="62" t="s">
        <v>57</v>
      </c>
      <c r="S7" s="66"/>
      <c r="T7" s="11"/>
      <c r="U7" s="11"/>
      <c r="V7" s="11"/>
      <c r="W7" s="11"/>
      <c r="X7" s="11"/>
      <c r="Y7" s="11"/>
      <c r="Z7" s="12"/>
    </row>
    <row r="8" spans="2:27" x14ac:dyDescent="0.3">
      <c r="B8" s="23" t="s">
        <v>3</v>
      </c>
      <c r="C8" s="4">
        <f>RTD("cqg.rtd", ,"ContractData", B8, "LastTradeToday",, "T")</f>
        <v>173.99</v>
      </c>
      <c r="D8" s="4">
        <f>RTD("cqg.rtd", ,"ContractData", B8, "NetLastTradeToday",, "T")</f>
        <v>0.85</v>
      </c>
      <c r="E8" s="5">
        <f>RTD("cqg.rtd", ,"ContractData", B8, "PerCentNetLastTrade",, "T")/100</f>
        <v>4.9093219360055442E-3</v>
      </c>
      <c r="F8" s="5">
        <f t="shared" si="0"/>
        <v>4.9093219360055442E-3</v>
      </c>
      <c r="G8" s="6">
        <f>RTD("cqg.rtd", ,"ContractData",B8, "T_CVol",, "T")</f>
        <v>15199681</v>
      </c>
      <c r="H8" s="7">
        <f>RTD("cqg.rtd", ,"ContractData",B8, "MT_LastBidVolume",, "T")</f>
        <v>200</v>
      </c>
      <c r="I8" s="31">
        <f>RTD("cqg.rtd", ,"ContractData",B8, "Bid",, "T")</f>
        <v>173.99</v>
      </c>
      <c r="J8" s="32">
        <f>RTD("cqg.rtd", ,"ContractData",B8, "Ask",, "T")</f>
        <v>174</v>
      </c>
      <c r="K8" s="8">
        <f>RTD("cqg.rtd", ,"ContractData",B8, "MT_LastAskVolume",, "T")</f>
        <v>200</v>
      </c>
      <c r="L8" s="3">
        <f>RTD("cqg.rtd", ,"ContractData", B8, "OPen",, "T")</f>
        <v>173.36</v>
      </c>
      <c r="M8" s="3">
        <f>RTD("cqg.rtd", ,"ContractData", B8, "HIgh",, "T")</f>
        <v>175</v>
      </c>
      <c r="N8" s="69">
        <f>RTD("cqg.rtd", ,"ContractData", B8, "LOw",, "T")</f>
        <v>173.05</v>
      </c>
      <c r="O8" s="74" t="str">
        <f>RTD("cqg.rtd", ,"ContractData", B8, "LongDescription",, "T")&amp;"    "&amp;TEXT(RTD("cqg.rtd", ,"ContractData", B8, "PerCentNetLastTrade",, "T")/100,"0.00%")</f>
        <v>Apple Inc    0.49%</v>
      </c>
      <c r="P8" s="75"/>
      <c r="Q8" s="76"/>
      <c r="R8" s="61" t="s">
        <v>57</v>
      </c>
      <c r="S8" s="65"/>
      <c r="T8" s="11"/>
      <c r="U8" s="11"/>
      <c r="V8" s="11"/>
      <c r="W8" s="11"/>
      <c r="X8" s="11"/>
      <c r="Y8" s="11"/>
      <c r="Z8" s="12"/>
    </row>
    <row r="9" spans="2:27" x14ac:dyDescent="0.3">
      <c r="B9" s="24" t="s">
        <v>14</v>
      </c>
      <c r="C9" s="4">
        <f>RTD("cqg.rtd", ,"ContractData", B9, "LastTradeToday",, "T")</f>
        <v>264.87</v>
      </c>
      <c r="D9" s="4">
        <f>RTD("cqg.rtd", ,"ContractData", B9, "NetLastTradeToday",, "T")</f>
        <v>-2.12</v>
      </c>
      <c r="E9" s="5">
        <f>RTD("cqg.rtd", ,"ContractData", B9, "PerCentNetLastTrade",, "T")/100</f>
        <v>-7.9403722985879627E-3</v>
      </c>
      <c r="F9" s="5">
        <f t="shared" si="0"/>
        <v>-7.9403722985879627E-3</v>
      </c>
      <c r="G9" s="6">
        <f>RTD("cqg.rtd", ,"ContractData",B9, "T_CVol",, "T")</f>
        <v>784217</v>
      </c>
      <c r="H9" s="7">
        <f>RTD("cqg.rtd", ,"ContractData",B9, "MT_LastBidVolume",, "T")</f>
        <v>100</v>
      </c>
      <c r="I9" s="31">
        <f>RTD("cqg.rtd", ,"ContractData",B9, "Bid",, "T")</f>
        <v>264.91000000000003</v>
      </c>
      <c r="J9" s="32">
        <f>RTD("cqg.rtd", ,"ContractData",B9, "Ask",, "T")</f>
        <v>265</v>
      </c>
      <c r="K9" s="8">
        <f>RTD("cqg.rtd", ,"ContractData",B9, "MT_LastAskVolume",, "T")</f>
        <v>200</v>
      </c>
      <c r="L9" s="3">
        <f>RTD("cqg.rtd", ,"ContractData", B9, "OPen",, "T")</f>
        <v>267</v>
      </c>
      <c r="M9" s="3">
        <f>RTD("cqg.rtd", ,"ContractData", B9, "HIgh",, "T")</f>
        <v>267.48</v>
      </c>
      <c r="N9" s="69">
        <f>RTD("cqg.rtd", ,"ContractData", B9, "LOw",, "T")</f>
        <v>264.53000000000003</v>
      </c>
      <c r="O9" s="80" t="str">
        <f>RTD("cqg.rtd", ,"ContractData", B9, "LongDescription",, "T")&amp;"    "&amp;TEXT(RTD("cqg.rtd", ,"ContractData", B9, "PerCentNetLastTrade",, "T")/100,"0.00%")</f>
        <v>Boeing Company    -0.79%</v>
      </c>
      <c r="P9" s="81"/>
      <c r="Q9" s="82"/>
      <c r="R9" s="62" t="s">
        <v>57</v>
      </c>
      <c r="S9" s="65"/>
      <c r="T9" s="11"/>
      <c r="U9" s="11"/>
      <c r="V9" s="11"/>
      <c r="W9" s="11"/>
      <c r="X9" s="11"/>
      <c r="Y9" s="11"/>
      <c r="Z9" s="12"/>
    </row>
    <row r="10" spans="2:27" x14ac:dyDescent="0.3">
      <c r="B10" s="23" t="s">
        <v>15</v>
      </c>
      <c r="C10" s="4">
        <f>RTD("cqg.rtd", ,"ContractData", B10, "LastTradeToday",, "T")</f>
        <v>137.39000000000001</v>
      </c>
      <c r="D10" s="4">
        <f>RTD("cqg.rtd", ,"ContractData", B10, "NetLastTradeToday",, "T")</f>
        <v>-0.21</v>
      </c>
      <c r="E10" s="5">
        <f>RTD("cqg.rtd", ,"ContractData", B10, "PerCentNetLastTrade",, "T")/100</f>
        <v>-1.5261627906976744E-3</v>
      </c>
      <c r="F10" s="5">
        <f t="shared" si="0"/>
        <v>-1.5261627906976744E-3</v>
      </c>
      <c r="G10" s="6">
        <f>RTD("cqg.rtd", ,"ContractData",B10, "T_CVol",, "T")</f>
        <v>1829439</v>
      </c>
      <c r="H10" s="7">
        <f>RTD("cqg.rtd", ,"ContractData",B10, "MT_LastBidVolume",, "T")</f>
        <v>200</v>
      </c>
      <c r="I10" s="31">
        <f>RTD("cqg.rtd", ,"ContractData",B10, "Bid",, "T")</f>
        <v>137.37</v>
      </c>
      <c r="J10" s="32">
        <f>RTD("cqg.rtd", ,"ContractData",B10, "Ask",, "T")</f>
        <v>137.42000000000002</v>
      </c>
      <c r="K10" s="8">
        <f>RTD("cqg.rtd", ,"ContractData",B10, "MT_LastAskVolume",, "T")</f>
        <v>300</v>
      </c>
      <c r="L10" s="3">
        <f>RTD("cqg.rtd", ,"ContractData", B10, "OPen",, "T")</f>
        <v>138.22</v>
      </c>
      <c r="M10" s="3">
        <f>RTD("cqg.rtd", ,"ContractData", B10, "HIgh",, "T")</f>
        <v>138.42000000000002</v>
      </c>
      <c r="N10" s="69">
        <f>RTD("cqg.rtd", ,"ContractData", B10, "LOw",, "T")</f>
        <v>137.20000000000002</v>
      </c>
      <c r="O10" s="74" t="str">
        <f>RTD("cqg.rtd", ,"ContractData", B10, "LongDescription",, "T")&amp;"    "&amp;TEXT(RTD("cqg.rtd", ,"ContractData", B10, "PerCentNetLastTrade",, "T")/100,"0.00%")</f>
        <v>Caterpillar Inc    -0.15%</v>
      </c>
      <c r="P10" s="75"/>
      <c r="Q10" s="76"/>
      <c r="R10" s="61" t="s">
        <v>57</v>
      </c>
      <c r="S10" s="65"/>
      <c r="T10" s="11"/>
      <c r="U10" s="11"/>
      <c r="V10" s="11"/>
      <c r="W10" s="11"/>
      <c r="X10" s="11"/>
      <c r="Y10" s="11"/>
      <c r="Z10" s="12"/>
    </row>
    <row r="11" spans="2:27" x14ac:dyDescent="0.3">
      <c r="B11" s="24" t="s">
        <v>17</v>
      </c>
      <c r="C11" s="4">
        <f>RTD("cqg.rtd", ,"ContractData", B11, "LastTradeToday",, "T")</f>
        <v>115.88</v>
      </c>
      <c r="D11" s="4">
        <f>RTD("cqg.rtd", ,"ContractData", B11, "NetLastTradeToday",, "T")</f>
        <v>0.71</v>
      </c>
      <c r="E11" s="5">
        <f>RTD("cqg.rtd", ,"ContractData", B11, "PerCentNetLastTrade",, "T")/100</f>
        <v>6.1647998610749322E-3</v>
      </c>
      <c r="F11" s="5">
        <f t="shared" si="0"/>
        <v>6.1647998610749322E-3</v>
      </c>
      <c r="G11" s="6">
        <f>RTD("cqg.rtd", ,"ContractData",B11, "T_CVol",, "T")</f>
        <v>2198559</v>
      </c>
      <c r="H11" s="7">
        <f>RTD("cqg.rtd", ,"ContractData",B11, "MT_LastBidVolume",, "T")</f>
        <v>500</v>
      </c>
      <c r="I11" s="31">
        <f>RTD("cqg.rtd", ,"ContractData",B11, "Bid",, "T")</f>
        <v>115.88</v>
      </c>
      <c r="J11" s="32">
        <f>RTD("cqg.rtd", ,"ContractData",B11, "Ask",, "T")</f>
        <v>115.89</v>
      </c>
      <c r="K11" s="8">
        <f>RTD("cqg.rtd", ,"ContractData",B11, "MT_LastAskVolume",, "T")</f>
        <v>400</v>
      </c>
      <c r="L11" s="3">
        <f>RTD("cqg.rtd", ,"ContractData", B11, "OPen",, "T")</f>
        <v>115.49000000000001</v>
      </c>
      <c r="M11" s="3">
        <f>RTD("cqg.rtd", ,"ContractData", B11, "HIgh",, "T")</f>
        <v>116.77</v>
      </c>
      <c r="N11" s="69">
        <f>RTD("cqg.rtd", ,"ContractData", B11, "LOw",, "T")</f>
        <v>115.32000000000001</v>
      </c>
      <c r="O11" s="80" t="str">
        <f>RTD("cqg.rtd", ,"ContractData", B11, "LongDescription",, "T")&amp;"    "&amp;TEXT(RTD("cqg.rtd", ,"ContractData", B11, "PerCentNetLastTrade",, "T")/100,"0.00%")</f>
        <v>Chevron Corp    0.62%</v>
      </c>
      <c r="P11" s="81"/>
      <c r="Q11" s="82"/>
      <c r="R11" s="62" t="s">
        <v>57</v>
      </c>
      <c r="S11" s="65"/>
      <c r="T11" s="11"/>
      <c r="U11" s="11"/>
      <c r="V11" s="11"/>
      <c r="W11" s="11"/>
      <c r="X11" s="11"/>
      <c r="Y11" s="11"/>
      <c r="Z11" s="12"/>
    </row>
    <row r="12" spans="2:27" x14ac:dyDescent="0.3">
      <c r="B12" s="23" t="s">
        <v>16</v>
      </c>
      <c r="C12" s="4">
        <f>RTD("cqg.rtd", ,"ContractData", B12, "LastTradeToday",, "T")</f>
        <v>36.520000000000003</v>
      </c>
      <c r="D12" s="4">
        <f>RTD("cqg.rtd", ,"ContractData", B12, "NetLastTradeToday",, "T")</f>
        <v>-0.13</v>
      </c>
      <c r="E12" s="5">
        <f>RTD("cqg.rtd", ,"ContractData", B12, "PerCentNetLastTrade",, "T")/100</f>
        <v>-3.5470668485675307E-3</v>
      </c>
      <c r="F12" s="5">
        <f t="shared" si="0"/>
        <v>-3.5470668485675307E-3</v>
      </c>
      <c r="G12" s="6">
        <f>RTD("cqg.rtd", ,"ContractData",B12, "T_CVol",, "T")</f>
        <v>8599224</v>
      </c>
      <c r="H12" s="7">
        <f>RTD("cqg.rtd", ,"ContractData",B12, "MT_LastBidVolume",, "T")</f>
        <v>3100</v>
      </c>
      <c r="I12" s="31">
        <f>RTD("cqg.rtd", ,"ContractData",B12, "Bid",, "T")</f>
        <v>36.520000000000003</v>
      </c>
      <c r="J12" s="32">
        <f>RTD("cqg.rtd", ,"ContractData",B12, "Ask",, "T")</f>
        <v>36.53</v>
      </c>
      <c r="K12" s="8">
        <f>RTD("cqg.rtd", ,"ContractData",B12, "MT_LastAskVolume",, "T")</f>
        <v>7800</v>
      </c>
      <c r="L12" s="3">
        <f>RTD("cqg.rtd", ,"ContractData", B12, "OPen",, "T")</f>
        <v>36.700000000000003</v>
      </c>
      <c r="M12" s="3">
        <f>RTD("cqg.rtd", ,"ContractData", B12, "HIgh",, "T")</f>
        <v>36.71</v>
      </c>
      <c r="N12" s="69">
        <f>RTD("cqg.rtd", ,"ContractData", B12, "LOw",, "T")</f>
        <v>36.36</v>
      </c>
      <c r="O12" s="74" t="str">
        <f>RTD("cqg.rtd", ,"ContractData", B12, "LongDescription",, "T")&amp;"    "&amp;TEXT(RTD("cqg.rtd", ,"ContractData", B12, "PerCentNetLastTrade",, "T")/100,"0.00%")</f>
        <v>Cisco Systems Inc    -0.35%</v>
      </c>
      <c r="P12" s="75"/>
      <c r="Q12" s="76"/>
      <c r="R12" s="61" t="s">
        <v>57</v>
      </c>
      <c r="S12" s="65"/>
      <c r="T12" s="11"/>
      <c r="U12" s="11"/>
      <c r="V12" s="11"/>
      <c r="W12" s="11"/>
      <c r="X12" s="11"/>
      <c r="Y12" s="11"/>
      <c r="Z12" s="12"/>
    </row>
    <row r="13" spans="2:27" x14ac:dyDescent="0.3">
      <c r="B13" s="24" t="s">
        <v>25</v>
      </c>
      <c r="C13" s="4">
        <f>RTD("cqg.rtd", ,"ContractData", B13, "LastTradeToday",, "T")</f>
        <v>45.67</v>
      </c>
      <c r="D13" s="4">
        <f>RTD("cqg.rtd", ,"ContractData", B13, "NetLastTradeToday",, "T")</f>
        <v>-0.11</v>
      </c>
      <c r="E13" s="5">
        <f>RTD("cqg.rtd", ,"ContractData", B13, "PerCentNetLastTrade",, "T")/100</f>
        <v>-2.4027959807776324E-3</v>
      </c>
      <c r="F13" s="5">
        <f t="shared" si="0"/>
        <v>-2.4027959807776324E-3</v>
      </c>
      <c r="G13" s="6">
        <f>RTD("cqg.rtd", ,"ContractData",B13, "T_CVol",, "T")</f>
        <v>3747149</v>
      </c>
      <c r="H13" s="7">
        <f>RTD("cqg.rtd", ,"ContractData",B13, "MT_LastBidVolume",, "T")</f>
        <v>3200</v>
      </c>
      <c r="I13" s="31">
        <f>RTD("cqg.rtd", ,"ContractData",B13, "Bid",, "T")</f>
        <v>45.67</v>
      </c>
      <c r="J13" s="32">
        <f>RTD("cqg.rtd", ,"ContractData",B13, "Ask",, "T")</f>
        <v>45.68</v>
      </c>
      <c r="K13" s="8">
        <f>RTD("cqg.rtd", ,"ContractData",B13, "MT_LastAskVolume",, "T")</f>
        <v>2300</v>
      </c>
      <c r="L13" s="3">
        <f>RTD("cqg.rtd", ,"ContractData", B13, "OPen",, "T")</f>
        <v>45.89</v>
      </c>
      <c r="M13" s="3">
        <f>RTD("cqg.rtd", ,"ContractData", B13, "HIgh",, "T")</f>
        <v>45.93</v>
      </c>
      <c r="N13" s="69">
        <f>RTD("cqg.rtd", ,"ContractData", B13, "LOw",, "T")</f>
        <v>45.54</v>
      </c>
      <c r="O13" s="80" t="str">
        <f>RTD("cqg.rtd", ,"ContractData", B13, "LongDescription",, "T")&amp;"    "&amp;TEXT(RTD("cqg.rtd", ,"ContractData", B13, "PerCentNetLastTrade",, "T")/100,"0.00%")</f>
        <v>Coca-Cola Company    -0.24%</v>
      </c>
      <c r="P13" s="81"/>
      <c r="Q13" s="82"/>
      <c r="R13" s="62" t="s">
        <v>57</v>
      </c>
      <c r="S13" s="65"/>
      <c r="T13" s="11"/>
      <c r="U13" s="11"/>
      <c r="V13" s="11"/>
      <c r="W13" s="11"/>
      <c r="X13" s="11"/>
      <c r="Y13" s="11"/>
      <c r="Z13" s="12"/>
    </row>
    <row r="14" spans="2:27" x14ac:dyDescent="0.3">
      <c r="B14" s="23" t="s">
        <v>64</v>
      </c>
      <c r="C14" s="4">
        <f>RTD("cqg.rtd", ,"ContractData", B14, "LastTradeToday",, "T")</f>
        <v>70.710000000000008</v>
      </c>
      <c r="D14" s="4">
        <f>RTD("cqg.rtd", ,"ContractData", B14, "NetLastTradeToday",, "T")</f>
        <v>-0.55000000000000004</v>
      </c>
      <c r="E14" s="5">
        <f>RTD("cqg.rtd", ,"ContractData", B14, "PerCentNetLastTrade",, "T")/100</f>
        <v>-7.7182149873701936E-3</v>
      </c>
      <c r="F14" s="5">
        <f t="shared" si="0"/>
        <v>-7.7182149873701936E-3</v>
      </c>
      <c r="G14" s="6">
        <f>RTD("cqg.rtd", ,"ContractData",B14, "T_CVol",, "T")</f>
        <v>2225823</v>
      </c>
      <c r="H14" s="7">
        <f>RTD("cqg.rtd", ,"ContractData",B14, "MT_LastBidVolume",, "T")</f>
        <v>1700</v>
      </c>
      <c r="I14" s="31">
        <f>RTD("cqg.rtd", ,"ContractData",B14, "Bid",, "T")</f>
        <v>70.710000000000008</v>
      </c>
      <c r="J14" s="32">
        <f>RTD("cqg.rtd", ,"ContractData",B14, "Ask",, "T")</f>
        <v>70.72</v>
      </c>
      <c r="K14" s="8">
        <f>RTD("cqg.rtd", ,"ContractData",B14, "MT_LastAskVolume",, "T")</f>
        <v>1400</v>
      </c>
      <c r="L14" s="3">
        <f>RTD("cqg.rtd", ,"ContractData", B14, "OPen",, "T")</f>
        <v>71.350000000000009</v>
      </c>
      <c r="M14" s="3">
        <f>RTD("cqg.rtd", ,"ContractData", B14, "HIgh",, "T")</f>
        <v>71.38</v>
      </c>
      <c r="N14" s="69">
        <f>RTD("cqg.rtd", ,"ContractData", B14, "LOw",, "T")</f>
        <v>70.63</v>
      </c>
      <c r="O14" s="74" t="str">
        <f>RTD("cqg.rtd", ,"ContractData", B14, "LongDescription",, "T")&amp;"    "&amp;TEXT(RTD("cqg.rtd", ,"ContractData", B14, "PerCentNetLastTrade",, "T")/100,"0.00%")</f>
        <v>DowDuPont Inc.    -0.77%</v>
      </c>
      <c r="P14" s="75"/>
      <c r="Q14" s="76"/>
      <c r="R14" s="61" t="s">
        <v>57</v>
      </c>
      <c r="S14" s="65"/>
      <c r="T14" s="11"/>
      <c r="U14" s="11"/>
      <c r="V14" s="11"/>
      <c r="W14" s="11"/>
      <c r="X14" s="11"/>
      <c r="Y14" s="11"/>
      <c r="Z14" s="12"/>
    </row>
    <row r="15" spans="2:27" x14ac:dyDescent="0.3">
      <c r="B15" s="25" t="s">
        <v>38</v>
      </c>
      <c r="C15" s="4">
        <f>RTD("cqg.rtd", ,"ContractData", B15, "LastTradeToday",, "T")</f>
        <v>81.180000000000007</v>
      </c>
      <c r="D15" s="4">
        <f>RTD("cqg.rtd", ,"ContractData", B15, "NetLastTradeToday",, "T")</f>
        <v>0.31</v>
      </c>
      <c r="E15" s="5">
        <f>RTD("cqg.rtd", ,"ContractData", B15, "PerCentNetLastTrade",, "T")/100</f>
        <v>3.8333127241251389E-3</v>
      </c>
      <c r="F15" s="5">
        <f t="shared" si="0"/>
        <v>3.8333127241251389E-3</v>
      </c>
      <c r="G15" s="6">
        <f>RTD("cqg.rtd", ,"ContractData",B15, "T_CVol",, "T")</f>
        <v>3323860</v>
      </c>
      <c r="H15" s="7">
        <f>RTD("cqg.rtd", ,"ContractData",B15, "MT_LastBidVolume",, "T")</f>
        <v>900</v>
      </c>
      <c r="I15" s="31">
        <f>RTD("cqg.rtd", ,"ContractData",B15, "Bid",, "T")</f>
        <v>81.180000000000007</v>
      </c>
      <c r="J15" s="32">
        <f>RTD("cqg.rtd", ,"ContractData",B15, "Ask",, "T")</f>
        <v>81.19</v>
      </c>
      <c r="K15" s="8">
        <f>RTD("cqg.rtd", ,"ContractData",B15, "MT_LastAskVolume",, "T")</f>
        <v>2200</v>
      </c>
      <c r="L15" s="3">
        <f>RTD("cqg.rtd", ,"ContractData", B15, "OPen",, "T")</f>
        <v>81.16</v>
      </c>
      <c r="M15" s="3">
        <f>RTD("cqg.rtd", ,"ContractData", B15, "HIgh",, "T")</f>
        <v>81.400000000000006</v>
      </c>
      <c r="N15" s="69">
        <f>RTD("cqg.rtd", ,"ContractData", B15, "LOw",, "T")</f>
        <v>81.070000000000007</v>
      </c>
      <c r="O15" s="80" t="str">
        <f>RTD("cqg.rtd", ,"ContractData", B15, "LongDescription",, "T")&amp;"    "&amp;TEXT(RTD("cqg.rtd", ,"ContractData", B15, "PerCentNetLastTrade",, "T")/100,"0.00%")</f>
        <v>Exxon Mobil Corp    0.38%</v>
      </c>
      <c r="P15" s="81"/>
      <c r="Q15" s="82"/>
      <c r="R15" s="62" t="s">
        <v>57</v>
      </c>
      <c r="S15" s="65"/>
      <c r="T15" s="11"/>
      <c r="U15" s="11"/>
      <c r="V15" s="11"/>
      <c r="W15" s="11"/>
      <c r="X15" s="11"/>
      <c r="Y15" s="11"/>
      <c r="Z15" s="12"/>
    </row>
    <row r="16" spans="2:27" x14ac:dyDescent="0.3">
      <c r="B16" s="23" t="s">
        <v>19</v>
      </c>
      <c r="C16" s="4">
        <f>RTD("cqg.rtd", ,"ContractData", B16, "LastTradeToday",, "T")</f>
        <v>18.12</v>
      </c>
      <c r="D16" s="4">
        <f>RTD("cqg.rtd", ,"ContractData", B16, "NetLastTradeToday",, "T")</f>
        <v>0.28999999999999998</v>
      </c>
      <c r="E16" s="5">
        <f>RTD("cqg.rtd", ,"ContractData", B16, "PerCentNetLastTrade",, "T")/100</f>
        <v>1.6264722378014584E-2</v>
      </c>
      <c r="F16" s="5">
        <f t="shared" si="0"/>
        <v>1.6264722378014584E-2</v>
      </c>
      <c r="G16" s="6">
        <f>RTD("cqg.rtd", ,"ContractData",B16, "T_CVol",, "T")</f>
        <v>35356602</v>
      </c>
      <c r="H16" s="7">
        <f>RTD("cqg.rtd", ,"ContractData",B16, "MT_LastBidVolume",, "T")</f>
        <v>23200</v>
      </c>
      <c r="I16" s="31">
        <f>RTD("cqg.rtd", ,"ContractData",B16, "Bid",, "T")</f>
        <v>18.12</v>
      </c>
      <c r="J16" s="32">
        <f>RTD("cqg.rtd", ,"ContractData",B16, "Ask",, "T")</f>
        <v>18.13</v>
      </c>
      <c r="K16" s="8">
        <f>RTD("cqg.rtd", ,"ContractData",B16, "MT_LastAskVolume",, "T")</f>
        <v>13400</v>
      </c>
      <c r="L16" s="3">
        <f>RTD("cqg.rtd", ,"ContractData", B16, "OPen",, "T")</f>
        <v>17.87</v>
      </c>
      <c r="M16" s="3">
        <f>RTD("cqg.rtd", ,"ContractData", B16, "HIgh",, "T")</f>
        <v>18.25</v>
      </c>
      <c r="N16" s="69">
        <f>RTD("cqg.rtd", ,"ContractData", B16, "LOw",, "T")</f>
        <v>17.84</v>
      </c>
      <c r="O16" s="74" t="str">
        <f>RTD("cqg.rtd", ,"ContractData", B16, "LongDescription",, "T")&amp;"    "&amp;TEXT(RTD("cqg.rtd", ,"ContractData", B16, "PerCentNetLastTrade",, "T")/100,"0.00%")</f>
        <v>General Electric Co    1.63%</v>
      </c>
      <c r="P16" s="75"/>
      <c r="Q16" s="76"/>
      <c r="R16" s="61" t="s">
        <v>57</v>
      </c>
      <c r="S16" s="65"/>
      <c r="T16" s="11"/>
      <c r="U16" s="11"/>
      <c r="V16" s="11"/>
      <c r="W16" s="11"/>
      <c r="X16" s="11"/>
      <c r="Y16" s="11"/>
      <c r="Z16" s="12"/>
    </row>
    <row r="17" spans="2:26" x14ac:dyDescent="0.3">
      <c r="B17" s="24" t="s">
        <v>20</v>
      </c>
      <c r="C17" s="4">
        <f>RTD("cqg.rtd", ,"ContractData", B17, "LastTradeToday",, "T")</f>
        <v>236.92000000000002</v>
      </c>
      <c r="D17" s="4">
        <f>RTD("cqg.rtd", ,"ContractData", B17, "NetLastTradeToday",, "T")</f>
        <v>-1.1000000000000001</v>
      </c>
      <c r="E17" s="5">
        <f>RTD("cqg.rtd", ,"ContractData", B17, "PerCentNetLastTrade",, "T")/100</f>
        <v>-4.6214603814805476E-3</v>
      </c>
      <c r="F17" s="5">
        <f t="shared" si="0"/>
        <v>-4.6214603814805476E-3</v>
      </c>
      <c r="G17" s="6">
        <f>RTD("cqg.rtd", ,"ContractData",B17, "T_CVol",, "T")</f>
        <v>1178874</v>
      </c>
      <c r="H17" s="7">
        <f>RTD("cqg.rtd", ,"ContractData",B17, "MT_LastBidVolume",, "T")</f>
        <v>200</v>
      </c>
      <c r="I17" s="31">
        <f>RTD("cqg.rtd", ,"ContractData",B17, "Bid",, "T")</f>
        <v>236.91</v>
      </c>
      <c r="J17" s="32">
        <f>RTD("cqg.rtd", ,"ContractData",B17, "Ask",, "T")</f>
        <v>236.96</v>
      </c>
      <c r="K17" s="8">
        <f>RTD("cqg.rtd", ,"ContractData",B17, "MT_LastAskVolume",, "T")</f>
        <v>100</v>
      </c>
      <c r="L17" s="3">
        <f>RTD("cqg.rtd", ,"ContractData", B17, "OPen",, "T")</f>
        <v>237.94</v>
      </c>
      <c r="M17" s="3">
        <f>RTD("cqg.rtd", ,"ContractData", B17, "HIgh",, "T")</f>
        <v>238.95000000000002</v>
      </c>
      <c r="N17" s="69">
        <f>RTD("cqg.rtd", ,"ContractData", B17, "LOw",, "T")</f>
        <v>236.36</v>
      </c>
      <c r="O17" s="80" t="str">
        <f>RTD("cqg.rtd", ,"ContractData", B17, "LongDescription",, "T")&amp;"    "&amp;TEXT(RTD("cqg.rtd", ,"ContractData", B17, "PerCentNetLastTrade",, "T")/100,"0.00%")</f>
        <v>Goldman Sachs Group    -0.46%</v>
      </c>
      <c r="P17" s="81"/>
      <c r="Q17" s="82"/>
      <c r="R17" s="62" t="s">
        <v>57</v>
      </c>
      <c r="S17" s="65"/>
      <c r="T17" s="11"/>
      <c r="U17" s="11"/>
      <c r="V17" s="11"/>
      <c r="W17" s="11"/>
      <c r="X17" s="11"/>
      <c r="Y17" s="11"/>
      <c r="Z17" s="12"/>
    </row>
    <row r="18" spans="2:26" x14ac:dyDescent="0.3">
      <c r="B18" s="23" t="s">
        <v>21</v>
      </c>
      <c r="C18" s="4">
        <f>RTD("cqg.rtd", ,"ContractData", B18, "LastTradeToday",, "T")</f>
        <v>172.29</v>
      </c>
      <c r="D18" s="4">
        <f>RTD("cqg.rtd", ,"ContractData", B18, "NetLastTradeToday",, "T")</f>
        <v>-0.57000000000000006</v>
      </c>
      <c r="E18" s="5">
        <f>RTD("cqg.rtd", ,"ContractData", B18, "PerCentNetLastTrade",, "T")/100</f>
        <v>-3.2974661575841725E-3</v>
      </c>
      <c r="F18" s="5">
        <f t="shared" si="0"/>
        <v>-3.2974661575841725E-3</v>
      </c>
      <c r="G18" s="6">
        <f>RTD("cqg.rtd", ,"ContractData",B18, "T_CVol",, "T")</f>
        <v>2185516</v>
      </c>
      <c r="H18" s="7">
        <f>RTD("cqg.rtd", ,"ContractData",B18, "MT_LastBidVolume",, "T")</f>
        <v>100</v>
      </c>
      <c r="I18" s="31">
        <f>RTD("cqg.rtd", ,"ContractData",B18, "Bid",, "T")</f>
        <v>172.28</v>
      </c>
      <c r="J18" s="32">
        <f>RTD("cqg.rtd", ,"ContractData",B18, "Ask",, "T")</f>
        <v>172.29</v>
      </c>
      <c r="K18" s="8">
        <f>RTD("cqg.rtd", ,"ContractData",B18, "MT_LastAskVolume",, "T")</f>
        <v>100</v>
      </c>
      <c r="L18" s="3">
        <f>RTD("cqg.rtd", ,"ContractData", B18, "OPen",, "T")</f>
        <v>172.89000000000001</v>
      </c>
      <c r="M18" s="3">
        <f>RTD("cqg.rtd", ,"ContractData", B18, "HIgh",, "T")</f>
        <v>172.94</v>
      </c>
      <c r="N18" s="69">
        <f>RTD("cqg.rtd", ,"ContractData", B18, "LOw",, "T")</f>
        <v>172.16</v>
      </c>
      <c r="O18" s="74" t="str">
        <f>RTD("cqg.rtd", ,"ContractData", B18, "LongDescription",, "T")&amp;"    "&amp;TEXT(RTD("cqg.rtd", ,"ContractData", B18, "PerCentNetLastTrade",, "T")/100,"0.00%")</f>
        <v>Home Depot, Inc.    -0.33%</v>
      </c>
      <c r="P18" s="75"/>
      <c r="Q18" s="76"/>
      <c r="R18" s="61" t="s">
        <v>57</v>
      </c>
      <c r="S18" s="65"/>
      <c r="T18" s="11"/>
      <c r="U18" s="11"/>
      <c r="V18" s="11"/>
      <c r="W18" s="11"/>
      <c r="X18" s="11"/>
      <c r="Y18" s="11"/>
      <c r="Z18" s="12"/>
    </row>
    <row r="19" spans="2:26" x14ac:dyDescent="0.3">
      <c r="B19" s="24" t="s">
        <v>22</v>
      </c>
      <c r="C19" s="4">
        <f>RTD("cqg.rtd", ,"ContractData", B19, "LastTradeToday",, "T")</f>
        <v>151.51</v>
      </c>
      <c r="D19" s="4">
        <f>RTD("cqg.rtd", ,"ContractData", B19, "NetLastTradeToday",, "T")</f>
        <v>-0.44</v>
      </c>
      <c r="E19" s="5">
        <f>RTD("cqg.rtd", ,"ContractData", B19, "PerCentNetLastTrade",, "T")/100</f>
        <v>-2.8956893715037842E-3</v>
      </c>
      <c r="F19" s="5">
        <f t="shared" si="0"/>
        <v>-2.8956893715037842E-3</v>
      </c>
      <c r="G19" s="6">
        <f>RTD("cqg.rtd", ,"ContractData",B19, "T_CVol",, "T")</f>
        <v>1501531</v>
      </c>
      <c r="H19" s="7">
        <f>RTD("cqg.rtd", ,"ContractData",B19, "MT_LastBidVolume",, "T")</f>
        <v>300</v>
      </c>
      <c r="I19" s="31">
        <f>RTD("cqg.rtd", ,"ContractData",B19, "Bid",, "T")</f>
        <v>151.5</v>
      </c>
      <c r="J19" s="32">
        <f>RTD("cqg.rtd", ,"ContractData",B19, "Ask",, "T")</f>
        <v>151.52000000000001</v>
      </c>
      <c r="K19" s="8">
        <f>RTD("cqg.rtd", ,"ContractData",B19, "MT_LastAskVolume",, "T")</f>
        <v>300</v>
      </c>
      <c r="L19" s="3">
        <f>RTD("cqg.rtd", ,"ContractData", B19, "OPen",, "T")</f>
        <v>152</v>
      </c>
      <c r="M19" s="3">
        <f>RTD("cqg.rtd", ,"ContractData", B19, "HIgh",, "T")</f>
        <v>152.39000000000001</v>
      </c>
      <c r="N19" s="69">
        <f>RTD("cqg.rtd", ,"ContractData", B19, "LOw",, "T")</f>
        <v>151.33000000000001</v>
      </c>
      <c r="O19" s="80" t="str">
        <f>RTD("cqg.rtd", ,"ContractData", B19, "LongDescription",, "T")&amp;"    "&amp;TEXT(RTD("cqg.rtd", ,"ContractData", B19, "PerCentNetLastTrade",, "T")/100,"0.00%")</f>
        <v>International Business Machines    -0.29%</v>
      </c>
      <c r="P19" s="81"/>
      <c r="Q19" s="82"/>
      <c r="R19" s="62" t="s">
        <v>57</v>
      </c>
      <c r="S19" s="65"/>
      <c r="T19" s="11"/>
      <c r="U19" s="11"/>
      <c r="V19" s="11"/>
      <c r="W19" s="11"/>
      <c r="X19" s="11"/>
      <c r="Y19" s="11"/>
      <c r="Z19" s="12"/>
    </row>
    <row r="20" spans="2:26" x14ac:dyDescent="0.3">
      <c r="B20" s="23" t="s">
        <v>41</v>
      </c>
      <c r="C20" s="4">
        <f>RTD("cqg.rtd", ,"ContractData", B20, "LastTradeToday",, "T")</f>
        <v>44.68</v>
      </c>
      <c r="D20" s="4">
        <f>RTD("cqg.rtd", ,"ContractData", B20, "NetLastTradeToday",, "T")</f>
        <v>-0.26</v>
      </c>
      <c r="E20" s="5">
        <f>RTD("cqg.rtd", ,"ContractData", B20, "PerCentNetLastTrade",, "T")/100</f>
        <v>-5.7854917668001783E-3</v>
      </c>
      <c r="F20" s="5">
        <f t="shared" si="0"/>
        <v>-5.7854917668001783E-3</v>
      </c>
      <c r="G20" s="6">
        <f>RTD("cqg.rtd", ,"ContractData",B20, "T_CVol",, "T")</f>
        <v>7652668</v>
      </c>
      <c r="H20" s="7">
        <f>RTD("cqg.rtd", ,"ContractData",B20, "MT_LastBidVolume",, "T")</f>
        <v>2400</v>
      </c>
      <c r="I20" s="31">
        <f>RTD("cqg.rtd", ,"ContractData",B20, "Bid",, "T")</f>
        <v>44.68</v>
      </c>
      <c r="J20" s="32">
        <f>RTD("cqg.rtd", ,"ContractData",B20, "Ask",, "T")</f>
        <v>44.69</v>
      </c>
      <c r="K20" s="8">
        <f>RTD("cqg.rtd", ,"ContractData",B20, "MT_LastAskVolume",, "T")</f>
        <v>2000</v>
      </c>
      <c r="L20" s="3">
        <f>RTD("cqg.rtd", ,"ContractData", B20, "OPen",, "T")</f>
        <v>44.94</v>
      </c>
      <c r="M20" s="3">
        <f>RTD("cqg.rtd", ,"ContractData", B20, "HIgh",, "T")</f>
        <v>44.95</v>
      </c>
      <c r="N20" s="69">
        <f>RTD("cqg.rtd", ,"ContractData", B20, "LOw",, "T")</f>
        <v>44.53</v>
      </c>
      <c r="O20" s="74" t="str">
        <f>RTD("cqg.rtd", ,"ContractData", B20, "LongDescription",, "T")&amp;"    "&amp;TEXT(RTD("cqg.rtd", ,"ContractData", B20, "PerCentNetLastTrade",, "T")/100,"0.00%")</f>
        <v>Intel Corporation    -0.58%</v>
      </c>
      <c r="P20" s="75"/>
      <c r="Q20" s="76"/>
      <c r="R20" s="61" t="s">
        <v>57</v>
      </c>
      <c r="S20" s="65"/>
      <c r="T20" s="11"/>
      <c r="U20" s="11"/>
      <c r="V20" s="11"/>
      <c r="W20" s="11"/>
      <c r="X20" s="11"/>
      <c r="Y20" s="11"/>
      <c r="Z20" s="12"/>
    </row>
    <row r="21" spans="2:26" x14ac:dyDescent="0.3">
      <c r="B21" s="24" t="s">
        <v>23</v>
      </c>
      <c r="C21" s="4">
        <f>RTD("cqg.rtd", ,"ContractData", B21, "LastTradeToday",, "T")</f>
        <v>136.97</v>
      </c>
      <c r="D21" s="4">
        <f>RTD("cqg.rtd", ,"ContractData", B21, "NetLastTradeToday",, "T")</f>
        <v>-1.37</v>
      </c>
      <c r="E21" s="5">
        <f>RTD("cqg.rtd", ,"ContractData", B21, "PerCentNetLastTrade",, "T")/100</f>
        <v>-9.9031371982073162E-3</v>
      </c>
      <c r="F21" s="5">
        <f t="shared" si="0"/>
        <v>-9.9031371982073162E-3</v>
      </c>
      <c r="G21" s="6">
        <f>RTD("cqg.rtd", ,"ContractData",B21, "T_CVol",, "T")</f>
        <v>2046848</v>
      </c>
      <c r="H21" s="7">
        <f>RTD("cqg.rtd", ,"ContractData",B21, "MT_LastBidVolume",, "T")</f>
        <v>400</v>
      </c>
      <c r="I21" s="31">
        <f>RTD("cqg.rtd", ,"ContractData",B21, "Bid",, "T")</f>
        <v>136.96</v>
      </c>
      <c r="J21" s="32">
        <f>RTD("cqg.rtd", ,"ContractData",B21, "Ask",, "T")</f>
        <v>136.97</v>
      </c>
      <c r="K21" s="8">
        <f>RTD("cqg.rtd", ,"ContractData",B21, "MT_LastAskVolume",, "T")</f>
        <v>200</v>
      </c>
      <c r="L21" s="3">
        <f>RTD("cqg.rtd", ,"ContractData", B21, "OPen",, "T")</f>
        <v>138.30000000000001</v>
      </c>
      <c r="M21" s="3">
        <f>RTD("cqg.rtd", ,"ContractData", B21, "HIgh",, "T")</f>
        <v>138.38</v>
      </c>
      <c r="N21" s="69">
        <f>RTD("cqg.rtd", ,"ContractData", B21, "LOw",, "T")</f>
        <v>136.6</v>
      </c>
      <c r="O21" s="80" t="str">
        <f>RTD("cqg.rtd", ,"ContractData", B21, "LongDescription",, "T")&amp;"    "&amp;TEXT(RTD("cqg.rtd", ,"ContractData", B21, "PerCentNetLastTrade",, "T")/100,"0.00%")</f>
        <v>Johnson &amp; Johnson    -0.99%</v>
      </c>
      <c r="P21" s="81"/>
      <c r="Q21" s="82"/>
      <c r="R21" s="62" t="s">
        <v>57</v>
      </c>
      <c r="S21" s="65"/>
      <c r="T21" s="11"/>
      <c r="U21" s="11"/>
      <c r="V21" s="11"/>
      <c r="W21" s="11"/>
      <c r="X21" s="11"/>
      <c r="Y21" s="11"/>
      <c r="Z21" s="12"/>
    </row>
    <row r="22" spans="2:26" x14ac:dyDescent="0.3">
      <c r="B22" s="23" t="s">
        <v>24</v>
      </c>
      <c r="C22" s="4">
        <f>RTD("cqg.rtd", ,"ContractData", B22, "LastTradeToday",, "T")</f>
        <v>98.78</v>
      </c>
      <c r="D22" s="4">
        <f>RTD("cqg.rtd", ,"ContractData", B22, "NetLastTradeToday",, "T")</f>
        <v>-0.15</v>
      </c>
      <c r="E22" s="5">
        <f>RTD("cqg.rtd", ,"ContractData", B22, "PerCentNetLastTrade",, "T")/100</f>
        <v>-1.5162235924390986E-3</v>
      </c>
      <c r="F22" s="5">
        <f t="shared" si="0"/>
        <v>-1.5162235924390986E-3</v>
      </c>
      <c r="G22" s="6">
        <f>RTD("cqg.rtd", ,"ContractData",B22, "T_CVol",, "T")</f>
        <v>4145135</v>
      </c>
      <c r="H22" s="7">
        <f>RTD("cqg.rtd", ,"ContractData",B22, "MT_LastBidVolume",, "T")</f>
        <v>500</v>
      </c>
      <c r="I22" s="31">
        <f>RTD("cqg.rtd", ,"ContractData",B22, "Bid",, "T")</f>
        <v>98.78</v>
      </c>
      <c r="J22" s="32">
        <f>RTD("cqg.rtd", ,"ContractData",B22, "Ask",, "T")</f>
        <v>98.79</v>
      </c>
      <c r="K22" s="8">
        <f>RTD("cqg.rtd", ,"ContractData",B22, "MT_LastAskVolume",, "T")</f>
        <v>300</v>
      </c>
      <c r="L22" s="3">
        <f>RTD("cqg.rtd", ,"ContractData", B22, "OPen",, "T")</f>
        <v>99.03</v>
      </c>
      <c r="M22" s="3">
        <f>RTD("cqg.rtd", ,"ContractData", B22, "HIgh",, "T")</f>
        <v>99.52</v>
      </c>
      <c r="N22" s="69">
        <f>RTD("cqg.rtd", ,"ContractData", B22, "LOw",, "T")</f>
        <v>98.67</v>
      </c>
      <c r="O22" s="74" t="str">
        <f>RTD("cqg.rtd", ,"ContractData", B22, "LongDescription",, "T")&amp;"    "&amp;TEXT(RTD("cqg.rtd", ,"ContractData", B22, "PerCentNetLastTrade",, "T")/100,"0.00%")</f>
        <v>JPMorgan Chase &amp; Co.    -0.15%</v>
      </c>
      <c r="P22" s="75"/>
      <c r="Q22" s="76"/>
      <c r="R22" s="61" t="s">
        <v>57</v>
      </c>
      <c r="S22" s="65"/>
      <c r="T22" s="11"/>
      <c r="U22" s="11"/>
      <c r="V22" s="11"/>
      <c r="W22" s="11"/>
      <c r="X22" s="11"/>
      <c r="Y22" s="11"/>
      <c r="Z22" s="12"/>
    </row>
    <row r="23" spans="2:26" x14ac:dyDescent="0.3">
      <c r="B23" s="24" t="s">
        <v>26</v>
      </c>
      <c r="C23" s="4">
        <f>RTD("cqg.rtd", ,"ContractData", B23, "LastTradeToday",, "T")</f>
        <v>168.9</v>
      </c>
      <c r="D23" s="4">
        <f>RTD("cqg.rtd", ,"ContractData", B23, "NetLastTradeToday",, "T")</f>
        <v>0.6</v>
      </c>
      <c r="E23" s="5">
        <f>RTD("cqg.rtd", ,"ContractData", B23, "PerCentNetLastTrade",, "T")/100</f>
        <v>3.5650623885918001E-3</v>
      </c>
      <c r="F23" s="5">
        <f t="shared" si="0"/>
        <v>3.5650623885918001E-3</v>
      </c>
      <c r="G23" s="6">
        <f>RTD("cqg.rtd", ,"ContractData",B23, "T_CVol",, "T")</f>
        <v>1378323</v>
      </c>
      <c r="H23" s="7">
        <f>RTD("cqg.rtd", ,"ContractData",B23, "MT_LastBidVolume",, "T")</f>
        <v>300</v>
      </c>
      <c r="I23" s="31">
        <f>RTD("cqg.rtd", ,"ContractData",B23, "Bid",, "T")</f>
        <v>168.87</v>
      </c>
      <c r="J23" s="32">
        <f>RTD("cqg.rtd", ,"ContractData",B23, "Ask",, "T")</f>
        <v>168.9</v>
      </c>
      <c r="K23" s="8">
        <f>RTD("cqg.rtd", ,"ContractData",B23, "MT_LastAskVolume",, "T")</f>
        <v>100</v>
      </c>
      <c r="L23" s="3">
        <f>RTD("cqg.rtd", ,"ContractData", B23, "OPen",, "T")</f>
        <v>169.27</v>
      </c>
      <c r="M23" s="3">
        <f>RTD("cqg.rtd", ,"ContractData", B23, "HIgh",, "T")</f>
        <v>170.35</v>
      </c>
      <c r="N23" s="69">
        <f>RTD("cqg.rtd", ,"ContractData", B23, "LOw",, "T")</f>
        <v>168.66</v>
      </c>
      <c r="O23" s="80" t="str">
        <f>RTD("cqg.rtd", ,"ContractData", B23, "LongDescription",, "T")&amp;"    "&amp;TEXT(RTD("cqg.rtd", ,"ContractData", B23, "PerCentNetLastTrade",, "T")/100,"0.00%")</f>
        <v>McDonald's Corporation    0.36%</v>
      </c>
      <c r="P23" s="81"/>
      <c r="Q23" s="82"/>
      <c r="R23" s="62" t="s">
        <v>57</v>
      </c>
      <c r="S23" s="65"/>
      <c r="T23" s="11"/>
      <c r="U23" s="11"/>
      <c r="V23" s="11"/>
      <c r="W23" s="11"/>
      <c r="X23" s="11"/>
      <c r="Y23" s="11"/>
      <c r="Z23" s="12"/>
    </row>
    <row r="24" spans="2:26" x14ac:dyDescent="0.3">
      <c r="B24" s="23" t="s">
        <v>28</v>
      </c>
      <c r="C24" s="4">
        <f>RTD("cqg.rtd", ,"ContractData", B24, "LastTradeToday",, "T")</f>
        <v>54.370000000000005</v>
      </c>
      <c r="D24" s="4">
        <f>RTD("cqg.rtd", ,"ContractData", B24, "NetLastTradeToday",, "T")</f>
        <v>0.1</v>
      </c>
      <c r="E24" s="5">
        <f>RTD("cqg.rtd", ,"ContractData", B24, "PerCentNetLastTrade",, "T")/100</f>
        <v>1.8426386585590564E-3</v>
      </c>
      <c r="F24" s="5">
        <f t="shared" si="0"/>
        <v>1.8426386585590564E-3</v>
      </c>
      <c r="G24" s="6">
        <f>RTD("cqg.rtd", ,"ContractData",B24, "T_CVol",, "T")</f>
        <v>4482218</v>
      </c>
      <c r="H24" s="7">
        <f>RTD("cqg.rtd", ,"ContractData",B24, "MT_LastBidVolume",, "T")</f>
        <v>800</v>
      </c>
      <c r="I24" s="31">
        <f>RTD("cqg.rtd", ,"ContractData",B24, "Bid",, "T")</f>
        <v>54.370000000000005</v>
      </c>
      <c r="J24" s="32">
        <f>RTD("cqg.rtd", ,"ContractData",B24, "Ask",, "T")</f>
        <v>54.38</v>
      </c>
      <c r="K24" s="8">
        <f>RTD("cqg.rtd", ,"ContractData",B24, "MT_LastAskVolume",, "T")</f>
        <v>1100</v>
      </c>
      <c r="L24" s="3">
        <f>RTD("cqg.rtd", ,"ContractData", B24, "OPen",, "T")</f>
        <v>54.230000000000004</v>
      </c>
      <c r="M24" s="3">
        <f>RTD("cqg.rtd", ,"ContractData", B24, "HIgh",, "T")</f>
        <v>54.57</v>
      </c>
      <c r="N24" s="69">
        <f>RTD("cqg.rtd", ,"ContractData", B24, "LOw",, "T")</f>
        <v>54.17</v>
      </c>
      <c r="O24" s="74" t="str">
        <f>RTD("cqg.rtd", ,"ContractData", B24, "LongDescription",, "T")&amp;"    "&amp;TEXT(RTD("cqg.rtd", ,"ContractData", B24, "PerCentNetLastTrade",, "T")/100,"0.00%")</f>
        <v>Merck &amp; Co Inc    0.18%</v>
      </c>
      <c r="P24" s="75"/>
      <c r="Q24" s="76"/>
      <c r="R24" s="61" t="s">
        <v>57</v>
      </c>
      <c r="S24" s="65"/>
      <c r="T24" s="11"/>
      <c r="U24" s="11"/>
      <c r="V24" s="11"/>
      <c r="W24" s="11"/>
      <c r="X24" s="11"/>
      <c r="Y24" s="11"/>
      <c r="Z24" s="12"/>
    </row>
    <row r="25" spans="2:26" x14ac:dyDescent="0.3">
      <c r="B25" s="24" t="s">
        <v>39</v>
      </c>
      <c r="C25" s="4">
        <f>RTD("cqg.rtd", ,"ContractData", B25, "LastTradeToday",, "T")</f>
        <v>83.43</v>
      </c>
      <c r="D25" s="4">
        <f>RTD("cqg.rtd", ,"ContractData", B25, "NetLastTradeToday",, "T")</f>
        <v>-0.28999999999999998</v>
      </c>
      <c r="E25" s="5">
        <f>RTD("cqg.rtd", ,"ContractData", B25, "PerCentNetLastTrade",, "T")/100</f>
        <v>-3.463927376970855E-3</v>
      </c>
      <c r="F25" s="5">
        <f t="shared" si="0"/>
        <v>-3.463927376970855E-3</v>
      </c>
      <c r="G25" s="6">
        <f>RTD("cqg.rtd", ,"ContractData",B25, "T_CVol",, "T")</f>
        <v>8665611</v>
      </c>
      <c r="H25" s="7">
        <f>RTD("cqg.rtd", ,"ContractData",B25, "MT_LastBidVolume",, "T")</f>
        <v>1100</v>
      </c>
      <c r="I25" s="31">
        <f>RTD("cqg.rtd", ,"ContractData",B25, "Bid",, "T")</f>
        <v>83.43</v>
      </c>
      <c r="J25" s="32">
        <f>RTD("cqg.rtd", ,"ContractData",B25, "Ask",, "T")</f>
        <v>83.44</v>
      </c>
      <c r="K25" s="8">
        <f>RTD("cqg.rtd", ,"ContractData",B25, "MT_LastAskVolume",, "T")</f>
        <v>1900</v>
      </c>
      <c r="L25" s="3">
        <f>RTD("cqg.rtd", ,"ContractData", B25, "OPen",, "T")</f>
        <v>83.83</v>
      </c>
      <c r="M25" s="3">
        <f>RTD("cqg.rtd", ,"ContractData", B25, "HIgh",, "T")</f>
        <v>83.9</v>
      </c>
      <c r="N25" s="69">
        <f>RTD("cqg.rtd", ,"ContractData", B25, "LOw",, "T")</f>
        <v>83.210000000000008</v>
      </c>
      <c r="O25" s="80" t="str">
        <f>RTD("cqg.rtd", ,"ContractData", B25, "LongDescription",, "T")&amp;"    "&amp;TEXT(RTD("cqg.rtd", ,"ContractData", B25, "PerCentNetLastTrade",, "T")/100,"0.00%")</f>
        <v>Microsoft Corporation    -0.35%</v>
      </c>
      <c r="P25" s="81"/>
      <c r="Q25" s="82"/>
      <c r="R25" s="62" t="s">
        <v>57</v>
      </c>
      <c r="S25" s="65"/>
      <c r="T25" s="11"/>
      <c r="U25" s="11"/>
      <c r="V25" s="11"/>
      <c r="W25" s="11"/>
      <c r="X25" s="11"/>
      <c r="Y25" s="11"/>
      <c r="Z25" s="12"/>
    </row>
    <row r="26" spans="2:26" x14ac:dyDescent="0.3">
      <c r="B26" s="23" t="s">
        <v>29</v>
      </c>
      <c r="C26" s="4">
        <f>RTD("cqg.rtd", ,"ContractData", B26, "LastTradeToday",, "T")</f>
        <v>59.03</v>
      </c>
      <c r="D26" s="4">
        <f>RTD("cqg.rtd", ,"ContractData", B26, "NetLastTradeToday",, "T")</f>
        <v>-0.36</v>
      </c>
      <c r="E26" s="5">
        <f>RTD("cqg.rtd", ,"ContractData", B26, "PerCentNetLastTrade",, "T")/100</f>
        <v>-6.0616265364539486E-3</v>
      </c>
      <c r="F26" s="5">
        <f t="shared" si="0"/>
        <v>-6.0616265364539486E-3</v>
      </c>
      <c r="G26" s="6">
        <f>RTD("cqg.rtd", ,"ContractData",B26, "T_CVol",, "T")</f>
        <v>4486147</v>
      </c>
      <c r="H26" s="7">
        <f>RTD("cqg.rtd", ,"ContractData",B26, "MT_LastBidVolume",, "T")</f>
        <v>700</v>
      </c>
      <c r="I26" s="31">
        <f>RTD("cqg.rtd", ,"ContractData",B26, "Bid",, "T")</f>
        <v>59.02</v>
      </c>
      <c r="J26" s="32">
        <f>RTD("cqg.rtd", ,"ContractData",B26, "Ask",, "T")</f>
        <v>59.03</v>
      </c>
      <c r="K26" s="8">
        <f>RTD("cqg.rtd", ,"ContractData",B26, "MT_LastAskVolume",, "T")</f>
        <v>700</v>
      </c>
      <c r="L26" s="3">
        <f>RTD("cqg.rtd", ,"ContractData", B26, "OPen",, "T")</f>
        <v>59.18</v>
      </c>
      <c r="M26" s="3">
        <f>RTD("cqg.rtd", ,"ContractData", B26, "HIgh",, "T")</f>
        <v>59.34</v>
      </c>
      <c r="N26" s="69">
        <f>RTD("cqg.rtd", ,"ContractData", B26, "LOw",, "T")</f>
        <v>58.94</v>
      </c>
      <c r="O26" s="74" t="str">
        <f>RTD("cqg.rtd", ,"ContractData", B26, "LongDescription",, "T")&amp;"    "&amp;TEXT(RTD("cqg.rtd", ,"ContractData", B26, "PerCentNetLastTrade",, "T")/100,"0.00%")</f>
        <v>NIKE Inc ClsB    -0.61%</v>
      </c>
      <c r="P26" s="75"/>
      <c r="Q26" s="76"/>
      <c r="R26" s="61" t="s">
        <v>57</v>
      </c>
      <c r="S26" s="65"/>
      <c r="T26" s="11"/>
      <c r="U26" s="11"/>
      <c r="V26" s="11"/>
      <c r="W26" s="11"/>
      <c r="X26" s="11"/>
      <c r="Y26" s="11"/>
      <c r="Z26" s="12"/>
    </row>
    <row r="27" spans="2:26" x14ac:dyDescent="0.3">
      <c r="B27" s="24" t="s">
        <v>30</v>
      </c>
      <c r="C27" s="4">
        <f>RTD("cqg.rtd", ,"ContractData", B27, "LastTradeToday",, "T")</f>
        <v>35.4</v>
      </c>
      <c r="D27" s="4">
        <f>RTD("cqg.rtd", ,"ContractData", B27, "NetLastTradeToday",, "T")</f>
        <v>-0.14000000000000001</v>
      </c>
      <c r="E27" s="5">
        <f>RTD("cqg.rtd", ,"ContractData", B27, "PerCentNetLastTrade",, "T")/100</f>
        <v>-3.9392234102419814E-3</v>
      </c>
      <c r="F27" s="5">
        <f t="shared" si="0"/>
        <v>-3.9392234102419814E-3</v>
      </c>
      <c r="G27" s="6">
        <f>RTD("cqg.rtd", ,"ContractData",B27, "T_CVol",, "T")</f>
        <v>5171206</v>
      </c>
      <c r="H27" s="7">
        <f>RTD("cqg.rtd", ,"ContractData",B27, "MT_LastBidVolume",, "T")</f>
        <v>6100</v>
      </c>
      <c r="I27" s="31">
        <f>RTD("cqg.rtd", ,"ContractData",B27, "Bid",, "T")</f>
        <v>35.4</v>
      </c>
      <c r="J27" s="32">
        <f>RTD("cqg.rtd", ,"ContractData",B27, "Ask",, "T")</f>
        <v>35.410000000000004</v>
      </c>
      <c r="K27" s="8">
        <f>RTD("cqg.rtd", ,"ContractData",B27, "MT_LastAskVolume",, "T")</f>
        <v>4100</v>
      </c>
      <c r="L27" s="3">
        <f>RTD("cqg.rtd", ,"ContractData", B27, "OPen",, "T")</f>
        <v>35.450000000000003</v>
      </c>
      <c r="M27" s="3">
        <f>RTD("cqg.rtd", ,"ContractData", B27, "HIgh",, "T")</f>
        <v>35.5</v>
      </c>
      <c r="N27" s="69">
        <f>RTD("cqg.rtd", ,"ContractData", B27, "LOw",, "T")</f>
        <v>35.32</v>
      </c>
      <c r="O27" s="80" t="str">
        <f>RTD("cqg.rtd", ,"ContractData", B27, "LongDescription",, "T")&amp;"    "&amp;TEXT(RTD("cqg.rtd", ,"ContractData", B27, "PerCentNetLastTrade",, "T")/100,"0.00%")</f>
        <v>Pfizer Inc    -0.39%</v>
      </c>
      <c r="P27" s="81"/>
      <c r="Q27" s="82"/>
      <c r="R27" s="62" t="s">
        <v>57</v>
      </c>
      <c r="S27" s="65"/>
      <c r="T27" s="11"/>
      <c r="U27" s="11"/>
      <c r="V27" s="11"/>
      <c r="W27" s="11"/>
      <c r="X27" s="11"/>
      <c r="Y27" s="11"/>
      <c r="Z27" s="12"/>
    </row>
    <row r="28" spans="2:26" x14ac:dyDescent="0.3">
      <c r="B28" s="23" t="s">
        <v>31</v>
      </c>
      <c r="C28" s="4">
        <f>RTD("cqg.rtd", ,"ContractData", B28, "LastTradeToday",, "T")</f>
        <v>88.17</v>
      </c>
      <c r="D28" s="4">
        <f>RTD("cqg.rtd", ,"ContractData", B28, "NetLastTradeToday",, "T")</f>
        <v>-0.55000000000000004</v>
      </c>
      <c r="E28" s="5">
        <f>RTD("cqg.rtd", ,"ContractData", B28, "PerCentNetLastTrade",, "T")/100</f>
        <v>-6.1992786293958522E-3</v>
      </c>
      <c r="F28" s="5">
        <f t="shared" si="0"/>
        <v>-6.1992786293958522E-3</v>
      </c>
      <c r="G28" s="6">
        <f>RTD("cqg.rtd", ,"ContractData",B28, "T_CVol",, "T")</f>
        <v>2368410</v>
      </c>
      <c r="H28" s="7">
        <f>RTD("cqg.rtd", ,"ContractData",B28, "MT_LastBidVolume",, "T")</f>
        <v>600</v>
      </c>
      <c r="I28" s="31">
        <f>RTD("cqg.rtd", ,"ContractData",B28, "Bid",, "T")</f>
        <v>88.17</v>
      </c>
      <c r="J28" s="32">
        <f>RTD("cqg.rtd", ,"ContractData",B28, "Ask",, "T")</f>
        <v>88.18</v>
      </c>
      <c r="K28" s="8">
        <f>RTD("cqg.rtd", ,"ContractData",B28, "MT_LastAskVolume",, "T")</f>
        <v>2900</v>
      </c>
      <c r="L28" s="3">
        <f>RTD("cqg.rtd", ,"ContractData", B28, "OPen",, "T")</f>
        <v>88.5</v>
      </c>
      <c r="M28" s="3">
        <f>RTD("cqg.rtd", ,"ContractData", B28, "HIgh",, "T")</f>
        <v>88.91</v>
      </c>
      <c r="N28" s="69">
        <f>RTD("cqg.rtd", ,"ContractData", B28, "LOw",, "T")</f>
        <v>88.06</v>
      </c>
      <c r="O28" s="74" t="str">
        <f>RTD("cqg.rtd", ,"ContractData", B28, "LongDescription",, "T")&amp;"    "&amp;TEXT(RTD("cqg.rtd", ,"ContractData", B28, "PerCentNetLastTrade",, "T")/100,"0.00%")</f>
        <v>Procter &amp; Gamble Co    -0.62%</v>
      </c>
      <c r="P28" s="75"/>
      <c r="Q28" s="76"/>
      <c r="R28" s="61" t="s">
        <v>57</v>
      </c>
      <c r="S28" s="65"/>
      <c r="T28" s="11"/>
      <c r="U28" s="11"/>
      <c r="V28" s="11"/>
      <c r="W28" s="11"/>
      <c r="X28" s="11"/>
      <c r="Y28" s="11"/>
      <c r="Z28" s="12"/>
    </row>
    <row r="29" spans="2:26" x14ac:dyDescent="0.3">
      <c r="B29" s="24" t="s">
        <v>32</v>
      </c>
      <c r="C29" s="4">
        <f>RTD("cqg.rtd", ,"ContractData", B29, "LastTradeToday",, "T")</f>
        <v>130.17000000000002</v>
      </c>
      <c r="D29" s="4">
        <f>RTD("cqg.rtd", ,"ContractData", B29, "NetLastTradeToday",, "T")</f>
        <v>-0.46</v>
      </c>
      <c r="E29" s="5">
        <f>RTD("cqg.rtd", ,"ContractData", B29, "PerCentNetLastTrade",, "T")/100</f>
        <v>-3.521396310189084E-3</v>
      </c>
      <c r="F29" s="5">
        <f t="shared" si="0"/>
        <v>-3.521396310189084E-3</v>
      </c>
      <c r="G29" s="6">
        <f>RTD("cqg.rtd", ,"ContractData",B29, "T_CVol",, "T")</f>
        <v>364697</v>
      </c>
      <c r="H29" s="7">
        <f>RTD("cqg.rtd", ,"ContractData",B29, "MT_LastBidVolume",, "T")</f>
        <v>100</v>
      </c>
      <c r="I29" s="31">
        <f>RTD("cqg.rtd", ,"ContractData",B29, "Bid",, "T")</f>
        <v>130.16</v>
      </c>
      <c r="J29" s="32">
        <f>RTD("cqg.rtd", ,"ContractData",B29, "Ask",, "T")</f>
        <v>130.19</v>
      </c>
      <c r="K29" s="8">
        <f>RTD("cqg.rtd", ,"ContractData",B29, "MT_LastAskVolume",, "T")</f>
        <v>300</v>
      </c>
      <c r="L29" s="3">
        <f>RTD("cqg.rtd", ,"ContractData", B29, "OPen",, "T")</f>
        <v>130.47</v>
      </c>
      <c r="M29" s="3">
        <f>RTD("cqg.rtd", ,"ContractData", B29, "HIgh",, "T")</f>
        <v>130.77000000000001</v>
      </c>
      <c r="N29" s="69">
        <f>RTD("cqg.rtd", ,"ContractData", B29, "LOw",, "T")</f>
        <v>129.72</v>
      </c>
      <c r="O29" s="80" t="str">
        <f>RTD("cqg.rtd", ,"ContractData", B29, "LongDescription",, "T")&amp;"    "&amp;TEXT(RTD("cqg.rtd", ,"ContractData", B29, "PerCentNetLastTrade",, "T")/100,"0.00%")</f>
        <v>Travelers Companies, Inc    -0.35%</v>
      </c>
      <c r="P29" s="81"/>
      <c r="Q29" s="82"/>
      <c r="R29" s="62" t="s">
        <v>57</v>
      </c>
      <c r="S29" s="65"/>
      <c r="T29" s="11"/>
      <c r="U29" s="11"/>
      <c r="V29" s="11"/>
      <c r="W29" s="11"/>
      <c r="X29" s="11"/>
      <c r="Y29" s="11"/>
      <c r="Z29" s="12"/>
    </row>
    <row r="30" spans="2:26" x14ac:dyDescent="0.3">
      <c r="B30" s="23" t="s">
        <v>33</v>
      </c>
      <c r="C30" s="4">
        <f>RTD("cqg.rtd", ,"ContractData", B30, "LastTradeToday",, "T")</f>
        <v>211.16</v>
      </c>
      <c r="D30" s="4">
        <f>RTD("cqg.rtd", ,"ContractData", B30, "NetLastTradeToday",, "T")</f>
        <v>-1.44</v>
      </c>
      <c r="E30" s="5">
        <f>RTD("cqg.rtd", ,"ContractData", B30, "PerCentNetLastTrade",, "T")/100</f>
        <v>-6.7732831608654752E-3</v>
      </c>
      <c r="F30" s="5">
        <f t="shared" si="0"/>
        <v>-6.7732831608654752E-3</v>
      </c>
      <c r="G30" s="6">
        <f>RTD("cqg.rtd", ,"ContractData",B30, "T_CVol",, "T")</f>
        <v>1051811</v>
      </c>
      <c r="H30" s="7">
        <f>RTD("cqg.rtd", ,"ContractData",B30, "MT_LastBidVolume",, "T")</f>
        <v>200</v>
      </c>
      <c r="I30" s="31">
        <f>RTD("cqg.rtd", ,"ContractData",B30, "Bid",, "T")</f>
        <v>211.13</v>
      </c>
      <c r="J30" s="32">
        <f>RTD("cqg.rtd", ,"ContractData",B30, "Ask",, "T")</f>
        <v>211.17000000000002</v>
      </c>
      <c r="K30" s="8">
        <f>RTD("cqg.rtd", ,"ContractData",B30, "MT_LastAskVolume",, "T")</f>
        <v>200</v>
      </c>
      <c r="L30" s="3">
        <f>RTD("cqg.rtd", ,"ContractData", B30, "OPen",, "T")</f>
        <v>212.26</v>
      </c>
      <c r="M30" s="3">
        <f>RTD("cqg.rtd", ,"ContractData", B30, "HIgh",, "T")</f>
        <v>212.8</v>
      </c>
      <c r="N30" s="69">
        <f>RTD("cqg.rtd", ,"ContractData", B30, "LOw",, "T")</f>
        <v>210.76</v>
      </c>
      <c r="O30" s="74" t="str">
        <f>RTD("cqg.rtd", ,"ContractData", B30, "LongDescription",, "T")&amp;"    "&amp;TEXT(RTD("cqg.rtd", ,"ContractData", B30, "PerCentNetLastTrade",, "T")/100,"0.00%")</f>
        <v>United Health Group Inc    -0.68%</v>
      </c>
      <c r="P30" s="75"/>
      <c r="Q30" s="76"/>
      <c r="R30" s="61" t="s">
        <v>57</v>
      </c>
      <c r="S30" s="65"/>
      <c r="T30" s="11"/>
      <c r="U30" s="11"/>
      <c r="V30" s="11"/>
      <c r="W30" s="11"/>
      <c r="X30" s="11"/>
      <c r="Y30" s="11"/>
      <c r="Z30" s="12"/>
    </row>
    <row r="31" spans="2:26" x14ac:dyDescent="0.3">
      <c r="B31" s="24" t="s">
        <v>34</v>
      </c>
      <c r="C31" s="4">
        <f>RTD("cqg.rtd", ,"ContractData", B31, "LastTradeToday",, "T")</f>
        <v>116.7</v>
      </c>
      <c r="D31" s="4">
        <f>RTD("cqg.rtd", ,"ContractData", B31, "NetLastTradeToday",, "T")</f>
        <v>-0.34</v>
      </c>
      <c r="E31" s="5">
        <f>RTD("cqg.rtd", ,"ContractData", B31, "PerCentNetLastTrade",, "T")/100</f>
        <v>-2.9049897470950102E-3</v>
      </c>
      <c r="F31" s="5">
        <f t="shared" si="0"/>
        <v>-2.9049897470950102E-3</v>
      </c>
      <c r="G31" s="6">
        <f>RTD("cqg.rtd", ,"ContractData",B31, "T_CVol",, "T")</f>
        <v>1380666</v>
      </c>
      <c r="H31" s="7">
        <f>RTD("cqg.rtd", ,"ContractData",B31, "MT_LastBidVolume",, "T")</f>
        <v>100</v>
      </c>
      <c r="I31" s="31">
        <f>RTD("cqg.rtd", ,"ContractData",B31, "Bid",, "T")</f>
        <v>116.69</v>
      </c>
      <c r="J31" s="32">
        <f>RTD("cqg.rtd", ,"ContractData",B31, "Ask",, "T")</f>
        <v>116.71000000000001</v>
      </c>
      <c r="K31" s="8">
        <f>RTD("cqg.rtd", ,"ContractData",B31, "MT_LastAskVolume",, "T")</f>
        <v>300</v>
      </c>
      <c r="L31" s="3">
        <f>RTD("cqg.rtd", ,"ContractData", B31, "OPen",, "T")</f>
        <v>117</v>
      </c>
      <c r="M31" s="3">
        <f>RTD("cqg.rtd", ,"ContractData", B31, "HIgh",, "T")</f>
        <v>117.19</v>
      </c>
      <c r="N31" s="69">
        <f>RTD("cqg.rtd", ,"ContractData", B31, "LOw",, "T")</f>
        <v>116.55</v>
      </c>
      <c r="O31" s="80" t="str">
        <f>RTD("cqg.rtd", ,"ContractData", B31, "LongDescription",, "T")&amp;"    "&amp;TEXT(RTD("cqg.rtd", ,"ContractData", B31, "PerCentNetLastTrade",, "T")/100,"0.00%")</f>
        <v>United Technologies Corp    -0.29%</v>
      </c>
      <c r="P31" s="81"/>
      <c r="Q31" s="82"/>
      <c r="R31" s="62" t="s">
        <v>57</v>
      </c>
      <c r="S31" s="65"/>
      <c r="T31" s="11"/>
      <c r="U31" s="11"/>
      <c r="V31" s="11"/>
      <c r="W31" s="11"/>
      <c r="X31" s="11"/>
      <c r="Y31" s="11"/>
      <c r="Z31" s="12"/>
    </row>
    <row r="32" spans="2:26" x14ac:dyDescent="0.3">
      <c r="B32" s="23" t="s">
        <v>35</v>
      </c>
      <c r="C32" s="4">
        <f>RTD("cqg.rtd", ,"ContractData", B32, "LastTradeToday",, "T")</f>
        <v>110.75</v>
      </c>
      <c r="D32" s="4">
        <f>RTD("cqg.rtd", ,"ContractData", B32, "NetLastTradeToday",, "T")</f>
        <v>-0.70000000000000007</v>
      </c>
      <c r="E32" s="5">
        <f>RTD("cqg.rtd", ,"ContractData", B32, "PerCentNetLastTrade",, "T")/100</f>
        <v>-6.2808434275459842E-3</v>
      </c>
      <c r="F32" s="5">
        <f t="shared" si="0"/>
        <v>-6.2808434275459842E-3</v>
      </c>
      <c r="G32" s="6">
        <f>RTD("cqg.rtd", ,"ContractData",B32, "T_CVol",, "T")</f>
        <v>2117410</v>
      </c>
      <c r="H32" s="7">
        <f>RTD("cqg.rtd", ,"ContractData",B32, "MT_LastBidVolume",, "T")</f>
        <v>200</v>
      </c>
      <c r="I32" s="31">
        <f>RTD("cqg.rtd", ,"ContractData",B32, "Bid",, "T")</f>
        <v>110.75</v>
      </c>
      <c r="J32" s="32">
        <f>RTD("cqg.rtd", ,"ContractData",B32, "Ask",, "T")</f>
        <v>110.76</v>
      </c>
      <c r="K32" s="8">
        <f>RTD("cqg.rtd", ,"ContractData",B32, "MT_LastAskVolume",, "T")</f>
        <v>100</v>
      </c>
      <c r="L32" s="3">
        <f>RTD("cqg.rtd", ,"ContractData", B32, "OPen",, "T")</f>
        <v>111.5</v>
      </c>
      <c r="M32" s="3">
        <f>RTD("cqg.rtd", ,"ContractData", B32, "HIgh",, "T")</f>
        <v>111.66</v>
      </c>
      <c r="N32" s="69">
        <f>RTD("cqg.rtd", ,"ContractData", B32, "LOw",, "T")</f>
        <v>110.7</v>
      </c>
      <c r="O32" s="74" t="str">
        <f>RTD("cqg.rtd", ,"ContractData", B32, "LongDescription",, "T")&amp;"    "&amp;TEXT(RTD("cqg.rtd", ,"ContractData", B32, "PerCentNetLastTrade",, "T")/100,"0.00%")</f>
        <v>Visa Inc.    -0.63%</v>
      </c>
      <c r="P32" s="75"/>
      <c r="Q32" s="76"/>
      <c r="R32" s="61" t="s">
        <v>57</v>
      </c>
      <c r="S32" s="65"/>
      <c r="T32" s="11"/>
      <c r="U32" s="11"/>
      <c r="V32" s="11"/>
      <c r="W32" s="11"/>
      <c r="X32" s="11"/>
      <c r="Y32" s="11"/>
      <c r="Z32" s="12"/>
    </row>
    <row r="33" spans="2:27" x14ac:dyDescent="0.3">
      <c r="B33" s="24" t="s">
        <v>36</v>
      </c>
      <c r="C33" s="4">
        <f>RTD("cqg.rtd", ,"ContractData", B33, "LastTradeToday",, "T")</f>
        <v>47.03</v>
      </c>
      <c r="D33" s="4">
        <f>RTD("cqg.rtd", ,"ContractData", B33, "NetLastTradeToday",, "T")</f>
        <v>0.85</v>
      </c>
      <c r="E33" s="5">
        <f>RTD("cqg.rtd", ,"ContractData", B33, "PerCentNetLastTrade",, "T")/100</f>
        <v>1.8406236466002601E-2</v>
      </c>
      <c r="F33" s="5">
        <f t="shared" si="0"/>
        <v>1.8406236466002601E-2</v>
      </c>
      <c r="G33" s="6">
        <f>RTD("cqg.rtd", ,"ContractData",B33, "T_CVol",, "T")</f>
        <v>6417456</v>
      </c>
      <c r="H33" s="7">
        <f>RTD("cqg.rtd", ,"ContractData",B33, "MT_LastBidVolume",, "T")</f>
        <v>1200</v>
      </c>
      <c r="I33" s="31">
        <f>RTD("cqg.rtd", ,"ContractData",B33, "Bid",, "T")</f>
        <v>47.03</v>
      </c>
      <c r="J33" s="32">
        <f>RTD("cqg.rtd", ,"ContractData",B33, "Ask",, "T")</f>
        <v>47.04</v>
      </c>
      <c r="K33" s="8">
        <f>RTD("cqg.rtd", ,"ContractData",B33, "MT_LastAskVolume",, "T")</f>
        <v>1500</v>
      </c>
      <c r="L33" s="3">
        <f>RTD("cqg.rtd", ,"ContractData", B33, "OPen",, "T")</f>
        <v>46.25</v>
      </c>
      <c r="M33" s="3">
        <f>RTD("cqg.rtd", ,"ContractData", B33, "HIgh",, "T")</f>
        <v>47.08</v>
      </c>
      <c r="N33" s="69">
        <f>RTD("cqg.rtd", ,"ContractData", B33, "LOw",, "T")</f>
        <v>46.24</v>
      </c>
      <c r="O33" s="80" t="str">
        <f>RTD("cqg.rtd", ,"ContractData", B33, "LongDescription",, "T")&amp;"    "&amp;TEXT(RTD("cqg.rtd", ,"ContractData", B33, "PerCentNetLastTrade",, "T")/100,"0.00%")</f>
        <v>Verizon Communications    1.84%</v>
      </c>
      <c r="P33" s="81"/>
      <c r="Q33" s="82"/>
      <c r="R33" s="62" t="s">
        <v>57</v>
      </c>
      <c r="S33" s="65"/>
      <c r="T33" s="11"/>
      <c r="U33" s="11"/>
      <c r="V33" s="11"/>
      <c r="W33" s="11"/>
      <c r="X33" s="11"/>
      <c r="Y33" s="11"/>
      <c r="Z33" s="12"/>
    </row>
    <row r="34" spans="2:27" x14ac:dyDescent="0.3">
      <c r="B34" s="23" t="s">
        <v>37</v>
      </c>
      <c r="C34" s="4">
        <f>RTD("cqg.rtd", ,"ContractData", B34, "LastTradeToday",, "T")</f>
        <v>96.43</v>
      </c>
      <c r="D34" s="4">
        <f>RTD("cqg.rtd", ,"ContractData", B34, "NetLastTradeToday",, "T")</f>
        <v>-0.09</v>
      </c>
      <c r="E34" s="5">
        <f>RTD("cqg.rtd", ,"ContractData", B34, "PerCentNetLastTrade",, "T")/100</f>
        <v>-9.3244923331951932E-4</v>
      </c>
      <c r="F34" s="5">
        <f t="shared" si="0"/>
        <v>-9.3244923331951932E-4</v>
      </c>
      <c r="G34" s="6">
        <f>RTD("cqg.rtd", ,"ContractData",B34, "T_CVol",, "T")</f>
        <v>4798715</v>
      </c>
      <c r="H34" s="7">
        <f>RTD("cqg.rtd", ,"ContractData",B34, "MT_LastBidVolume",, "T")</f>
        <v>300</v>
      </c>
      <c r="I34" s="31">
        <f>RTD("cqg.rtd", ,"ContractData",B34, "Bid",, "T")</f>
        <v>96.42</v>
      </c>
      <c r="J34" s="32">
        <f>RTD("cqg.rtd", ,"ContractData",B34, "Ask",, "T")</f>
        <v>96.43</v>
      </c>
      <c r="K34" s="8">
        <f>RTD("cqg.rtd", ,"ContractData",B34, "MT_LastAskVolume",, "T")</f>
        <v>200</v>
      </c>
      <c r="L34" s="3">
        <f>RTD("cqg.rtd", ,"ContractData", B34, "OPen",, "T")</f>
        <v>96.65</v>
      </c>
      <c r="M34" s="3">
        <f>RTD("cqg.rtd", ,"ContractData", B34, "HIgh",, "T")</f>
        <v>96.8</v>
      </c>
      <c r="N34" s="69">
        <f>RTD("cqg.rtd", ,"ContractData", B34, "LOw",, "T")</f>
        <v>96.11</v>
      </c>
      <c r="O34" s="74" t="str">
        <f>RTD("cqg.rtd", ,"ContractData", B34, "LongDescription",, "T")&amp;"    "&amp;TEXT(RTD("cqg.rtd", ,"ContractData", B34, "PerCentNetLastTrade",, "T")/100,"0.00%")</f>
        <v>Wal-Mart Stores Inc    -0.09%</v>
      </c>
      <c r="P34" s="75"/>
      <c r="Q34" s="76"/>
      <c r="R34" s="61" t="s">
        <v>57</v>
      </c>
      <c r="S34" s="65"/>
      <c r="T34" s="11"/>
      <c r="U34" s="11"/>
      <c r="V34" s="11"/>
      <c r="W34" s="11"/>
      <c r="X34" s="11"/>
      <c r="Y34" s="11"/>
      <c r="Z34" s="12"/>
    </row>
    <row r="35" spans="2:27" x14ac:dyDescent="0.3">
      <c r="B35" s="25" t="s">
        <v>18</v>
      </c>
      <c r="C35" s="16">
        <f>RTD("cqg.rtd", ,"ContractData", B35, "LastTradeToday",, "T")</f>
        <v>102.96000000000001</v>
      </c>
      <c r="D35" s="16">
        <f>RTD("cqg.rtd", ,"ContractData", B35, "NetLastTradeToday",, "T")</f>
        <v>-0.04</v>
      </c>
      <c r="E35" s="17">
        <f>RTD("cqg.rtd", ,"ContractData", B35, "PerCentNetLastTrade",, "T")/100</f>
        <v>-3.8834951456310677E-4</v>
      </c>
      <c r="F35" s="17">
        <f t="shared" si="0"/>
        <v>-3.8834951456310677E-4</v>
      </c>
      <c r="G35" s="18">
        <f>RTD("cqg.rtd", ,"ContractData",B35, "T_CVol",, "T")</f>
        <v>2289803</v>
      </c>
      <c r="H35" s="19">
        <f>RTD("cqg.rtd", ,"ContractData",B35, "MT_LastBidVolume",, "T")</f>
        <v>500</v>
      </c>
      <c r="I35" s="33">
        <f>RTD("cqg.rtd", ,"ContractData",B35, "Bid",, "T")</f>
        <v>102.94</v>
      </c>
      <c r="J35" s="34">
        <f>RTD("cqg.rtd", ,"ContractData",B35, "Ask",, "T")</f>
        <v>102.96000000000001</v>
      </c>
      <c r="K35" s="20">
        <f>RTD("cqg.rtd", ,"ContractData",B35, "MT_LastAskVolume",, "T")</f>
        <v>500</v>
      </c>
      <c r="L35" s="47">
        <f>RTD("cqg.rtd", ,"ContractData", B35, "OPen",, "T")</f>
        <v>103.22</v>
      </c>
      <c r="M35" s="47">
        <f>RTD("cqg.rtd", ,"ContractData", B35, "HIgh",, "T")</f>
        <v>103.32000000000001</v>
      </c>
      <c r="N35" s="70">
        <f>RTD("cqg.rtd", ,"ContractData", B35, "LOw",, "T")</f>
        <v>102.73</v>
      </c>
      <c r="O35" s="77" t="str">
        <f>"Walt Disney Company"&amp;"    "&amp;TEXT(RTD("cqg.rtd", ,"ContractData", B35, "PerCentNetLastTrade",, "T")/100,"0.00%")</f>
        <v>Walt Disney Company    -0.04%</v>
      </c>
      <c r="P35" s="78"/>
      <c r="Q35" s="79"/>
      <c r="R35" s="63" t="s">
        <v>57</v>
      </c>
      <c r="S35" s="67"/>
      <c r="T35" s="14"/>
      <c r="U35" s="14"/>
      <c r="V35" s="14"/>
      <c r="W35" s="14"/>
      <c r="X35" s="14"/>
      <c r="Y35" s="14"/>
      <c r="Z35" s="15"/>
    </row>
    <row r="36" spans="2:27" x14ac:dyDescent="0.3">
      <c r="B36" s="51"/>
      <c r="C36" s="49"/>
      <c r="D36" s="83" t="str">
        <f>H51</f>
        <v>DJ Industrial Average Last Quote 23516.10   NC -74.70</v>
      </c>
      <c r="E36" s="84"/>
      <c r="F36" s="84"/>
      <c r="G36" s="84"/>
      <c r="H36" s="84"/>
      <c r="I36" s="84"/>
      <c r="J36" s="84"/>
      <c r="K36" s="85"/>
      <c r="L36" s="50"/>
      <c r="M36" s="49"/>
      <c r="N36" s="55" t="s">
        <v>58</v>
      </c>
      <c r="O36" s="59"/>
      <c r="P36" s="48"/>
      <c r="Q36" s="50"/>
      <c r="R36" s="84" t="str">
        <f>O51</f>
        <v>Apple Inc Last Quote 173.99   NC .85</v>
      </c>
      <c r="S36" s="84"/>
      <c r="T36" s="84"/>
      <c r="U36" s="84"/>
      <c r="V36" s="84"/>
      <c r="W36" s="84"/>
      <c r="X36" s="84"/>
      <c r="Y36" s="52"/>
      <c r="Z36" s="49"/>
      <c r="AA36" s="45"/>
    </row>
    <row r="37" spans="2:27" x14ac:dyDescent="0.3">
      <c r="B37" s="10"/>
      <c r="C37" s="28"/>
      <c r="D37" s="11"/>
      <c r="E37" s="11"/>
      <c r="F37" s="11"/>
      <c r="G37" s="11"/>
      <c r="H37" s="42"/>
      <c r="I37" s="11"/>
      <c r="J37" s="11"/>
      <c r="K37" s="42"/>
      <c r="L37" s="11"/>
      <c r="M37" s="11"/>
      <c r="N37" s="56" t="s">
        <v>59</v>
      </c>
      <c r="O37" s="53">
        <f>RTD("cqg.rtd", ,"ContractData","DJIA", "OPen",, "T")</f>
        <v>23597.200000000001</v>
      </c>
      <c r="AA37" s="45"/>
    </row>
    <row r="38" spans="2:27" x14ac:dyDescent="0.3">
      <c r="B38" s="10"/>
      <c r="C38" s="28"/>
      <c r="D38" s="11"/>
      <c r="E38" s="11"/>
      <c r="F38" s="11"/>
      <c r="G38" s="11"/>
      <c r="H38" s="42"/>
      <c r="I38" s="11"/>
      <c r="J38" s="11"/>
      <c r="K38" s="42"/>
      <c r="L38" s="11"/>
      <c r="M38" s="11"/>
      <c r="N38" s="56" t="s">
        <v>60</v>
      </c>
      <c r="O38" s="53">
        <f>RTD("cqg.rtd", ,"ContractData","DJIA", "High",, "T")</f>
        <v>23605.7</v>
      </c>
      <c r="T38" s="30"/>
      <c r="AA38" s="45"/>
    </row>
    <row r="39" spans="2:27" x14ac:dyDescent="0.3">
      <c r="B39" s="10"/>
      <c r="C39" s="28"/>
      <c r="D39" s="11"/>
      <c r="E39" s="11"/>
      <c r="F39" s="11"/>
      <c r="G39" s="11"/>
      <c r="H39" s="42"/>
      <c r="I39" s="11"/>
      <c r="J39" s="11"/>
      <c r="K39" s="42"/>
      <c r="L39" s="11"/>
      <c r="M39" s="11"/>
      <c r="N39" s="56" t="s">
        <v>62</v>
      </c>
      <c r="O39" s="53">
        <f>RTD("cqg.rtd", ,"ContractData","DJIA", "Low",, "T")</f>
        <v>23507.600000000002</v>
      </c>
      <c r="AA39" s="45"/>
    </row>
    <row r="40" spans="2:27" x14ac:dyDescent="0.3">
      <c r="B40" s="10"/>
      <c r="C40" s="28"/>
      <c r="D40" s="11"/>
      <c r="E40" s="11"/>
      <c r="F40" s="11"/>
      <c r="G40" s="11"/>
      <c r="H40" s="42"/>
      <c r="I40" s="11"/>
      <c r="J40" s="11"/>
      <c r="K40" s="42"/>
      <c r="L40" s="11"/>
      <c r="M40" s="11"/>
      <c r="N40" s="56" t="s">
        <v>63</v>
      </c>
      <c r="O40" s="53">
        <f>RTD("cqg.rtd", ,"ContractData","DJIA", "LastQuoteToday",, "T")</f>
        <v>23516.100000000002</v>
      </c>
      <c r="AA40" s="45"/>
    </row>
    <row r="41" spans="2:27" x14ac:dyDescent="0.3">
      <c r="B41" s="10"/>
      <c r="C41" s="28"/>
      <c r="D41" s="11"/>
      <c r="E41" s="11"/>
      <c r="F41" s="11"/>
      <c r="G41" s="11"/>
      <c r="H41" s="42"/>
      <c r="I41" s="11"/>
      <c r="J41" s="11"/>
      <c r="K41" s="42"/>
      <c r="L41" s="11"/>
      <c r="M41" s="11"/>
      <c r="N41" s="56" t="s">
        <v>61</v>
      </c>
      <c r="O41" s="53">
        <f>RTD("cqg.rtd",,"ContractData","DJI","NetLastQuoteToday",,"T")</f>
        <v>-76.400000000000006</v>
      </c>
      <c r="AA41" s="45"/>
    </row>
    <row r="42" spans="2:27" x14ac:dyDescent="0.3">
      <c r="B42" s="10"/>
      <c r="C42" s="28"/>
      <c r="D42" s="11"/>
      <c r="E42" s="11"/>
      <c r="F42" s="11"/>
      <c r="G42" s="11"/>
      <c r="H42" s="42"/>
      <c r="I42" s="11"/>
      <c r="J42" s="11"/>
      <c r="K42" s="42"/>
      <c r="L42" s="11"/>
      <c r="M42" s="11"/>
      <c r="N42" s="57" t="s">
        <v>3</v>
      </c>
      <c r="O42" s="60"/>
      <c r="AA42" s="45"/>
    </row>
    <row r="43" spans="2:27" x14ac:dyDescent="0.3">
      <c r="B43" s="10"/>
      <c r="C43" s="28"/>
      <c r="D43" s="11"/>
      <c r="E43" s="11"/>
      <c r="F43" s="11"/>
      <c r="G43" s="11"/>
      <c r="H43" s="42"/>
      <c r="I43" s="11"/>
      <c r="J43" s="11"/>
      <c r="K43" s="42"/>
      <c r="L43" s="11"/>
      <c r="M43" s="11"/>
      <c r="N43" s="56" t="s">
        <v>59</v>
      </c>
      <c r="O43" s="53">
        <f>RTD("cqg.rtd", ,"ContractData",N42, "OPen",, "T")</f>
        <v>173.36</v>
      </c>
      <c r="AA43" s="45"/>
    </row>
    <row r="44" spans="2:27" x14ac:dyDescent="0.3">
      <c r="B44" s="10"/>
      <c r="C44" s="28"/>
      <c r="D44" s="11"/>
      <c r="E44" s="11"/>
      <c r="F44" s="11"/>
      <c r="G44" s="11"/>
      <c r="H44" s="42"/>
      <c r="I44" s="11"/>
      <c r="J44" s="11"/>
      <c r="K44" s="42"/>
      <c r="L44" s="11"/>
      <c r="M44" s="11"/>
      <c r="N44" s="56" t="s">
        <v>60</v>
      </c>
      <c r="O44" s="53">
        <f>RTD("cqg.rtd", ,"ContractData",N42, "High",, "T")</f>
        <v>175</v>
      </c>
      <c r="AA44" s="45"/>
    </row>
    <row r="45" spans="2:27" x14ac:dyDescent="0.3">
      <c r="B45" s="10"/>
      <c r="C45" s="28"/>
      <c r="D45" s="11"/>
      <c r="E45" s="11"/>
      <c r="F45" s="11"/>
      <c r="G45" s="11"/>
      <c r="H45" s="42"/>
      <c r="I45" s="11"/>
      <c r="J45" s="11"/>
      <c r="K45" s="42"/>
      <c r="L45" s="11"/>
      <c r="M45" s="11"/>
      <c r="N45" s="56" t="s">
        <v>62</v>
      </c>
      <c r="O45" s="53">
        <f>RTD("cqg.rtd", ,"ContractData",N42, "Low",, "T")</f>
        <v>173.05</v>
      </c>
      <c r="AA45" s="45"/>
    </row>
    <row r="46" spans="2:27" x14ac:dyDescent="0.3">
      <c r="B46" s="10"/>
      <c r="C46" s="28"/>
      <c r="D46" s="11"/>
      <c r="E46" s="11"/>
      <c r="F46" s="11"/>
      <c r="G46" s="11"/>
      <c r="H46" s="42"/>
      <c r="I46" s="11"/>
      <c r="J46" s="11"/>
      <c r="K46" s="42"/>
      <c r="L46" s="11"/>
      <c r="M46" s="11"/>
      <c r="N46" s="56" t="s">
        <v>63</v>
      </c>
      <c r="O46" s="53">
        <f>RTD("cqg.rtd", ,"ContractData",N42, "LastQuoteToday",, "T")</f>
        <v>174</v>
      </c>
      <c r="AA46" s="45"/>
    </row>
    <row r="47" spans="2:27" x14ac:dyDescent="0.3">
      <c r="B47" s="13"/>
      <c r="C47" s="29"/>
      <c r="D47" s="14"/>
      <c r="E47" s="14"/>
      <c r="F47" s="14"/>
      <c r="G47" s="14"/>
      <c r="H47" s="43"/>
      <c r="I47" s="14"/>
      <c r="J47" s="14"/>
      <c r="K47" s="43"/>
      <c r="L47" s="14"/>
      <c r="M47" s="14"/>
      <c r="N47" s="58" t="s">
        <v>61</v>
      </c>
      <c r="O47" s="54">
        <f>RTD("cqg.rtd",,"ContractData",N42,"NetLastQuoteToday",,"T")</f>
        <v>0.86</v>
      </c>
      <c r="AA47" s="45"/>
    </row>
    <row r="48" spans="2:27" x14ac:dyDescent="0.3">
      <c r="B48" s="26"/>
      <c r="C48" s="27" t="s">
        <v>43</v>
      </c>
      <c r="D48" s="27"/>
      <c r="E48" s="27"/>
      <c r="F48" s="27"/>
      <c r="G48" s="27" t="s">
        <v>44</v>
      </c>
      <c r="H48" s="35"/>
      <c r="I48" s="27"/>
      <c r="J48" s="71" t="s">
        <v>55</v>
      </c>
      <c r="K48" s="72"/>
      <c r="L48" s="72"/>
      <c r="M48" s="72"/>
      <c r="N48" s="73"/>
      <c r="O48" s="73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45"/>
    </row>
    <row r="51" spans="8:15" x14ac:dyDescent="0.3">
      <c r="H51" s="44" t="str">
        <f>RTD("cqg.rtd",,"ContractData","DJI","LongDescription",,"T")&amp;" "&amp;"Last Quote "&amp;TEXT(RTD("cqg.rtd",,"ContractData","DJI","LastTradeToday",,"T"),"#.00")&amp;"   NC "&amp;TEXT(RTD("cqg.rtd",,"ContractData","DJI","NetLastTradeToday",,"T"),"#.00")</f>
        <v>DJ Industrial Average Last Quote 23516.10   NC -74.70</v>
      </c>
      <c r="O51" s="46" t="str">
        <f>RTD("cqg.rtd",,"ContractData",N42,"LongDescription",,"T")&amp;" "&amp;"Last Quote "&amp;TEXT(RTD("cqg.rtd",,"ContractData",N42,"LastTradeToday",,"T"),"#.00")&amp;"   NC "&amp;TEXT(RTD("cqg.rtd",,"ContractData",N42,"NetLastTradeToday",,"T"),"#.00")</f>
        <v>Apple Inc Last Quote 173.99   NC .85</v>
      </c>
    </row>
  </sheetData>
  <sheetProtection algorithmName="SHA-512" hashValue="TK0tHj4MBUdl/sUWBPYz6Vy/vGp1uBFWplzQKkRcbIDlYbCKlK4ro90Zir/DmhIEQ7YIvFF81322F5KwkpMZJw==" saltValue="CcP+rCMn88iBQWqziUEIGA==" spinCount="100000" sheet="1" objects="1" scenarios="1" selectLockedCells="1"/>
  <mergeCells count="38">
    <mergeCell ref="O27:Q27"/>
    <mergeCell ref="O9:Q9"/>
    <mergeCell ref="O7:Q7"/>
    <mergeCell ref="O5:Q5"/>
    <mergeCell ref="O10:Q10"/>
    <mergeCell ref="O8:Q8"/>
    <mergeCell ref="O6:Q6"/>
    <mergeCell ref="O11:Q11"/>
    <mergeCell ref="O26:Q26"/>
    <mergeCell ref="O15:Q15"/>
    <mergeCell ref="O13:Q13"/>
    <mergeCell ref="B2:E3"/>
    <mergeCell ref="W2:Z3"/>
    <mergeCell ref="F2:V3"/>
    <mergeCell ref="O25:Q25"/>
    <mergeCell ref="O23:Q23"/>
    <mergeCell ref="O21:Q21"/>
    <mergeCell ref="O19:Q19"/>
    <mergeCell ref="O17:Q17"/>
    <mergeCell ref="S5:Z5"/>
    <mergeCell ref="O16:Q16"/>
    <mergeCell ref="O14:Q14"/>
    <mergeCell ref="O12:Q12"/>
    <mergeCell ref="O24:Q24"/>
    <mergeCell ref="O22:Q22"/>
    <mergeCell ref="O20:Q20"/>
    <mergeCell ref="O18:Q18"/>
    <mergeCell ref="J48:Z48"/>
    <mergeCell ref="O34:Q34"/>
    <mergeCell ref="O32:Q32"/>
    <mergeCell ref="O30:Q30"/>
    <mergeCell ref="O28:Q28"/>
    <mergeCell ref="O35:Q35"/>
    <mergeCell ref="O33:Q33"/>
    <mergeCell ref="O31:Q31"/>
    <mergeCell ref="O29:Q29"/>
    <mergeCell ref="D36:K36"/>
    <mergeCell ref="R36:X36"/>
  </mergeCells>
  <conditionalFormatting sqref="E6:E35">
    <cfRule type="colorScale" priority="6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F6:F35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{6E6D785E-AD0B-4D61-AF0E-B008DD9BAD72}</x14:id>
        </ext>
      </extLst>
    </cfRule>
  </conditionalFormatting>
  <conditionalFormatting sqref="M6">
    <cfRule type="expression" dxfId="3" priority="4">
      <formula>(M6-C6)&lt;0.03</formula>
    </cfRule>
  </conditionalFormatting>
  <conditionalFormatting sqref="M7:M35">
    <cfRule type="expression" dxfId="2" priority="3">
      <formula>(M7-C7)&lt;0.03</formula>
    </cfRule>
  </conditionalFormatting>
  <conditionalFormatting sqref="N6">
    <cfRule type="expression" dxfId="1" priority="2">
      <formula>(C6-N6)&lt;0.03</formula>
    </cfRule>
  </conditionalFormatting>
  <conditionalFormatting sqref="N7:N35">
    <cfRule type="expression" dxfId="0" priority="1">
      <formula>(C7-N7)&lt;0.03</formula>
    </cfRule>
  </conditionalFormatting>
  <hyperlinks>
    <hyperlink ref="R6" r:id="rId1"/>
    <hyperlink ref="R7" r:id="rId2"/>
    <hyperlink ref="R8" r:id="rId3"/>
    <hyperlink ref="R9" r:id="rId4"/>
    <hyperlink ref="R10" r:id="rId5"/>
    <hyperlink ref="R11" r:id="rId6"/>
    <hyperlink ref="R12" r:id="rId7"/>
    <hyperlink ref="R13" r:id="rId8"/>
    <hyperlink ref="R14" r:id="rId9"/>
    <hyperlink ref="R15" r:id="rId10"/>
    <hyperlink ref="R16" r:id="rId11"/>
    <hyperlink ref="R17" r:id="rId12"/>
    <hyperlink ref="R18" r:id="rId13"/>
    <hyperlink ref="R19" r:id="rId14"/>
    <hyperlink ref="R20" r:id="rId15"/>
    <hyperlink ref="R21" r:id="rId16"/>
    <hyperlink ref="R22" r:id="rId17"/>
    <hyperlink ref="R23" r:id="rId18"/>
    <hyperlink ref="R24" r:id="rId19"/>
    <hyperlink ref="R25" r:id="rId20"/>
    <hyperlink ref="R26" r:id="rId21"/>
    <hyperlink ref="R27" r:id="rId22"/>
    <hyperlink ref="R28" r:id="rId23"/>
    <hyperlink ref="R29" r:id="rId24"/>
    <hyperlink ref="R30" r:id="rId25"/>
    <hyperlink ref="R31" r:id="rId26"/>
    <hyperlink ref="R32" r:id="rId27"/>
    <hyperlink ref="R33" r:id="rId28"/>
    <hyperlink ref="R34" r:id="rId29"/>
    <hyperlink ref="R35" r:id="rId30"/>
  </hyperlinks>
  <pageMargins left="0.7" right="0.7" top="0.75" bottom="0.75" header="0.3" footer="0.3"/>
  <pageSetup orientation="portrait" horizontalDpi="4294967295" verticalDpi="4294967295" r:id="rId31"/>
  <drawing r:id="rId3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6D785E-AD0B-4D61-AF0E-B008DD9BAD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F6:F35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S41"/>
  <sheetViews>
    <sheetView workbookViewId="0">
      <selection activeCell="C1" sqref="C1"/>
    </sheetView>
  </sheetViews>
  <sheetFormatPr defaultRowHeight="16.5" x14ac:dyDescent="0.3"/>
  <cols>
    <col min="1" max="4" width="9" style="101"/>
    <col min="5" max="5" width="12.5" style="101" customWidth="1"/>
    <col min="6" max="14" width="9" style="101"/>
    <col min="15" max="15" width="14.625" style="101" customWidth="1"/>
    <col min="16" max="16384" width="9" style="101"/>
  </cols>
  <sheetData>
    <row r="4" spans="2:19" x14ac:dyDescent="0.3">
      <c r="R4" s="102"/>
    </row>
    <row r="5" spans="2:19" x14ac:dyDescent="0.3">
      <c r="R5" s="102"/>
    </row>
    <row r="6" spans="2:19" x14ac:dyDescent="0.3">
      <c r="B6" s="101" t="str">
        <f>MainDisplay!B6</f>
        <v>S.MMM</v>
      </c>
      <c r="C6" s="103">
        <f>MainDisplay!E6</f>
        <v>-1.029518561237131E-2</v>
      </c>
      <c r="D6" s="104">
        <f>RANK($C6,$C$6:C$35)+COUNTIF($C$6:C6,C6)-1</f>
        <v>30</v>
      </c>
      <c r="E6" s="101" t="str">
        <f>B6</f>
        <v>S.MMM</v>
      </c>
      <c r="F6" s="101">
        <v>1</v>
      </c>
      <c r="G6" s="101" t="str">
        <f>VLOOKUP($F6,$D$6:$E$35,2,FALSE)</f>
        <v>S.VZ</v>
      </c>
      <c r="H6" s="103">
        <f>RTD("cqg.rtd", ,"ContractData", G6, "PerCentNetLastTrade",, "T")/100</f>
        <v>1.8406236466002601E-2</v>
      </c>
      <c r="I6" s="103">
        <f>IF(H6&lt;0,"",H6)</f>
        <v>1.8406236466002601E-2</v>
      </c>
      <c r="J6" s="103" t="str">
        <f>IF(H6&gt;=0,"",-H6)</f>
        <v/>
      </c>
      <c r="K6" s="103" t="str">
        <f>IF(J6="","",H6)</f>
        <v/>
      </c>
      <c r="R6" s="102"/>
    </row>
    <row r="7" spans="2:19" x14ac:dyDescent="0.3">
      <c r="B7" s="101" t="str">
        <f>MainDisplay!B7</f>
        <v>S.AXP</v>
      </c>
      <c r="C7" s="103">
        <f>MainDisplay!E7</f>
        <v>-8.2618366698442962E-3</v>
      </c>
      <c r="D7" s="104">
        <f>RANK($C7,$C$6:C$35)+COUNTIF($C$6:C7,C7)-1</f>
        <v>28</v>
      </c>
      <c r="E7" s="101" t="str">
        <f t="shared" ref="E7:E35" si="0">B7</f>
        <v>S.AXP</v>
      </c>
      <c r="F7" s="101">
        <f>F6+1</f>
        <v>2</v>
      </c>
      <c r="G7" s="101" t="str">
        <f t="shared" ref="G7:G35" si="1">VLOOKUP($F7,$D$6:$E$35,2,FALSE)</f>
        <v>S.GE</v>
      </c>
      <c r="H7" s="103">
        <f>RTD("cqg.rtd", ,"ContractData", G7, "PerCentNetLastTrade",, "T")/100</f>
        <v>1.6264722378014584E-2</v>
      </c>
      <c r="I7" s="103">
        <f t="shared" ref="I7:I35" si="2">IF(H7&lt;0,"",H7)</f>
        <v>1.6264722378014584E-2</v>
      </c>
      <c r="J7" s="103" t="str">
        <f t="shared" ref="J7:J35" si="3">IF(H7&gt;=0,"",-H7)</f>
        <v/>
      </c>
      <c r="K7" s="103" t="str">
        <f t="shared" ref="K7:K35" si="4">IF(J7="","",H7)</f>
        <v/>
      </c>
      <c r="R7" s="102"/>
    </row>
    <row r="8" spans="2:19" x14ac:dyDescent="0.3">
      <c r="B8" s="101" t="str">
        <f>MainDisplay!B8</f>
        <v>S.AAPL</v>
      </c>
      <c r="C8" s="103">
        <f>MainDisplay!E8</f>
        <v>4.9093219360055442E-3</v>
      </c>
      <c r="D8" s="104">
        <f>RANK($C8,$C$6:C$35)+COUNTIF($C$6:C8,C8)-1</f>
        <v>4</v>
      </c>
      <c r="E8" s="101" t="str">
        <f t="shared" si="0"/>
        <v>S.AAPL</v>
      </c>
      <c r="F8" s="101">
        <f t="shared" ref="F8:F35" si="5">F7+1</f>
        <v>3</v>
      </c>
      <c r="G8" s="101" t="str">
        <f t="shared" si="1"/>
        <v>S.CVX</v>
      </c>
      <c r="H8" s="103">
        <f>RTD("cqg.rtd", ,"ContractData", G8, "PerCentNetLastTrade",, "T")/100</f>
        <v>6.1647998610749322E-3</v>
      </c>
      <c r="I8" s="103">
        <f t="shared" si="2"/>
        <v>6.1647998610749322E-3</v>
      </c>
      <c r="J8" s="103" t="str">
        <f t="shared" si="3"/>
        <v/>
      </c>
      <c r="K8" s="103" t="str">
        <f t="shared" si="4"/>
        <v/>
      </c>
      <c r="R8" s="102"/>
    </row>
    <row r="9" spans="2:19" x14ac:dyDescent="0.3">
      <c r="B9" s="101" t="str">
        <f>MainDisplay!B9</f>
        <v>S.BA</v>
      </c>
      <c r="C9" s="103">
        <f>MainDisplay!E9</f>
        <v>-7.9403722985879627E-3</v>
      </c>
      <c r="D9" s="104">
        <f>RANK($C9,$C$6:C$35)+COUNTIF($C$6:C9,C9)-1</f>
        <v>27</v>
      </c>
      <c r="E9" s="101" t="str">
        <f t="shared" si="0"/>
        <v>S.BA</v>
      </c>
      <c r="F9" s="101">
        <f t="shared" si="5"/>
        <v>4</v>
      </c>
      <c r="G9" s="101" t="str">
        <f t="shared" si="1"/>
        <v>S.AAPL</v>
      </c>
      <c r="H9" s="103">
        <f>RTD("cqg.rtd", ,"ContractData", G9, "PerCentNetLastTrade",, "T")/100</f>
        <v>4.9093219360055442E-3</v>
      </c>
      <c r="I9" s="103">
        <f t="shared" si="2"/>
        <v>4.9093219360055442E-3</v>
      </c>
      <c r="J9" s="103" t="str">
        <f t="shared" si="3"/>
        <v/>
      </c>
      <c r="K9" s="103" t="str">
        <f t="shared" si="4"/>
        <v/>
      </c>
      <c r="R9" s="102"/>
    </row>
    <row r="10" spans="2:19" x14ac:dyDescent="0.3">
      <c r="B10" s="101" t="str">
        <f>MainDisplay!B10</f>
        <v>S.CAT</v>
      </c>
      <c r="C10" s="103">
        <f>MainDisplay!E10</f>
        <v>-1.5261627906976744E-3</v>
      </c>
      <c r="D10" s="104">
        <f>RANK($C10,$C$6:C$35)+COUNTIF($C$6:C10,C10)-1</f>
        <v>11</v>
      </c>
      <c r="E10" s="101" t="str">
        <f t="shared" si="0"/>
        <v>S.CAT</v>
      </c>
      <c r="F10" s="101">
        <f t="shared" si="5"/>
        <v>5</v>
      </c>
      <c r="G10" s="101" t="str">
        <f t="shared" si="1"/>
        <v>S.XOM</v>
      </c>
      <c r="H10" s="103">
        <f>RTD("cqg.rtd", ,"ContractData", G10, "PerCentNetLastTrade",, "T")/100</f>
        <v>3.8333127241251389E-3</v>
      </c>
      <c r="I10" s="103">
        <f t="shared" si="2"/>
        <v>3.8333127241251389E-3</v>
      </c>
      <c r="J10" s="103" t="str">
        <f t="shared" si="3"/>
        <v/>
      </c>
      <c r="K10" s="103" t="str">
        <f t="shared" si="4"/>
        <v/>
      </c>
    </row>
    <row r="11" spans="2:19" x14ac:dyDescent="0.3">
      <c r="B11" s="101" t="str">
        <f>MainDisplay!B11</f>
        <v>S.CVX</v>
      </c>
      <c r="C11" s="103">
        <f>MainDisplay!E11</f>
        <v>6.1647998610749322E-3</v>
      </c>
      <c r="D11" s="104">
        <f>RANK($C11,$C$6:C$35)+COUNTIF($C$6:C11,C11)-1</f>
        <v>3</v>
      </c>
      <c r="E11" s="101" t="str">
        <f t="shared" si="0"/>
        <v>S.CVX</v>
      </c>
      <c r="F11" s="101">
        <f t="shared" si="5"/>
        <v>6</v>
      </c>
      <c r="G11" s="101" t="str">
        <f t="shared" si="1"/>
        <v>S.MCD</v>
      </c>
      <c r="H11" s="103">
        <f>RTD("cqg.rtd", ,"ContractData", G11, "PerCentNetLastTrade",, "T")/100</f>
        <v>3.5650623885918001E-3</v>
      </c>
      <c r="I11" s="103">
        <f t="shared" si="2"/>
        <v>3.5650623885918001E-3</v>
      </c>
      <c r="J11" s="103" t="str">
        <f t="shared" si="3"/>
        <v/>
      </c>
      <c r="K11" s="103" t="str">
        <f t="shared" si="4"/>
        <v/>
      </c>
    </row>
    <row r="12" spans="2:19" x14ac:dyDescent="0.3">
      <c r="B12" s="101" t="str">
        <f>MainDisplay!B12</f>
        <v>S.CSCO</v>
      </c>
      <c r="C12" s="103">
        <f>MainDisplay!E12</f>
        <v>-3.5470668485675307E-3</v>
      </c>
      <c r="D12" s="104">
        <f>RANK($C12,$C$6:C$35)+COUNTIF($C$6:C12,C12)-1</f>
        <v>18</v>
      </c>
      <c r="E12" s="101" t="str">
        <f t="shared" si="0"/>
        <v>S.CSCO</v>
      </c>
      <c r="F12" s="101">
        <f t="shared" si="5"/>
        <v>7</v>
      </c>
      <c r="G12" s="101" t="str">
        <f t="shared" si="1"/>
        <v>S.MRK</v>
      </c>
      <c r="H12" s="103">
        <f>RTD("cqg.rtd", ,"ContractData", G12, "PerCentNetLastTrade",, "T")/100</f>
        <v>1.8426386585590564E-3</v>
      </c>
      <c r="I12" s="103">
        <f t="shared" si="2"/>
        <v>1.8426386585590564E-3</v>
      </c>
      <c r="J12" s="103" t="str">
        <f t="shared" si="3"/>
        <v/>
      </c>
      <c r="K12" s="103" t="str">
        <f t="shared" si="4"/>
        <v/>
      </c>
    </row>
    <row r="13" spans="2:19" x14ac:dyDescent="0.3">
      <c r="B13" s="101" t="str">
        <f>MainDisplay!B13</f>
        <v>S.KO</v>
      </c>
      <c r="C13" s="103">
        <f>MainDisplay!E13</f>
        <v>-2.4027959807776324E-3</v>
      </c>
      <c r="D13" s="104">
        <f>RANK($C13,$C$6:C$35)+COUNTIF($C$6:C13,C13)-1</f>
        <v>12</v>
      </c>
      <c r="E13" s="101" t="str">
        <f t="shared" si="0"/>
        <v>S.KO</v>
      </c>
      <c r="F13" s="101">
        <f t="shared" si="5"/>
        <v>8</v>
      </c>
      <c r="G13" s="101" t="str">
        <f t="shared" si="1"/>
        <v>S.DIS</v>
      </c>
      <c r="H13" s="103">
        <f>RTD("cqg.rtd", ,"ContractData", G13, "PerCentNetLastTrade",, "T")/100</f>
        <v>-3.8834951456310677E-4</v>
      </c>
      <c r="I13" s="103" t="str">
        <f t="shared" si="2"/>
        <v/>
      </c>
      <c r="J13" s="103">
        <f t="shared" si="3"/>
        <v>3.8834951456310677E-4</v>
      </c>
      <c r="K13" s="103">
        <f t="shared" si="4"/>
        <v>-3.8834951456310677E-4</v>
      </c>
      <c r="S13" s="102"/>
    </row>
    <row r="14" spans="2:19" x14ac:dyDescent="0.3">
      <c r="B14" s="101" t="str">
        <f>MainDisplay!B14</f>
        <v>S.DWDP</v>
      </c>
      <c r="C14" s="103">
        <f>MainDisplay!E14</f>
        <v>-7.7182149873701936E-3</v>
      </c>
      <c r="D14" s="104">
        <f>RANK($C14,$C$6:C$35)+COUNTIF($C$6:C14,C14)-1</f>
        <v>26</v>
      </c>
      <c r="E14" s="101" t="str">
        <f t="shared" si="0"/>
        <v>S.DWDP</v>
      </c>
      <c r="F14" s="101">
        <f t="shared" si="5"/>
        <v>9</v>
      </c>
      <c r="G14" s="101" t="str">
        <f t="shared" si="1"/>
        <v>S.WMT</v>
      </c>
      <c r="H14" s="103">
        <f>RTD("cqg.rtd", ,"ContractData", G14, "PerCentNetLastTrade",, "T")/100</f>
        <v>-9.3244923331951932E-4</v>
      </c>
      <c r="I14" s="103" t="str">
        <f t="shared" si="2"/>
        <v/>
      </c>
      <c r="J14" s="103">
        <f t="shared" si="3"/>
        <v>9.3244923331951932E-4</v>
      </c>
      <c r="K14" s="103">
        <f t="shared" si="4"/>
        <v>-9.3244923331951932E-4</v>
      </c>
      <c r="M14" s="103"/>
      <c r="S14" s="102"/>
    </row>
    <row r="15" spans="2:19" x14ac:dyDescent="0.3">
      <c r="B15" s="101" t="str">
        <f>MainDisplay!B15</f>
        <v>S.XOM</v>
      </c>
      <c r="C15" s="103">
        <f>MainDisplay!E15</f>
        <v>3.8333127241251389E-3</v>
      </c>
      <c r="D15" s="104">
        <f>RANK($C15,$C$6:C$35)+COUNTIF($C$6:C15,C15)-1</f>
        <v>5</v>
      </c>
      <c r="E15" s="101" t="str">
        <f t="shared" si="0"/>
        <v>S.XOM</v>
      </c>
      <c r="F15" s="101">
        <f t="shared" si="5"/>
        <v>10</v>
      </c>
      <c r="G15" s="101" t="str">
        <f t="shared" si="1"/>
        <v>S.JPM</v>
      </c>
      <c r="H15" s="103">
        <f>RTD("cqg.rtd", ,"ContractData", G15, "PerCentNetLastTrade",, "T")/100</f>
        <v>-1.5162235924390986E-3</v>
      </c>
      <c r="I15" s="103" t="str">
        <f t="shared" si="2"/>
        <v/>
      </c>
      <c r="J15" s="103">
        <f t="shared" si="3"/>
        <v>1.5162235924390986E-3</v>
      </c>
      <c r="K15" s="103">
        <f t="shared" si="4"/>
        <v>-1.5162235924390986E-3</v>
      </c>
      <c r="S15" s="102"/>
    </row>
    <row r="16" spans="2:19" x14ac:dyDescent="0.3">
      <c r="B16" s="101" t="str">
        <f>MainDisplay!B16</f>
        <v>S.GE</v>
      </c>
      <c r="C16" s="103">
        <f>MainDisplay!E16</f>
        <v>1.6264722378014584E-2</v>
      </c>
      <c r="D16" s="104">
        <f>RANK($C16,$C$6:C$35)+COUNTIF($C$6:C16,C16)-1</f>
        <v>2</v>
      </c>
      <c r="E16" s="101" t="str">
        <f t="shared" si="0"/>
        <v>S.GE</v>
      </c>
      <c r="F16" s="101">
        <f t="shared" si="5"/>
        <v>11</v>
      </c>
      <c r="G16" s="101" t="str">
        <f t="shared" si="1"/>
        <v>S.CAT</v>
      </c>
      <c r="H16" s="103">
        <f>RTD("cqg.rtd", ,"ContractData", G16, "PerCentNetLastTrade",, "T")/100</f>
        <v>-1.5261627906976744E-3</v>
      </c>
      <c r="I16" s="103" t="str">
        <f t="shared" si="2"/>
        <v/>
      </c>
      <c r="J16" s="103">
        <f t="shared" si="3"/>
        <v>1.5261627906976744E-3</v>
      </c>
      <c r="K16" s="103">
        <f t="shared" si="4"/>
        <v>-1.5261627906976744E-3</v>
      </c>
      <c r="S16" s="102"/>
    </row>
    <row r="17" spans="2:19" x14ac:dyDescent="0.3">
      <c r="B17" s="101" t="str">
        <f>MainDisplay!B17</f>
        <v>S.GS</v>
      </c>
      <c r="C17" s="103">
        <f>MainDisplay!E17</f>
        <v>-4.6214603814805476E-3</v>
      </c>
      <c r="D17" s="104">
        <f>RANK($C17,$C$6:C$35)+COUNTIF($C$6:C17,C17)-1</f>
        <v>20</v>
      </c>
      <c r="E17" s="101" t="str">
        <f t="shared" si="0"/>
        <v>S.GS</v>
      </c>
      <c r="F17" s="101">
        <f t="shared" si="5"/>
        <v>12</v>
      </c>
      <c r="G17" s="101" t="str">
        <f t="shared" si="1"/>
        <v>S.KO</v>
      </c>
      <c r="H17" s="103">
        <f>RTD("cqg.rtd", ,"ContractData", G17, "PerCentNetLastTrade",, "T")/100</f>
        <v>-2.4027959807776324E-3</v>
      </c>
      <c r="I17" s="103" t="str">
        <f t="shared" si="2"/>
        <v/>
      </c>
      <c r="J17" s="103">
        <f t="shared" si="3"/>
        <v>2.4027959807776324E-3</v>
      </c>
      <c r="K17" s="103">
        <f t="shared" si="4"/>
        <v>-2.4027959807776324E-3</v>
      </c>
      <c r="S17" s="102"/>
    </row>
    <row r="18" spans="2:19" x14ac:dyDescent="0.3">
      <c r="B18" s="101" t="str">
        <f>MainDisplay!B18</f>
        <v>S.HD</v>
      </c>
      <c r="C18" s="103">
        <f>MainDisplay!E18</f>
        <v>-3.2974661575841725E-3</v>
      </c>
      <c r="D18" s="104">
        <f>RANK($C18,$C$6:C$35)+COUNTIF($C$6:C18,C18)-1</f>
        <v>15</v>
      </c>
      <c r="E18" s="101" t="str">
        <f t="shared" si="0"/>
        <v>S.HD</v>
      </c>
      <c r="F18" s="101">
        <f t="shared" si="5"/>
        <v>13</v>
      </c>
      <c r="G18" s="101" t="str">
        <f t="shared" si="1"/>
        <v>S.IBM</v>
      </c>
      <c r="H18" s="103">
        <f>RTD("cqg.rtd", ,"ContractData", G18, "PerCentNetLastTrade",, "T")/100</f>
        <v>-2.8956893715037842E-3</v>
      </c>
      <c r="I18" s="103" t="str">
        <f t="shared" si="2"/>
        <v/>
      </c>
      <c r="J18" s="103">
        <f t="shared" si="3"/>
        <v>2.8956893715037842E-3</v>
      </c>
      <c r="K18" s="103">
        <f t="shared" si="4"/>
        <v>-2.8956893715037842E-3</v>
      </c>
    </row>
    <row r="19" spans="2:19" x14ac:dyDescent="0.3">
      <c r="B19" s="101" t="str">
        <f>MainDisplay!B19</f>
        <v>S.IBM</v>
      </c>
      <c r="C19" s="103">
        <f>MainDisplay!E19</f>
        <v>-2.8956893715037842E-3</v>
      </c>
      <c r="D19" s="104">
        <f>RANK($C19,$C$6:C$35)+COUNTIF($C$6:C19,C19)-1</f>
        <v>13</v>
      </c>
      <c r="E19" s="101" t="str">
        <f t="shared" si="0"/>
        <v>S.IBM</v>
      </c>
      <c r="F19" s="101">
        <f t="shared" si="5"/>
        <v>14</v>
      </c>
      <c r="G19" s="101" t="str">
        <f t="shared" si="1"/>
        <v>S.UTX</v>
      </c>
      <c r="H19" s="103">
        <f>RTD("cqg.rtd", ,"ContractData", G19, "PerCentNetLastTrade",, "T")/100</f>
        <v>-2.9049897470950102E-3</v>
      </c>
      <c r="I19" s="103" t="str">
        <f t="shared" si="2"/>
        <v/>
      </c>
      <c r="J19" s="103">
        <f t="shared" si="3"/>
        <v>2.9049897470950102E-3</v>
      </c>
      <c r="K19" s="103">
        <f t="shared" si="4"/>
        <v>-2.9049897470950102E-3</v>
      </c>
    </row>
    <row r="20" spans="2:19" x14ac:dyDescent="0.3">
      <c r="B20" s="101" t="str">
        <f>MainDisplay!B20</f>
        <v>S.INTC</v>
      </c>
      <c r="C20" s="103">
        <f>MainDisplay!E20</f>
        <v>-5.7854917668001783E-3</v>
      </c>
      <c r="D20" s="104">
        <f>RANK($C20,$C$6:C$35)+COUNTIF($C$6:C20,C20)-1</f>
        <v>21</v>
      </c>
      <c r="E20" s="101" t="str">
        <f t="shared" si="0"/>
        <v>S.INTC</v>
      </c>
      <c r="F20" s="101">
        <f t="shared" si="5"/>
        <v>15</v>
      </c>
      <c r="G20" s="101" t="str">
        <f t="shared" si="1"/>
        <v>S.HD</v>
      </c>
      <c r="H20" s="103">
        <f>RTD("cqg.rtd", ,"ContractData", G20, "PerCentNetLastTrade",, "T")/100</f>
        <v>-3.2974661575841725E-3</v>
      </c>
      <c r="I20" s="103" t="str">
        <f t="shared" si="2"/>
        <v/>
      </c>
      <c r="J20" s="103">
        <f t="shared" si="3"/>
        <v>3.2974661575841725E-3</v>
      </c>
      <c r="K20" s="103">
        <f t="shared" si="4"/>
        <v>-3.2974661575841725E-3</v>
      </c>
    </row>
    <row r="21" spans="2:19" x14ac:dyDescent="0.3">
      <c r="B21" s="101" t="str">
        <f>MainDisplay!B21</f>
        <v>S.JNJ</v>
      </c>
      <c r="C21" s="103">
        <f>MainDisplay!E21</f>
        <v>-9.9031371982073162E-3</v>
      </c>
      <c r="D21" s="104">
        <f>RANK($C21,$C$6:C$35)+COUNTIF($C$6:C21,C21)-1</f>
        <v>29</v>
      </c>
      <c r="E21" s="101" t="str">
        <f t="shared" si="0"/>
        <v>S.JNJ</v>
      </c>
      <c r="F21" s="101">
        <f t="shared" si="5"/>
        <v>16</v>
      </c>
      <c r="G21" s="101" t="str">
        <f t="shared" si="1"/>
        <v>S.MSFT</v>
      </c>
      <c r="H21" s="103">
        <f>RTD("cqg.rtd", ,"ContractData", G21, "PerCentNetLastTrade",, "T")/100</f>
        <v>-3.463927376970855E-3</v>
      </c>
      <c r="I21" s="103" t="str">
        <f t="shared" si="2"/>
        <v/>
      </c>
      <c r="J21" s="103">
        <f t="shared" si="3"/>
        <v>3.463927376970855E-3</v>
      </c>
      <c r="K21" s="103">
        <f t="shared" si="4"/>
        <v>-3.463927376970855E-3</v>
      </c>
    </row>
    <row r="22" spans="2:19" x14ac:dyDescent="0.3">
      <c r="B22" s="101" t="str">
        <f>MainDisplay!B22</f>
        <v>S.JPM</v>
      </c>
      <c r="C22" s="103">
        <f>MainDisplay!E22</f>
        <v>-1.5162235924390986E-3</v>
      </c>
      <c r="D22" s="104">
        <f>RANK($C22,$C$6:C$35)+COUNTIF($C$6:C22,C22)-1</f>
        <v>10</v>
      </c>
      <c r="E22" s="101" t="str">
        <f t="shared" si="0"/>
        <v>S.JPM</v>
      </c>
      <c r="F22" s="101">
        <f t="shared" si="5"/>
        <v>17</v>
      </c>
      <c r="G22" s="101" t="str">
        <f t="shared" si="1"/>
        <v>S.TRV</v>
      </c>
      <c r="H22" s="103">
        <f>RTD("cqg.rtd", ,"ContractData", G22, "PerCentNetLastTrade",, "T")/100</f>
        <v>-3.521396310189084E-3</v>
      </c>
      <c r="I22" s="103" t="str">
        <f t="shared" si="2"/>
        <v/>
      </c>
      <c r="J22" s="103">
        <f t="shared" si="3"/>
        <v>3.521396310189084E-3</v>
      </c>
      <c r="K22" s="103">
        <f t="shared" si="4"/>
        <v>-3.521396310189084E-3</v>
      </c>
    </row>
    <row r="23" spans="2:19" x14ac:dyDescent="0.3">
      <c r="B23" s="101" t="str">
        <f>MainDisplay!B23</f>
        <v>S.MCD</v>
      </c>
      <c r="C23" s="103">
        <f>MainDisplay!E23</f>
        <v>3.5650623885918001E-3</v>
      </c>
      <c r="D23" s="104">
        <f>RANK($C23,$C$6:C$35)+COUNTIF($C$6:C23,C23)-1</f>
        <v>6</v>
      </c>
      <c r="E23" s="101" t="str">
        <f t="shared" si="0"/>
        <v>S.MCD</v>
      </c>
      <c r="F23" s="101">
        <f t="shared" si="5"/>
        <v>18</v>
      </c>
      <c r="G23" s="101" t="str">
        <f t="shared" si="1"/>
        <v>S.CSCO</v>
      </c>
      <c r="H23" s="103">
        <f>RTD("cqg.rtd", ,"ContractData", G23, "PerCentNetLastTrade",, "T")/100</f>
        <v>-3.5470668485675307E-3</v>
      </c>
      <c r="I23" s="103" t="str">
        <f t="shared" si="2"/>
        <v/>
      </c>
      <c r="J23" s="103">
        <f t="shared" si="3"/>
        <v>3.5470668485675307E-3</v>
      </c>
      <c r="K23" s="103">
        <f t="shared" si="4"/>
        <v>-3.5470668485675307E-3</v>
      </c>
    </row>
    <row r="24" spans="2:19" x14ac:dyDescent="0.3">
      <c r="B24" s="101" t="str">
        <f>MainDisplay!B24</f>
        <v>S.MRK</v>
      </c>
      <c r="C24" s="103">
        <f>MainDisplay!E24</f>
        <v>1.8426386585590564E-3</v>
      </c>
      <c r="D24" s="104">
        <f>RANK($C24,$C$6:C$35)+COUNTIF($C$6:C24,C24)-1</f>
        <v>7</v>
      </c>
      <c r="E24" s="101" t="str">
        <f t="shared" si="0"/>
        <v>S.MRK</v>
      </c>
      <c r="F24" s="101">
        <f t="shared" si="5"/>
        <v>19</v>
      </c>
      <c r="G24" s="101" t="str">
        <f t="shared" si="1"/>
        <v>S.PFE</v>
      </c>
      <c r="H24" s="103">
        <f>RTD("cqg.rtd", ,"ContractData", G24, "PerCentNetLastTrade",, "T")/100</f>
        <v>-3.9392234102419814E-3</v>
      </c>
      <c r="I24" s="103" t="str">
        <f t="shared" si="2"/>
        <v/>
      </c>
      <c r="J24" s="103">
        <f t="shared" si="3"/>
        <v>3.9392234102419814E-3</v>
      </c>
      <c r="K24" s="103">
        <f t="shared" si="4"/>
        <v>-3.9392234102419814E-3</v>
      </c>
    </row>
    <row r="25" spans="2:19" x14ac:dyDescent="0.3">
      <c r="B25" s="101" t="str">
        <f>MainDisplay!B25</f>
        <v>S.MSFT</v>
      </c>
      <c r="C25" s="103">
        <f>MainDisplay!E25</f>
        <v>-3.463927376970855E-3</v>
      </c>
      <c r="D25" s="104">
        <f>RANK($C25,$C$6:C$35)+COUNTIF($C$6:C25,C25)-1</f>
        <v>16</v>
      </c>
      <c r="E25" s="101" t="str">
        <f t="shared" si="0"/>
        <v>S.MSFT</v>
      </c>
      <c r="F25" s="101">
        <f t="shared" si="5"/>
        <v>20</v>
      </c>
      <c r="G25" s="101" t="str">
        <f t="shared" si="1"/>
        <v>S.GS</v>
      </c>
      <c r="H25" s="103">
        <f>RTD("cqg.rtd", ,"ContractData", G25, "PerCentNetLastTrade",, "T")/100</f>
        <v>-4.6214603814805476E-3</v>
      </c>
      <c r="I25" s="103" t="str">
        <f t="shared" si="2"/>
        <v/>
      </c>
      <c r="J25" s="103">
        <f t="shared" si="3"/>
        <v>4.6214603814805476E-3</v>
      </c>
      <c r="K25" s="103">
        <f t="shared" si="4"/>
        <v>-4.6214603814805476E-3</v>
      </c>
    </row>
    <row r="26" spans="2:19" x14ac:dyDescent="0.3">
      <c r="B26" s="101" t="str">
        <f>MainDisplay!B26</f>
        <v>S.NKE</v>
      </c>
      <c r="C26" s="103">
        <f>MainDisplay!E26</f>
        <v>-6.0616265364539486E-3</v>
      </c>
      <c r="D26" s="104">
        <f>RANK($C26,$C$6:C$35)+COUNTIF($C$6:C26,C26)-1</f>
        <v>22</v>
      </c>
      <c r="E26" s="101" t="str">
        <f t="shared" si="0"/>
        <v>S.NKE</v>
      </c>
      <c r="F26" s="101">
        <f t="shared" si="5"/>
        <v>21</v>
      </c>
      <c r="G26" s="101" t="str">
        <f t="shared" si="1"/>
        <v>S.INTC</v>
      </c>
      <c r="H26" s="103">
        <f>RTD("cqg.rtd", ,"ContractData", G26, "PerCentNetLastTrade",, "T")/100</f>
        <v>-5.7854917668001783E-3</v>
      </c>
      <c r="I26" s="103" t="str">
        <f t="shared" si="2"/>
        <v/>
      </c>
      <c r="J26" s="103">
        <f t="shared" si="3"/>
        <v>5.7854917668001783E-3</v>
      </c>
      <c r="K26" s="103">
        <f t="shared" si="4"/>
        <v>-5.7854917668001783E-3</v>
      </c>
    </row>
    <row r="27" spans="2:19" x14ac:dyDescent="0.3">
      <c r="B27" s="101" t="str">
        <f>MainDisplay!B27</f>
        <v>S.PFE</v>
      </c>
      <c r="C27" s="103">
        <f>MainDisplay!E27</f>
        <v>-3.9392234102419814E-3</v>
      </c>
      <c r="D27" s="104">
        <f>RANK($C27,$C$6:C$35)+COUNTIF($C$6:C27,C27)-1</f>
        <v>19</v>
      </c>
      <c r="E27" s="101" t="str">
        <f t="shared" si="0"/>
        <v>S.PFE</v>
      </c>
      <c r="F27" s="101">
        <f t="shared" si="5"/>
        <v>22</v>
      </c>
      <c r="G27" s="101" t="str">
        <f t="shared" si="1"/>
        <v>S.NKE</v>
      </c>
      <c r="H27" s="103">
        <f>RTD("cqg.rtd", ,"ContractData", G27, "PerCentNetLastTrade",, "T")/100</f>
        <v>-6.0616265364539486E-3</v>
      </c>
      <c r="I27" s="103" t="str">
        <f t="shared" si="2"/>
        <v/>
      </c>
      <c r="J27" s="103">
        <f t="shared" si="3"/>
        <v>6.0616265364539486E-3</v>
      </c>
      <c r="K27" s="103">
        <f t="shared" si="4"/>
        <v>-6.0616265364539486E-3</v>
      </c>
    </row>
    <row r="28" spans="2:19" x14ac:dyDescent="0.3">
      <c r="B28" s="101" t="str">
        <f>MainDisplay!B28</f>
        <v>S.PG</v>
      </c>
      <c r="C28" s="103">
        <f>MainDisplay!E28</f>
        <v>-6.1992786293958522E-3</v>
      </c>
      <c r="D28" s="104">
        <f>RANK($C28,$C$6:C$35)+COUNTIF($C$6:C28,C28)-1</f>
        <v>23</v>
      </c>
      <c r="E28" s="101" t="str">
        <f t="shared" si="0"/>
        <v>S.PG</v>
      </c>
      <c r="F28" s="101">
        <f t="shared" si="5"/>
        <v>23</v>
      </c>
      <c r="G28" s="101" t="str">
        <f t="shared" si="1"/>
        <v>S.PG</v>
      </c>
      <c r="H28" s="103">
        <f>RTD("cqg.rtd", ,"ContractData", G28, "PerCentNetLastTrade",, "T")/100</f>
        <v>-6.1992786293958522E-3</v>
      </c>
      <c r="I28" s="103" t="str">
        <f t="shared" si="2"/>
        <v/>
      </c>
      <c r="J28" s="103">
        <f t="shared" si="3"/>
        <v>6.1992786293958522E-3</v>
      </c>
      <c r="K28" s="103">
        <f t="shared" si="4"/>
        <v>-6.1992786293958522E-3</v>
      </c>
    </row>
    <row r="29" spans="2:19" x14ac:dyDescent="0.3">
      <c r="B29" s="101" t="str">
        <f>MainDisplay!B29</f>
        <v>S.TRV</v>
      </c>
      <c r="C29" s="103">
        <f>MainDisplay!E29</f>
        <v>-3.521396310189084E-3</v>
      </c>
      <c r="D29" s="104">
        <f>RANK($C29,$C$6:C$35)+COUNTIF($C$6:C29,C29)-1</f>
        <v>17</v>
      </c>
      <c r="E29" s="101" t="str">
        <f t="shared" si="0"/>
        <v>S.TRV</v>
      </c>
      <c r="F29" s="101">
        <f t="shared" si="5"/>
        <v>24</v>
      </c>
      <c r="G29" s="101" t="str">
        <f t="shared" si="1"/>
        <v>S.V</v>
      </c>
      <c r="H29" s="103">
        <f>RTD("cqg.rtd", ,"ContractData", G29, "PerCentNetLastTrade",, "T")/100</f>
        <v>-6.2808434275459842E-3</v>
      </c>
      <c r="I29" s="103" t="str">
        <f t="shared" si="2"/>
        <v/>
      </c>
      <c r="J29" s="103">
        <f t="shared" si="3"/>
        <v>6.2808434275459842E-3</v>
      </c>
      <c r="K29" s="103">
        <f t="shared" si="4"/>
        <v>-6.2808434275459842E-3</v>
      </c>
    </row>
    <row r="30" spans="2:19" x14ac:dyDescent="0.3">
      <c r="B30" s="101" t="str">
        <f>MainDisplay!B30</f>
        <v>S.UNH</v>
      </c>
      <c r="C30" s="103">
        <f>MainDisplay!E30</f>
        <v>-6.7732831608654752E-3</v>
      </c>
      <c r="D30" s="104">
        <f>RANK($C30,$C$6:C$35)+COUNTIF($C$6:C30,C30)-1</f>
        <v>25</v>
      </c>
      <c r="E30" s="101" t="str">
        <f t="shared" si="0"/>
        <v>S.UNH</v>
      </c>
      <c r="F30" s="101">
        <f t="shared" si="5"/>
        <v>25</v>
      </c>
      <c r="G30" s="101" t="str">
        <f t="shared" si="1"/>
        <v>S.UNH</v>
      </c>
      <c r="H30" s="103">
        <f>RTD("cqg.rtd", ,"ContractData", G30, "PerCentNetLastTrade",, "T")/100</f>
        <v>-6.7732831608654752E-3</v>
      </c>
      <c r="I30" s="103" t="str">
        <f t="shared" si="2"/>
        <v/>
      </c>
      <c r="J30" s="103">
        <f t="shared" si="3"/>
        <v>6.7732831608654752E-3</v>
      </c>
      <c r="K30" s="103">
        <f t="shared" si="4"/>
        <v>-6.7732831608654752E-3</v>
      </c>
    </row>
    <row r="31" spans="2:19" x14ac:dyDescent="0.3">
      <c r="B31" s="101" t="str">
        <f>MainDisplay!B31</f>
        <v>S.UTX</v>
      </c>
      <c r="C31" s="103">
        <f>MainDisplay!E31</f>
        <v>-2.9049897470950102E-3</v>
      </c>
      <c r="D31" s="104">
        <f>RANK($C31,$C$6:C$35)+COUNTIF($C$6:C31,C31)-1</f>
        <v>14</v>
      </c>
      <c r="E31" s="101" t="str">
        <f t="shared" si="0"/>
        <v>S.UTX</v>
      </c>
      <c r="F31" s="101">
        <f t="shared" si="5"/>
        <v>26</v>
      </c>
      <c r="G31" s="101" t="str">
        <f t="shared" si="1"/>
        <v>S.DWDP</v>
      </c>
      <c r="H31" s="103">
        <f>RTD("cqg.rtd", ,"ContractData", G31, "PerCentNetLastTrade",, "T")/100</f>
        <v>-7.7182149873701936E-3</v>
      </c>
      <c r="I31" s="103" t="str">
        <f t="shared" si="2"/>
        <v/>
      </c>
      <c r="J31" s="103">
        <f t="shared" si="3"/>
        <v>7.7182149873701936E-3</v>
      </c>
      <c r="K31" s="103">
        <f t="shared" si="4"/>
        <v>-7.7182149873701936E-3</v>
      </c>
    </row>
    <row r="32" spans="2:19" x14ac:dyDescent="0.3">
      <c r="B32" s="101" t="str">
        <f>MainDisplay!B32</f>
        <v>S.V</v>
      </c>
      <c r="C32" s="103">
        <f>MainDisplay!E32</f>
        <v>-6.2808434275459842E-3</v>
      </c>
      <c r="D32" s="104">
        <f>RANK($C32,$C$6:C$35)+COUNTIF($C$6:C32,C32)-1</f>
        <v>24</v>
      </c>
      <c r="E32" s="101" t="str">
        <f t="shared" si="0"/>
        <v>S.V</v>
      </c>
      <c r="F32" s="101">
        <f t="shared" si="5"/>
        <v>27</v>
      </c>
      <c r="G32" s="101" t="str">
        <f t="shared" si="1"/>
        <v>S.BA</v>
      </c>
      <c r="H32" s="103">
        <f>RTD("cqg.rtd", ,"ContractData", G32, "PerCentNetLastTrade",, "T")/100</f>
        <v>-7.9403722985879627E-3</v>
      </c>
      <c r="I32" s="103" t="str">
        <f t="shared" si="2"/>
        <v/>
      </c>
      <c r="J32" s="103">
        <f t="shared" si="3"/>
        <v>7.9403722985879627E-3</v>
      </c>
      <c r="K32" s="103">
        <f t="shared" si="4"/>
        <v>-7.9403722985879627E-3</v>
      </c>
    </row>
    <row r="33" spans="2:11" x14ac:dyDescent="0.3">
      <c r="B33" s="101" t="str">
        <f>MainDisplay!B33</f>
        <v>S.VZ</v>
      </c>
      <c r="C33" s="103">
        <f>MainDisplay!E33</f>
        <v>1.8406236466002601E-2</v>
      </c>
      <c r="D33" s="104">
        <f>RANK($C33,$C$6:C$35)+COUNTIF($C$6:C33,C33)-1</f>
        <v>1</v>
      </c>
      <c r="E33" s="101" t="str">
        <f t="shared" si="0"/>
        <v>S.VZ</v>
      </c>
      <c r="F33" s="101">
        <f t="shared" si="5"/>
        <v>28</v>
      </c>
      <c r="G33" s="101" t="str">
        <f t="shared" si="1"/>
        <v>S.AXP</v>
      </c>
      <c r="H33" s="103">
        <f>RTD("cqg.rtd", ,"ContractData", G33, "PerCentNetLastTrade",, "T")/100</f>
        <v>-8.2618366698442962E-3</v>
      </c>
      <c r="I33" s="103" t="str">
        <f t="shared" si="2"/>
        <v/>
      </c>
      <c r="J33" s="103">
        <f t="shared" si="3"/>
        <v>8.2618366698442962E-3</v>
      </c>
      <c r="K33" s="103">
        <f t="shared" si="4"/>
        <v>-8.2618366698442962E-3</v>
      </c>
    </row>
    <row r="34" spans="2:11" x14ac:dyDescent="0.3">
      <c r="B34" s="101" t="str">
        <f>MainDisplay!B34</f>
        <v>S.WMT</v>
      </c>
      <c r="C34" s="103">
        <f>MainDisplay!E34</f>
        <v>-9.3244923331951932E-4</v>
      </c>
      <c r="D34" s="104">
        <f>RANK($C34,$C$6:C$35)+COUNTIF($C$6:C34,C34)-1</f>
        <v>9</v>
      </c>
      <c r="E34" s="101" t="str">
        <f t="shared" si="0"/>
        <v>S.WMT</v>
      </c>
      <c r="F34" s="101">
        <f t="shared" si="5"/>
        <v>29</v>
      </c>
      <c r="G34" s="101" t="str">
        <f t="shared" si="1"/>
        <v>S.JNJ</v>
      </c>
      <c r="H34" s="103">
        <f>RTD("cqg.rtd", ,"ContractData", G34, "PerCentNetLastTrade",, "T")/100</f>
        <v>-9.9031371982073162E-3</v>
      </c>
      <c r="I34" s="103" t="str">
        <f t="shared" si="2"/>
        <v/>
      </c>
      <c r="J34" s="103">
        <f t="shared" si="3"/>
        <v>9.9031371982073162E-3</v>
      </c>
      <c r="K34" s="103">
        <f t="shared" si="4"/>
        <v>-9.9031371982073162E-3</v>
      </c>
    </row>
    <row r="35" spans="2:11" x14ac:dyDescent="0.3">
      <c r="B35" s="101" t="str">
        <f>MainDisplay!B35</f>
        <v>S.DIS</v>
      </c>
      <c r="C35" s="103">
        <f>MainDisplay!E35</f>
        <v>-3.8834951456310677E-4</v>
      </c>
      <c r="D35" s="104">
        <f>RANK($C35,$C$6:C$35)+COUNTIF($C$6:C35,C35)-1</f>
        <v>8</v>
      </c>
      <c r="E35" s="101" t="str">
        <f t="shared" si="0"/>
        <v>S.DIS</v>
      </c>
      <c r="F35" s="101">
        <f t="shared" si="5"/>
        <v>30</v>
      </c>
      <c r="G35" s="101" t="str">
        <f t="shared" si="1"/>
        <v>S.MMM</v>
      </c>
      <c r="H35" s="103">
        <f>RTD("cqg.rtd", ,"ContractData", G35, "PerCentNetLastTrade",, "T")/100</f>
        <v>-1.029518561237131E-2</v>
      </c>
      <c r="I35" s="103" t="str">
        <f t="shared" si="2"/>
        <v/>
      </c>
      <c r="J35" s="103">
        <f t="shared" si="3"/>
        <v>1.029518561237131E-2</v>
      </c>
      <c r="K35" s="103">
        <f t="shared" si="4"/>
        <v>-1.029518561237131E-2</v>
      </c>
    </row>
    <row r="36" spans="2:11" x14ac:dyDescent="0.3">
      <c r="C36" s="103"/>
    </row>
    <row r="37" spans="2:11" x14ac:dyDescent="0.3">
      <c r="C37" s="103"/>
    </row>
    <row r="38" spans="2:11" x14ac:dyDescent="0.3">
      <c r="C38" s="103"/>
    </row>
    <row r="39" spans="2:11" x14ac:dyDescent="0.3">
      <c r="C39" s="103"/>
    </row>
    <row r="40" spans="2:11" x14ac:dyDescent="0.3">
      <c r="C40" s="103"/>
    </row>
    <row r="41" spans="2:11" x14ac:dyDescent="0.3">
      <c r="C41" s="103"/>
    </row>
  </sheetData>
  <sheetProtection algorithmName="SHA-512" hashValue="/YfJlWCWtVU75UXIrt7UEb/WR0WB+q9TilxR/CSxXNXlBKMA6rTY+X1ugR4Z14eRZLjs+NzYFioGZVsVxEubRA==" saltValue="Oj8bnzwnOgyiTw9GnVCDuw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81"/>
  <sheetViews>
    <sheetView workbookViewId="0">
      <selection activeCell="I3" sqref="I3"/>
    </sheetView>
  </sheetViews>
  <sheetFormatPr defaultRowHeight="16.5" x14ac:dyDescent="0.3"/>
  <cols>
    <col min="1" max="1" width="10.625" style="101" customWidth="1"/>
    <col min="2" max="2" width="10.625" style="113" customWidth="1"/>
    <col min="3" max="3" width="10.625" style="114" customWidth="1"/>
    <col min="4" max="7" width="10.625" style="102" customWidth="1"/>
    <col min="8" max="10" width="10.625" style="101" customWidth="1"/>
    <col min="11" max="12" width="9" style="101"/>
    <col min="13" max="13" width="10.375" style="101" bestFit="1" customWidth="1"/>
    <col min="14" max="18" width="9" style="101"/>
    <col min="19" max="19" width="13" style="101" customWidth="1"/>
    <col min="20" max="16384" width="9" style="101"/>
  </cols>
  <sheetData>
    <row r="1" spans="1:20" x14ac:dyDescent="0.3">
      <c r="A1" s="105" t="s">
        <v>48</v>
      </c>
      <c r="B1" s="105" t="s">
        <v>40</v>
      </c>
      <c r="C1" s="105" t="s">
        <v>49</v>
      </c>
      <c r="D1" s="105" t="s">
        <v>50</v>
      </c>
      <c r="E1" s="105" t="s">
        <v>51</v>
      </c>
      <c r="F1" s="105" t="s">
        <v>52</v>
      </c>
      <c r="G1" s="105" t="s">
        <v>53</v>
      </c>
      <c r="H1" s="105">
        <f ca="1">YEAR(TODAY())</f>
        <v>2017</v>
      </c>
      <c r="I1" s="105">
        <f ca="1">MONTH(TODAY())</f>
        <v>11</v>
      </c>
      <c r="J1" s="106">
        <f ca="1">DAY(TODAY())</f>
        <v>22</v>
      </c>
      <c r="K1" s="107"/>
      <c r="M1" s="101" t="str">
        <f>MainDisplay!N42</f>
        <v>S.AAPL</v>
      </c>
      <c r="S1" s="108">
        <f>MOD(RTD("cqg.rtd", ,"SystemInfo", "Linetime"),1)</f>
        <v>0.51171296296524815</v>
      </c>
    </row>
    <row r="2" spans="1:20" x14ac:dyDescent="0.3">
      <c r="A2" s="105">
        <v>5</v>
      </c>
      <c r="B2" s="105" t="s">
        <v>47</v>
      </c>
      <c r="C2" s="105" t="b">
        <v>0</v>
      </c>
      <c r="D2" s="105" t="s">
        <v>45</v>
      </c>
      <c r="E2" s="105"/>
      <c r="F2" s="105" t="s">
        <v>46</v>
      </c>
      <c r="G2" s="105">
        <v>5</v>
      </c>
      <c r="H2" s="105"/>
      <c r="I2" s="105"/>
      <c r="J2" s="107"/>
      <c r="K2" s="107"/>
    </row>
    <row r="3" spans="1:20" x14ac:dyDescent="0.3">
      <c r="A3" s="105"/>
      <c r="B3" s="105"/>
      <c r="C3" s="105"/>
      <c r="D3" s="105" t="s">
        <v>4</v>
      </c>
      <c r="E3" s="105" t="s">
        <v>5</v>
      </c>
      <c r="F3" s="105" t="s">
        <v>6</v>
      </c>
      <c r="G3" s="105" t="s">
        <v>54</v>
      </c>
      <c r="H3" s="105"/>
      <c r="I3" s="105"/>
      <c r="J3" s="107"/>
      <c r="K3" s="109"/>
      <c r="N3" s="105" t="s">
        <v>4</v>
      </c>
      <c r="O3" s="105" t="s">
        <v>5</v>
      </c>
      <c r="P3" s="105" t="s">
        <v>6</v>
      </c>
      <c r="Q3" s="105" t="s">
        <v>54</v>
      </c>
      <c r="S3" s="110"/>
    </row>
    <row r="4" spans="1:20" x14ac:dyDescent="0.3">
      <c r="A4" s="111">
        <v>0.35416666666666669</v>
      </c>
      <c r="B4" s="106">
        <f>HOUR(A4)</f>
        <v>8</v>
      </c>
      <c r="C4" s="101">
        <f>MINUTE(A4)</f>
        <v>30</v>
      </c>
      <c r="D4" s="107">
        <f>IF(S4=0,NA(), RTD("cqg.rtd",,"StudyData", "Open("&amp;$B$2&amp;") When Barix("&amp;$B$2&amp;",reference:=StartOfDay)="&amp;H4&amp;"", "Bar", "", "Open","5","0","All",,,"False","T","EveryTick"))</f>
        <v>23597.200000000001</v>
      </c>
      <c r="E4" s="107">
        <f>IF(S4=0,NA(),RTD("cqg.rtd",,"StudyData", "High("&amp;$B$2&amp;") When Barix("&amp;$B$2&amp;",reference:=StartOfDay)="&amp;H4&amp;"", "Bar", "", "High","5","0","All",,,"False","T","EveryTick"))</f>
        <v>23604.3</v>
      </c>
      <c r="F4" s="107">
        <f>IF(S4=0,NA(), RTD("cqg.rtd",,"StudyData", "Low("&amp;$B$2&amp;") When Barix("&amp;$B$2&amp;",reference:=StartOfDay)="&amp;H4&amp;"", "Bar", "", "Low","5","0","All",,,"False","T","EveryTick"))</f>
        <v>23585.9</v>
      </c>
      <c r="G4" s="107">
        <f>IF(S4=0,NA(),RTD("cqg.rtd",,"StudyData", "Close("&amp;$B$2&amp;") When Barix("&amp;$B$2&amp;",reference:=StartOfDay)="&amp;H4&amp;"", "Bar", "", "Close","5","0","All",,,"False","T","EveryTick"))</f>
        <v>23602.9</v>
      </c>
      <c r="H4" s="101">
        <v>0</v>
      </c>
      <c r="N4" s="102">
        <f>IF(S4=0,NA(),RTD("cqg.rtd",,"StudyData", "Open("&amp;$M$1&amp;") When Barix("&amp;$M$1&amp;",reference:=StartOfDay)="&amp;H4&amp;"", "Bar", "", "Open","5","0","All",,,"False","T","EveryTick"))</f>
        <v>173.36</v>
      </c>
      <c r="O4" s="102">
        <f>IF(S4=0,NA(), RTD("cqg.rtd",,"StudyData", "High("&amp;$M$1&amp;") When Barix("&amp;$M$1&amp;",reference:=StartOfDay)="&amp;H4&amp;"", "Bar", "", "High","5","0","All",,,"False","T","EveryTick"))</f>
        <v>174.21</v>
      </c>
      <c r="P4" s="102">
        <f>IF(S4=0,NA(),RTD("cqg.rtd",,"StudyData", "Low("&amp;$M$1&amp;") When Barix("&amp;$M$1&amp;",reference:=StartOfDay)="&amp;H4&amp;"", "Bar", "", "Low","5","0","All",,,"False","T","EveryTick"))</f>
        <v>173.34</v>
      </c>
      <c r="Q4" s="107">
        <f>IF(S4=0,NA(),RTD("cqg.rtd",,"StudyData", "Close("&amp;$M$1&amp;") When Barix("&amp;$M$1&amp;",reference:=StartOfDay)="&amp;H4&amp;"", "Bar", "", "Close","5","0","All",,,"False","T","EveryTick"))</f>
        <v>174.2</v>
      </c>
      <c r="R4" s="111">
        <v>0.35416666666666669</v>
      </c>
      <c r="S4" s="108">
        <f>IF($S$1&gt;R4,1,0)</f>
        <v>1</v>
      </c>
    </row>
    <row r="5" spans="1:20" x14ac:dyDescent="0.3">
      <c r="A5" s="111">
        <v>0.3576388888888889</v>
      </c>
      <c r="B5" s="106">
        <f t="shared" ref="B5:B68" si="0">HOUR(A5)</f>
        <v>8</v>
      </c>
      <c r="C5" s="101">
        <f t="shared" ref="C5:C68" si="1">MINUTE(A5)</f>
        <v>35</v>
      </c>
      <c r="D5" s="107">
        <f>IF(S5=0,NA(), RTD("cqg.rtd",,"StudyData", "Open("&amp;$B$2&amp;") When Barix("&amp;$B$2&amp;",reference:=StartOfDay)="&amp;H5&amp;"", "Bar", "", "Open","5","0","All",,,"False","T","EveryTick"))</f>
        <v>23603.4</v>
      </c>
      <c r="E5" s="107">
        <f>IF(S5=0,NA(),RTD("cqg.rtd",,"StudyData", "High("&amp;$B$2&amp;") When Barix("&amp;$B$2&amp;",reference:=StartOfDay)="&amp;H5&amp;"", "Bar", "", "High","5","0","All",,,"False","T","EveryTick"))</f>
        <v>23605.7</v>
      </c>
      <c r="F5" s="107">
        <f>IF(S5=0,NA(), RTD("cqg.rtd",,"StudyData", "Low("&amp;$B$2&amp;") When Barix("&amp;$B$2&amp;",reference:=StartOfDay)="&amp;H5&amp;"", "Bar", "", "Low","5","0","All",,,"False","T","EveryTick"))</f>
        <v>23576.3</v>
      </c>
      <c r="G5" s="107">
        <f>IF(S5=0,NA(),RTD("cqg.rtd",,"StudyData", "Close("&amp;$B$2&amp;") When Barix("&amp;$B$2&amp;",reference:=StartOfDay)="&amp;H5&amp;"", "Bar", "", "Close","5","0","All",,,"False","T","EveryTick"))</f>
        <v>23580.9</v>
      </c>
      <c r="H5" s="101">
        <f>H4+1</f>
        <v>1</v>
      </c>
      <c r="N5" s="102">
        <f>IF(S5=0,NA(),RTD("cqg.rtd",,"StudyData", "Open("&amp;$M$1&amp;") When Barix("&amp;$M$1&amp;",reference:=StartOfDay)="&amp;H5&amp;"", "Bar", "", "Open","5","0","All",,,"False","T","EveryTick"))</f>
        <v>174.19</v>
      </c>
      <c r="O5" s="102">
        <f>IF(S5=0,NA(), RTD("cqg.rtd",,"StudyData", "High("&amp;$M$1&amp;") When Barix("&amp;$M$1&amp;",reference:=StartOfDay)="&amp;H5&amp;"", "Bar", "", "High","5","0","All",,,"False","T","EveryTick"))</f>
        <v>174.26</v>
      </c>
      <c r="P5" s="102">
        <f>IF(S5=0,NA(),RTD("cqg.rtd",,"StudyData", "Low("&amp;$M$1&amp;") When Barix("&amp;$M$1&amp;",reference:=StartOfDay)="&amp;H5&amp;"", "Bar", "", "Low","5","0","All",,,"False","T","EveryTick"))</f>
        <v>173.8</v>
      </c>
      <c r="Q5" s="107">
        <f>IF(S5=0,NA(),RTD("cqg.rtd",,"StudyData", "Close("&amp;$M$1&amp;") When Barix("&amp;$M$1&amp;",reference:=StartOfDay)="&amp;H5&amp;"", "Bar", "", "Close","5","0","All",,,"False","T","EveryTick"))</f>
        <v>173.86</v>
      </c>
      <c r="R5" s="111">
        <v>0.3576388888888889</v>
      </c>
      <c r="S5" s="108">
        <f t="shared" ref="S5:S68" si="2">IF($S$1&gt;R5,1,0)</f>
        <v>1</v>
      </c>
      <c r="T5" s="112"/>
    </row>
    <row r="6" spans="1:20" x14ac:dyDescent="0.3">
      <c r="A6" s="111">
        <v>0.3611111111111111</v>
      </c>
      <c r="B6" s="106">
        <f t="shared" si="0"/>
        <v>8</v>
      </c>
      <c r="C6" s="101">
        <f t="shared" si="1"/>
        <v>40</v>
      </c>
      <c r="D6" s="107">
        <f>IF(S6=0,NA(), RTD("cqg.rtd",,"StudyData", "Open("&amp;$B$2&amp;") When Barix("&amp;$B$2&amp;",reference:=StartOfDay)="&amp;H6&amp;"", "Bar", "", "Open","5","0","All",,,"False","T","EveryTick"))</f>
        <v>23580.7</v>
      </c>
      <c r="E6" s="107">
        <f>IF(S6=0,NA(),RTD("cqg.rtd",,"StudyData", "High("&amp;$B$2&amp;") When Barix("&amp;$B$2&amp;",reference:=StartOfDay)="&amp;H6&amp;"", "Bar", "", "High","5","0","All",,,"False","T","EveryTick"))</f>
        <v>23590.400000000001</v>
      </c>
      <c r="F6" s="107">
        <f>IF(S6=0,NA(), RTD("cqg.rtd",,"StudyData", "Low("&amp;$B$2&amp;") When Barix("&amp;$B$2&amp;",reference:=StartOfDay)="&amp;H6&amp;"", "Bar", "", "Low","5","0","All",,,"False","T","EveryTick"))</f>
        <v>23578.5</v>
      </c>
      <c r="G6" s="107">
        <f>IF(S6=0,NA(),RTD("cqg.rtd",,"StudyData", "Close("&amp;$B$2&amp;") When Barix("&amp;$B$2&amp;",reference:=StartOfDay)="&amp;H6&amp;"", "Bar", "", "Close","5","0","All",,,"False","T","EveryTick"))</f>
        <v>23586.400000000001</v>
      </c>
      <c r="H6" s="101">
        <f t="shared" ref="H6:H69" si="3">H5+1</f>
        <v>2</v>
      </c>
      <c r="M6" s="110"/>
      <c r="N6" s="102">
        <f>IF(S6=0,NA(),RTD("cqg.rtd",,"StudyData", "Open("&amp;$M$1&amp;") When Barix("&amp;$M$1&amp;",reference:=StartOfDay)="&amp;H6&amp;"", "Bar", "", "Open","5","0","All",,,"False","T","EveryTick"))</f>
        <v>173.87</v>
      </c>
      <c r="O6" s="102">
        <f>IF(S6=0,NA(), RTD("cqg.rtd",,"StudyData", "High("&amp;$M$1&amp;") When Barix("&amp;$M$1&amp;",reference:=StartOfDay)="&amp;H6&amp;"", "Bar", "", "High","5","0","All",,,"False","T","EveryTick"))</f>
        <v>173.88</v>
      </c>
      <c r="P6" s="102">
        <f>IF(S6=0,NA(),RTD("cqg.rtd",,"StudyData", "Low("&amp;$M$1&amp;") When Barix("&amp;$M$1&amp;",reference:=StartOfDay)="&amp;H6&amp;"", "Bar", "", "Low","5","0","All",,,"False","T","EveryTick"))</f>
        <v>173.05</v>
      </c>
      <c r="Q6" s="107">
        <f>IF(S6=0,NA(),RTD("cqg.rtd",,"StudyData", "Close("&amp;$M$1&amp;") When Barix("&amp;$M$1&amp;",reference:=StartOfDay)="&amp;H6&amp;"", "Bar", "", "Close","5","0","All",,,"False","T","EveryTick"))</f>
        <v>173.22</v>
      </c>
      <c r="R6" s="111">
        <v>0.3611111111111111</v>
      </c>
      <c r="S6" s="108">
        <f t="shared" si="2"/>
        <v>1</v>
      </c>
      <c r="T6" s="112"/>
    </row>
    <row r="7" spans="1:20" x14ac:dyDescent="0.3">
      <c r="A7" s="111">
        <v>0.36458333333333331</v>
      </c>
      <c r="B7" s="106">
        <f t="shared" si="0"/>
        <v>8</v>
      </c>
      <c r="C7" s="101">
        <f t="shared" si="1"/>
        <v>45</v>
      </c>
      <c r="D7" s="107">
        <f>IF(S7=0,NA(), RTD("cqg.rtd",,"StudyData", "Open("&amp;$B$2&amp;") When Barix("&amp;$B$2&amp;",reference:=StartOfDay)="&amp;H7&amp;"", "Bar", "", "Open","5","0","All",,,"False","T","EveryTick"))</f>
        <v>23586.400000000001</v>
      </c>
      <c r="E7" s="107">
        <f>IF(S7=0,NA(),RTD("cqg.rtd",,"StudyData", "High("&amp;$B$2&amp;") When Barix("&amp;$B$2&amp;",reference:=StartOfDay)="&amp;H7&amp;"", "Bar", "", "High","5","0","All",,,"False","T","EveryTick"))</f>
        <v>23591.9</v>
      </c>
      <c r="F7" s="107">
        <f>IF(S7=0,NA(), RTD("cqg.rtd",,"StudyData", "Low("&amp;$B$2&amp;") When Barix("&amp;$B$2&amp;",reference:=StartOfDay)="&amp;H7&amp;"", "Bar", "", "Low","5","0","All",,,"False","T","EveryTick"))</f>
        <v>23576.400000000001</v>
      </c>
      <c r="G7" s="107">
        <f>IF(S7=0,NA(),RTD("cqg.rtd",,"StudyData", "Close("&amp;$B$2&amp;") When Barix("&amp;$B$2&amp;",reference:=StartOfDay)="&amp;H7&amp;"", "Bar", "", "Close","5","0","All",,,"False","T","EveryTick"))</f>
        <v>23576.6</v>
      </c>
      <c r="H7" s="101">
        <f t="shared" si="3"/>
        <v>3</v>
      </c>
      <c r="N7" s="102">
        <f>IF(S7=0,NA(),RTD("cqg.rtd",,"StudyData", "Open("&amp;$M$1&amp;") When Barix("&amp;$M$1&amp;",reference:=StartOfDay)="&amp;H7&amp;"", "Bar", "", "Open","5","0","All",,,"False","T","EveryTick"))</f>
        <v>173.24</v>
      </c>
      <c r="O7" s="102">
        <f>IF(S7=0,NA(), RTD("cqg.rtd",,"StudyData", "High("&amp;$M$1&amp;") When Barix("&amp;$M$1&amp;",reference:=StartOfDay)="&amp;H7&amp;"", "Bar", "", "High","5","0","All",,,"False","T","EveryTick"))</f>
        <v>173.53</v>
      </c>
      <c r="P7" s="102">
        <f>IF(S7=0,NA(),RTD("cqg.rtd",,"StudyData", "Low("&amp;$M$1&amp;") When Barix("&amp;$M$1&amp;",reference:=StartOfDay)="&amp;H7&amp;"", "Bar", "", "Low","5","0","All",,,"False","T","EveryTick"))</f>
        <v>173.07</v>
      </c>
      <c r="Q7" s="107">
        <f>IF(S7=0,NA(),RTD("cqg.rtd",,"StudyData", "Close("&amp;$M$1&amp;") When Barix("&amp;$M$1&amp;",reference:=StartOfDay)="&amp;H7&amp;"", "Bar", "", "Close","5","0","All",,,"False","T","EveryTick"))</f>
        <v>173.21</v>
      </c>
      <c r="R7" s="111">
        <v>0.36458333333333331</v>
      </c>
      <c r="S7" s="108">
        <f t="shared" si="2"/>
        <v>1</v>
      </c>
      <c r="T7" s="112"/>
    </row>
    <row r="8" spans="1:20" x14ac:dyDescent="0.3">
      <c r="A8" s="111">
        <v>0.36805555555555558</v>
      </c>
      <c r="B8" s="106">
        <f t="shared" si="0"/>
        <v>8</v>
      </c>
      <c r="C8" s="101">
        <f t="shared" si="1"/>
        <v>50</v>
      </c>
      <c r="D8" s="107">
        <f>IF(S8=0,NA(), RTD("cqg.rtd",,"StudyData", "Open("&amp;$B$2&amp;") When Barix("&amp;$B$2&amp;",reference:=StartOfDay)="&amp;H8&amp;"", "Bar", "", "Open","5","0","All",,,"False","T","EveryTick"))</f>
        <v>23577.1</v>
      </c>
      <c r="E8" s="107">
        <f>IF(S8=0,NA(),RTD("cqg.rtd",,"StudyData", "High("&amp;$B$2&amp;") When Barix("&amp;$B$2&amp;",reference:=StartOfDay)="&amp;H8&amp;"", "Bar", "", "High","5","0","All",,,"False","T","EveryTick"))</f>
        <v>23586.400000000001</v>
      </c>
      <c r="F8" s="107">
        <f>IF(S8=0,NA(), RTD("cqg.rtd",,"StudyData", "Low("&amp;$B$2&amp;") When Barix("&amp;$B$2&amp;",reference:=StartOfDay)="&amp;H8&amp;"", "Bar", "", "Low","5","0","All",,,"False","T","EveryTick"))</f>
        <v>23564.1</v>
      </c>
      <c r="G8" s="107">
        <f>IF(S8=0,NA(),RTD("cqg.rtd",,"StudyData", "Close("&amp;$B$2&amp;") When Barix("&amp;$B$2&amp;",reference:=StartOfDay)="&amp;H8&amp;"", "Bar", "", "Close","5","0","All",,,"False","T","EveryTick"))</f>
        <v>23582.2</v>
      </c>
      <c r="H8" s="101">
        <f t="shared" si="3"/>
        <v>4</v>
      </c>
      <c r="N8" s="102">
        <f>IF(S8=0,NA(),RTD("cqg.rtd",,"StudyData", "Open("&amp;$M$1&amp;") When Barix("&amp;$M$1&amp;",reference:=StartOfDay)="&amp;H8&amp;"", "Bar", "", "Open","5","0","All",,,"False","T","EveryTick"))</f>
        <v>173.2</v>
      </c>
      <c r="O8" s="102">
        <f>IF(S8=0,NA(), RTD("cqg.rtd",,"StudyData", "High("&amp;$M$1&amp;") When Barix("&amp;$M$1&amp;",reference:=StartOfDay)="&amp;H8&amp;"", "Bar", "", "High","5","0","All",,,"False","T","EveryTick"))</f>
        <v>173.3</v>
      </c>
      <c r="P8" s="102">
        <f>IF(S8=0,NA(),RTD("cqg.rtd",,"StudyData", "Low("&amp;$M$1&amp;") When Barix("&amp;$M$1&amp;",reference:=StartOfDay)="&amp;H8&amp;"", "Bar", "", "Low","5","0","All",,,"False","T","EveryTick"))</f>
        <v>173.05</v>
      </c>
      <c r="Q8" s="107">
        <f>IF(S8=0,NA(),RTD("cqg.rtd",,"StudyData", "Close("&amp;$M$1&amp;") When Barix("&amp;$M$1&amp;",reference:=StartOfDay)="&amp;H8&amp;"", "Bar", "", "Close","5","0","All",,,"False","T","EveryTick"))</f>
        <v>173.24</v>
      </c>
      <c r="R8" s="111">
        <v>0.36805555555555558</v>
      </c>
      <c r="S8" s="108">
        <f t="shared" si="2"/>
        <v>1</v>
      </c>
      <c r="T8" s="112"/>
    </row>
    <row r="9" spans="1:20" x14ac:dyDescent="0.3">
      <c r="A9" s="111">
        <v>0.37152777777777773</v>
      </c>
      <c r="B9" s="106">
        <f t="shared" si="0"/>
        <v>8</v>
      </c>
      <c r="C9" s="101">
        <f t="shared" si="1"/>
        <v>55</v>
      </c>
      <c r="D9" s="107">
        <f>IF(S9=0,NA(), RTD("cqg.rtd",,"StudyData", "Open("&amp;$B$2&amp;") When Barix("&amp;$B$2&amp;",reference:=StartOfDay)="&amp;H9&amp;"", "Bar", "", "Open","5","0","All",,,"False","T","EveryTick"))</f>
        <v>23582.6</v>
      </c>
      <c r="E9" s="107">
        <f>IF(S9=0,NA(),RTD("cqg.rtd",,"StudyData", "High("&amp;$B$2&amp;") When Barix("&amp;$B$2&amp;",reference:=StartOfDay)="&amp;H9&amp;"", "Bar", "", "High","5","0","All",,,"False","T","EveryTick"))</f>
        <v>23583.9</v>
      </c>
      <c r="F9" s="107">
        <f>IF(S9=0,NA(), RTD("cqg.rtd",,"StudyData", "Low("&amp;$B$2&amp;") When Barix("&amp;$B$2&amp;",reference:=StartOfDay)="&amp;H9&amp;"", "Bar", "", "Low","5","0","All",,,"False","T","EveryTick"))</f>
        <v>23573.8</v>
      </c>
      <c r="G9" s="107">
        <f>IF(S9=0,NA(),RTD("cqg.rtd",,"StudyData", "Close("&amp;$B$2&amp;") When Barix("&amp;$B$2&amp;",reference:=StartOfDay)="&amp;H9&amp;"", "Bar", "", "Close","5","0","All",,,"False","T","EveryTick"))</f>
        <v>23578.400000000001</v>
      </c>
      <c r="H9" s="101">
        <f t="shared" si="3"/>
        <v>5</v>
      </c>
      <c r="N9" s="102">
        <f>IF(S9=0,NA(),RTD("cqg.rtd",,"StudyData", "Open("&amp;$M$1&amp;") When Barix("&amp;$M$1&amp;",reference:=StartOfDay)="&amp;H9&amp;"", "Bar", "", "Open","5","0","All",,,"False","T","EveryTick"))</f>
        <v>173.24</v>
      </c>
      <c r="O9" s="102">
        <f>IF(S9=0,NA(), RTD("cqg.rtd",,"StudyData", "High("&amp;$M$1&amp;") When Barix("&amp;$M$1&amp;",reference:=StartOfDay)="&amp;H9&amp;"", "Bar", "", "High","5","0","All",,,"False","T","EveryTick"))</f>
        <v>173.45</v>
      </c>
      <c r="P9" s="102">
        <f>IF(S9=0,NA(),RTD("cqg.rtd",,"StudyData", "Low("&amp;$M$1&amp;") When Barix("&amp;$M$1&amp;",reference:=StartOfDay)="&amp;H9&amp;"", "Bar", "", "Low","5","0","All",,,"False","T","EveryTick"))</f>
        <v>173.11</v>
      </c>
      <c r="Q9" s="107">
        <f>IF(S9=0,NA(),RTD("cqg.rtd",,"StudyData", "Close("&amp;$M$1&amp;") When Barix("&amp;$M$1&amp;",reference:=StartOfDay)="&amp;H9&amp;"", "Bar", "", "Close","5","0","All",,,"False","T","EveryTick"))</f>
        <v>173.36</v>
      </c>
      <c r="R9" s="111">
        <v>0.37152777777777773</v>
      </c>
      <c r="S9" s="108">
        <f t="shared" si="2"/>
        <v>1</v>
      </c>
      <c r="T9" s="112"/>
    </row>
    <row r="10" spans="1:20" x14ac:dyDescent="0.3">
      <c r="A10" s="111">
        <v>0.375</v>
      </c>
      <c r="B10" s="106">
        <f t="shared" si="0"/>
        <v>9</v>
      </c>
      <c r="C10" s="101">
        <f t="shared" si="1"/>
        <v>0</v>
      </c>
      <c r="D10" s="107">
        <f>IF(S10=0,NA(), RTD("cqg.rtd",,"StudyData", "Open("&amp;$B$2&amp;") When Barix("&amp;$B$2&amp;",reference:=StartOfDay)="&amp;H10&amp;"", "Bar", "", "Open","5","0","All",,,"False","T","EveryTick"))</f>
        <v>23580.5</v>
      </c>
      <c r="E10" s="107">
        <f>IF(S10=0,NA(),RTD("cqg.rtd",,"StudyData", "High("&amp;$B$2&amp;") When Barix("&amp;$B$2&amp;",reference:=StartOfDay)="&amp;H10&amp;"", "Bar", "", "High","5","0","All",,,"False","T","EveryTick"))</f>
        <v>23580.5</v>
      </c>
      <c r="F10" s="107">
        <f>IF(S10=0,NA(), RTD("cqg.rtd",,"StudyData", "Low("&amp;$B$2&amp;") When Barix("&amp;$B$2&amp;",reference:=StartOfDay)="&amp;H10&amp;"", "Bar", "", "Low","5","0","All",,,"False","T","EveryTick"))</f>
        <v>23570</v>
      </c>
      <c r="G10" s="107">
        <f>IF(S10=0,NA(),RTD("cqg.rtd",,"StudyData", "Close("&amp;$B$2&amp;") When Barix("&amp;$B$2&amp;",reference:=StartOfDay)="&amp;H10&amp;"", "Bar", "", "Close","5","0","All",,,"False","T","EveryTick"))</f>
        <v>23573.7</v>
      </c>
      <c r="H10" s="101">
        <f t="shared" si="3"/>
        <v>6</v>
      </c>
      <c r="N10" s="102">
        <f>IF(S10=0,NA(),RTD("cqg.rtd",,"StudyData", "Open("&amp;$M$1&amp;") When Barix("&amp;$M$1&amp;",reference:=StartOfDay)="&amp;H10&amp;"", "Bar", "", "Open","5","0","All",,,"False","T","EveryTick"))</f>
        <v>173.34</v>
      </c>
      <c r="O10" s="102">
        <f>IF(S10=0,NA(), RTD("cqg.rtd",,"StudyData", "High("&amp;$M$1&amp;") When Barix("&amp;$M$1&amp;",reference:=StartOfDay)="&amp;H10&amp;"", "Bar", "", "High","5","0","All",,,"False","T","EveryTick"))</f>
        <v>173.67</v>
      </c>
      <c r="P10" s="102">
        <f>IF(S10=0,NA(),RTD("cqg.rtd",,"StudyData", "Low("&amp;$M$1&amp;") When Barix("&amp;$M$1&amp;",reference:=StartOfDay)="&amp;H10&amp;"", "Bar", "", "Low","5","0","All",,,"False","T","EveryTick"))</f>
        <v>173.3</v>
      </c>
      <c r="Q10" s="107">
        <f>IF(S10=0,NA(),RTD("cqg.rtd",,"StudyData", "Close("&amp;$M$1&amp;") When Barix("&amp;$M$1&amp;",reference:=StartOfDay)="&amp;H10&amp;"", "Bar", "", "Close","5","0","All",,,"False","T","EveryTick"))</f>
        <v>173.57</v>
      </c>
      <c r="R10" s="111">
        <v>0.375</v>
      </c>
      <c r="S10" s="108">
        <f t="shared" si="2"/>
        <v>1</v>
      </c>
      <c r="T10" s="112"/>
    </row>
    <row r="11" spans="1:20" x14ac:dyDescent="0.3">
      <c r="A11" s="111">
        <v>0.37847222222222227</v>
      </c>
      <c r="B11" s="106">
        <f t="shared" si="0"/>
        <v>9</v>
      </c>
      <c r="C11" s="101">
        <f t="shared" si="1"/>
        <v>5</v>
      </c>
      <c r="D11" s="107">
        <f>IF(S11=0,NA(), RTD("cqg.rtd",,"StudyData", "Open("&amp;$B$2&amp;") When Barix("&amp;$B$2&amp;",reference:=StartOfDay)="&amp;H11&amp;"", "Bar", "", "Open","5","0","All",,,"False","T","EveryTick"))</f>
        <v>23573.8</v>
      </c>
      <c r="E11" s="107">
        <f>IF(S11=0,NA(),RTD("cqg.rtd",,"StudyData", "High("&amp;$B$2&amp;") When Barix("&amp;$B$2&amp;",reference:=StartOfDay)="&amp;H11&amp;"", "Bar", "", "High","5","0","All",,,"False","T","EveryTick"))</f>
        <v>23581.4</v>
      </c>
      <c r="F11" s="107">
        <f>IF(S11=0,NA(), RTD("cqg.rtd",,"StudyData", "Low("&amp;$B$2&amp;") When Barix("&amp;$B$2&amp;",reference:=StartOfDay)="&amp;H11&amp;"", "Bar", "", "Low","5","0","All",,,"False","T","EveryTick"))</f>
        <v>23573.200000000001</v>
      </c>
      <c r="G11" s="107">
        <f>IF(S11=0,NA(),RTD("cqg.rtd",,"StudyData", "Close("&amp;$B$2&amp;") When Barix("&amp;$B$2&amp;",reference:=StartOfDay)="&amp;H11&amp;"", "Bar", "", "Close","5","0","All",,,"False","T","EveryTick"))</f>
        <v>23577.7</v>
      </c>
      <c r="H11" s="101">
        <f t="shared" si="3"/>
        <v>7</v>
      </c>
      <c r="N11" s="102">
        <f>IF(S11=0,NA(),RTD("cqg.rtd",,"StudyData", "Open("&amp;$M$1&amp;") When Barix("&amp;$M$1&amp;",reference:=StartOfDay)="&amp;H11&amp;"", "Bar", "", "Open","5","0","All",,,"False","T","EveryTick"))</f>
        <v>173.57</v>
      </c>
      <c r="O11" s="102">
        <f>IF(S11=0,NA(), RTD("cqg.rtd",,"StudyData", "High("&amp;$M$1&amp;") When Barix("&amp;$M$1&amp;",reference:=StartOfDay)="&amp;H11&amp;"", "Bar", "", "High","5","0","All",,,"False","T","EveryTick"))</f>
        <v>173.83</v>
      </c>
      <c r="P11" s="102">
        <f>IF(S11=0,NA(),RTD("cqg.rtd",,"StudyData", "Low("&amp;$M$1&amp;") When Barix("&amp;$M$1&amp;",reference:=StartOfDay)="&amp;H11&amp;"", "Bar", "", "Low","5","0","All",,,"False","T","EveryTick"))</f>
        <v>173.54</v>
      </c>
      <c r="Q11" s="107">
        <f>IF(S11=0,NA(),RTD("cqg.rtd",,"StudyData", "Close("&amp;$M$1&amp;") When Barix("&amp;$M$1&amp;",reference:=StartOfDay)="&amp;H11&amp;"", "Bar", "", "Close","5","0","All",,,"False","T","EveryTick"))</f>
        <v>173.81</v>
      </c>
      <c r="R11" s="111">
        <v>0.37847222222222227</v>
      </c>
      <c r="S11" s="108">
        <f t="shared" si="2"/>
        <v>1</v>
      </c>
      <c r="T11" s="112"/>
    </row>
    <row r="12" spans="1:20" x14ac:dyDescent="0.3">
      <c r="A12" s="111">
        <v>0.38194444444444442</v>
      </c>
      <c r="B12" s="106">
        <f t="shared" si="0"/>
        <v>9</v>
      </c>
      <c r="C12" s="101">
        <f t="shared" si="1"/>
        <v>10</v>
      </c>
      <c r="D12" s="107">
        <f>IF(S12=0,NA(), RTD("cqg.rtd",,"StudyData", "Open("&amp;$B$2&amp;") When Barix("&amp;$B$2&amp;",reference:=StartOfDay)="&amp;H12&amp;"", "Bar", "", "Open","5","0","All",,,"False","T","EveryTick"))</f>
        <v>23577.4</v>
      </c>
      <c r="E12" s="107">
        <f>IF(S12=0,NA(),RTD("cqg.rtd",,"StudyData", "High("&amp;$B$2&amp;") When Barix("&amp;$B$2&amp;",reference:=StartOfDay)="&amp;H12&amp;"", "Bar", "", "High","5","0","All",,,"False","T","EveryTick"))</f>
        <v>23577.9</v>
      </c>
      <c r="F12" s="107">
        <f>IF(S12=0,NA(), RTD("cqg.rtd",,"StudyData", "Low("&amp;$B$2&amp;") When Barix("&amp;$B$2&amp;",reference:=StartOfDay)="&amp;H12&amp;"", "Bar", "", "Low","5","0","All",,,"False","T","EveryTick"))</f>
        <v>23561.5</v>
      </c>
      <c r="G12" s="107">
        <f>IF(S12=0,NA(),RTD("cqg.rtd",,"StudyData", "Close("&amp;$B$2&amp;") When Barix("&amp;$B$2&amp;",reference:=StartOfDay)="&amp;H12&amp;"", "Bar", "", "Close","5","0","All",,,"False","T","EveryTick"))</f>
        <v>23570.400000000001</v>
      </c>
      <c r="H12" s="101">
        <f t="shared" si="3"/>
        <v>8</v>
      </c>
      <c r="N12" s="102">
        <f>IF(S12=0,NA(),RTD("cqg.rtd",,"StudyData", "Open("&amp;$M$1&amp;") When Barix("&amp;$M$1&amp;",reference:=StartOfDay)="&amp;H12&amp;"", "Bar", "", "Open","5","0","All",,,"False","T","EveryTick"))</f>
        <v>173.82</v>
      </c>
      <c r="O12" s="102">
        <f>IF(S12=0,NA(), RTD("cqg.rtd",,"StudyData", "High("&amp;$M$1&amp;") When Barix("&amp;$M$1&amp;",reference:=StartOfDay)="&amp;H12&amp;"", "Bar", "", "High","5","0","All",,,"False","T","EveryTick"))</f>
        <v>173.94</v>
      </c>
      <c r="P12" s="102">
        <f>IF(S12=0,NA(),RTD("cqg.rtd",,"StudyData", "Low("&amp;$M$1&amp;") When Barix("&amp;$M$1&amp;",reference:=StartOfDay)="&amp;H12&amp;"", "Bar", "", "Low","5","0","All",,,"False","T","EveryTick"))</f>
        <v>173.61</v>
      </c>
      <c r="Q12" s="107">
        <f>IF(S12=0,NA(),RTD("cqg.rtd",,"StudyData", "Close("&amp;$M$1&amp;") When Barix("&amp;$M$1&amp;",reference:=StartOfDay)="&amp;H12&amp;"", "Bar", "", "Close","5","0","All",,,"False","T","EveryTick"))</f>
        <v>173.94</v>
      </c>
      <c r="R12" s="111">
        <v>0.38194444444444442</v>
      </c>
      <c r="S12" s="108">
        <f t="shared" si="2"/>
        <v>1</v>
      </c>
      <c r="T12" s="112"/>
    </row>
    <row r="13" spans="1:20" x14ac:dyDescent="0.3">
      <c r="A13" s="111">
        <v>0.38541666666666669</v>
      </c>
      <c r="B13" s="106">
        <f t="shared" si="0"/>
        <v>9</v>
      </c>
      <c r="C13" s="101">
        <f t="shared" si="1"/>
        <v>15</v>
      </c>
      <c r="D13" s="107">
        <f>IF(S13=0,NA(), RTD("cqg.rtd",,"StudyData", "Open("&amp;$B$2&amp;") When Barix("&amp;$B$2&amp;",reference:=StartOfDay)="&amp;H13&amp;"", "Bar", "", "Open","5","0","All",,,"False","T","EveryTick"))</f>
        <v>23570.5</v>
      </c>
      <c r="E13" s="107">
        <f>IF(S13=0,NA(),RTD("cqg.rtd",,"StudyData", "High("&amp;$B$2&amp;") When Barix("&amp;$B$2&amp;",reference:=StartOfDay)="&amp;H13&amp;"", "Bar", "", "High","5","0","All",,,"False","T","EveryTick"))</f>
        <v>23570.5</v>
      </c>
      <c r="F13" s="107">
        <f>IF(S13=0,NA(), RTD("cqg.rtd",,"StudyData", "Low("&amp;$B$2&amp;") When Barix("&amp;$B$2&amp;",reference:=StartOfDay)="&amp;H13&amp;"", "Bar", "", "Low","5","0","All",,,"False","T","EveryTick"))</f>
        <v>23558.7</v>
      </c>
      <c r="G13" s="107">
        <f>IF(S13=0,NA(),RTD("cqg.rtd",,"StudyData", "Close("&amp;$B$2&amp;") When Barix("&amp;$B$2&amp;",reference:=StartOfDay)="&amp;H13&amp;"", "Bar", "", "Close","5","0","All",,,"False","T","EveryTick"))</f>
        <v>23563.5</v>
      </c>
      <c r="H13" s="101">
        <f t="shared" si="3"/>
        <v>9</v>
      </c>
      <c r="N13" s="102">
        <f>IF(S13=0,NA(),RTD("cqg.rtd",,"StudyData", "Open("&amp;$M$1&amp;") When Barix("&amp;$M$1&amp;",reference:=StartOfDay)="&amp;H13&amp;"", "Bar", "", "Open","5","0","All",,,"False","T","EveryTick"))</f>
        <v>173.92</v>
      </c>
      <c r="O13" s="102">
        <f>IF(S13=0,NA(), RTD("cqg.rtd",,"StudyData", "High("&amp;$M$1&amp;") When Barix("&amp;$M$1&amp;",reference:=StartOfDay)="&amp;H13&amp;"", "Bar", "", "High","5","0","All",,,"False","T","EveryTick"))</f>
        <v>173.93</v>
      </c>
      <c r="P13" s="102">
        <f>IF(S13=0,NA(),RTD("cqg.rtd",,"StudyData", "Low("&amp;$M$1&amp;") When Barix("&amp;$M$1&amp;",reference:=StartOfDay)="&amp;H13&amp;"", "Bar", "", "Low","5","0","All",,,"False","T","EveryTick"))</f>
        <v>173.64</v>
      </c>
      <c r="Q13" s="107">
        <f>IF(S13=0,NA(),RTD("cqg.rtd",,"StudyData", "Close("&amp;$M$1&amp;") When Barix("&amp;$M$1&amp;",reference:=StartOfDay)="&amp;H13&amp;"", "Bar", "", "Close","5","0","All",,,"False","T","EveryTick"))</f>
        <v>173.76</v>
      </c>
      <c r="R13" s="111">
        <v>0.38541666666666669</v>
      </c>
      <c r="S13" s="108">
        <f t="shared" si="2"/>
        <v>1</v>
      </c>
      <c r="T13" s="112"/>
    </row>
    <row r="14" spans="1:20" x14ac:dyDescent="0.3">
      <c r="A14" s="111">
        <v>0.3888888888888889</v>
      </c>
      <c r="B14" s="106">
        <f t="shared" si="0"/>
        <v>9</v>
      </c>
      <c r="C14" s="101">
        <f t="shared" si="1"/>
        <v>20</v>
      </c>
      <c r="D14" s="107">
        <f>IF(S14=0,NA(), RTD("cqg.rtd",,"StudyData", "Open("&amp;$B$2&amp;") When Barix("&amp;$B$2&amp;",reference:=StartOfDay)="&amp;H14&amp;"", "Bar", "", "Open","5","0","All",,,"False","T","EveryTick"))</f>
        <v>23563.4</v>
      </c>
      <c r="E14" s="107">
        <f>IF(S14=0,NA(),RTD("cqg.rtd",,"StudyData", "High("&amp;$B$2&amp;") When Barix("&amp;$B$2&amp;",reference:=StartOfDay)="&amp;H14&amp;"", "Bar", "", "High","5","0","All",,,"False","T","EveryTick"))</f>
        <v>23564.400000000001</v>
      </c>
      <c r="F14" s="107">
        <f>IF(S14=0,NA(), RTD("cqg.rtd",,"StudyData", "Low("&amp;$B$2&amp;") When Barix("&amp;$B$2&amp;",reference:=StartOfDay)="&amp;H14&amp;"", "Bar", "", "Low","5","0","All",,,"False","T","EveryTick"))</f>
        <v>23556.2</v>
      </c>
      <c r="G14" s="107">
        <f>IF(S14=0,NA(),RTD("cqg.rtd",,"StudyData", "Close("&amp;$B$2&amp;") When Barix("&amp;$B$2&amp;",reference:=StartOfDay)="&amp;H14&amp;"", "Bar", "", "Close","5","0","All",,,"False","T","EveryTick"))</f>
        <v>23559.7</v>
      </c>
      <c r="H14" s="101">
        <f t="shared" si="3"/>
        <v>10</v>
      </c>
      <c r="N14" s="102">
        <f>IF(S14=0,NA(),RTD("cqg.rtd",,"StudyData", "Open("&amp;$M$1&amp;") When Barix("&amp;$M$1&amp;",reference:=StartOfDay)="&amp;H14&amp;"", "Bar", "", "Open","5","0","All",,,"False","T","EveryTick"))</f>
        <v>173.77</v>
      </c>
      <c r="O14" s="102">
        <f>IF(S14=0,NA(), RTD("cqg.rtd",,"StudyData", "High("&amp;$M$1&amp;") When Barix("&amp;$M$1&amp;",reference:=StartOfDay)="&amp;H14&amp;"", "Bar", "", "High","5","0","All",,,"False","T","EveryTick"))</f>
        <v>173.83</v>
      </c>
      <c r="P14" s="102">
        <f>IF(S14=0,NA(),RTD("cqg.rtd",,"StudyData", "Low("&amp;$M$1&amp;") When Barix("&amp;$M$1&amp;",reference:=StartOfDay)="&amp;H14&amp;"", "Bar", "", "Low","5","0","All",,,"False","T","EveryTick"))</f>
        <v>173.66</v>
      </c>
      <c r="Q14" s="107">
        <f>IF(S14=0,NA(),RTD("cqg.rtd",,"StudyData", "Close("&amp;$M$1&amp;") When Barix("&amp;$M$1&amp;",reference:=StartOfDay)="&amp;H14&amp;"", "Bar", "", "Close","5","0","All",,,"False","T","EveryTick"))</f>
        <v>173.81</v>
      </c>
      <c r="R14" s="111">
        <v>0.3888888888888889</v>
      </c>
      <c r="S14" s="108">
        <f t="shared" si="2"/>
        <v>1</v>
      </c>
      <c r="T14" s="112"/>
    </row>
    <row r="15" spans="1:20" x14ac:dyDescent="0.3">
      <c r="A15" s="111">
        <v>0.3923611111111111</v>
      </c>
      <c r="B15" s="106">
        <f t="shared" si="0"/>
        <v>9</v>
      </c>
      <c r="C15" s="101">
        <f t="shared" si="1"/>
        <v>25</v>
      </c>
      <c r="D15" s="107">
        <f>IF(S15=0,NA(), RTD("cqg.rtd",,"StudyData", "Open("&amp;$B$2&amp;") When Barix("&amp;$B$2&amp;",reference:=StartOfDay)="&amp;H15&amp;"", "Bar", "", "Open","5","0","All",,,"False","T","EveryTick"))</f>
        <v>23559.8</v>
      </c>
      <c r="E15" s="107">
        <f>IF(S15=0,NA(),RTD("cqg.rtd",,"StudyData", "High("&amp;$B$2&amp;") When Barix("&amp;$B$2&amp;",reference:=StartOfDay)="&amp;H15&amp;"", "Bar", "", "High","5","0","All",,,"False","T","EveryTick"))</f>
        <v>23568</v>
      </c>
      <c r="F15" s="107">
        <f>IF(S15=0,NA(), RTD("cqg.rtd",,"StudyData", "Low("&amp;$B$2&amp;") When Barix("&amp;$B$2&amp;",reference:=StartOfDay)="&amp;H15&amp;"", "Bar", "", "Low","5","0","All",,,"False","T","EveryTick"))</f>
        <v>23557.5</v>
      </c>
      <c r="G15" s="107">
        <f>IF(S15=0,NA(),RTD("cqg.rtd",,"StudyData", "Close("&amp;$B$2&amp;") When Barix("&amp;$B$2&amp;",reference:=StartOfDay)="&amp;H15&amp;"", "Bar", "", "Close","5","0","All",,,"False","T","EveryTick"))</f>
        <v>23567</v>
      </c>
      <c r="H15" s="101">
        <f t="shared" si="3"/>
        <v>11</v>
      </c>
      <c r="N15" s="102">
        <f>IF(S15=0,NA(),RTD("cqg.rtd",,"StudyData", "Open("&amp;$M$1&amp;") When Barix("&amp;$M$1&amp;",reference:=StartOfDay)="&amp;H15&amp;"", "Bar", "", "Open","5","0","All",,,"False","T","EveryTick"))</f>
        <v>173.82</v>
      </c>
      <c r="O15" s="102">
        <f>IF(S15=0,NA(), RTD("cqg.rtd",,"StudyData", "High("&amp;$M$1&amp;") When Barix("&amp;$M$1&amp;",reference:=StartOfDay)="&amp;H15&amp;"", "Bar", "", "High","5","0","All",,,"False","T","EveryTick"))</f>
        <v>174.03</v>
      </c>
      <c r="P15" s="102">
        <f>IF(S15=0,NA(),RTD("cqg.rtd",,"StudyData", "Low("&amp;$M$1&amp;") When Barix("&amp;$M$1&amp;",reference:=StartOfDay)="&amp;H15&amp;"", "Bar", "", "Low","5","0","All",,,"False","T","EveryTick"))</f>
        <v>173.74</v>
      </c>
      <c r="Q15" s="107">
        <f>IF(S15=0,NA(),RTD("cqg.rtd",,"StudyData", "Close("&amp;$M$1&amp;") When Barix("&amp;$M$1&amp;",reference:=StartOfDay)="&amp;H15&amp;"", "Bar", "", "Close","5","0","All",,,"False","T","EveryTick"))</f>
        <v>173.95</v>
      </c>
      <c r="R15" s="111">
        <v>0.3923611111111111</v>
      </c>
      <c r="S15" s="108">
        <f t="shared" si="2"/>
        <v>1</v>
      </c>
      <c r="T15" s="112"/>
    </row>
    <row r="16" spans="1:20" x14ac:dyDescent="0.3">
      <c r="A16" s="111">
        <v>0.39583333333333331</v>
      </c>
      <c r="B16" s="106">
        <f t="shared" si="0"/>
        <v>9</v>
      </c>
      <c r="C16" s="101">
        <f t="shared" si="1"/>
        <v>30</v>
      </c>
      <c r="D16" s="107">
        <f>IF(S16=0,NA(), RTD("cqg.rtd",,"StudyData", "Open("&amp;$B$2&amp;") When Barix("&amp;$B$2&amp;",reference:=StartOfDay)="&amp;H16&amp;"", "Bar", "", "Open","5","0","All",,,"False","T","EveryTick"))</f>
        <v>23566.9</v>
      </c>
      <c r="E16" s="107">
        <f>IF(S16=0,NA(),RTD("cqg.rtd",,"StudyData", "High("&amp;$B$2&amp;") When Barix("&amp;$B$2&amp;",reference:=StartOfDay)="&amp;H16&amp;"", "Bar", "", "High","5","0","All",,,"False","T","EveryTick"))</f>
        <v>23567.1</v>
      </c>
      <c r="F16" s="107">
        <f>IF(S16=0,NA(), RTD("cqg.rtd",,"StudyData", "Low("&amp;$B$2&amp;") When Barix("&amp;$B$2&amp;",reference:=StartOfDay)="&amp;H16&amp;"", "Bar", "", "Low","5","0","All",,,"False","T","EveryTick"))</f>
        <v>23557.7</v>
      </c>
      <c r="G16" s="107">
        <f>IF(S16=0,NA(),RTD("cqg.rtd",,"StudyData", "Close("&amp;$B$2&amp;") When Barix("&amp;$B$2&amp;",reference:=StartOfDay)="&amp;H16&amp;"", "Bar", "", "Close","5","0","All",,,"False","T","EveryTick"))</f>
        <v>23559.599999999999</v>
      </c>
      <c r="H16" s="101">
        <f t="shared" si="3"/>
        <v>12</v>
      </c>
      <c r="N16" s="102">
        <f>IF(S16=0,NA(),RTD("cqg.rtd",,"StudyData", "Open("&amp;$M$1&amp;") When Barix("&amp;$M$1&amp;",reference:=StartOfDay)="&amp;H16&amp;"", "Bar", "", "Open","5","0","All",,,"False","T","EveryTick"))</f>
        <v>173.97</v>
      </c>
      <c r="O16" s="102">
        <f>IF(S16=0,NA(), RTD("cqg.rtd",,"StudyData", "High("&amp;$M$1&amp;") When Barix("&amp;$M$1&amp;",reference:=StartOfDay)="&amp;H16&amp;"", "Bar", "", "High","5","0","All",,,"False","T","EveryTick"))</f>
        <v>174.12</v>
      </c>
      <c r="P16" s="102">
        <f>IF(S16=0,NA(),RTD("cqg.rtd",,"StudyData", "Low("&amp;$M$1&amp;") When Barix("&amp;$M$1&amp;",reference:=StartOfDay)="&amp;H16&amp;"", "Bar", "", "Low","5","0","All",,,"False","T","EveryTick"))</f>
        <v>173.9</v>
      </c>
      <c r="Q16" s="107">
        <f>IF(S16=0,NA(),RTD("cqg.rtd",,"StudyData", "Close("&amp;$M$1&amp;") When Barix("&amp;$M$1&amp;",reference:=StartOfDay)="&amp;H16&amp;"", "Bar", "", "Close","5","0","All",,,"False","T","EveryTick"))</f>
        <v>173.95</v>
      </c>
      <c r="R16" s="111">
        <v>0.39583333333333331</v>
      </c>
      <c r="S16" s="108">
        <f t="shared" si="2"/>
        <v>1</v>
      </c>
      <c r="T16" s="112"/>
    </row>
    <row r="17" spans="1:20" x14ac:dyDescent="0.3">
      <c r="A17" s="111">
        <v>0.39930555555555558</v>
      </c>
      <c r="B17" s="106">
        <f t="shared" si="0"/>
        <v>9</v>
      </c>
      <c r="C17" s="101">
        <f t="shared" si="1"/>
        <v>35</v>
      </c>
      <c r="D17" s="107">
        <f>IF(S17=0,NA(), RTD("cqg.rtd",,"StudyData", "Open("&amp;$B$2&amp;") When Barix("&amp;$B$2&amp;",reference:=StartOfDay)="&amp;H17&amp;"", "Bar", "", "Open","5","0","All",,,"False","T","EveryTick"))</f>
        <v>23559.3</v>
      </c>
      <c r="E17" s="107">
        <f>IF(S17=0,NA(),RTD("cqg.rtd",,"StudyData", "High("&amp;$B$2&amp;") When Barix("&amp;$B$2&amp;",reference:=StartOfDay)="&amp;H17&amp;"", "Bar", "", "High","5","0","All",,,"False","T","EveryTick"))</f>
        <v>23567.7</v>
      </c>
      <c r="F17" s="107">
        <f>IF(S17=0,NA(), RTD("cqg.rtd",,"StudyData", "Low("&amp;$B$2&amp;") When Barix("&amp;$B$2&amp;",reference:=StartOfDay)="&amp;H17&amp;"", "Bar", "", "Low","5","0","All",,,"False","T","EveryTick"))</f>
        <v>23553.599999999999</v>
      </c>
      <c r="G17" s="107">
        <f>IF(S17=0,NA(),RTD("cqg.rtd",,"StudyData", "Close("&amp;$B$2&amp;") When Barix("&amp;$B$2&amp;",reference:=StartOfDay)="&amp;H17&amp;"", "Bar", "", "Close","5","0","All",,,"False","T","EveryTick"))</f>
        <v>23566.7</v>
      </c>
      <c r="H17" s="101">
        <f t="shared" si="3"/>
        <v>13</v>
      </c>
      <c r="N17" s="102">
        <f>IF(S17=0,NA(),RTD("cqg.rtd",,"StudyData", "Open("&amp;$M$1&amp;") When Barix("&amp;$M$1&amp;",reference:=StartOfDay)="&amp;H17&amp;"", "Bar", "", "Open","5","0","All",,,"False","T","EveryTick"))</f>
        <v>173.95</v>
      </c>
      <c r="O17" s="102">
        <f>IF(S17=0,NA(), RTD("cqg.rtd",,"StudyData", "High("&amp;$M$1&amp;") When Barix("&amp;$M$1&amp;",reference:=StartOfDay)="&amp;H17&amp;"", "Bar", "", "High","5","0","All",,,"False","T","EveryTick"))</f>
        <v>174.1</v>
      </c>
      <c r="P17" s="102">
        <f>IF(S17=0,NA(),RTD("cqg.rtd",,"StudyData", "Low("&amp;$M$1&amp;") When Barix("&amp;$M$1&amp;",reference:=StartOfDay)="&amp;H17&amp;"", "Bar", "", "Low","5","0","All",,,"False","T","EveryTick"))</f>
        <v>173.82</v>
      </c>
      <c r="Q17" s="107">
        <f>IF(S17=0,NA(),RTD("cqg.rtd",,"StudyData", "Close("&amp;$M$1&amp;") When Barix("&amp;$M$1&amp;",reference:=StartOfDay)="&amp;H17&amp;"", "Bar", "", "Close","5","0","All",,,"False","T","EveryTick"))</f>
        <v>174.08</v>
      </c>
      <c r="R17" s="111">
        <v>0.39930555555555558</v>
      </c>
      <c r="S17" s="108">
        <f t="shared" si="2"/>
        <v>1</v>
      </c>
      <c r="T17" s="112"/>
    </row>
    <row r="18" spans="1:20" x14ac:dyDescent="0.3">
      <c r="A18" s="111">
        <v>0.40277777777777773</v>
      </c>
      <c r="B18" s="106">
        <f t="shared" si="0"/>
        <v>9</v>
      </c>
      <c r="C18" s="101">
        <f t="shared" si="1"/>
        <v>40</v>
      </c>
      <c r="D18" s="107">
        <f>IF(S18=0,NA(), RTD("cqg.rtd",,"StudyData", "Open("&amp;$B$2&amp;") When Barix("&amp;$B$2&amp;",reference:=StartOfDay)="&amp;H18&amp;"", "Bar", "", "Open","5","0","All",,,"False","T","EveryTick"))</f>
        <v>23566.9</v>
      </c>
      <c r="E18" s="107">
        <f>IF(S18=0,NA(),RTD("cqg.rtd",,"StudyData", "High("&amp;$B$2&amp;") When Barix("&amp;$B$2&amp;",reference:=StartOfDay)="&amp;H18&amp;"", "Bar", "", "High","5","0","All",,,"False","T","EveryTick"))</f>
        <v>23570.400000000001</v>
      </c>
      <c r="F18" s="107">
        <f>IF(S18=0,NA(), RTD("cqg.rtd",,"StudyData", "Low("&amp;$B$2&amp;") When Barix("&amp;$B$2&amp;",reference:=StartOfDay)="&amp;H18&amp;"", "Bar", "", "Low","5","0","All",,,"False","T","EveryTick"))</f>
        <v>23563.200000000001</v>
      </c>
      <c r="G18" s="107">
        <f>IF(S18=0,NA(),RTD("cqg.rtd",,"StudyData", "Close("&amp;$B$2&amp;") When Barix("&amp;$B$2&amp;",reference:=StartOfDay)="&amp;H18&amp;"", "Bar", "", "Close","5","0","All",,,"False","T","EveryTick"))</f>
        <v>23568.2</v>
      </c>
      <c r="H18" s="101">
        <f t="shared" si="3"/>
        <v>14</v>
      </c>
      <c r="N18" s="102">
        <f>IF(S18=0,NA(),RTD("cqg.rtd",,"StudyData", "Open("&amp;$M$1&amp;") When Barix("&amp;$M$1&amp;",reference:=StartOfDay)="&amp;H18&amp;"", "Bar", "", "Open","5","0","All",,,"False","T","EveryTick"))</f>
        <v>174.07</v>
      </c>
      <c r="O18" s="102">
        <f>IF(S18=0,NA(), RTD("cqg.rtd",,"StudyData", "High("&amp;$M$1&amp;") When Barix("&amp;$M$1&amp;",reference:=StartOfDay)="&amp;H18&amp;"", "Bar", "", "High","5","0","All",,,"False","T","EveryTick"))</f>
        <v>174.43</v>
      </c>
      <c r="P18" s="102">
        <f>IF(S18=0,NA(),RTD("cqg.rtd",,"StudyData", "Low("&amp;$M$1&amp;") When Barix("&amp;$M$1&amp;",reference:=StartOfDay)="&amp;H18&amp;"", "Bar", "", "Low","5","0","All",,,"False","T","EveryTick"))</f>
        <v>174.07</v>
      </c>
      <c r="Q18" s="107">
        <f>IF(S18=0,NA(),RTD("cqg.rtd",,"StudyData", "Close("&amp;$M$1&amp;") When Barix("&amp;$M$1&amp;",reference:=StartOfDay)="&amp;H18&amp;"", "Bar", "", "Close","5","0","All",,,"False","T","EveryTick"))</f>
        <v>174.29</v>
      </c>
      <c r="R18" s="111">
        <v>0.40277777777777773</v>
      </c>
      <c r="S18" s="108">
        <f t="shared" si="2"/>
        <v>1</v>
      </c>
      <c r="T18" s="112"/>
    </row>
    <row r="19" spans="1:20" x14ac:dyDescent="0.3">
      <c r="A19" s="111">
        <v>0.40625</v>
      </c>
      <c r="B19" s="106">
        <f t="shared" si="0"/>
        <v>9</v>
      </c>
      <c r="C19" s="101">
        <f t="shared" si="1"/>
        <v>45</v>
      </c>
      <c r="D19" s="107">
        <f>IF(S19=0,NA(), RTD("cqg.rtd",,"StudyData", "Open("&amp;$B$2&amp;") When Barix("&amp;$B$2&amp;",reference:=StartOfDay)="&amp;H19&amp;"", "Bar", "", "Open","5","0","All",,,"False","T","EveryTick"))</f>
        <v>23568</v>
      </c>
      <c r="E19" s="107">
        <f>IF(S19=0,NA(),RTD("cqg.rtd",,"StudyData", "High("&amp;$B$2&amp;") When Barix("&amp;$B$2&amp;",reference:=StartOfDay)="&amp;H19&amp;"", "Bar", "", "High","5","0","All",,,"False","T","EveryTick"))</f>
        <v>23569.9</v>
      </c>
      <c r="F19" s="107">
        <f>IF(S19=0,NA(), RTD("cqg.rtd",,"StudyData", "Low("&amp;$B$2&amp;") When Barix("&amp;$B$2&amp;",reference:=StartOfDay)="&amp;H19&amp;"", "Bar", "", "Low","5","0","All",,,"False","T","EveryTick"))</f>
        <v>23561.599999999999</v>
      </c>
      <c r="G19" s="107">
        <f>IF(S19=0,NA(),RTD("cqg.rtd",,"StudyData", "Close("&amp;$B$2&amp;") When Barix("&amp;$B$2&amp;",reference:=StartOfDay)="&amp;H19&amp;"", "Bar", "", "Close","5","0","All",,,"False","T","EveryTick"))</f>
        <v>23567.1</v>
      </c>
      <c r="H19" s="101">
        <f t="shared" si="3"/>
        <v>15</v>
      </c>
      <c r="N19" s="102">
        <f>IF(S19=0,NA(),RTD("cqg.rtd",,"StudyData", "Open("&amp;$M$1&amp;") When Barix("&amp;$M$1&amp;",reference:=StartOfDay)="&amp;H19&amp;"", "Bar", "", "Open","5","0","All",,,"False","T","EveryTick"))</f>
        <v>174.29</v>
      </c>
      <c r="O19" s="102">
        <f>IF(S19=0,NA(), RTD("cqg.rtd",,"StudyData", "High("&amp;$M$1&amp;") When Barix("&amp;$M$1&amp;",reference:=StartOfDay)="&amp;H19&amp;"", "Bar", "", "High","5","0","All",,,"False","T","EveryTick"))</f>
        <v>174.52</v>
      </c>
      <c r="P19" s="102">
        <f>IF(S19=0,NA(),RTD("cqg.rtd",,"StudyData", "Low("&amp;$M$1&amp;") When Barix("&amp;$M$1&amp;",reference:=StartOfDay)="&amp;H19&amp;"", "Bar", "", "Low","5","0","All",,,"False","T","EveryTick"))</f>
        <v>174.29</v>
      </c>
      <c r="Q19" s="107">
        <f>IF(S19=0,NA(),RTD("cqg.rtd",,"StudyData", "Close("&amp;$M$1&amp;") When Barix("&amp;$M$1&amp;",reference:=StartOfDay)="&amp;H19&amp;"", "Bar", "", "Close","5","0","All",,,"False","T","EveryTick"))</f>
        <v>174.51</v>
      </c>
      <c r="R19" s="111">
        <v>0.40625</v>
      </c>
      <c r="S19" s="108">
        <f t="shared" si="2"/>
        <v>1</v>
      </c>
      <c r="T19" s="112"/>
    </row>
    <row r="20" spans="1:20" x14ac:dyDescent="0.3">
      <c r="A20" s="111">
        <v>0.40972222222222227</v>
      </c>
      <c r="B20" s="106">
        <f t="shared" si="0"/>
        <v>9</v>
      </c>
      <c r="C20" s="101">
        <f t="shared" si="1"/>
        <v>50</v>
      </c>
      <c r="D20" s="107">
        <f>IF(S20=0,NA(), RTD("cqg.rtd",,"StudyData", "Open("&amp;$B$2&amp;") When Barix("&amp;$B$2&amp;",reference:=StartOfDay)="&amp;H20&amp;"", "Bar", "", "Open","5","0","All",,,"False","T","EveryTick"))</f>
        <v>23567</v>
      </c>
      <c r="E20" s="107">
        <f>IF(S20=0,NA(),RTD("cqg.rtd",,"StudyData", "High("&amp;$B$2&amp;") When Barix("&amp;$B$2&amp;",reference:=StartOfDay)="&amp;H20&amp;"", "Bar", "", "High","5","0","All",,,"False","T","EveryTick"))</f>
        <v>23568.3</v>
      </c>
      <c r="F20" s="107">
        <f>IF(S20=0,NA(), RTD("cqg.rtd",,"StudyData", "Low("&amp;$B$2&amp;") When Barix("&amp;$B$2&amp;",reference:=StartOfDay)="&amp;H20&amp;"", "Bar", "", "Low","5","0","All",,,"False","T","EveryTick"))</f>
        <v>23562.9</v>
      </c>
      <c r="G20" s="107">
        <f>IF(S20=0,NA(),RTD("cqg.rtd",,"StudyData", "Close("&amp;$B$2&amp;") When Barix("&amp;$B$2&amp;",reference:=StartOfDay)="&amp;H20&amp;"", "Bar", "", "Close","5","0","All",,,"False","T","EveryTick"))</f>
        <v>23568.3</v>
      </c>
      <c r="H20" s="101">
        <f t="shared" si="3"/>
        <v>16</v>
      </c>
      <c r="N20" s="102">
        <f>IF(S20=0,NA(),RTD("cqg.rtd",,"StudyData", "Open("&amp;$M$1&amp;") When Barix("&amp;$M$1&amp;",reference:=StartOfDay)="&amp;H20&amp;"", "Bar", "", "Open","5","0","All",,,"False","T","EveryTick"))</f>
        <v>174.5</v>
      </c>
      <c r="O20" s="102">
        <f>IF(S20=0,NA(), RTD("cqg.rtd",,"StudyData", "High("&amp;$M$1&amp;") When Barix("&amp;$M$1&amp;",reference:=StartOfDay)="&amp;H20&amp;"", "Bar", "", "High","5","0","All",,,"False","T","EveryTick"))</f>
        <v>174.54</v>
      </c>
      <c r="P20" s="102">
        <f>IF(S20=0,NA(),RTD("cqg.rtd",,"StudyData", "Low("&amp;$M$1&amp;") When Barix("&amp;$M$1&amp;",reference:=StartOfDay)="&amp;H20&amp;"", "Bar", "", "Low","5","0","All",,,"False","T","EveryTick"))</f>
        <v>174.34</v>
      </c>
      <c r="Q20" s="107">
        <f>IF(S20=0,NA(),RTD("cqg.rtd",,"StudyData", "Close("&amp;$M$1&amp;") When Barix("&amp;$M$1&amp;",reference:=StartOfDay)="&amp;H20&amp;"", "Bar", "", "Close","5","0","All",,,"False","T","EveryTick"))</f>
        <v>174.46</v>
      </c>
      <c r="R20" s="111">
        <v>0.40972222222222227</v>
      </c>
      <c r="S20" s="108">
        <f t="shared" si="2"/>
        <v>1</v>
      </c>
      <c r="T20" s="112"/>
    </row>
    <row r="21" spans="1:20" x14ac:dyDescent="0.3">
      <c r="A21" s="111">
        <v>0.41319444444444442</v>
      </c>
      <c r="B21" s="106">
        <f t="shared" si="0"/>
        <v>9</v>
      </c>
      <c r="C21" s="101">
        <f t="shared" si="1"/>
        <v>55</v>
      </c>
      <c r="D21" s="107">
        <f>IF(S21=0,NA(), RTD("cqg.rtd",,"StudyData", "Open("&amp;$B$2&amp;") When Barix("&amp;$B$2&amp;",reference:=StartOfDay)="&amp;H21&amp;"", "Bar", "", "Open","5","0","All",,,"False","T","EveryTick"))</f>
        <v>23568.5</v>
      </c>
      <c r="E21" s="107">
        <f>IF(S21=0,NA(),RTD("cqg.rtd",,"StudyData", "High("&amp;$B$2&amp;") When Barix("&amp;$B$2&amp;",reference:=StartOfDay)="&amp;H21&amp;"", "Bar", "", "High","5","0","All",,,"False","T","EveryTick"))</f>
        <v>23575.3</v>
      </c>
      <c r="F21" s="107">
        <f>IF(S21=0,NA(), RTD("cqg.rtd",,"StudyData", "Low("&amp;$B$2&amp;") When Barix("&amp;$B$2&amp;",reference:=StartOfDay)="&amp;H21&amp;"", "Bar", "", "Low","5","0","All",,,"False","T","EveryTick"))</f>
        <v>23566.5</v>
      </c>
      <c r="G21" s="107">
        <f>IF(S21=0,NA(),RTD("cqg.rtd",,"StudyData", "Close("&amp;$B$2&amp;") When Barix("&amp;$B$2&amp;",reference:=StartOfDay)="&amp;H21&amp;"", "Bar", "", "Close","5","0","All",,,"False","T","EveryTick"))</f>
        <v>23572.799999999999</v>
      </c>
      <c r="H21" s="101">
        <f t="shared" si="3"/>
        <v>17</v>
      </c>
      <c r="N21" s="102">
        <f>IF(S21=0,NA(),RTD("cqg.rtd",,"StudyData", "Open("&amp;$M$1&amp;") When Barix("&amp;$M$1&amp;",reference:=StartOfDay)="&amp;H21&amp;"", "Bar", "", "Open","5","0","All",,,"False","T","EveryTick"))</f>
        <v>174.46</v>
      </c>
      <c r="O21" s="102">
        <f>IF(S21=0,NA(), RTD("cqg.rtd",,"StudyData", "High("&amp;$M$1&amp;") When Barix("&amp;$M$1&amp;",reference:=StartOfDay)="&amp;H21&amp;"", "Bar", "", "High","5","0","All",,,"False","T","EveryTick"))</f>
        <v>174.6</v>
      </c>
      <c r="P21" s="102">
        <f>IF(S21=0,NA(),RTD("cqg.rtd",,"StudyData", "Low("&amp;$M$1&amp;") When Barix("&amp;$M$1&amp;",reference:=StartOfDay)="&amp;H21&amp;"", "Bar", "", "Low","5","0","All",,,"False","T","EveryTick"))</f>
        <v>174.38</v>
      </c>
      <c r="Q21" s="107">
        <f>IF(S21=0,NA(),RTD("cqg.rtd",,"StudyData", "Close("&amp;$M$1&amp;") When Barix("&amp;$M$1&amp;",reference:=StartOfDay)="&amp;H21&amp;"", "Bar", "", "Close","5","0","All",,,"False","T","EveryTick"))</f>
        <v>174.49</v>
      </c>
      <c r="R21" s="111">
        <v>0.41319444444444442</v>
      </c>
      <c r="S21" s="108">
        <f t="shared" si="2"/>
        <v>1</v>
      </c>
      <c r="T21" s="112"/>
    </row>
    <row r="22" spans="1:20" x14ac:dyDescent="0.3">
      <c r="A22" s="111">
        <v>0.41666666666666669</v>
      </c>
      <c r="B22" s="106">
        <f t="shared" si="0"/>
        <v>10</v>
      </c>
      <c r="C22" s="101">
        <f t="shared" si="1"/>
        <v>0</v>
      </c>
      <c r="D22" s="107">
        <f>IF(S22=0,NA(), RTD("cqg.rtd",,"StudyData", "Open("&amp;$B$2&amp;") When Barix("&amp;$B$2&amp;",reference:=StartOfDay)="&amp;H22&amp;"", "Bar", "", "Open","5","0","All",,,"False","T","EveryTick"))</f>
        <v>23572.6</v>
      </c>
      <c r="E22" s="107">
        <f>IF(S22=0,NA(),RTD("cqg.rtd",,"StudyData", "High("&amp;$B$2&amp;") When Barix("&amp;$B$2&amp;",reference:=StartOfDay)="&amp;H22&amp;"", "Bar", "", "High","5","0","All",,,"False","T","EveryTick"))</f>
        <v>23574.799999999999</v>
      </c>
      <c r="F22" s="107">
        <f>IF(S22=0,NA(), RTD("cqg.rtd",,"StudyData", "Low("&amp;$B$2&amp;") When Barix("&amp;$B$2&amp;",reference:=StartOfDay)="&amp;H22&amp;"", "Bar", "", "Low","5","0","All",,,"False","T","EveryTick"))</f>
        <v>23568.9</v>
      </c>
      <c r="G22" s="107">
        <f>IF(S22=0,NA(),RTD("cqg.rtd",,"StudyData", "Close("&amp;$B$2&amp;") When Barix("&amp;$B$2&amp;",reference:=StartOfDay)="&amp;H22&amp;"", "Bar", "", "Close","5","0","All",,,"False","T","EveryTick"))</f>
        <v>23573.200000000001</v>
      </c>
      <c r="H22" s="101">
        <f t="shared" si="3"/>
        <v>18</v>
      </c>
      <c r="N22" s="102">
        <f>IF(S22=0,NA(),RTD("cqg.rtd",,"StudyData", "Open("&amp;$M$1&amp;") When Barix("&amp;$M$1&amp;",reference:=StartOfDay)="&amp;H22&amp;"", "Bar", "", "Open","5","0","All",,,"False","T","EveryTick"))</f>
        <v>174.49</v>
      </c>
      <c r="O22" s="102">
        <f>IF(S22=0,NA(), RTD("cqg.rtd",,"StudyData", "High("&amp;$M$1&amp;") When Barix("&amp;$M$1&amp;",reference:=StartOfDay)="&amp;H22&amp;"", "Bar", "", "High","5","0","All",,,"False","T","EveryTick"))</f>
        <v>174.78</v>
      </c>
      <c r="P22" s="102">
        <f>IF(S22=0,NA(),RTD("cqg.rtd",,"StudyData", "Low("&amp;$M$1&amp;") When Barix("&amp;$M$1&amp;",reference:=StartOfDay)="&amp;H22&amp;"", "Bar", "", "Low","5","0","All",,,"False","T","EveryTick"))</f>
        <v>174.46</v>
      </c>
      <c r="Q22" s="107">
        <f>IF(S22=0,NA(),RTD("cqg.rtd",,"StudyData", "Close("&amp;$M$1&amp;") When Barix("&amp;$M$1&amp;",reference:=StartOfDay)="&amp;H22&amp;"", "Bar", "", "Close","5","0","All",,,"False","T","EveryTick"))</f>
        <v>174.77</v>
      </c>
      <c r="R22" s="111">
        <v>0.41666666666666669</v>
      </c>
      <c r="S22" s="108">
        <f t="shared" si="2"/>
        <v>1</v>
      </c>
      <c r="T22" s="112"/>
    </row>
    <row r="23" spans="1:20" x14ac:dyDescent="0.3">
      <c r="A23" s="111">
        <v>0.4201388888888889</v>
      </c>
      <c r="B23" s="106">
        <f t="shared" si="0"/>
        <v>10</v>
      </c>
      <c r="C23" s="101">
        <f t="shared" si="1"/>
        <v>5</v>
      </c>
      <c r="D23" s="107">
        <f>IF(S23=0,NA(), RTD("cqg.rtd",,"StudyData", "Open("&amp;$B$2&amp;") When Barix("&amp;$B$2&amp;",reference:=StartOfDay)="&amp;H23&amp;"", "Bar", "", "Open","5","0","All",,,"False","T","EveryTick"))</f>
        <v>23573.3</v>
      </c>
      <c r="E23" s="107">
        <f>IF(S23=0,NA(),RTD("cqg.rtd",,"StudyData", "High("&amp;$B$2&amp;") When Barix("&amp;$B$2&amp;",reference:=StartOfDay)="&amp;H23&amp;"", "Bar", "", "High","5","0","All",,,"False","T","EveryTick"))</f>
        <v>23575.8</v>
      </c>
      <c r="F23" s="107">
        <f>IF(S23=0,NA(), RTD("cqg.rtd",,"StudyData", "Low("&amp;$B$2&amp;") When Barix("&amp;$B$2&amp;",reference:=StartOfDay)="&amp;H23&amp;"", "Bar", "", "Low","5","0","All",,,"False","T","EveryTick"))</f>
        <v>23570.7</v>
      </c>
      <c r="G23" s="107">
        <f>IF(S23=0,NA(),RTD("cqg.rtd",,"StudyData", "Close("&amp;$B$2&amp;") When Barix("&amp;$B$2&amp;",reference:=StartOfDay)="&amp;H23&amp;"", "Bar", "", "Close","5","0","All",,,"False","T","EveryTick"))</f>
        <v>23574</v>
      </c>
      <c r="H23" s="101">
        <f t="shared" si="3"/>
        <v>19</v>
      </c>
      <c r="N23" s="102">
        <f>IF(S23=0,NA(),RTD("cqg.rtd",,"StudyData", "Open("&amp;$M$1&amp;") When Barix("&amp;$M$1&amp;",reference:=StartOfDay)="&amp;H23&amp;"", "Bar", "", "Open","5","0","All",,,"False","T","EveryTick"))</f>
        <v>174.77</v>
      </c>
      <c r="O23" s="102">
        <f>IF(S23=0,NA(), RTD("cqg.rtd",,"StudyData", "High("&amp;$M$1&amp;") When Barix("&amp;$M$1&amp;",reference:=StartOfDay)="&amp;H23&amp;"", "Bar", "", "High","5","0","All",,,"False","T","EveryTick"))</f>
        <v>174.98</v>
      </c>
      <c r="P23" s="102">
        <f>IF(S23=0,NA(),RTD("cqg.rtd",,"StudyData", "Low("&amp;$M$1&amp;") When Barix("&amp;$M$1&amp;",reference:=StartOfDay)="&amp;H23&amp;"", "Bar", "", "Low","5","0","All",,,"False","T","EveryTick"))</f>
        <v>174.71</v>
      </c>
      <c r="Q23" s="107">
        <f>IF(S23=0,NA(),RTD("cqg.rtd",,"StudyData", "Close("&amp;$M$1&amp;") When Barix("&amp;$M$1&amp;",reference:=StartOfDay)="&amp;H23&amp;"", "Bar", "", "Close","5","0","All",,,"False","T","EveryTick"))</f>
        <v>174.96</v>
      </c>
      <c r="R23" s="111">
        <v>0.4201388888888889</v>
      </c>
      <c r="S23" s="108">
        <f t="shared" si="2"/>
        <v>1</v>
      </c>
      <c r="T23" s="112"/>
    </row>
    <row r="24" spans="1:20" x14ac:dyDescent="0.3">
      <c r="A24" s="111">
        <v>0.4236111111111111</v>
      </c>
      <c r="B24" s="106">
        <f t="shared" si="0"/>
        <v>10</v>
      </c>
      <c r="C24" s="101">
        <f t="shared" si="1"/>
        <v>10</v>
      </c>
      <c r="D24" s="107">
        <f>IF(S24=0,NA(), RTD("cqg.rtd",,"StudyData", "Open("&amp;$B$2&amp;") When Barix("&amp;$B$2&amp;",reference:=StartOfDay)="&amp;H24&amp;"", "Bar", "", "Open","5","0","All",,,"False","T","EveryTick"))</f>
        <v>23574</v>
      </c>
      <c r="E24" s="107">
        <f>IF(S24=0,NA(),RTD("cqg.rtd",,"StudyData", "High("&amp;$B$2&amp;") When Barix("&amp;$B$2&amp;",reference:=StartOfDay)="&amp;H24&amp;"", "Bar", "", "High","5","0","All",,,"False","T","EveryTick"))</f>
        <v>23574.2</v>
      </c>
      <c r="F24" s="107">
        <f>IF(S24=0,NA(), RTD("cqg.rtd",,"StudyData", "Low("&amp;$B$2&amp;") When Barix("&amp;$B$2&amp;",reference:=StartOfDay)="&amp;H24&amp;"", "Bar", "", "Low","5","0","All",,,"False","T","EveryTick"))</f>
        <v>23566</v>
      </c>
      <c r="G24" s="107">
        <f>IF(S24=0,NA(),RTD("cqg.rtd",,"StudyData", "Close("&amp;$B$2&amp;") When Barix("&amp;$B$2&amp;",reference:=StartOfDay)="&amp;H24&amp;"", "Bar", "", "Close","5","0","All",,,"False","T","EveryTick"))</f>
        <v>23566.400000000001</v>
      </c>
      <c r="H24" s="101">
        <f t="shared" si="3"/>
        <v>20</v>
      </c>
      <c r="N24" s="102">
        <f>IF(S24=0,NA(),RTD("cqg.rtd",,"StudyData", "Open("&amp;$M$1&amp;") When Barix("&amp;$M$1&amp;",reference:=StartOfDay)="&amp;H24&amp;"", "Bar", "", "Open","5","0","All",,,"False","T","EveryTick"))</f>
        <v>174.96</v>
      </c>
      <c r="O24" s="102">
        <f>IF(S24=0,NA(), RTD("cqg.rtd",,"StudyData", "High("&amp;$M$1&amp;") When Barix("&amp;$M$1&amp;",reference:=StartOfDay)="&amp;H24&amp;"", "Bar", "", "High","5","0","All",,,"False","T","EveryTick"))</f>
        <v>174.98</v>
      </c>
      <c r="P24" s="102">
        <f>IF(S24=0,NA(),RTD("cqg.rtd",,"StudyData", "Low("&amp;$M$1&amp;") When Barix("&amp;$M$1&amp;",reference:=StartOfDay)="&amp;H24&amp;"", "Bar", "", "Low","5","0","All",,,"False","T","EveryTick"))</f>
        <v>174.82</v>
      </c>
      <c r="Q24" s="107">
        <f>IF(S24=0,NA(),RTD("cqg.rtd",,"StudyData", "Close("&amp;$M$1&amp;") When Barix("&amp;$M$1&amp;",reference:=StartOfDay)="&amp;H24&amp;"", "Bar", "", "Close","5","0","All",,,"False","T","EveryTick"))</f>
        <v>174.93</v>
      </c>
      <c r="R24" s="111">
        <v>0.4236111111111111</v>
      </c>
      <c r="S24" s="108">
        <f t="shared" si="2"/>
        <v>1</v>
      </c>
      <c r="T24" s="112"/>
    </row>
    <row r="25" spans="1:20" x14ac:dyDescent="0.3">
      <c r="A25" s="111">
        <v>0.42708333333333331</v>
      </c>
      <c r="B25" s="106">
        <f t="shared" si="0"/>
        <v>10</v>
      </c>
      <c r="C25" s="101">
        <f t="shared" si="1"/>
        <v>15</v>
      </c>
      <c r="D25" s="107">
        <f>IF(S25=0,NA(), RTD("cqg.rtd",,"StudyData", "Open("&amp;$B$2&amp;") When Barix("&amp;$B$2&amp;",reference:=StartOfDay)="&amp;H25&amp;"", "Bar", "", "Open","5","0","All",,,"False","T","EveryTick"))</f>
        <v>23566.2</v>
      </c>
      <c r="E25" s="107">
        <f>IF(S25=0,NA(),RTD("cqg.rtd",,"StudyData", "High("&amp;$B$2&amp;") When Barix("&amp;$B$2&amp;",reference:=StartOfDay)="&amp;H25&amp;"", "Bar", "", "High","5","0","All",,,"False","T","EveryTick"))</f>
        <v>23568</v>
      </c>
      <c r="F25" s="107">
        <f>IF(S25=0,NA(), RTD("cqg.rtd",,"StudyData", "Low("&amp;$B$2&amp;") When Barix("&amp;$B$2&amp;",reference:=StartOfDay)="&amp;H25&amp;"", "Bar", "", "Low","5","0","All",,,"False","T","EveryTick"))</f>
        <v>23552.799999999999</v>
      </c>
      <c r="G25" s="107">
        <f>IF(S25=0,NA(),RTD("cqg.rtd",,"StudyData", "Close("&amp;$B$2&amp;") When Barix("&amp;$B$2&amp;",reference:=StartOfDay)="&amp;H25&amp;"", "Bar", "", "Close","5","0","All",,,"False","T","EveryTick"))</f>
        <v>23555.1</v>
      </c>
      <c r="H25" s="101">
        <f t="shared" si="3"/>
        <v>21</v>
      </c>
      <c r="N25" s="102">
        <f>IF(S25=0,NA(),RTD("cqg.rtd",,"StudyData", "Open("&amp;$M$1&amp;") When Barix("&amp;$M$1&amp;",reference:=StartOfDay)="&amp;H25&amp;"", "Bar", "", "Open","5","0","All",,,"False","T","EveryTick"))</f>
        <v>174.93</v>
      </c>
      <c r="O25" s="102">
        <f>IF(S25=0,NA(), RTD("cqg.rtd",,"StudyData", "High("&amp;$M$1&amp;") When Barix("&amp;$M$1&amp;",reference:=StartOfDay)="&amp;H25&amp;"", "Bar", "", "High","5","0","All",,,"False","T","EveryTick"))</f>
        <v>175</v>
      </c>
      <c r="P25" s="102">
        <f>IF(S25=0,NA(),RTD("cqg.rtd",,"StudyData", "Low("&amp;$M$1&amp;") When Barix("&amp;$M$1&amp;",reference:=StartOfDay)="&amp;H25&amp;"", "Bar", "", "Low","5","0","All",,,"False","T","EveryTick"))</f>
        <v>174.79</v>
      </c>
      <c r="Q25" s="107">
        <f>IF(S25=0,NA(),RTD("cqg.rtd",,"StudyData", "Close("&amp;$M$1&amp;") When Barix("&amp;$M$1&amp;",reference:=StartOfDay)="&amp;H25&amp;"", "Bar", "", "Close","5","0","All",,,"False","T","EveryTick"))</f>
        <v>174.85</v>
      </c>
      <c r="R25" s="111">
        <v>0.42708333333333331</v>
      </c>
      <c r="S25" s="108">
        <f t="shared" si="2"/>
        <v>1</v>
      </c>
      <c r="T25" s="112"/>
    </row>
    <row r="26" spans="1:20" x14ac:dyDescent="0.3">
      <c r="A26" s="111">
        <v>0.43055555555555558</v>
      </c>
      <c r="B26" s="106">
        <f t="shared" si="0"/>
        <v>10</v>
      </c>
      <c r="C26" s="101">
        <f t="shared" si="1"/>
        <v>20</v>
      </c>
      <c r="D26" s="107">
        <f>IF(S26=0,NA(), RTD("cqg.rtd",,"StudyData", "Open("&amp;$B$2&amp;") When Barix("&amp;$B$2&amp;",reference:=StartOfDay)="&amp;H26&amp;"", "Bar", "", "Open","5","0","All",,,"False","T","EveryTick"))</f>
        <v>23555.1</v>
      </c>
      <c r="E26" s="107">
        <f>IF(S26=0,NA(),RTD("cqg.rtd",,"StudyData", "High("&amp;$B$2&amp;") When Barix("&amp;$B$2&amp;",reference:=StartOfDay)="&amp;H26&amp;"", "Bar", "", "High","5","0","All",,,"False","T","EveryTick"))</f>
        <v>23557.200000000001</v>
      </c>
      <c r="F26" s="107">
        <f>IF(S26=0,NA(), RTD("cqg.rtd",,"StudyData", "Low("&amp;$B$2&amp;") When Barix("&amp;$B$2&amp;",reference:=StartOfDay)="&amp;H26&amp;"", "Bar", "", "Low","5","0","All",,,"False","T","EveryTick"))</f>
        <v>23544.6</v>
      </c>
      <c r="G26" s="107">
        <f>IF(S26=0,NA(),RTD("cqg.rtd",,"StudyData", "Close("&amp;$B$2&amp;") When Barix("&amp;$B$2&amp;",reference:=StartOfDay)="&amp;H26&amp;"", "Bar", "", "Close","5","0","All",,,"False","T","EveryTick"))</f>
        <v>23545.1</v>
      </c>
      <c r="H26" s="101">
        <f t="shared" si="3"/>
        <v>22</v>
      </c>
      <c r="N26" s="102">
        <f>IF(S26=0,NA(),RTD("cqg.rtd",,"StudyData", "Open("&amp;$M$1&amp;") When Barix("&amp;$M$1&amp;",reference:=StartOfDay)="&amp;H26&amp;"", "Bar", "", "Open","5","0","All",,,"False","T","EveryTick"))</f>
        <v>174.86</v>
      </c>
      <c r="O26" s="102">
        <f>IF(S26=0,NA(), RTD("cqg.rtd",,"StudyData", "High("&amp;$M$1&amp;") When Barix("&amp;$M$1&amp;",reference:=StartOfDay)="&amp;H26&amp;"", "Bar", "", "High","5","0","All",,,"False","T","EveryTick"))</f>
        <v>174.88</v>
      </c>
      <c r="P26" s="102">
        <f>IF(S26=0,NA(),RTD("cqg.rtd",,"StudyData", "Low("&amp;$M$1&amp;") When Barix("&amp;$M$1&amp;",reference:=StartOfDay)="&amp;H26&amp;"", "Bar", "", "Low","5","0","All",,,"False","T","EveryTick"))</f>
        <v>174.49</v>
      </c>
      <c r="Q26" s="107">
        <f>IF(S26=0,NA(),RTD("cqg.rtd",,"StudyData", "Close("&amp;$M$1&amp;") When Barix("&amp;$M$1&amp;",reference:=StartOfDay)="&amp;H26&amp;"", "Bar", "", "Close","5","0","All",,,"False","T","EveryTick"))</f>
        <v>174.59</v>
      </c>
      <c r="R26" s="111">
        <v>0.43055555555555558</v>
      </c>
      <c r="S26" s="108">
        <f t="shared" si="2"/>
        <v>1</v>
      </c>
    </row>
    <row r="27" spans="1:20" x14ac:dyDescent="0.3">
      <c r="A27" s="111">
        <v>0.43402777777777773</v>
      </c>
      <c r="B27" s="106">
        <f t="shared" si="0"/>
        <v>10</v>
      </c>
      <c r="C27" s="101">
        <f t="shared" si="1"/>
        <v>25</v>
      </c>
      <c r="D27" s="107">
        <f>IF(S27=0,NA(), RTD("cqg.rtd",,"StudyData", "Open("&amp;$B$2&amp;") When Barix("&amp;$B$2&amp;",reference:=StartOfDay)="&amp;H27&amp;"", "Bar", "", "Open","5","0","All",,,"False","T","EveryTick"))</f>
        <v>23545.3</v>
      </c>
      <c r="E27" s="107">
        <f>IF(S27=0,NA(),RTD("cqg.rtd",,"StudyData", "High("&amp;$B$2&amp;") When Barix("&amp;$B$2&amp;",reference:=StartOfDay)="&amp;H27&amp;"", "Bar", "", "High","5","0","All",,,"False","T","EveryTick"))</f>
        <v>23546.1</v>
      </c>
      <c r="F27" s="107">
        <f>IF(S27=0,NA(), RTD("cqg.rtd",,"StudyData", "Low("&amp;$B$2&amp;") When Barix("&amp;$B$2&amp;",reference:=StartOfDay)="&amp;H27&amp;"", "Bar", "", "Low","5","0","All",,,"False","T","EveryTick"))</f>
        <v>23535.200000000001</v>
      </c>
      <c r="G27" s="107">
        <f>IF(S27=0,NA(),RTD("cqg.rtd",,"StudyData", "Close("&amp;$B$2&amp;") When Barix("&amp;$B$2&amp;",reference:=StartOfDay)="&amp;H27&amp;"", "Bar", "", "Close","5","0","All",,,"False","T","EveryTick"))</f>
        <v>23538.6</v>
      </c>
      <c r="H27" s="101">
        <f t="shared" si="3"/>
        <v>23</v>
      </c>
      <c r="N27" s="102">
        <f>IF(S27=0,NA(),RTD("cqg.rtd",,"StudyData", "Open("&amp;$M$1&amp;") When Barix("&amp;$M$1&amp;",reference:=StartOfDay)="&amp;H27&amp;"", "Bar", "", "Open","5","0","All",,,"False","T","EveryTick"))</f>
        <v>174.58</v>
      </c>
      <c r="O27" s="102">
        <f>IF(S27=0,NA(), RTD("cqg.rtd",,"StudyData", "High("&amp;$M$1&amp;") When Barix("&amp;$M$1&amp;",reference:=StartOfDay)="&amp;H27&amp;"", "Bar", "", "High","5","0","All",,,"False","T","EveryTick"))</f>
        <v>174.58</v>
      </c>
      <c r="P27" s="102">
        <f>IF(S27=0,NA(),RTD("cqg.rtd",,"StudyData", "Low("&amp;$M$1&amp;") When Barix("&amp;$M$1&amp;",reference:=StartOfDay)="&amp;H27&amp;"", "Bar", "", "Low","5","0","All",,,"False","T","EveryTick"))</f>
        <v>174.33</v>
      </c>
      <c r="Q27" s="107">
        <f>IF(S27=0,NA(),RTD("cqg.rtd",,"StudyData", "Close("&amp;$M$1&amp;") When Barix("&amp;$M$1&amp;",reference:=StartOfDay)="&amp;H27&amp;"", "Bar", "", "Close","5","0","All",,,"False","T","EveryTick"))</f>
        <v>174.41</v>
      </c>
      <c r="R27" s="111">
        <v>0.43402777777777773</v>
      </c>
      <c r="S27" s="108">
        <f t="shared" si="2"/>
        <v>1</v>
      </c>
    </row>
    <row r="28" spans="1:20" x14ac:dyDescent="0.3">
      <c r="A28" s="111">
        <v>0.4375</v>
      </c>
      <c r="B28" s="106">
        <f t="shared" si="0"/>
        <v>10</v>
      </c>
      <c r="C28" s="101">
        <f t="shared" si="1"/>
        <v>30</v>
      </c>
      <c r="D28" s="107">
        <f>IF(S28=0,NA(), RTD("cqg.rtd",,"StudyData", "Open("&amp;$B$2&amp;") When Barix("&amp;$B$2&amp;",reference:=StartOfDay)="&amp;H28&amp;"", "Bar", "", "Open","5","0","All",,,"False","T","EveryTick"))</f>
        <v>23538</v>
      </c>
      <c r="E28" s="107">
        <f>IF(S28=0,NA(),RTD("cqg.rtd",,"StudyData", "High("&amp;$B$2&amp;") When Barix("&amp;$B$2&amp;",reference:=StartOfDay)="&amp;H28&amp;"", "Bar", "", "High","5","0","All",,,"False","T","EveryTick"))</f>
        <v>23547.8</v>
      </c>
      <c r="F28" s="107">
        <f>IF(S28=0,NA(), RTD("cqg.rtd",,"StudyData", "Low("&amp;$B$2&amp;") When Barix("&amp;$B$2&amp;",reference:=StartOfDay)="&amp;H28&amp;"", "Bar", "", "Low","5","0","All",,,"False","T","EveryTick"))</f>
        <v>23537.4</v>
      </c>
      <c r="G28" s="107">
        <f>IF(S28=0,NA(),RTD("cqg.rtd",,"StudyData", "Close("&amp;$B$2&amp;") When Barix("&amp;$B$2&amp;",reference:=StartOfDay)="&amp;H28&amp;"", "Bar", "", "Close","5","0","All",,,"False","T","EveryTick"))</f>
        <v>23543.200000000001</v>
      </c>
      <c r="H28" s="101">
        <f t="shared" si="3"/>
        <v>24</v>
      </c>
      <c r="N28" s="102">
        <f>IF(S28=0,NA(),RTD("cqg.rtd",,"StudyData", "Open("&amp;$M$1&amp;") When Barix("&amp;$M$1&amp;",reference:=StartOfDay)="&amp;H28&amp;"", "Bar", "", "Open","5","0","All",,,"False","T","EveryTick"))</f>
        <v>174.41</v>
      </c>
      <c r="O28" s="102">
        <f>IF(S28=0,NA(), RTD("cqg.rtd",,"StudyData", "High("&amp;$M$1&amp;") When Barix("&amp;$M$1&amp;",reference:=StartOfDay)="&amp;H28&amp;"", "Bar", "", "High","5","0","All",,,"False","T","EveryTick"))</f>
        <v>174.55</v>
      </c>
      <c r="P28" s="102">
        <f>IF(S28=0,NA(),RTD("cqg.rtd",,"StudyData", "Low("&amp;$M$1&amp;") When Barix("&amp;$M$1&amp;",reference:=StartOfDay)="&amp;H28&amp;"", "Bar", "", "Low","5","0","All",,,"False","T","EveryTick"))</f>
        <v>174.24</v>
      </c>
      <c r="Q28" s="107">
        <f>IF(S28=0,NA(),RTD("cqg.rtd",,"StudyData", "Close("&amp;$M$1&amp;") When Barix("&amp;$M$1&amp;",reference:=StartOfDay)="&amp;H28&amp;"", "Bar", "", "Close","5","0","All",,,"False","T","EveryTick"))</f>
        <v>174.49</v>
      </c>
      <c r="R28" s="111">
        <v>0.4375</v>
      </c>
      <c r="S28" s="108">
        <f t="shared" si="2"/>
        <v>1</v>
      </c>
    </row>
    <row r="29" spans="1:20" x14ac:dyDescent="0.3">
      <c r="A29" s="111">
        <v>0.44097222222222227</v>
      </c>
      <c r="B29" s="106">
        <f t="shared" si="0"/>
        <v>10</v>
      </c>
      <c r="C29" s="101">
        <f t="shared" si="1"/>
        <v>35</v>
      </c>
      <c r="D29" s="107">
        <f>IF(S29=0,NA(), RTD("cqg.rtd",,"StudyData", "Open("&amp;$B$2&amp;") When Barix("&amp;$B$2&amp;",reference:=StartOfDay)="&amp;H29&amp;"", "Bar", "", "Open","5","0","All",,,"False","T","EveryTick"))</f>
        <v>23543.200000000001</v>
      </c>
      <c r="E29" s="107">
        <f>IF(S29=0,NA(),RTD("cqg.rtd",,"StudyData", "High("&amp;$B$2&amp;") When Barix("&amp;$B$2&amp;",reference:=StartOfDay)="&amp;H29&amp;"", "Bar", "", "High","5","0","All",,,"False","T","EveryTick"))</f>
        <v>23545.7</v>
      </c>
      <c r="F29" s="107">
        <f>IF(S29=0,NA(), RTD("cqg.rtd",,"StudyData", "Low("&amp;$B$2&amp;") When Barix("&amp;$B$2&amp;",reference:=StartOfDay)="&amp;H29&amp;"", "Bar", "", "Low","5","0","All",,,"False","T","EveryTick"))</f>
        <v>23541.200000000001</v>
      </c>
      <c r="G29" s="107">
        <f>IF(S29=0,NA(),RTD("cqg.rtd",,"StudyData", "Close("&amp;$B$2&amp;") When Barix("&amp;$B$2&amp;",reference:=StartOfDay)="&amp;H29&amp;"", "Bar", "", "Close","5","0","All",,,"False","T","EveryTick"))</f>
        <v>23544.1</v>
      </c>
      <c r="H29" s="101">
        <f t="shared" si="3"/>
        <v>25</v>
      </c>
      <c r="N29" s="102">
        <f>IF(S29=0,NA(),RTD("cqg.rtd",,"StudyData", "Open("&amp;$M$1&amp;") When Barix("&amp;$M$1&amp;",reference:=StartOfDay)="&amp;H29&amp;"", "Bar", "", "Open","5","0","All",,,"False","T","EveryTick"))</f>
        <v>174.49</v>
      </c>
      <c r="O29" s="102">
        <f>IF(S29=0,NA(), RTD("cqg.rtd",,"StudyData", "High("&amp;$M$1&amp;") When Barix("&amp;$M$1&amp;",reference:=StartOfDay)="&amp;H29&amp;"", "Bar", "", "High","5","0","All",,,"False","T","EveryTick"))</f>
        <v>174.53</v>
      </c>
      <c r="P29" s="102">
        <f>IF(S29=0,NA(),RTD("cqg.rtd",,"StudyData", "Low("&amp;$M$1&amp;") When Barix("&amp;$M$1&amp;",reference:=StartOfDay)="&amp;H29&amp;"", "Bar", "", "Low","5","0","All",,,"False","T","EveryTick"))</f>
        <v>174.24</v>
      </c>
      <c r="Q29" s="107">
        <f>IF(S29=0,NA(),RTD("cqg.rtd",,"StudyData", "Close("&amp;$M$1&amp;") When Barix("&amp;$M$1&amp;",reference:=StartOfDay)="&amp;H29&amp;"", "Bar", "", "Close","5","0","All",,,"False","T","EveryTick"))</f>
        <v>174.26</v>
      </c>
      <c r="R29" s="111">
        <v>0.44097222222222227</v>
      </c>
      <c r="S29" s="108">
        <f t="shared" si="2"/>
        <v>1</v>
      </c>
    </row>
    <row r="30" spans="1:20" x14ac:dyDescent="0.3">
      <c r="A30" s="111">
        <v>0.44444444444444442</v>
      </c>
      <c r="B30" s="106">
        <f t="shared" si="0"/>
        <v>10</v>
      </c>
      <c r="C30" s="101">
        <f t="shared" si="1"/>
        <v>40</v>
      </c>
      <c r="D30" s="107">
        <f>IF(S30=0,NA(), RTD("cqg.rtd",,"StudyData", "Open("&amp;$B$2&amp;") When Barix("&amp;$B$2&amp;",reference:=StartOfDay)="&amp;H30&amp;"", "Bar", "", "Open","5","0","All",,,"False","T","EveryTick"))</f>
        <v>23544.2</v>
      </c>
      <c r="E30" s="107">
        <f>IF(S30=0,NA(),RTD("cqg.rtd",,"StudyData", "High("&amp;$B$2&amp;") When Barix("&amp;$B$2&amp;",reference:=StartOfDay)="&amp;H30&amp;"", "Bar", "", "High","5","0","All",,,"False","T","EveryTick"))</f>
        <v>23544.799999999999</v>
      </c>
      <c r="F30" s="107">
        <f>IF(S30=0,NA(), RTD("cqg.rtd",,"StudyData", "Low("&amp;$B$2&amp;") When Barix("&amp;$B$2&amp;",reference:=StartOfDay)="&amp;H30&amp;"", "Bar", "", "Low","5","0","All",,,"False","T","EveryTick"))</f>
        <v>23538.1</v>
      </c>
      <c r="G30" s="107">
        <f>IF(S30=0,NA(),RTD("cqg.rtd",,"StudyData", "Close("&amp;$B$2&amp;") When Barix("&amp;$B$2&amp;",reference:=StartOfDay)="&amp;H30&amp;"", "Bar", "", "Close","5","0","All",,,"False","T","EveryTick"))</f>
        <v>23538.9</v>
      </c>
      <c r="H30" s="101">
        <f t="shared" si="3"/>
        <v>26</v>
      </c>
      <c r="N30" s="102">
        <f>IF(S30=0,NA(),RTD("cqg.rtd",,"StudyData", "Open("&amp;$M$1&amp;") When Barix("&amp;$M$1&amp;",reference:=StartOfDay)="&amp;H30&amp;"", "Bar", "", "Open","5","0","All",,,"False","T","EveryTick"))</f>
        <v>174.27</v>
      </c>
      <c r="O30" s="102">
        <f>IF(S30=0,NA(), RTD("cqg.rtd",,"StudyData", "High("&amp;$M$1&amp;") When Barix("&amp;$M$1&amp;",reference:=StartOfDay)="&amp;H30&amp;"", "Bar", "", "High","5","0","All",,,"False","T","EveryTick"))</f>
        <v>174.27</v>
      </c>
      <c r="P30" s="102">
        <f>IF(S30=0,NA(),RTD("cqg.rtd",,"StudyData", "Low("&amp;$M$1&amp;") When Barix("&amp;$M$1&amp;",reference:=StartOfDay)="&amp;H30&amp;"", "Bar", "", "Low","5","0","All",,,"False","T","EveryTick"))</f>
        <v>173.98</v>
      </c>
      <c r="Q30" s="107">
        <f>IF(S30=0,NA(),RTD("cqg.rtd",,"StudyData", "Close("&amp;$M$1&amp;") When Barix("&amp;$M$1&amp;",reference:=StartOfDay)="&amp;H30&amp;"", "Bar", "", "Close","5","0","All",,,"False","T","EveryTick"))</f>
        <v>174.04</v>
      </c>
      <c r="R30" s="111">
        <v>0.44444444444444442</v>
      </c>
      <c r="S30" s="108">
        <f t="shared" si="2"/>
        <v>1</v>
      </c>
    </row>
    <row r="31" spans="1:20" x14ac:dyDescent="0.3">
      <c r="A31" s="111">
        <v>0.44791666666666669</v>
      </c>
      <c r="B31" s="106">
        <f t="shared" si="0"/>
        <v>10</v>
      </c>
      <c r="C31" s="101">
        <f t="shared" si="1"/>
        <v>45</v>
      </c>
      <c r="D31" s="107">
        <f>IF(S31=0,NA(), RTD("cqg.rtd",,"StudyData", "Open("&amp;$B$2&amp;") When Barix("&amp;$B$2&amp;",reference:=StartOfDay)="&amp;H31&amp;"", "Bar", "", "Open","5","0","All",,,"False","T","EveryTick"))</f>
        <v>23539</v>
      </c>
      <c r="E31" s="107">
        <f>IF(S31=0,NA(),RTD("cqg.rtd",,"StudyData", "High("&amp;$B$2&amp;") When Barix("&amp;$B$2&amp;",reference:=StartOfDay)="&amp;H31&amp;"", "Bar", "", "High","5","0","All",,,"False","T","EveryTick"))</f>
        <v>23541.1</v>
      </c>
      <c r="F31" s="107">
        <f>IF(S31=0,NA(), RTD("cqg.rtd",,"StudyData", "Low("&amp;$B$2&amp;") When Barix("&amp;$B$2&amp;",reference:=StartOfDay)="&amp;H31&amp;"", "Bar", "", "Low","5","0","All",,,"False","T","EveryTick"))</f>
        <v>23535.1</v>
      </c>
      <c r="G31" s="107">
        <f>IF(S31=0,NA(),RTD("cqg.rtd",,"StudyData", "Close("&amp;$B$2&amp;") When Barix("&amp;$B$2&amp;",reference:=StartOfDay)="&amp;H31&amp;"", "Bar", "", "Close","5","0","All",,,"False","T","EveryTick"))</f>
        <v>23537.7</v>
      </c>
      <c r="H31" s="101">
        <f t="shared" si="3"/>
        <v>27</v>
      </c>
      <c r="N31" s="102">
        <f>IF(S31=0,NA(),RTD("cqg.rtd",,"StudyData", "Open("&amp;$M$1&amp;") When Barix("&amp;$M$1&amp;",reference:=StartOfDay)="&amp;H31&amp;"", "Bar", "", "Open","5","0","All",,,"False","T","EveryTick"))</f>
        <v>174.03</v>
      </c>
      <c r="O31" s="102">
        <f>IF(S31=0,NA(), RTD("cqg.rtd",,"StudyData", "High("&amp;$M$1&amp;") When Barix("&amp;$M$1&amp;",reference:=StartOfDay)="&amp;H31&amp;"", "Bar", "", "High","5","0","All",,,"False","T","EveryTick"))</f>
        <v>174.17</v>
      </c>
      <c r="P31" s="102">
        <f>IF(S31=0,NA(),RTD("cqg.rtd",,"StudyData", "Low("&amp;$M$1&amp;") When Barix("&amp;$M$1&amp;",reference:=StartOfDay)="&amp;H31&amp;"", "Bar", "", "Low","5","0","All",,,"False","T","EveryTick"))</f>
        <v>173.86</v>
      </c>
      <c r="Q31" s="107">
        <f>IF(S31=0,NA(),RTD("cqg.rtd",,"StudyData", "Close("&amp;$M$1&amp;") When Barix("&amp;$M$1&amp;",reference:=StartOfDay)="&amp;H31&amp;"", "Bar", "", "Close","5","0","All",,,"False","T","EveryTick"))</f>
        <v>173.96</v>
      </c>
      <c r="R31" s="111">
        <v>0.44791666666666669</v>
      </c>
      <c r="S31" s="108">
        <f t="shared" si="2"/>
        <v>1</v>
      </c>
    </row>
    <row r="32" spans="1:20" x14ac:dyDescent="0.3">
      <c r="A32" s="111">
        <v>0.4513888888888889</v>
      </c>
      <c r="B32" s="106">
        <f t="shared" si="0"/>
        <v>10</v>
      </c>
      <c r="C32" s="101">
        <f t="shared" si="1"/>
        <v>50</v>
      </c>
      <c r="D32" s="107">
        <f>IF(S32=0,NA(), RTD("cqg.rtd",,"StudyData", "Open("&amp;$B$2&amp;") When Barix("&amp;$B$2&amp;",reference:=StartOfDay)="&amp;H32&amp;"", "Bar", "", "Open","5","0","All",,,"False","T","EveryTick"))</f>
        <v>23538.3</v>
      </c>
      <c r="E32" s="107">
        <f>IF(S32=0,NA(),RTD("cqg.rtd",,"StudyData", "High("&amp;$B$2&amp;") When Barix("&amp;$B$2&amp;",reference:=StartOfDay)="&amp;H32&amp;"", "Bar", "", "High","5","0","All",,,"False","T","EveryTick"))</f>
        <v>23539.1</v>
      </c>
      <c r="F32" s="107">
        <f>IF(S32=0,NA(), RTD("cqg.rtd",,"StudyData", "Low("&amp;$B$2&amp;") When Barix("&amp;$B$2&amp;",reference:=StartOfDay)="&amp;H32&amp;"", "Bar", "", "Low","5","0","All",,,"False","T","EveryTick"))</f>
        <v>23532.1</v>
      </c>
      <c r="G32" s="107">
        <f>IF(S32=0,NA(),RTD("cqg.rtd",,"StudyData", "Close("&amp;$B$2&amp;") When Barix("&amp;$B$2&amp;",reference:=StartOfDay)="&amp;H32&amp;"", "Bar", "", "Close","5","0","All",,,"False","T","EveryTick"))</f>
        <v>23538.5</v>
      </c>
      <c r="H32" s="101">
        <f t="shared" si="3"/>
        <v>28</v>
      </c>
      <c r="N32" s="102">
        <f>IF(S32=0,NA(),RTD("cqg.rtd",,"StudyData", "Open("&amp;$M$1&amp;") When Barix("&amp;$M$1&amp;",reference:=StartOfDay)="&amp;H32&amp;"", "Bar", "", "Open","5","0","All",,,"False","T","EveryTick"))</f>
        <v>173.97</v>
      </c>
      <c r="O32" s="102">
        <f>IF(S32=0,NA(), RTD("cqg.rtd",,"StudyData", "High("&amp;$M$1&amp;") When Barix("&amp;$M$1&amp;",reference:=StartOfDay)="&amp;H32&amp;"", "Bar", "", "High","5","0","All",,,"False","T","EveryTick"))</f>
        <v>174.23</v>
      </c>
      <c r="P32" s="102">
        <f>IF(S32=0,NA(),RTD("cqg.rtd",,"StudyData", "Low("&amp;$M$1&amp;") When Barix("&amp;$M$1&amp;",reference:=StartOfDay)="&amp;H32&amp;"", "Bar", "", "Low","5","0","All",,,"False","T","EveryTick"))</f>
        <v>173.95</v>
      </c>
      <c r="Q32" s="107">
        <f>IF(S32=0,NA(),RTD("cqg.rtd",,"StudyData", "Close("&amp;$M$1&amp;") When Barix("&amp;$M$1&amp;",reference:=StartOfDay)="&amp;H32&amp;"", "Bar", "", "Close","5","0","All",,,"False","T","EveryTick"))</f>
        <v>174.22</v>
      </c>
      <c r="R32" s="111">
        <v>0.4513888888888889</v>
      </c>
      <c r="S32" s="108">
        <f t="shared" si="2"/>
        <v>1</v>
      </c>
    </row>
    <row r="33" spans="1:19" x14ac:dyDescent="0.3">
      <c r="A33" s="111">
        <v>0.4548611111111111</v>
      </c>
      <c r="B33" s="106">
        <f t="shared" si="0"/>
        <v>10</v>
      </c>
      <c r="C33" s="101">
        <f t="shared" si="1"/>
        <v>55</v>
      </c>
      <c r="D33" s="107">
        <f>IF(S33=0,NA(), RTD("cqg.rtd",,"StudyData", "Open("&amp;$B$2&amp;") When Barix("&amp;$B$2&amp;",reference:=StartOfDay)="&amp;H33&amp;"", "Bar", "", "Open","5","0","All",,,"False","T","EveryTick"))</f>
        <v>23538.5</v>
      </c>
      <c r="E33" s="107">
        <f>IF(S33=0,NA(),RTD("cqg.rtd",,"StudyData", "High("&amp;$B$2&amp;") When Barix("&amp;$B$2&amp;",reference:=StartOfDay)="&amp;H33&amp;"", "Bar", "", "High","5","0","All",,,"False","T","EveryTick"))</f>
        <v>23539.3</v>
      </c>
      <c r="F33" s="107">
        <f>IF(S33=0,NA(), RTD("cqg.rtd",,"StudyData", "Low("&amp;$B$2&amp;") When Barix("&amp;$B$2&amp;",reference:=StartOfDay)="&amp;H33&amp;"", "Bar", "", "Low","5","0","All",,,"False","T","EveryTick"))</f>
        <v>23534.3</v>
      </c>
      <c r="G33" s="107">
        <f>IF(S33=0,NA(),RTD("cqg.rtd",,"StudyData", "Close("&amp;$B$2&amp;") When Barix("&amp;$B$2&amp;",reference:=StartOfDay)="&amp;H33&amp;"", "Bar", "", "Close","5","0","All",,,"False","T","EveryTick"))</f>
        <v>23536</v>
      </c>
      <c r="H33" s="101">
        <f t="shared" si="3"/>
        <v>29</v>
      </c>
      <c r="N33" s="102">
        <f>IF(S33=0,NA(),RTD("cqg.rtd",,"StudyData", "Open("&amp;$M$1&amp;") When Barix("&amp;$M$1&amp;",reference:=StartOfDay)="&amp;H33&amp;"", "Bar", "", "Open","5","0","All",,,"False","T","EveryTick"))</f>
        <v>174.23</v>
      </c>
      <c r="O33" s="102">
        <f>IF(S33=0,NA(), RTD("cqg.rtd",,"StudyData", "High("&amp;$M$1&amp;") When Barix("&amp;$M$1&amp;",reference:=StartOfDay)="&amp;H33&amp;"", "Bar", "", "High","5","0","All",,,"False","T","EveryTick"))</f>
        <v>174.38</v>
      </c>
      <c r="P33" s="102">
        <f>IF(S33=0,NA(),RTD("cqg.rtd",,"StudyData", "Low("&amp;$M$1&amp;") When Barix("&amp;$M$1&amp;",reference:=StartOfDay)="&amp;H33&amp;"", "Bar", "", "Low","5","0","All",,,"False","T","EveryTick"))</f>
        <v>174.15</v>
      </c>
      <c r="Q33" s="107">
        <f>IF(S33=0,NA(),RTD("cqg.rtd",,"StudyData", "Close("&amp;$M$1&amp;") When Barix("&amp;$M$1&amp;",reference:=StartOfDay)="&amp;H33&amp;"", "Bar", "", "Close","5","0","All",,,"False","T","EveryTick"))</f>
        <v>174.28</v>
      </c>
      <c r="R33" s="111">
        <v>0.4548611111111111</v>
      </c>
      <c r="S33" s="108">
        <f t="shared" si="2"/>
        <v>1</v>
      </c>
    </row>
    <row r="34" spans="1:19" x14ac:dyDescent="0.3">
      <c r="A34" s="111">
        <v>0.45833333333333331</v>
      </c>
      <c r="B34" s="106">
        <f t="shared" si="0"/>
        <v>11</v>
      </c>
      <c r="C34" s="101">
        <f t="shared" si="1"/>
        <v>0</v>
      </c>
      <c r="D34" s="107">
        <f>IF(S34=0,NA(), RTD("cqg.rtd",,"StudyData", "Open("&amp;$B$2&amp;") When Barix("&amp;$B$2&amp;",reference:=StartOfDay)="&amp;H34&amp;"", "Bar", "", "Open","5","0","All",,,"False","T","EveryTick"))</f>
        <v>23535.9</v>
      </c>
      <c r="E34" s="107">
        <f>IF(S34=0,NA(),RTD("cqg.rtd",,"StudyData", "High("&amp;$B$2&amp;") When Barix("&amp;$B$2&amp;",reference:=StartOfDay)="&amp;H34&amp;"", "Bar", "", "High","5","0","All",,,"False","T","EveryTick"))</f>
        <v>23538.3</v>
      </c>
      <c r="F34" s="107">
        <f>IF(S34=0,NA(), RTD("cqg.rtd",,"StudyData", "Low("&amp;$B$2&amp;") When Barix("&amp;$B$2&amp;",reference:=StartOfDay)="&amp;H34&amp;"", "Bar", "", "Low","5","0","All",,,"False","T","EveryTick"))</f>
        <v>23533.4</v>
      </c>
      <c r="G34" s="107">
        <f>IF(S34=0,NA(),RTD("cqg.rtd",,"StudyData", "Close("&amp;$B$2&amp;") When Barix("&amp;$B$2&amp;",reference:=StartOfDay)="&amp;H34&amp;"", "Bar", "", "Close","5","0","All",,,"False","T","EveryTick"))</f>
        <v>23533.4</v>
      </c>
      <c r="H34" s="101">
        <f t="shared" si="3"/>
        <v>30</v>
      </c>
      <c r="N34" s="102">
        <f>IF(S34=0,NA(),RTD("cqg.rtd",,"StudyData", "Open("&amp;$M$1&amp;") When Barix("&amp;$M$1&amp;",reference:=StartOfDay)="&amp;H34&amp;"", "Bar", "", "Open","5","0","All",,,"False","T","EveryTick"))</f>
        <v>174.27</v>
      </c>
      <c r="O34" s="102">
        <f>IF(S34=0,NA(), RTD("cqg.rtd",,"StudyData", "High("&amp;$M$1&amp;") When Barix("&amp;$M$1&amp;",reference:=StartOfDay)="&amp;H34&amp;"", "Bar", "", "High","5","0","All",,,"False","T","EveryTick"))</f>
        <v>174.4</v>
      </c>
      <c r="P34" s="102">
        <f>IF(S34=0,NA(),RTD("cqg.rtd",,"StudyData", "Low("&amp;$M$1&amp;") When Barix("&amp;$M$1&amp;",reference:=StartOfDay)="&amp;H34&amp;"", "Bar", "", "Low","5","0","All",,,"False","T","EveryTick"))</f>
        <v>174.27</v>
      </c>
      <c r="Q34" s="107">
        <f>IF(S34=0,NA(),RTD("cqg.rtd",,"StudyData", "Close("&amp;$M$1&amp;") When Barix("&amp;$M$1&amp;",reference:=StartOfDay)="&amp;H34&amp;"", "Bar", "", "Close","5","0","All",,,"False","T","EveryTick"))</f>
        <v>174.33</v>
      </c>
      <c r="R34" s="111">
        <v>0.45833333333333331</v>
      </c>
      <c r="S34" s="108">
        <f t="shared" si="2"/>
        <v>1</v>
      </c>
    </row>
    <row r="35" spans="1:19" x14ac:dyDescent="0.3">
      <c r="A35" s="111">
        <v>0.46180555555555558</v>
      </c>
      <c r="B35" s="106">
        <f t="shared" si="0"/>
        <v>11</v>
      </c>
      <c r="C35" s="101">
        <f t="shared" si="1"/>
        <v>5</v>
      </c>
      <c r="D35" s="107">
        <f>IF(S35=0,NA(), RTD("cqg.rtd",,"StudyData", "Open("&amp;$B$2&amp;") When Barix("&amp;$B$2&amp;",reference:=StartOfDay)="&amp;H35&amp;"", "Bar", "", "Open","5","0","All",,,"False","T","EveryTick"))</f>
        <v>23533.200000000001</v>
      </c>
      <c r="E35" s="107">
        <f>IF(S35=0,NA(),RTD("cqg.rtd",,"StudyData", "High("&amp;$B$2&amp;") When Barix("&amp;$B$2&amp;",reference:=StartOfDay)="&amp;H35&amp;"", "Bar", "", "High","5","0","All",,,"False","T","EveryTick"))</f>
        <v>23536</v>
      </c>
      <c r="F35" s="107">
        <f>IF(S35=0,NA(), RTD("cqg.rtd",,"StudyData", "Low("&amp;$B$2&amp;") When Barix("&amp;$B$2&amp;",reference:=StartOfDay)="&amp;H35&amp;"", "Bar", "", "Low","5","0","All",,,"False","T","EveryTick"))</f>
        <v>23532.1</v>
      </c>
      <c r="G35" s="107">
        <f>IF(S35=0,NA(),RTD("cqg.rtd",,"StudyData", "Close("&amp;$B$2&amp;") When Barix("&amp;$B$2&amp;",reference:=StartOfDay)="&amp;H35&amp;"", "Bar", "", "Close","5","0","All",,,"False","T","EveryTick"))</f>
        <v>23532.5</v>
      </c>
      <c r="H35" s="101">
        <f t="shared" si="3"/>
        <v>31</v>
      </c>
      <c r="N35" s="102">
        <f>IF(S35=0,NA(),RTD("cqg.rtd",,"StudyData", "Open("&amp;$M$1&amp;") When Barix("&amp;$M$1&amp;",reference:=StartOfDay)="&amp;H35&amp;"", "Bar", "", "Open","5","0","All",,,"False","T","EveryTick"))</f>
        <v>174.34</v>
      </c>
      <c r="O35" s="102">
        <f>IF(S35=0,NA(), RTD("cqg.rtd",,"StudyData", "High("&amp;$M$1&amp;") When Barix("&amp;$M$1&amp;",reference:=StartOfDay)="&amp;H35&amp;"", "Bar", "", "High","5","0","All",,,"False","T","EveryTick"))</f>
        <v>174.53</v>
      </c>
      <c r="P35" s="102">
        <f>IF(S35=0,NA(),RTD("cqg.rtd",,"StudyData", "Low("&amp;$M$1&amp;") When Barix("&amp;$M$1&amp;",reference:=StartOfDay)="&amp;H35&amp;"", "Bar", "", "Low","5","0","All",,,"False","T","EveryTick"))</f>
        <v>174.33</v>
      </c>
      <c r="Q35" s="107">
        <f>IF(S35=0,NA(),RTD("cqg.rtd",,"StudyData", "Close("&amp;$M$1&amp;") When Barix("&amp;$M$1&amp;",reference:=StartOfDay)="&amp;H35&amp;"", "Bar", "", "Close","5","0","All",,,"False","T","EveryTick"))</f>
        <v>174.36</v>
      </c>
      <c r="R35" s="111">
        <v>0.46180555555555558</v>
      </c>
      <c r="S35" s="108">
        <f t="shared" si="2"/>
        <v>1</v>
      </c>
    </row>
    <row r="36" spans="1:19" x14ac:dyDescent="0.3">
      <c r="A36" s="111">
        <v>0.46527777777777773</v>
      </c>
      <c r="B36" s="106">
        <f t="shared" si="0"/>
        <v>11</v>
      </c>
      <c r="C36" s="101">
        <f t="shared" si="1"/>
        <v>10</v>
      </c>
      <c r="D36" s="107">
        <f>IF(S36=0,NA(), RTD("cqg.rtd",,"StudyData", "Open("&amp;$B$2&amp;") When Barix("&amp;$B$2&amp;",reference:=StartOfDay)="&amp;H36&amp;"", "Bar", "", "Open","5","0","All",,,"False","T","EveryTick"))</f>
        <v>23532.5</v>
      </c>
      <c r="E36" s="107">
        <f>IF(S36=0,NA(),RTD("cqg.rtd",,"StudyData", "High("&amp;$B$2&amp;") When Barix("&amp;$B$2&amp;",reference:=StartOfDay)="&amp;H36&amp;"", "Bar", "", "High","5","0","All",,,"False","T","EveryTick"))</f>
        <v>23533.8</v>
      </c>
      <c r="F36" s="107">
        <f>IF(S36=0,NA(), RTD("cqg.rtd",,"StudyData", "Low("&amp;$B$2&amp;") When Barix("&amp;$B$2&amp;",reference:=StartOfDay)="&amp;H36&amp;"", "Bar", "", "Low","5","0","All",,,"False","T","EveryTick"))</f>
        <v>23520</v>
      </c>
      <c r="G36" s="107">
        <f>IF(S36=0,NA(),RTD("cqg.rtd",,"StudyData", "Close("&amp;$B$2&amp;") When Barix("&amp;$B$2&amp;",reference:=StartOfDay)="&amp;H36&amp;"", "Bar", "", "Close","5","0","All",,,"False","T","EveryTick"))</f>
        <v>23524.7</v>
      </c>
      <c r="H36" s="101">
        <f t="shared" si="3"/>
        <v>32</v>
      </c>
      <c r="N36" s="102">
        <f>IF(S36=0,NA(),RTD("cqg.rtd",,"StudyData", "Open("&amp;$M$1&amp;") When Barix("&amp;$M$1&amp;",reference:=StartOfDay)="&amp;H36&amp;"", "Bar", "", "Open","5","0","All",,,"False","T","EveryTick"))</f>
        <v>174.36</v>
      </c>
      <c r="O36" s="102">
        <f>IF(S36=0,NA(), RTD("cqg.rtd",,"StudyData", "High("&amp;$M$1&amp;") When Barix("&amp;$M$1&amp;",reference:=StartOfDay)="&amp;H36&amp;"", "Bar", "", "High","5","0","All",,,"False","T","EveryTick"))</f>
        <v>174.42</v>
      </c>
      <c r="P36" s="102">
        <f>IF(S36=0,NA(),RTD("cqg.rtd",,"StudyData", "Low("&amp;$M$1&amp;") When Barix("&amp;$M$1&amp;",reference:=StartOfDay)="&amp;H36&amp;"", "Bar", "", "Low","5","0","All",,,"False","T","EveryTick"))</f>
        <v>174.29</v>
      </c>
      <c r="Q36" s="107">
        <f>IF(S36=0,NA(),RTD("cqg.rtd",,"StudyData", "Close("&amp;$M$1&amp;") When Barix("&amp;$M$1&amp;",reference:=StartOfDay)="&amp;H36&amp;"", "Bar", "", "Close","5","0","All",,,"False","T","EveryTick"))</f>
        <v>174.35</v>
      </c>
      <c r="R36" s="111">
        <v>0.46527777777777773</v>
      </c>
      <c r="S36" s="108">
        <f t="shared" si="2"/>
        <v>1</v>
      </c>
    </row>
    <row r="37" spans="1:19" x14ac:dyDescent="0.3">
      <c r="A37" s="111">
        <v>0.46875</v>
      </c>
      <c r="B37" s="106">
        <f t="shared" si="0"/>
        <v>11</v>
      </c>
      <c r="C37" s="101">
        <f t="shared" si="1"/>
        <v>15</v>
      </c>
      <c r="D37" s="107">
        <f>IF(S37=0,NA(), RTD("cqg.rtd",,"StudyData", "Open("&amp;$B$2&amp;") When Barix("&amp;$B$2&amp;",reference:=StartOfDay)="&amp;H37&amp;"", "Bar", "", "Open","5","0","All",,,"False","T","EveryTick"))</f>
        <v>23524.7</v>
      </c>
      <c r="E37" s="107">
        <f>IF(S37=0,NA(),RTD("cqg.rtd",,"StudyData", "High("&amp;$B$2&amp;") When Barix("&amp;$B$2&amp;",reference:=StartOfDay)="&amp;H37&amp;"", "Bar", "", "High","5","0","All",,,"False","T","EveryTick"))</f>
        <v>23525.3</v>
      </c>
      <c r="F37" s="107">
        <f>IF(S37=0,NA(), RTD("cqg.rtd",,"StudyData", "Low("&amp;$B$2&amp;") When Barix("&amp;$B$2&amp;",reference:=StartOfDay)="&amp;H37&amp;"", "Bar", "", "Low","5","0","All",,,"False","T","EveryTick"))</f>
        <v>23514.9</v>
      </c>
      <c r="G37" s="107">
        <f>IF(S37=0,NA(),RTD("cqg.rtd",,"StudyData", "Close("&amp;$B$2&amp;") When Barix("&amp;$B$2&amp;",reference:=StartOfDay)="&amp;H37&amp;"", "Bar", "", "Close","5","0","All",,,"False","T","EveryTick"))</f>
        <v>23514.9</v>
      </c>
      <c r="H37" s="101">
        <f t="shared" si="3"/>
        <v>33</v>
      </c>
      <c r="N37" s="102">
        <f>IF(S37=0,NA(),RTD("cqg.rtd",,"StudyData", "Open("&amp;$M$1&amp;") When Barix("&amp;$M$1&amp;",reference:=StartOfDay)="&amp;H37&amp;"", "Bar", "", "Open","5","0","All",,,"False","T","EveryTick"))</f>
        <v>174.35</v>
      </c>
      <c r="O37" s="102">
        <f>IF(S37=0,NA(), RTD("cqg.rtd",,"StudyData", "High("&amp;$M$1&amp;") When Barix("&amp;$M$1&amp;",reference:=StartOfDay)="&amp;H37&amp;"", "Bar", "", "High","5","0","All",,,"False","T","EveryTick"))</f>
        <v>174.37</v>
      </c>
      <c r="P37" s="102">
        <f>IF(S37=0,NA(),RTD("cqg.rtd",,"StudyData", "Low("&amp;$M$1&amp;") When Barix("&amp;$M$1&amp;",reference:=StartOfDay)="&amp;H37&amp;"", "Bar", "", "Low","5","0","All",,,"False","T","EveryTick"))</f>
        <v>174.12</v>
      </c>
      <c r="Q37" s="107">
        <f>IF(S37=0,NA(),RTD("cqg.rtd",,"StudyData", "Close("&amp;$M$1&amp;") When Barix("&amp;$M$1&amp;",reference:=StartOfDay)="&amp;H37&amp;"", "Bar", "", "Close","5","0","All",,,"False","T","EveryTick"))</f>
        <v>174.13</v>
      </c>
      <c r="R37" s="111">
        <v>0.46875</v>
      </c>
      <c r="S37" s="108">
        <f t="shared" si="2"/>
        <v>1</v>
      </c>
    </row>
    <row r="38" spans="1:19" x14ac:dyDescent="0.3">
      <c r="A38" s="111">
        <v>0.47222222222222227</v>
      </c>
      <c r="B38" s="106">
        <f t="shared" si="0"/>
        <v>11</v>
      </c>
      <c r="C38" s="101">
        <f t="shared" si="1"/>
        <v>20</v>
      </c>
      <c r="D38" s="107">
        <f>IF(S38=0,NA(), RTD("cqg.rtd",,"StudyData", "Open("&amp;$B$2&amp;") When Barix("&amp;$B$2&amp;",reference:=StartOfDay)="&amp;H38&amp;"", "Bar", "", "Open","5","0","All",,,"False","T","EveryTick"))</f>
        <v>23514</v>
      </c>
      <c r="E38" s="107">
        <f>IF(S38=0,NA(),RTD("cqg.rtd",,"StudyData", "High("&amp;$B$2&amp;") When Barix("&amp;$B$2&amp;",reference:=StartOfDay)="&amp;H38&amp;"", "Bar", "", "High","5","0","All",,,"False","T","EveryTick"))</f>
        <v>23521</v>
      </c>
      <c r="F38" s="107">
        <f>IF(S38=0,NA(), RTD("cqg.rtd",,"StudyData", "Low("&amp;$B$2&amp;") When Barix("&amp;$B$2&amp;",reference:=StartOfDay)="&amp;H38&amp;"", "Bar", "", "Low","5","0","All",,,"False","T","EveryTick"))</f>
        <v>23507.599999999999</v>
      </c>
      <c r="G38" s="107">
        <f>IF(S38=0,NA(),RTD("cqg.rtd",,"StudyData", "Close("&amp;$B$2&amp;") When Barix("&amp;$B$2&amp;",reference:=StartOfDay)="&amp;H38&amp;"", "Bar", "", "Close","5","0","All",,,"False","T","EveryTick"))</f>
        <v>23520.9</v>
      </c>
      <c r="H38" s="101">
        <f t="shared" si="3"/>
        <v>34</v>
      </c>
      <c r="N38" s="102">
        <f>IF(S38=0,NA(),RTD("cqg.rtd",,"StudyData", "Open("&amp;$M$1&amp;") When Barix("&amp;$M$1&amp;",reference:=StartOfDay)="&amp;H38&amp;"", "Bar", "", "Open","5","0","All",,,"False","T","EveryTick"))</f>
        <v>174.13</v>
      </c>
      <c r="O38" s="102">
        <f>IF(S38=0,NA(), RTD("cqg.rtd",,"StudyData", "High("&amp;$M$1&amp;") When Barix("&amp;$M$1&amp;",reference:=StartOfDay)="&amp;H38&amp;"", "Bar", "", "High","5","0","All",,,"False","T","EveryTick"))</f>
        <v>174.24</v>
      </c>
      <c r="P38" s="102">
        <f>IF(S38=0,NA(),RTD("cqg.rtd",,"StudyData", "Low("&amp;$M$1&amp;") When Barix("&amp;$M$1&amp;",reference:=StartOfDay)="&amp;H38&amp;"", "Bar", "", "Low","5","0","All",,,"False","T","EveryTick"))</f>
        <v>174.01</v>
      </c>
      <c r="Q38" s="107">
        <f>IF(S38=0,NA(),RTD("cqg.rtd",,"StudyData", "Close("&amp;$M$1&amp;") When Barix("&amp;$M$1&amp;",reference:=StartOfDay)="&amp;H38&amp;"", "Bar", "", "Close","5","0","All",,,"False","T","EveryTick"))</f>
        <v>174.15</v>
      </c>
      <c r="R38" s="111">
        <v>0.47222222222222227</v>
      </c>
      <c r="S38" s="108">
        <f t="shared" si="2"/>
        <v>1</v>
      </c>
    </row>
    <row r="39" spans="1:19" x14ac:dyDescent="0.3">
      <c r="A39" s="111">
        <v>0.47569444444444442</v>
      </c>
      <c r="B39" s="106">
        <f t="shared" si="0"/>
        <v>11</v>
      </c>
      <c r="C39" s="101">
        <f t="shared" si="1"/>
        <v>25</v>
      </c>
      <c r="D39" s="107">
        <f>IF(S39=0,NA(), RTD("cqg.rtd",,"StudyData", "Open("&amp;$B$2&amp;") When Barix("&amp;$B$2&amp;",reference:=StartOfDay)="&amp;H39&amp;"", "Bar", "", "Open","5","0","All",,,"False","T","EveryTick"))</f>
        <v>23521</v>
      </c>
      <c r="E39" s="107">
        <f>IF(S39=0,NA(),RTD("cqg.rtd",,"StudyData", "High("&amp;$B$2&amp;") When Barix("&amp;$B$2&amp;",reference:=StartOfDay)="&amp;H39&amp;"", "Bar", "", "High","5","0","All",,,"False","T","EveryTick"))</f>
        <v>23521.8</v>
      </c>
      <c r="F39" s="107">
        <f>IF(S39=0,NA(), RTD("cqg.rtd",,"StudyData", "Low("&amp;$B$2&amp;") When Barix("&amp;$B$2&amp;",reference:=StartOfDay)="&amp;H39&amp;"", "Bar", "", "Low","5","0","All",,,"False","T","EveryTick"))</f>
        <v>23515.9</v>
      </c>
      <c r="G39" s="107">
        <f>IF(S39=0,NA(),RTD("cqg.rtd",,"StudyData", "Close("&amp;$B$2&amp;") When Barix("&amp;$B$2&amp;",reference:=StartOfDay)="&amp;H39&amp;"", "Bar", "", "Close","5","0","All",,,"False","T","EveryTick"))</f>
        <v>23515.9</v>
      </c>
      <c r="H39" s="101">
        <f t="shared" si="3"/>
        <v>35</v>
      </c>
      <c r="N39" s="102">
        <f>IF(S39=0,NA(),RTD("cqg.rtd",,"StudyData", "Open("&amp;$M$1&amp;") When Barix("&amp;$M$1&amp;",reference:=StartOfDay)="&amp;H39&amp;"", "Bar", "", "Open","5","0","All",,,"False","T","EveryTick"))</f>
        <v>174.15</v>
      </c>
      <c r="O39" s="102">
        <f>IF(S39=0,NA(), RTD("cqg.rtd",,"StudyData", "High("&amp;$M$1&amp;") When Barix("&amp;$M$1&amp;",reference:=StartOfDay)="&amp;H39&amp;"", "Bar", "", "High","5","0","All",,,"False","T","EveryTick"))</f>
        <v>174.22</v>
      </c>
      <c r="P39" s="102">
        <f>IF(S39=0,NA(),RTD("cqg.rtd",,"StudyData", "Low("&amp;$M$1&amp;") When Barix("&amp;$M$1&amp;",reference:=StartOfDay)="&amp;H39&amp;"", "Bar", "", "Low","5","0","All",,,"False","T","EveryTick"))</f>
        <v>174.04</v>
      </c>
      <c r="Q39" s="107">
        <f>IF(S39=0,NA(),RTD("cqg.rtd",,"StudyData", "Close("&amp;$M$1&amp;") When Barix("&amp;$M$1&amp;",reference:=StartOfDay)="&amp;H39&amp;"", "Bar", "", "Close","5","0","All",,,"False","T","EveryTick"))</f>
        <v>174.13</v>
      </c>
      <c r="R39" s="111">
        <v>0.47569444444444442</v>
      </c>
      <c r="S39" s="108">
        <f t="shared" si="2"/>
        <v>1</v>
      </c>
    </row>
    <row r="40" spans="1:19" x14ac:dyDescent="0.3">
      <c r="A40" s="111">
        <v>0.47916666666666669</v>
      </c>
      <c r="B40" s="106">
        <f t="shared" si="0"/>
        <v>11</v>
      </c>
      <c r="C40" s="101">
        <f t="shared" si="1"/>
        <v>30</v>
      </c>
      <c r="D40" s="107">
        <f>IF(S40=0,NA(), RTD("cqg.rtd",,"StudyData", "Open("&amp;$B$2&amp;") When Barix("&amp;$B$2&amp;",reference:=StartOfDay)="&amp;H40&amp;"", "Bar", "", "Open","5","0","All",,,"False","T","EveryTick"))</f>
        <v>23515.9</v>
      </c>
      <c r="E40" s="107">
        <f>IF(S40=0,NA(),RTD("cqg.rtd",,"StudyData", "High("&amp;$B$2&amp;") When Barix("&amp;$B$2&amp;",reference:=StartOfDay)="&amp;H40&amp;"", "Bar", "", "High","5","0","All",,,"False","T","EveryTick"))</f>
        <v>23516.3</v>
      </c>
      <c r="F40" s="107">
        <f>IF(S40=0,NA(), RTD("cqg.rtd",,"StudyData", "Low("&amp;$B$2&amp;") When Barix("&amp;$B$2&amp;",reference:=StartOfDay)="&amp;H40&amp;"", "Bar", "", "Low","5","0","All",,,"False","T","EveryTick"))</f>
        <v>23511</v>
      </c>
      <c r="G40" s="107">
        <f>IF(S40=0,NA(),RTD("cqg.rtd",,"StudyData", "Close("&amp;$B$2&amp;") When Barix("&amp;$B$2&amp;",reference:=StartOfDay)="&amp;H40&amp;"", "Bar", "", "Close","5","0","All",,,"False","T","EveryTick"))</f>
        <v>23515.4</v>
      </c>
      <c r="H40" s="101">
        <f t="shared" si="3"/>
        <v>36</v>
      </c>
      <c r="N40" s="102">
        <f>IF(S40=0,NA(),RTD("cqg.rtd",,"StudyData", "Open("&amp;$M$1&amp;") When Barix("&amp;$M$1&amp;",reference:=StartOfDay)="&amp;H40&amp;"", "Bar", "", "Open","5","0","All",,,"False","T","EveryTick"))</f>
        <v>174.14</v>
      </c>
      <c r="O40" s="102">
        <f>IF(S40=0,NA(), RTD("cqg.rtd",,"StudyData", "High("&amp;$M$1&amp;") When Barix("&amp;$M$1&amp;",reference:=StartOfDay)="&amp;H40&amp;"", "Bar", "", "High","5","0","All",,,"False","T","EveryTick"))</f>
        <v>174.26</v>
      </c>
      <c r="P40" s="102">
        <f>IF(S40=0,NA(),RTD("cqg.rtd",,"StudyData", "Low("&amp;$M$1&amp;") When Barix("&amp;$M$1&amp;",reference:=StartOfDay)="&amp;H40&amp;"", "Bar", "", "Low","5","0","All",,,"False","T","EveryTick"))</f>
        <v>174.07</v>
      </c>
      <c r="Q40" s="107">
        <f>IF(S40=0,NA(),RTD("cqg.rtd",,"StudyData", "Close("&amp;$M$1&amp;") When Barix("&amp;$M$1&amp;",reference:=StartOfDay)="&amp;H40&amp;"", "Bar", "", "Close","5","0","All",,,"False","T","EveryTick"))</f>
        <v>174.26</v>
      </c>
      <c r="R40" s="111">
        <v>0.47916666666666669</v>
      </c>
      <c r="S40" s="108">
        <f t="shared" si="2"/>
        <v>1</v>
      </c>
    </row>
    <row r="41" spans="1:19" x14ac:dyDescent="0.3">
      <c r="A41" s="111">
        <v>0.4826388888888889</v>
      </c>
      <c r="B41" s="106">
        <f t="shared" si="0"/>
        <v>11</v>
      </c>
      <c r="C41" s="101">
        <f t="shared" si="1"/>
        <v>35</v>
      </c>
      <c r="D41" s="107">
        <f>IF(S41=0,NA(), RTD("cqg.rtd",,"StudyData", "Open("&amp;$B$2&amp;") When Barix("&amp;$B$2&amp;",reference:=StartOfDay)="&amp;H41&amp;"", "Bar", "", "Open","5","0","All",,,"False","T","EveryTick"))</f>
        <v>23515.5</v>
      </c>
      <c r="E41" s="107">
        <f>IF(S41=0,NA(),RTD("cqg.rtd",,"StudyData", "High("&amp;$B$2&amp;") When Barix("&amp;$B$2&amp;",reference:=StartOfDay)="&amp;H41&amp;"", "Bar", "", "High","5","0","All",,,"False","T","EveryTick"))</f>
        <v>23517.4</v>
      </c>
      <c r="F41" s="107">
        <f>IF(S41=0,NA(), RTD("cqg.rtd",,"StudyData", "Low("&amp;$B$2&amp;") When Barix("&amp;$B$2&amp;",reference:=StartOfDay)="&amp;H41&amp;"", "Bar", "", "Low","5","0","All",,,"False","T","EveryTick"))</f>
        <v>23514.9</v>
      </c>
      <c r="G41" s="107">
        <f>IF(S41=0,NA(),RTD("cqg.rtd",,"StudyData", "Close("&amp;$B$2&amp;") When Barix("&amp;$B$2&amp;",reference:=StartOfDay)="&amp;H41&amp;"", "Bar", "", "Close","5","0","All",,,"False","T","EveryTick"))</f>
        <v>23515.1</v>
      </c>
      <c r="H41" s="101">
        <f t="shared" si="3"/>
        <v>37</v>
      </c>
      <c r="N41" s="102">
        <f>IF(S41=0,NA(),RTD("cqg.rtd",,"StudyData", "Open("&amp;$M$1&amp;") When Barix("&amp;$M$1&amp;",reference:=StartOfDay)="&amp;H41&amp;"", "Bar", "", "Open","5","0","All",,,"False","T","EveryTick"))</f>
        <v>174.26</v>
      </c>
      <c r="O41" s="102">
        <f>IF(S41=0,NA(), RTD("cqg.rtd",,"StudyData", "High("&amp;$M$1&amp;") When Barix("&amp;$M$1&amp;",reference:=StartOfDay)="&amp;H41&amp;"", "Bar", "", "High","5","0","All",,,"False","T","EveryTick"))</f>
        <v>174.31</v>
      </c>
      <c r="P41" s="102">
        <f>IF(S41=0,NA(),RTD("cqg.rtd",,"StudyData", "Low("&amp;$M$1&amp;") When Barix("&amp;$M$1&amp;",reference:=StartOfDay)="&amp;H41&amp;"", "Bar", "", "Low","5","0","All",,,"False","T","EveryTick"))</f>
        <v>174.18</v>
      </c>
      <c r="Q41" s="107">
        <f>IF(S41=0,NA(),RTD("cqg.rtd",,"StudyData", "Close("&amp;$M$1&amp;") When Barix("&amp;$M$1&amp;",reference:=StartOfDay)="&amp;H41&amp;"", "Bar", "", "Close","5","0","All",,,"False","T","EveryTick"))</f>
        <v>174.29</v>
      </c>
      <c r="R41" s="111">
        <v>0.4826388888888889</v>
      </c>
      <c r="S41" s="108">
        <f t="shared" si="2"/>
        <v>1</v>
      </c>
    </row>
    <row r="42" spans="1:19" x14ac:dyDescent="0.3">
      <c r="A42" s="111">
        <v>0.4861111111111111</v>
      </c>
      <c r="B42" s="106">
        <f t="shared" si="0"/>
        <v>11</v>
      </c>
      <c r="C42" s="101">
        <f t="shared" si="1"/>
        <v>40</v>
      </c>
      <c r="D42" s="107">
        <f>IF(S42=0,NA(), RTD("cqg.rtd",,"StudyData", "Open("&amp;$B$2&amp;") When Barix("&amp;$B$2&amp;",reference:=StartOfDay)="&amp;H42&amp;"", "Bar", "", "Open","5","0","All",,,"False","T","EveryTick"))</f>
        <v>23515.1</v>
      </c>
      <c r="E42" s="107">
        <f>IF(S42=0,NA(),RTD("cqg.rtd",,"StudyData", "High("&amp;$B$2&amp;") When Barix("&amp;$B$2&amp;",reference:=StartOfDay)="&amp;H42&amp;"", "Bar", "", "High","5","0","All",,,"False","T","EveryTick"))</f>
        <v>23517.4</v>
      </c>
      <c r="F42" s="107">
        <f>IF(S42=0,NA(), RTD("cqg.rtd",,"StudyData", "Low("&amp;$B$2&amp;") When Barix("&amp;$B$2&amp;",reference:=StartOfDay)="&amp;H42&amp;"", "Bar", "", "Low","5","0","All",,,"False","T","EveryTick"))</f>
        <v>23512.5</v>
      </c>
      <c r="G42" s="107">
        <f>IF(S42=0,NA(),RTD("cqg.rtd",,"StudyData", "Close("&amp;$B$2&amp;") When Barix("&amp;$B$2&amp;",reference:=StartOfDay)="&amp;H42&amp;"", "Bar", "", "Close","5","0","All",,,"False","T","EveryTick"))</f>
        <v>23514.6</v>
      </c>
      <c r="H42" s="101">
        <f t="shared" si="3"/>
        <v>38</v>
      </c>
      <c r="N42" s="102">
        <f>IF(S42=0,NA(),RTD("cqg.rtd",,"StudyData", "Open("&amp;$M$1&amp;") When Barix("&amp;$M$1&amp;",reference:=StartOfDay)="&amp;H42&amp;"", "Bar", "", "Open","5","0","All",,,"False","T","EveryTick"))</f>
        <v>174.29</v>
      </c>
      <c r="O42" s="102">
        <f>IF(S42=0,NA(), RTD("cqg.rtd",,"StudyData", "High("&amp;$M$1&amp;") When Barix("&amp;$M$1&amp;",reference:=StartOfDay)="&amp;H42&amp;"", "Bar", "", "High","5","0","All",,,"False","T","EveryTick"))</f>
        <v>174.39</v>
      </c>
      <c r="P42" s="102">
        <f>IF(S42=0,NA(),RTD("cqg.rtd",,"StudyData", "Low("&amp;$M$1&amp;") When Barix("&amp;$M$1&amp;",reference:=StartOfDay)="&amp;H42&amp;"", "Bar", "", "Low","5","0","All",,,"False","T","EveryTick"))</f>
        <v>174.23</v>
      </c>
      <c r="Q42" s="107">
        <f>IF(S42=0,NA(),RTD("cqg.rtd",,"StudyData", "Close("&amp;$M$1&amp;") When Barix("&amp;$M$1&amp;",reference:=StartOfDay)="&amp;H42&amp;"", "Bar", "", "Close","5","0","All",,,"False","T","EveryTick"))</f>
        <v>174.35</v>
      </c>
      <c r="R42" s="111">
        <v>0.4861111111111111</v>
      </c>
      <c r="S42" s="108">
        <f t="shared" si="2"/>
        <v>1</v>
      </c>
    </row>
    <row r="43" spans="1:19" x14ac:dyDescent="0.3">
      <c r="A43" s="111">
        <v>0.48958333333333331</v>
      </c>
      <c r="B43" s="106">
        <f t="shared" si="0"/>
        <v>11</v>
      </c>
      <c r="C43" s="101">
        <f t="shared" si="1"/>
        <v>45</v>
      </c>
      <c r="D43" s="107">
        <f>IF(S43=0,NA(), RTD("cqg.rtd",,"StudyData", "Open("&amp;$B$2&amp;") When Barix("&amp;$B$2&amp;",reference:=StartOfDay)="&amp;H43&amp;"", "Bar", "", "Open","5","0","All",,,"False","T","EveryTick"))</f>
        <v>23514.400000000001</v>
      </c>
      <c r="E43" s="107">
        <f>IF(S43=0,NA(),RTD("cqg.rtd",,"StudyData", "High("&amp;$B$2&amp;") When Barix("&amp;$B$2&amp;",reference:=StartOfDay)="&amp;H43&amp;"", "Bar", "", "High","5","0","All",,,"False","T","EveryTick"))</f>
        <v>23517.7</v>
      </c>
      <c r="F43" s="107">
        <f>IF(S43=0,NA(), RTD("cqg.rtd",,"StudyData", "Low("&amp;$B$2&amp;") When Barix("&amp;$B$2&amp;",reference:=StartOfDay)="&amp;H43&amp;"", "Bar", "", "Low","5","0","All",,,"False","T","EveryTick"))</f>
        <v>23512.6</v>
      </c>
      <c r="G43" s="107">
        <f>IF(S43=0,NA(),RTD("cqg.rtd",,"StudyData", "Close("&amp;$B$2&amp;") When Barix("&amp;$B$2&amp;",reference:=StartOfDay)="&amp;H43&amp;"", "Bar", "", "Close","5","0","All",,,"False","T","EveryTick"))</f>
        <v>23517.1</v>
      </c>
      <c r="H43" s="101">
        <f t="shared" si="3"/>
        <v>39</v>
      </c>
      <c r="N43" s="102">
        <f>IF(S43=0,NA(),RTD("cqg.rtd",,"StudyData", "Open("&amp;$M$1&amp;") When Barix("&amp;$M$1&amp;",reference:=StartOfDay)="&amp;H43&amp;"", "Bar", "", "Open","5","0","All",,,"False","T","EveryTick"))</f>
        <v>174.35</v>
      </c>
      <c r="O43" s="102">
        <f>IF(S43=0,NA(), RTD("cqg.rtd",,"StudyData", "High("&amp;$M$1&amp;") When Barix("&amp;$M$1&amp;",reference:=StartOfDay)="&amp;H43&amp;"", "Bar", "", "High","5","0","All",,,"False","T","EveryTick"))</f>
        <v>174.38</v>
      </c>
      <c r="P43" s="102">
        <f>IF(S43=0,NA(),RTD("cqg.rtd",,"StudyData", "Low("&amp;$M$1&amp;") When Barix("&amp;$M$1&amp;",reference:=StartOfDay)="&amp;H43&amp;"", "Bar", "", "Low","5","0","All",,,"False","T","EveryTick"))</f>
        <v>174.28</v>
      </c>
      <c r="Q43" s="107">
        <f>IF(S43=0,NA(),RTD("cqg.rtd",,"StudyData", "Close("&amp;$M$1&amp;") When Barix("&amp;$M$1&amp;",reference:=StartOfDay)="&amp;H43&amp;"", "Bar", "", "Close","5","0","All",,,"False","T","EveryTick"))</f>
        <v>174.31</v>
      </c>
      <c r="R43" s="111">
        <v>0.48958333333333331</v>
      </c>
      <c r="S43" s="108">
        <f t="shared" si="2"/>
        <v>1</v>
      </c>
    </row>
    <row r="44" spans="1:19" x14ac:dyDescent="0.3">
      <c r="A44" s="111">
        <v>0.49305555555555558</v>
      </c>
      <c r="B44" s="106">
        <f t="shared" si="0"/>
        <v>11</v>
      </c>
      <c r="C44" s="101">
        <f t="shared" si="1"/>
        <v>50</v>
      </c>
      <c r="D44" s="107">
        <f>IF(S44=0,NA(), RTD("cqg.rtd",,"StudyData", "Open("&amp;$B$2&amp;") When Barix("&amp;$B$2&amp;",reference:=StartOfDay)="&amp;H44&amp;"", "Bar", "", "Open","5","0","All",,,"False","T","EveryTick"))</f>
        <v>23517.1</v>
      </c>
      <c r="E44" s="107">
        <f>IF(S44=0,NA(),RTD("cqg.rtd",,"StudyData", "High("&amp;$B$2&amp;") When Barix("&amp;$B$2&amp;",reference:=StartOfDay)="&amp;H44&amp;"", "Bar", "", "High","5","0","All",,,"False","T","EveryTick"))</f>
        <v>23522.2</v>
      </c>
      <c r="F44" s="107">
        <f>IF(S44=0,NA(), RTD("cqg.rtd",,"StudyData", "Low("&amp;$B$2&amp;") When Barix("&amp;$B$2&amp;",reference:=StartOfDay)="&amp;H44&amp;"", "Bar", "", "Low","5","0","All",,,"False","T","EveryTick"))</f>
        <v>23511.200000000001</v>
      </c>
      <c r="G44" s="107">
        <f>IF(S44=0,NA(),RTD("cqg.rtd",,"StudyData", "Close("&amp;$B$2&amp;") When Barix("&amp;$B$2&amp;",reference:=StartOfDay)="&amp;H44&amp;"", "Bar", "", "Close","5","0","All",,,"False","T","EveryTick"))</f>
        <v>23522</v>
      </c>
      <c r="H44" s="101">
        <f t="shared" si="3"/>
        <v>40</v>
      </c>
      <c r="N44" s="102">
        <f>IF(S44=0,NA(),RTD("cqg.rtd",,"StudyData", "Open("&amp;$M$1&amp;") When Barix("&amp;$M$1&amp;",reference:=StartOfDay)="&amp;H44&amp;"", "Bar", "", "Open","5","0","All",,,"False","T","EveryTick"))</f>
        <v>174.31</v>
      </c>
      <c r="O44" s="102">
        <f>IF(S44=0,NA(), RTD("cqg.rtd",,"StudyData", "High("&amp;$M$1&amp;") When Barix("&amp;$M$1&amp;",reference:=StartOfDay)="&amp;H44&amp;"", "Bar", "", "High","5","0","All",,,"False","T","EveryTick"))</f>
        <v>174.34</v>
      </c>
      <c r="P44" s="102">
        <f>IF(S44=0,NA(),RTD("cqg.rtd",,"StudyData", "Low("&amp;$M$1&amp;") When Barix("&amp;$M$1&amp;",reference:=StartOfDay)="&amp;H44&amp;"", "Bar", "", "Low","5","0","All",,,"False","T","EveryTick"))</f>
        <v>174.21</v>
      </c>
      <c r="Q44" s="107">
        <f>IF(S44=0,NA(),RTD("cqg.rtd",,"StudyData", "Close("&amp;$M$1&amp;") When Barix("&amp;$M$1&amp;",reference:=StartOfDay)="&amp;H44&amp;"", "Bar", "", "Close","5","0","All",,,"False","T","EveryTick"))</f>
        <v>174.34</v>
      </c>
      <c r="R44" s="111">
        <v>0.49305555555555558</v>
      </c>
      <c r="S44" s="108">
        <f t="shared" si="2"/>
        <v>1</v>
      </c>
    </row>
    <row r="45" spans="1:19" x14ac:dyDescent="0.3">
      <c r="A45" s="111">
        <v>0.49652777777777773</v>
      </c>
      <c r="B45" s="106">
        <f t="shared" si="0"/>
        <v>11</v>
      </c>
      <c r="C45" s="101">
        <f t="shared" si="1"/>
        <v>55</v>
      </c>
      <c r="D45" s="107">
        <f>IF(S45=0,NA(), RTD("cqg.rtd",,"StudyData", "Open("&amp;$B$2&amp;") When Barix("&amp;$B$2&amp;",reference:=StartOfDay)="&amp;H45&amp;"", "Bar", "", "Open","5","0","All",,,"False","T","EveryTick"))</f>
        <v>23522</v>
      </c>
      <c r="E45" s="107">
        <f>IF(S45=0,NA(),RTD("cqg.rtd",,"StudyData", "High("&amp;$B$2&amp;") When Barix("&amp;$B$2&amp;",reference:=StartOfDay)="&amp;H45&amp;"", "Bar", "", "High","5","0","All",,,"False","T","EveryTick"))</f>
        <v>23529</v>
      </c>
      <c r="F45" s="107">
        <f>IF(S45=0,NA(), RTD("cqg.rtd",,"StudyData", "Low("&amp;$B$2&amp;") When Barix("&amp;$B$2&amp;",reference:=StartOfDay)="&amp;H45&amp;"", "Bar", "", "Low","5","0","All",,,"False","T","EveryTick"))</f>
        <v>23521.7</v>
      </c>
      <c r="G45" s="107">
        <f>IF(S45=0,NA(),RTD("cqg.rtd",,"StudyData", "Close("&amp;$B$2&amp;") When Barix("&amp;$B$2&amp;",reference:=StartOfDay)="&amp;H45&amp;"", "Bar", "", "Close","5","0","All",,,"False","T","EveryTick"))</f>
        <v>23527.9</v>
      </c>
      <c r="H45" s="101">
        <f t="shared" si="3"/>
        <v>41</v>
      </c>
      <c r="N45" s="102">
        <f>IF(S45=0,NA(),RTD("cqg.rtd",,"StudyData", "Open("&amp;$M$1&amp;") When Barix("&amp;$M$1&amp;",reference:=StartOfDay)="&amp;H45&amp;"", "Bar", "", "Open","5","0","All",,,"False","T","EveryTick"))</f>
        <v>174.34</v>
      </c>
      <c r="O45" s="102">
        <f>IF(S45=0,NA(), RTD("cqg.rtd",,"StudyData", "High("&amp;$M$1&amp;") When Barix("&amp;$M$1&amp;",reference:=StartOfDay)="&amp;H45&amp;"", "Bar", "", "High","5","0","All",,,"False","T","EveryTick"))</f>
        <v>174.35</v>
      </c>
      <c r="P45" s="102">
        <f>IF(S45=0,NA(),RTD("cqg.rtd",,"StudyData", "Low("&amp;$M$1&amp;") When Barix("&amp;$M$1&amp;",reference:=StartOfDay)="&amp;H45&amp;"", "Bar", "", "Low","5","0","All",,,"False","T","EveryTick"))</f>
        <v>174.25</v>
      </c>
      <c r="Q45" s="107">
        <f>IF(S45=0,NA(),RTD("cqg.rtd",,"StudyData", "Close("&amp;$M$1&amp;") When Barix("&amp;$M$1&amp;",reference:=StartOfDay)="&amp;H45&amp;"", "Bar", "", "Close","5","0","All",,,"False","T","EveryTick"))</f>
        <v>174.27</v>
      </c>
      <c r="R45" s="111">
        <v>0.49652777777777773</v>
      </c>
      <c r="S45" s="108">
        <f t="shared" si="2"/>
        <v>1</v>
      </c>
    </row>
    <row r="46" spans="1:19" x14ac:dyDescent="0.3">
      <c r="A46" s="111">
        <v>0.5</v>
      </c>
      <c r="B46" s="106">
        <f t="shared" si="0"/>
        <v>12</v>
      </c>
      <c r="C46" s="101">
        <f t="shared" si="1"/>
        <v>0</v>
      </c>
      <c r="D46" s="107">
        <f>IF(S46=0,NA(), RTD("cqg.rtd",,"StudyData", "Open("&amp;$B$2&amp;") When Barix("&amp;$B$2&amp;",reference:=StartOfDay)="&amp;H46&amp;"", "Bar", "", "Open","5","0","All",,,"False","T","EveryTick"))</f>
        <v>23527.8</v>
      </c>
      <c r="E46" s="107">
        <f>IF(S46=0,NA(),RTD("cqg.rtd",,"StudyData", "High("&amp;$B$2&amp;") When Barix("&amp;$B$2&amp;",reference:=StartOfDay)="&amp;H46&amp;"", "Bar", "", "High","5","0","All",,,"False","T","EveryTick"))</f>
        <v>23528</v>
      </c>
      <c r="F46" s="107">
        <f>IF(S46=0,NA(), RTD("cqg.rtd",,"StudyData", "Low("&amp;$B$2&amp;") When Barix("&amp;$B$2&amp;",reference:=StartOfDay)="&amp;H46&amp;"", "Bar", "", "Low","5","0","All",,,"False","T","EveryTick"))</f>
        <v>23523</v>
      </c>
      <c r="G46" s="107">
        <f>IF(S46=0,NA(),RTD("cqg.rtd",,"StudyData", "Close("&amp;$B$2&amp;") When Barix("&amp;$B$2&amp;",reference:=StartOfDay)="&amp;H46&amp;"", "Bar", "", "Close","5","0","All",,,"False","T","EveryTick"))</f>
        <v>23525.8</v>
      </c>
      <c r="H46" s="101">
        <f t="shared" si="3"/>
        <v>42</v>
      </c>
      <c r="N46" s="102">
        <f>IF(S46=0,NA(),RTD("cqg.rtd",,"StudyData", "Open("&amp;$M$1&amp;") When Barix("&amp;$M$1&amp;",reference:=StartOfDay)="&amp;H46&amp;"", "Bar", "", "Open","5","0","All",,,"False","T","EveryTick"))</f>
        <v>174.27</v>
      </c>
      <c r="O46" s="102">
        <f>IF(S46=0,NA(), RTD("cqg.rtd",,"StudyData", "High("&amp;$M$1&amp;") When Barix("&amp;$M$1&amp;",reference:=StartOfDay)="&amp;H46&amp;"", "Bar", "", "High","5","0","All",,,"False","T","EveryTick"))</f>
        <v>174.27</v>
      </c>
      <c r="P46" s="102">
        <f>IF(S46=0,NA(),RTD("cqg.rtd",,"StudyData", "Low("&amp;$M$1&amp;") When Barix("&amp;$M$1&amp;",reference:=StartOfDay)="&amp;H46&amp;"", "Bar", "", "Low","5","0","All",,,"False","T","EveryTick"))</f>
        <v>173.91</v>
      </c>
      <c r="Q46" s="107">
        <f>IF(S46=0,NA(),RTD("cqg.rtd",,"StudyData", "Close("&amp;$M$1&amp;") When Barix("&amp;$M$1&amp;",reference:=StartOfDay)="&amp;H46&amp;"", "Bar", "", "Close","5","0","All",,,"False","T","EveryTick"))</f>
        <v>173.92</v>
      </c>
      <c r="R46" s="111">
        <v>0.5</v>
      </c>
      <c r="S46" s="108">
        <f t="shared" si="2"/>
        <v>1</v>
      </c>
    </row>
    <row r="47" spans="1:19" x14ac:dyDescent="0.3">
      <c r="A47" s="111">
        <v>0.50347222222222221</v>
      </c>
      <c r="B47" s="106">
        <f t="shared" si="0"/>
        <v>12</v>
      </c>
      <c r="C47" s="101">
        <f t="shared" si="1"/>
        <v>5</v>
      </c>
      <c r="D47" s="107">
        <f>IF(S47=0,NA(), RTD("cqg.rtd",,"StudyData", "Open("&amp;$B$2&amp;") When Barix("&amp;$B$2&amp;",reference:=StartOfDay)="&amp;H47&amp;"", "Bar", "", "Open","5","0","All",,,"False","T","EveryTick"))</f>
        <v>23525.7</v>
      </c>
      <c r="E47" s="107">
        <f>IF(S47=0,NA(),RTD("cqg.rtd",,"StudyData", "High("&amp;$B$2&amp;") When Barix("&amp;$B$2&amp;",reference:=StartOfDay)="&amp;H47&amp;"", "Bar", "", "High","5","0","All",,,"False","T","EveryTick"))</f>
        <v>23525.7</v>
      </c>
      <c r="F47" s="107">
        <f>IF(S47=0,NA(), RTD("cqg.rtd",,"StudyData", "Low("&amp;$B$2&amp;") When Barix("&amp;$B$2&amp;",reference:=StartOfDay)="&amp;H47&amp;"", "Bar", "", "Low","5","0","All",,,"False","T","EveryTick"))</f>
        <v>23520.400000000001</v>
      </c>
      <c r="G47" s="107">
        <f>IF(S47=0,NA(),RTD("cqg.rtd",,"StudyData", "Close("&amp;$B$2&amp;") When Barix("&amp;$B$2&amp;",reference:=StartOfDay)="&amp;H47&amp;"", "Bar", "", "Close","5","0","All",,,"False","T","EveryTick"))</f>
        <v>23521.5</v>
      </c>
      <c r="H47" s="101">
        <f t="shared" si="3"/>
        <v>43</v>
      </c>
      <c r="N47" s="102">
        <f>IF(S47=0,NA(),RTD("cqg.rtd",,"StudyData", "Open("&amp;$M$1&amp;") When Barix("&amp;$M$1&amp;",reference:=StartOfDay)="&amp;H47&amp;"", "Bar", "", "Open","5","0","All",,,"False","T","EveryTick"))</f>
        <v>173.92</v>
      </c>
      <c r="O47" s="102">
        <f>IF(S47=0,NA(), RTD("cqg.rtd",,"StudyData", "High("&amp;$M$1&amp;") When Barix("&amp;$M$1&amp;",reference:=StartOfDay)="&amp;H47&amp;"", "Bar", "", "High","5","0","All",,,"False","T","EveryTick"))</f>
        <v>174.08</v>
      </c>
      <c r="P47" s="102">
        <f>IF(S47=0,NA(),RTD("cqg.rtd",,"StudyData", "Low("&amp;$M$1&amp;") When Barix("&amp;$M$1&amp;",reference:=StartOfDay)="&amp;H47&amp;"", "Bar", "", "Low","5","0","All",,,"False","T","EveryTick"))</f>
        <v>173.92</v>
      </c>
      <c r="Q47" s="107">
        <f>IF(S47=0,NA(),RTD("cqg.rtd",,"StudyData", "Close("&amp;$M$1&amp;") When Barix("&amp;$M$1&amp;",reference:=StartOfDay)="&amp;H47&amp;"", "Bar", "", "Close","5","0","All",,,"False","T","EveryTick"))</f>
        <v>174.05</v>
      </c>
      <c r="R47" s="111">
        <v>0.50347222222222221</v>
      </c>
      <c r="S47" s="108">
        <f t="shared" si="2"/>
        <v>1</v>
      </c>
    </row>
    <row r="48" spans="1:19" x14ac:dyDescent="0.3">
      <c r="A48" s="111">
        <v>0.50694444444444442</v>
      </c>
      <c r="B48" s="106">
        <f t="shared" si="0"/>
        <v>12</v>
      </c>
      <c r="C48" s="101">
        <f t="shared" si="1"/>
        <v>10</v>
      </c>
      <c r="D48" s="107">
        <f>IF(S48=0,NA(), RTD("cqg.rtd",,"StudyData", "Open("&amp;$B$2&amp;") When Barix("&amp;$B$2&amp;",reference:=StartOfDay)="&amp;H48&amp;"", "Bar", "", "Open","5","0","All",,,"False","T","EveryTick"))</f>
        <v>23521.4</v>
      </c>
      <c r="E48" s="107">
        <f>IF(S48=0,NA(),RTD("cqg.rtd",,"StudyData", "High("&amp;$B$2&amp;") When Barix("&amp;$B$2&amp;",reference:=StartOfDay)="&amp;H48&amp;"", "Bar", "", "High","5","0","All",,,"False","T","EveryTick"))</f>
        <v>23523.1</v>
      </c>
      <c r="F48" s="107">
        <f>IF(S48=0,NA(), RTD("cqg.rtd",,"StudyData", "Low("&amp;$B$2&amp;") When Barix("&amp;$B$2&amp;",reference:=StartOfDay)="&amp;H48&amp;"", "Bar", "", "Low","5","0","All",,,"False","T","EveryTick"))</f>
        <v>23520</v>
      </c>
      <c r="G48" s="107">
        <f>IF(S48=0,NA(),RTD("cqg.rtd",,"StudyData", "Close("&amp;$B$2&amp;") When Barix("&amp;$B$2&amp;",reference:=StartOfDay)="&amp;H48&amp;"", "Bar", "", "Close","5","0","All",,,"False","T","EveryTick"))</f>
        <v>23520.799999999999</v>
      </c>
      <c r="H48" s="101">
        <f t="shared" si="3"/>
        <v>44</v>
      </c>
      <c r="N48" s="102">
        <f>IF(S48=0,NA(),RTD("cqg.rtd",,"StudyData", "Open("&amp;$M$1&amp;") When Barix("&amp;$M$1&amp;",reference:=StartOfDay)="&amp;H48&amp;"", "Bar", "", "Open","5","0","All",,,"False","T","EveryTick"))</f>
        <v>174.05</v>
      </c>
      <c r="O48" s="102">
        <f>IF(S48=0,NA(), RTD("cqg.rtd",,"StudyData", "High("&amp;$M$1&amp;") When Barix("&amp;$M$1&amp;",reference:=StartOfDay)="&amp;H48&amp;"", "Bar", "", "High","5","0","All",,,"False","T","EveryTick"))</f>
        <v>174.12</v>
      </c>
      <c r="P48" s="102">
        <f>IF(S48=0,NA(),RTD("cqg.rtd",,"StudyData", "Low("&amp;$M$1&amp;") When Barix("&amp;$M$1&amp;",reference:=StartOfDay)="&amp;H48&amp;"", "Bar", "", "Low","5","0","All",,,"False","T","EveryTick"))</f>
        <v>174.04</v>
      </c>
      <c r="Q48" s="107">
        <f>IF(S48=0,NA(),RTD("cqg.rtd",,"StudyData", "Close("&amp;$M$1&amp;") When Barix("&amp;$M$1&amp;",reference:=StartOfDay)="&amp;H48&amp;"", "Bar", "", "Close","5","0","All",,,"False","T","EveryTick"))</f>
        <v>174.07</v>
      </c>
      <c r="R48" s="111">
        <v>0.50694444444444442</v>
      </c>
      <c r="S48" s="108">
        <f t="shared" si="2"/>
        <v>1</v>
      </c>
    </row>
    <row r="49" spans="1:19" x14ac:dyDescent="0.3">
      <c r="A49" s="111">
        <v>0.51041666666666663</v>
      </c>
      <c r="B49" s="106">
        <f t="shared" si="0"/>
        <v>12</v>
      </c>
      <c r="C49" s="101">
        <f t="shared" si="1"/>
        <v>15</v>
      </c>
      <c r="D49" s="107">
        <f>IF(S49=0,NA(), RTD("cqg.rtd",,"StudyData", "Open("&amp;$B$2&amp;") When Barix("&amp;$B$2&amp;",reference:=StartOfDay)="&amp;H49&amp;"", "Bar", "", "Open","5","0","All",,,"False","T","EveryTick"))</f>
        <v>23520.799999999999</v>
      </c>
      <c r="E49" s="107">
        <f>IF(S49=0,NA(),RTD("cqg.rtd",,"StudyData", "High("&amp;$B$2&amp;") When Barix("&amp;$B$2&amp;",reference:=StartOfDay)="&amp;H49&amp;"", "Bar", "", "High","5","0","All",,,"False","T","EveryTick"))</f>
        <v>23521.4</v>
      </c>
      <c r="F49" s="107">
        <f>IF(S49=0,NA(), RTD("cqg.rtd",,"StudyData", "Low("&amp;$B$2&amp;") When Barix("&amp;$B$2&amp;",reference:=StartOfDay)="&amp;H49&amp;"", "Bar", "", "Low","5","0","All",,,"False","T","EveryTick"))</f>
        <v>23514.1</v>
      </c>
      <c r="G49" s="107">
        <f>IF(S49=0,NA(),RTD("cqg.rtd",,"StudyData", "Close("&amp;$B$2&amp;") When Barix("&amp;$B$2&amp;",reference:=StartOfDay)="&amp;H49&amp;"", "Bar", "", "Close","5","0","All",,,"False","T","EveryTick"))</f>
        <v>23516.1</v>
      </c>
      <c r="H49" s="101">
        <f t="shared" si="3"/>
        <v>45</v>
      </c>
      <c r="N49" s="102">
        <f>IF(S49=0,NA(),RTD("cqg.rtd",,"StudyData", "Open("&amp;$M$1&amp;") When Barix("&amp;$M$1&amp;",reference:=StartOfDay)="&amp;H49&amp;"", "Bar", "", "Open","5","0","All",,,"False","T","EveryTick"))</f>
        <v>174.07</v>
      </c>
      <c r="O49" s="102">
        <f>IF(S49=0,NA(), RTD("cqg.rtd",,"StudyData", "High("&amp;$M$1&amp;") When Barix("&amp;$M$1&amp;",reference:=StartOfDay)="&amp;H49&amp;"", "Bar", "", "High","5","0","All",,,"False","T","EveryTick"))</f>
        <v>174.07</v>
      </c>
      <c r="P49" s="102">
        <f>IF(S49=0,NA(),RTD("cqg.rtd",,"StudyData", "Low("&amp;$M$1&amp;") When Barix("&amp;$M$1&amp;",reference:=StartOfDay)="&amp;H49&amp;"", "Bar", "", "Low","5","0","All",,,"False","T","EveryTick"))</f>
        <v>173.96</v>
      </c>
      <c r="Q49" s="107">
        <f>IF(S49=0,NA(),RTD("cqg.rtd",,"StudyData", "Close("&amp;$M$1&amp;") When Barix("&amp;$M$1&amp;",reference:=StartOfDay)="&amp;H49&amp;"", "Bar", "", "Close","5","0","All",,,"False","T","EveryTick"))</f>
        <v>173.99</v>
      </c>
      <c r="R49" s="111">
        <v>0.51041666666666663</v>
      </c>
      <c r="S49" s="108">
        <f t="shared" si="2"/>
        <v>1</v>
      </c>
    </row>
    <row r="50" spans="1:19" x14ac:dyDescent="0.3">
      <c r="A50" s="111">
        <v>0.51388888888888895</v>
      </c>
      <c r="B50" s="106">
        <f t="shared" si="0"/>
        <v>12</v>
      </c>
      <c r="C50" s="101">
        <f t="shared" si="1"/>
        <v>20</v>
      </c>
      <c r="D50" s="107" t="e">
        <f>IF(S50=0,NA(), RTD("cqg.rtd",,"StudyData", "Open("&amp;$B$2&amp;") When Barix("&amp;$B$2&amp;",reference:=StartOfDay)="&amp;H50&amp;"", "Bar", "", "Open","5","0","All",,,"False","T","EveryTick"))</f>
        <v>#N/A</v>
      </c>
      <c r="E50" s="107" t="e">
        <f>IF(S50=0,NA(),RTD("cqg.rtd",,"StudyData", "High("&amp;$B$2&amp;") When Barix("&amp;$B$2&amp;",reference:=StartOfDay)="&amp;H50&amp;"", "Bar", "", "High","5","0","All",,,"False","T","EveryTick"))</f>
        <v>#N/A</v>
      </c>
      <c r="F50" s="107" t="e">
        <f>IF(S50=0,NA(), RTD("cqg.rtd",,"StudyData", "Low("&amp;$B$2&amp;") When Barix("&amp;$B$2&amp;",reference:=StartOfDay)="&amp;H50&amp;"", "Bar", "", "Low","5","0","All",,,"False","T","EveryTick"))</f>
        <v>#N/A</v>
      </c>
      <c r="G50" s="107" t="e">
        <f>IF(S50=0,NA(),RTD("cqg.rtd",,"StudyData", "Close("&amp;$B$2&amp;") When Barix("&amp;$B$2&amp;",reference:=StartOfDay)="&amp;H50&amp;"", "Bar", "", "Close","5","0","All",,,"False","T","EveryTick"))</f>
        <v>#N/A</v>
      </c>
      <c r="H50" s="101">
        <f t="shared" si="3"/>
        <v>46</v>
      </c>
      <c r="N50" s="102" t="e">
        <f>IF(S50=0,NA(),RTD("cqg.rtd",,"StudyData", "Open("&amp;$M$1&amp;") When Barix("&amp;$M$1&amp;",reference:=StartOfDay)="&amp;H50&amp;"", "Bar", "", "Open","5","0","All",,,"False","T","EveryTick"))</f>
        <v>#N/A</v>
      </c>
      <c r="O50" s="102" t="e">
        <f>IF(S50=0,NA(), RTD("cqg.rtd",,"StudyData", "High("&amp;$M$1&amp;") When Barix("&amp;$M$1&amp;",reference:=StartOfDay)="&amp;H50&amp;"", "Bar", "", "High","5","0","All",,,"False","T","EveryTick"))</f>
        <v>#N/A</v>
      </c>
      <c r="P50" s="102" t="e">
        <f>IF(S50=0,NA(),RTD("cqg.rtd",,"StudyData", "Low("&amp;$M$1&amp;") When Barix("&amp;$M$1&amp;",reference:=StartOfDay)="&amp;H50&amp;"", "Bar", "", "Low","5","0","All",,,"False","T","EveryTick"))</f>
        <v>#N/A</v>
      </c>
      <c r="Q50" s="107" t="e">
        <f>IF(S50=0,NA(),RTD("cqg.rtd",,"StudyData", "Close("&amp;$M$1&amp;") When Barix("&amp;$M$1&amp;",reference:=StartOfDay)="&amp;H50&amp;"", "Bar", "", "Close","5","0","All",,,"False","T","EveryTick"))</f>
        <v>#N/A</v>
      </c>
      <c r="R50" s="111">
        <v>0.51388888888888895</v>
      </c>
      <c r="S50" s="108">
        <f t="shared" si="2"/>
        <v>0</v>
      </c>
    </row>
    <row r="51" spans="1:19" x14ac:dyDescent="0.3">
      <c r="A51" s="111">
        <v>0.51736111111111105</v>
      </c>
      <c r="B51" s="106">
        <f t="shared" si="0"/>
        <v>12</v>
      </c>
      <c r="C51" s="101">
        <f t="shared" si="1"/>
        <v>25</v>
      </c>
      <c r="D51" s="107" t="e">
        <f>IF(S51=0,NA(), RTD("cqg.rtd",,"StudyData", "Open("&amp;$B$2&amp;") When Barix("&amp;$B$2&amp;",reference:=StartOfDay)="&amp;H51&amp;"", "Bar", "", "Open","5","0","All",,,"False","T","EveryTick"))</f>
        <v>#N/A</v>
      </c>
      <c r="E51" s="107" t="e">
        <f>IF(S51=0,NA(),RTD("cqg.rtd",,"StudyData", "High("&amp;$B$2&amp;") When Barix("&amp;$B$2&amp;",reference:=StartOfDay)="&amp;H51&amp;"", "Bar", "", "High","5","0","All",,,"False","T","EveryTick"))</f>
        <v>#N/A</v>
      </c>
      <c r="F51" s="107" t="e">
        <f>IF(S51=0,NA(), RTD("cqg.rtd",,"StudyData", "Low("&amp;$B$2&amp;") When Barix("&amp;$B$2&amp;",reference:=StartOfDay)="&amp;H51&amp;"", "Bar", "", "Low","5","0","All",,,"False","T","EveryTick"))</f>
        <v>#N/A</v>
      </c>
      <c r="G51" s="107" t="e">
        <f>IF(S51=0,NA(),RTD("cqg.rtd",,"StudyData", "Close("&amp;$B$2&amp;") When Barix("&amp;$B$2&amp;",reference:=StartOfDay)="&amp;H51&amp;"", "Bar", "", "Close","5","0","All",,,"False","T","EveryTick"))</f>
        <v>#N/A</v>
      </c>
      <c r="H51" s="101">
        <f t="shared" si="3"/>
        <v>47</v>
      </c>
      <c r="N51" s="102" t="e">
        <f>IF(S51=0,NA(),RTD("cqg.rtd",,"StudyData", "Open("&amp;$M$1&amp;") When Barix("&amp;$M$1&amp;",reference:=StartOfDay)="&amp;H51&amp;"", "Bar", "", "Open","5","0","All",,,"False","T","EveryTick"))</f>
        <v>#N/A</v>
      </c>
      <c r="O51" s="102" t="e">
        <f>IF(S51=0,NA(), RTD("cqg.rtd",,"StudyData", "High("&amp;$M$1&amp;") When Barix("&amp;$M$1&amp;",reference:=StartOfDay)="&amp;H51&amp;"", "Bar", "", "High","5","0","All",,,"False","T","EveryTick"))</f>
        <v>#N/A</v>
      </c>
      <c r="P51" s="102" t="e">
        <f>IF(S51=0,NA(),RTD("cqg.rtd",,"StudyData", "Low("&amp;$M$1&amp;") When Barix("&amp;$M$1&amp;",reference:=StartOfDay)="&amp;H51&amp;"", "Bar", "", "Low","5","0","All",,,"False","T","EveryTick"))</f>
        <v>#N/A</v>
      </c>
      <c r="Q51" s="107" t="e">
        <f>IF(S51=0,NA(),RTD("cqg.rtd",,"StudyData", "Close("&amp;$M$1&amp;") When Barix("&amp;$M$1&amp;",reference:=StartOfDay)="&amp;H51&amp;"", "Bar", "", "Close","5","0","All",,,"False","T","EveryTick"))</f>
        <v>#N/A</v>
      </c>
      <c r="R51" s="111">
        <v>0.51736111111111105</v>
      </c>
      <c r="S51" s="108">
        <f t="shared" si="2"/>
        <v>0</v>
      </c>
    </row>
    <row r="52" spans="1:19" x14ac:dyDescent="0.3">
      <c r="A52" s="111">
        <v>0.52083333333333337</v>
      </c>
      <c r="B52" s="106">
        <f t="shared" si="0"/>
        <v>12</v>
      </c>
      <c r="C52" s="101">
        <f t="shared" si="1"/>
        <v>30</v>
      </c>
      <c r="D52" s="107" t="e">
        <f>IF(S52=0,NA(), RTD("cqg.rtd",,"StudyData", "Open("&amp;$B$2&amp;") When Barix("&amp;$B$2&amp;",reference:=StartOfDay)="&amp;H52&amp;"", "Bar", "", "Open","5","0","All",,,"False","T","EveryTick"))</f>
        <v>#N/A</v>
      </c>
      <c r="E52" s="107" t="e">
        <f>IF(S52=0,NA(),RTD("cqg.rtd",,"StudyData", "High("&amp;$B$2&amp;") When Barix("&amp;$B$2&amp;",reference:=StartOfDay)="&amp;H52&amp;"", "Bar", "", "High","5","0","All",,,"False","T","EveryTick"))</f>
        <v>#N/A</v>
      </c>
      <c r="F52" s="107" t="e">
        <f>IF(S52=0,NA(), RTD("cqg.rtd",,"StudyData", "Low("&amp;$B$2&amp;") When Barix("&amp;$B$2&amp;",reference:=StartOfDay)="&amp;H52&amp;"", "Bar", "", "Low","5","0","All",,,"False","T","EveryTick"))</f>
        <v>#N/A</v>
      </c>
      <c r="G52" s="107" t="e">
        <f>IF(S52=0,NA(),RTD("cqg.rtd",,"StudyData", "Close("&amp;$B$2&amp;") When Barix("&amp;$B$2&amp;",reference:=StartOfDay)="&amp;H52&amp;"", "Bar", "", "Close","5","0","All",,,"False","T","EveryTick"))</f>
        <v>#N/A</v>
      </c>
      <c r="H52" s="101">
        <f t="shared" si="3"/>
        <v>48</v>
      </c>
      <c r="N52" s="102" t="e">
        <f>IF(S52=0,NA(),RTD("cqg.rtd",,"StudyData", "Open("&amp;$M$1&amp;") When Barix("&amp;$M$1&amp;",reference:=StartOfDay)="&amp;H52&amp;"", "Bar", "", "Open","5","0","All",,,"False","T","EveryTick"))</f>
        <v>#N/A</v>
      </c>
      <c r="O52" s="102" t="e">
        <f>IF(S52=0,NA(), RTD("cqg.rtd",,"StudyData", "High("&amp;$M$1&amp;") When Barix("&amp;$M$1&amp;",reference:=StartOfDay)="&amp;H52&amp;"", "Bar", "", "High","5","0","All",,,"False","T","EveryTick"))</f>
        <v>#N/A</v>
      </c>
      <c r="P52" s="102" t="e">
        <f>IF(S52=0,NA(),RTD("cqg.rtd",,"StudyData", "Low("&amp;$M$1&amp;") When Barix("&amp;$M$1&amp;",reference:=StartOfDay)="&amp;H52&amp;"", "Bar", "", "Low","5","0","All",,,"False","T","EveryTick"))</f>
        <v>#N/A</v>
      </c>
      <c r="Q52" s="107" t="e">
        <f>IF(S52=0,NA(),RTD("cqg.rtd",,"StudyData", "Close("&amp;$M$1&amp;") When Barix("&amp;$M$1&amp;",reference:=StartOfDay)="&amp;H52&amp;"", "Bar", "", "Close","5","0","All",,,"False","T","EveryTick"))</f>
        <v>#N/A</v>
      </c>
      <c r="R52" s="111">
        <v>0.52083333333333337</v>
      </c>
      <c r="S52" s="108">
        <f t="shared" si="2"/>
        <v>0</v>
      </c>
    </row>
    <row r="53" spans="1:19" x14ac:dyDescent="0.3">
      <c r="A53" s="111">
        <v>0.52430555555555558</v>
      </c>
      <c r="B53" s="106">
        <f t="shared" si="0"/>
        <v>12</v>
      </c>
      <c r="C53" s="101">
        <f t="shared" si="1"/>
        <v>35</v>
      </c>
      <c r="D53" s="107" t="e">
        <f>IF(S53=0,NA(), RTD("cqg.rtd",,"StudyData", "Open("&amp;$B$2&amp;") When Barix("&amp;$B$2&amp;",reference:=StartOfDay)="&amp;H53&amp;"", "Bar", "", "Open","5","0","All",,,"False","T","EveryTick"))</f>
        <v>#N/A</v>
      </c>
      <c r="E53" s="107" t="e">
        <f>IF(S53=0,NA(),RTD("cqg.rtd",,"StudyData", "High("&amp;$B$2&amp;") When Barix("&amp;$B$2&amp;",reference:=StartOfDay)="&amp;H53&amp;"", "Bar", "", "High","5","0","All",,,"False","T","EveryTick"))</f>
        <v>#N/A</v>
      </c>
      <c r="F53" s="107" t="e">
        <f>IF(S53=0,NA(), RTD("cqg.rtd",,"StudyData", "Low("&amp;$B$2&amp;") When Barix("&amp;$B$2&amp;",reference:=StartOfDay)="&amp;H53&amp;"", "Bar", "", "Low","5","0","All",,,"False","T","EveryTick"))</f>
        <v>#N/A</v>
      </c>
      <c r="G53" s="107" t="e">
        <f>IF(S53=0,NA(),RTD("cqg.rtd",,"StudyData", "Close("&amp;$B$2&amp;") When Barix("&amp;$B$2&amp;",reference:=StartOfDay)="&amp;H53&amp;"", "Bar", "", "Close","5","0","All",,,"False","T","EveryTick"))</f>
        <v>#N/A</v>
      </c>
      <c r="H53" s="101">
        <f t="shared" si="3"/>
        <v>49</v>
      </c>
      <c r="N53" s="102" t="e">
        <f>IF(S53=0,NA(),RTD("cqg.rtd",,"StudyData", "Open("&amp;$M$1&amp;") When Barix("&amp;$M$1&amp;",reference:=StartOfDay)="&amp;H53&amp;"", "Bar", "", "Open","5","0","All",,,"False","T","EveryTick"))</f>
        <v>#N/A</v>
      </c>
      <c r="O53" s="102" t="e">
        <f>IF(S53=0,NA(), RTD("cqg.rtd",,"StudyData", "High("&amp;$M$1&amp;") When Barix("&amp;$M$1&amp;",reference:=StartOfDay)="&amp;H53&amp;"", "Bar", "", "High","5","0","All",,,"False","T","EveryTick"))</f>
        <v>#N/A</v>
      </c>
      <c r="P53" s="102" t="e">
        <f>IF(S53=0,NA(),RTD("cqg.rtd",,"StudyData", "Low("&amp;$M$1&amp;") When Barix("&amp;$M$1&amp;",reference:=StartOfDay)="&amp;H53&amp;"", "Bar", "", "Low","5","0","All",,,"False","T","EveryTick"))</f>
        <v>#N/A</v>
      </c>
      <c r="Q53" s="107" t="e">
        <f>IF(S53=0,NA(),RTD("cqg.rtd",,"StudyData", "Close("&amp;$M$1&amp;") When Barix("&amp;$M$1&amp;",reference:=StartOfDay)="&amp;H53&amp;"", "Bar", "", "Close","5","0","All",,,"False","T","EveryTick"))</f>
        <v>#N/A</v>
      </c>
      <c r="R53" s="111">
        <v>0.52430555555555558</v>
      </c>
      <c r="S53" s="108">
        <f t="shared" si="2"/>
        <v>0</v>
      </c>
    </row>
    <row r="54" spans="1:19" x14ac:dyDescent="0.3">
      <c r="A54" s="111">
        <v>0.52777777777777779</v>
      </c>
      <c r="B54" s="106">
        <f t="shared" si="0"/>
        <v>12</v>
      </c>
      <c r="C54" s="101">
        <f t="shared" si="1"/>
        <v>40</v>
      </c>
      <c r="D54" s="107" t="e">
        <f>IF(S54=0,NA(), RTD("cqg.rtd",,"StudyData", "Open("&amp;$B$2&amp;") When Barix("&amp;$B$2&amp;",reference:=StartOfDay)="&amp;H54&amp;"", "Bar", "", "Open","5","0","All",,,"False","T","EveryTick"))</f>
        <v>#N/A</v>
      </c>
      <c r="E54" s="107" t="e">
        <f>IF(S54=0,NA(),RTD("cqg.rtd",,"StudyData", "High("&amp;$B$2&amp;") When Barix("&amp;$B$2&amp;",reference:=StartOfDay)="&amp;H54&amp;"", "Bar", "", "High","5","0","All",,,"False","T","EveryTick"))</f>
        <v>#N/A</v>
      </c>
      <c r="F54" s="107" t="e">
        <f>IF(S54=0,NA(), RTD("cqg.rtd",,"StudyData", "Low("&amp;$B$2&amp;") When Barix("&amp;$B$2&amp;",reference:=StartOfDay)="&amp;H54&amp;"", "Bar", "", "Low","5","0","All",,,"False","T","EveryTick"))</f>
        <v>#N/A</v>
      </c>
      <c r="G54" s="107" t="e">
        <f>IF(S54=0,NA(),RTD("cqg.rtd",,"StudyData", "Close("&amp;$B$2&amp;") When Barix("&amp;$B$2&amp;",reference:=StartOfDay)="&amp;H54&amp;"", "Bar", "", "Close","5","0","All",,,"False","T","EveryTick"))</f>
        <v>#N/A</v>
      </c>
      <c r="H54" s="101">
        <f t="shared" si="3"/>
        <v>50</v>
      </c>
      <c r="N54" s="102" t="e">
        <f>IF(S54=0,NA(),RTD("cqg.rtd",,"StudyData", "Open("&amp;$M$1&amp;") When Barix("&amp;$M$1&amp;",reference:=StartOfDay)="&amp;H54&amp;"", "Bar", "", "Open","5","0","All",,,"False","T","EveryTick"))</f>
        <v>#N/A</v>
      </c>
      <c r="O54" s="102" t="e">
        <f>IF(S54=0,NA(), RTD("cqg.rtd",,"StudyData", "High("&amp;$M$1&amp;") When Barix("&amp;$M$1&amp;",reference:=StartOfDay)="&amp;H54&amp;"", "Bar", "", "High","5","0","All",,,"False","T","EveryTick"))</f>
        <v>#N/A</v>
      </c>
      <c r="P54" s="102" t="e">
        <f>IF(S54=0,NA(),RTD("cqg.rtd",,"StudyData", "Low("&amp;$M$1&amp;") When Barix("&amp;$M$1&amp;",reference:=StartOfDay)="&amp;H54&amp;"", "Bar", "", "Low","5","0","All",,,"False","T","EveryTick"))</f>
        <v>#N/A</v>
      </c>
      <c r="Q54" s="107" t="e">
        <f>IF(S54=0,NA(),RTD("cqg.rtd",,"StudyData", "Close("&amp;$M$1&amp;") When Barix("&amp;$M$1&amp;",reference:=StartOfDay)="&amp;H54&amp;"", "Bar", "", "Close","5","0","All",,,"False","T","EveryTick"))</f>
        <v>#N/A</v>
      </c>
      <c r="R54" s="111">
        <v>0.52777777777777779</v>
      </c>
      <c r="S54" s="108">
        <f t="shared" si="2"/>
        <v>0</v>
      </c>
    </row>
    <row r="55" spans="1:19" x14ac:dyDescent="0.3">
      <c r="A55" s="111">
        <v>0.53125</v>
      </c>
      <c r="B55" s="106">
        <f t="shared" si="0"/>
        <v>12</v>
      </c>
      <c r="C55" s="101">
        <f t="shared" si="1"/>
        <v>45</v>
      </c>
      <c r="D55" s="107" t="e">
        <f>IF(S55=0,NA(), RTD("cqg.rtd",,"StudyData", "Open("&amp;$B$2&amp;") When Barix("&amp;$B$2&amp;",reference:=StartOfDay)="&amp;H55&amp;"", "Bar", "", "Open","5","0","All",,,"False","T","EveryTick"))</f>
        <v>#N/A</v>
      </c>
      <c r="E55" s="107" t="e">
        <f>IF(S55=0,NA(),RTD("cqg.rtd",,"StudyData", "High("&amp;$B$2&amp;") When Barix("&amp;$B$2&amp;",reference:=StartOfDay)="&amp;H55&amp;"", "Bar", "", "High","5","0","All",,,"False","T","EveryTick"))</f>
        <v>#N/A</v>
      </c>
      <c r="F55" s="107" t="e">
        <f>IF(S55=0,NA(), RTD("cqg.rtd",,"StudyData", "Low("&amp;$B$2&amp;") When Barix("&amp;$B$2&amp;",reference:=StartOfDay)="&amp;H55&amp;"", "Bar", "", "Low","5","0","All",,,"False","T","EveryTick"))</f>
        <v>#N/A</v>
      </c>
      <c r="G55" s="107" t="e">
        <f>IF(S55=0,NA(),RTD("cqg.rtd",,"StudyData", "Close("&amp;$B$2&amp;") When Barix("&amp;$B$2&amp;",reference:=StartOfDay)="&amp;H55&amp;"", "Bar", "", "Close","5","0","All",,,"False","T","EveryTick"))</f>
        <v>#N/A</v>
      </c>
      <c r="H55" s="101">
        <f t="shared" si="3"/>
        <v>51</v>
      </c>
      <c r="N55" s="102" t="e">
        <f>IF(S55=0,NA(),RTD("cqg.rtd",,"StudyData", "Open("&amp;$M$1&amp;") When Barix("&amp;$M$1&amp;",reference:=StartOfDay)="&amp;H55&amp;"", "Bar", "", "Open","5","0","All",,,"False","T","EveryTick"))</f>
        <v>#N/A</v>
      </c>
      <c r="O55" s="102" t="e">
        <f>IF(S55=0,NA(), RTD("cqg.rtd",,"StudyData", "High("&amp;$M$1&amp;") When Barix("&amp;$M$1&amp;",reference:=StartOfDay)="&amp;H55&amp;"", "Bar", "", "High","5","0","All",,,"False","T","EveryTick"))</f>
        <v>#N/A</v>
      </c>
      <c r="P55" s="102" t="e">
        <f>IF(S55=0,NA(),RTD("cqg.rtd",,"StudyData", "Low("&amp;$M$1&amp;") When Barix("&amp;$M$1&amp;",reference:=StartOfDay)="&amp;H55&amp;"", "Bar", "", "Low","5","0","All",,,"False","T","EveryTick"))</f>
        <v>#N/A</v>
      </c>
      <c r="Q55" s="107" t="e">
        <f>IF(S55=0,NA(),RTD("cqg.rtd",,"StudyData", "Close("&amp;$M$1&amp;") When Barix("&amp;$M$1&amp;",reference:=StartOfDay)="&amp;H55&amp;"", "Bar", "", "Close","5","0","All",,,"False","T","EveryTick"))</f>
        <v>#N/A</v>
      </c>
      <c r="R55" s="111">
        <v>0.53125</v>
      </c>
      <c r="S55" s="108">
        <f t="shared" si="2"/>
        <v>0</v>
      </c>
    </row>
    <row r="56" spans="1:19" x14ac:dyDescent="0.3">
      <c r="A56" s="111">
        <v>0.53472222222222221</v>
      </c>
      <c r="B56" s="106">
        <f t="shared" si="0"/>
        <v>12</v>
      </c>
      <c r="C56" s="101">
        <f t="shared" si="1"/>
        <v>50</v>
      </c>
      <c r="D56" s="107" t="e">
        <f>IF(S56=0,NA(), RTD("cqg.rtd",,"StudyData", "Open("&amp;$B$2&amp;") When Barix("&amp;$B$2&amp;",reference:=StartOfDay)="&amp;H56&amp;"", "Bar", "", "Open","5","0","All",,,"False","T","EveryTick"))</f>
        <v>#N/A</v>
      </c>
      <c r="E56" s="107" t="e">
        <f>IF(S56=0,NA(),RTD("cqg.rtd",,"StudyData", "High("&amp;$B$2&amp;") When Barix("&amp;$B$2&amp;",reference:=StartOfDay)="&amp;H56&amp;"", "Bar", "", "High","5","0","All",,,"False","T","EveryTick"))</f>
        <v>#N/A</v>
      </c>
      <c r="F56" s="107" t="e">
        <f>IF(S56=0,NA(), RTD("cqg.rtd",,"StudyData", "Low("&amp;$B$2&amp;") When Barix("&amp;$B$2&amp;",reference:=StartOfDay)="&amp;H56&amp;"", "Bar", "", "Low","5","0","All",,,"False","T","EveryTick"))</f>
        <v>#N/A</v>
      </c>
      <c r="G56" s="107" t="e">
        <f>IF(S56=0,NA(),RTD("cqg.rtd",,"StudyData", "Close("&amp;$B$2&amp;") When Barix("&amp;$B$2&amp;",reference:=StartOfDay)="&amp;H56&amp;"", "Bar", "", "Close","5","0","All",,,"False","T","EveryTick"))</f>
        <v>#N/A</v>
      </c>
      <c r="H56" s="101">
        <f t="shared" si="3"/>
        <v>52</v>
      </c>
      <c r="N56" s="102" t="e">
        <f>IF(S56=0,NA(),RTD("cqg.rtd",,"StudyData", "Open("&amp;$M$1&amp;") When Barix("&amp;$M$1&amp;",reference:=StartOfDay)="&amp;H56&amp;"", "Bar", "", "Open","5","0","All",,,"False","T","EveryTick"))</f>
        <v>#N/A</v>
      </c>
      <c r="O56" s="102" t="e">
        <f>IF(S56=0,NA(), RTD("cqg.rtd",,"StudyData", "High("&amp;$M$1&amp;") When Barix("&amp;$M$1&amp;",reference:=StartOfDay)="&amp;H56&amp;"", "Bar", "", "High","5","0","All",,,"False","T","EveryTick"))</f>
        <v>#N/A</v>
      </c>
      <c r="P56" s="102" t="e">
        <f>IF(S56=0,NA(),RTD("cqg.rtd",,"StudyData", "Low("&amp;$M$1&amp;") When Barix("&amp;$M$1&amp;",reference:=StartOfDay)="&amp;H56&amp;"", "Bar", "", "Low","5","0","All",,,"False","T","EveryTick"))</f>
        <v>#N/A</v>
      </c>
      <c r="Q56" s="107" t="e">
        <f>IF(S56=0,NA(),RTD("cqg.rtd",,"StudyData", "Close("&amp;$M$1&amp;") When Barix("&amp;$M$1&amp;",reference:=StartOfDay)="&amp;H56&amp;"", "Bar", "", "Close","5","0","All",,,"False","T","EveryTick"))</f>
        <v>#N/A</v>
      </c>
      <c r="R56" s="111">
        <v>0.53472222222222221</v>
      </c>
      <c r="S56" s="108">
        <f t="shared" si="2"/>
        <v>0</v>
      </c>
    </row>
    <row r="57" spans="1:19" x14ac:dyDescent="0.3">
      <c r="A57" s="111">
        <v>0.53819444444444442</v>
      </c>
      <c r="B57" s="106">
        <f t="shared" si="0"/>
        <v>12</v>
      </c>
      <c r="C57" s="101">
        <f t="shared" si="1"/>
        <v>55</v>
      </c>
      <c r="D57" s="107" t="e">
        <f>IF(S57=0,NA(), RTD("cqg.rtd",,"StudyData", "Open("&amp;$B$2&amp;") When Barix("&amp;$B$2&amp;",reference:=StartOfDay)="&amp;H57&amp;"", "Bar", "", "Open","5","0","All",,,"False","T","EveryTick"))</f>
        <v>#N/A</v>
      </c>
      <c r="E57" s="107" t="e">
        <f>IF(S57=0,NA(),RTD("cqg.rtd",,"StudyData", "High("&amp;$B$2&amp;") When Barix("&amp;$B$2&amp;",reference:=StartOfDay)="&amp;H57&amp;"", "Bar", "", "High","5","0","All",,,"False","T","EveryTick"))</f>
        <v>#N/A</v>
      </c>
      <c r="F57" s="107" t="e">
        <f>IF(S57=0,NA(), RTD("cqg.rtd",,"StudyData", "Low("&amp;$B$2&amp;") When Barix("&amp;$B$2&amp;",reference:=StartOfDay)="&amp;H57&amp;"", "Bar", "", "Low","5","0","All",,,"False","T","EveryTick"))</f>
        <v>#N/A</v>
      </c>
      <c r="G57" s="107" t="e">
        <f>IF(S57=0,NA(),RTD("cqg.rtd",,"StudyData", "Close("&amp;$B$2&amp;") When Barix("&amp;$B$2&amp;",reference:=StartOfDay)="&amp;H57&amp;"", "Bar", "", "Close","5","0","All",,,"False","T","EveryTick"))</f>
        <v>#N/A</v>
      </c>
      <c r="H57" s="101">
        <f t="shared" si="3"/>
        <v>53</v>
      </c>
      <c r="N57" s="102" t="e">
        <f>IF(S57=0,NA(),RTD("cqg.rtd",,"StudyData", "Open("&amp;$M$1&amp;") When Barix("&amp;$M$1&amp;",reference:=StartOfDay)="&amp;H57&amp;"", "Bar", "", "Open","5","0","All",,,"False","T","EveryTick"))</f>
        <v>#N/A</v>
      </c>
      <c r="O57" s="102" t="e">
        <f>IF(S57=0,NA(), RTD("cqg.rtd",,"StudyData", "High("&amp;$M$1&amp;") When Barix("&amp;$M$1&amp;",reference:=StartOfDay)="&amp;H57&amp;"", "Bar", "", "High","5","0","All",,,"False","T","EveryTick"))</f>
        <v>#N/A</v>
      </c>
      <c r="P57" s="102" t="e">
        <f>IF(S57=0,NA(),RTD("cqg.rtd",,"StudyData", "Low("&amp;$M$1&amp;") When Barix("&amp;$M$1&amp;",reference:=StartOfDay)="&amp;H57&amp;"", "Bar", "", "Low","5","0","All",,,"False","T","EveryTick"))</f>
        <v>#N/A</v>
      </c>
      <c r="Q57" s="107" t="e">
        <f>IF(S57=0,NA(),RTD("cqg.rtd",,"StudyData", "Close("&amp;$M$1&amp;") When Barix("&amp;$M$1&amp;",reference:=StartOfDay)="&amp;H57&amp;"", "Bar", "", "Close","5","0","All",,,"False","T","EveryTick"))</f>
        <v>#N/A</v>
      </c>
      <c r="R57" s="111">
        <v>0.53819444444444442</v>
      </c>
      <c r="S57" s="108">
        <f t="shared" si="2"/>
        <v>0</v>
      </c>
    </row>
    <row r="58" spans="1:19" x14ac:dyDescent="0.3">
      <c r="A58" s="111">
        <v>0.54166666666666663</v>
      </c>
      <c r="B58" s="106">
        <f t="shared" si="0"/>
        <v>13</v>
      </c>
      <c r="C58" s="101">
        <f t="shared" si="1"/>
        <v>0</v>
      </c>
      <c r="D58" s="107" t="e">
        <f>IF(S58=0,NA(), RTD("cqg.rtd",,"StudyData", "Open("&amp;$B$2&amp;") When Barix("&amp;$B$2&amp;",reference:=StartOfDay)="&amp;H58&amp;"", "Bar", "", "Open","5","0","All",,,"False","T","EveryTick"))</f>
        <v>#N/A</v>
      </c>
      <c r="E58" s="107" t="e">
        <f>IF(S58=0,NA(),RTD("cqg.rtd",,"StudyData", "High("&amp;$B$2&amp;") When Barix("&amp;$B$2&amp;",reference:=StartOfDay)="&amp;H58&amp;"", "Bar", "", "High","5","0","All",,,"False","T","EveryTick"))</f>
        <v>#N/A</v>
      </c>
      <c r="F58" s="107" t="e">
        <f>IF(S58=0,NA(), RTD("cqg.rtd",,"StudyData", "Low("&amp;$B$2&amp;") When Barix("&amp;$B$2&amp;",reference:=StartOfDay)="&amp;H58&amp;"", "Bar", "", "Low","5","0","All",,,"False","T","EveryTick"))</f>
        <v>#N/A</v>
      </c>
      <c r="G58" s="107" t="e">
        <f>IF(S58=0,NA(),RTD("cqg.rtd",,"StudyData", "Close("&amp;$B$2&amp;") When Barix("&amp;$B$2&amp;",reference:=StartOfDay)="&amp;H58&amp;"", "Bar", "", "Close","5","0","All",,,"False","T","EveryTick"))</f>
        <v>#N/A</v>
      </c>
      <c r="H58" s="101">
        <f t="shared" si="3"/>
        <v>54</v>
      </c>
      <c r="N58" s="102" t="e">
        <f>IF(S58=0,NA(),RTD("cqg.rtd",,"StudyData", "Open("&amp;$M$1&amp;") When Barix("&amp;$M$1&amp;",reference:=StartOfDay)="&amp;H58&amp;"", "Bar", "", "Open","5","0","All",,,"False","T","EveryTick"))</f>
        <v>#N/A</v>
      </c>
      <c r="O58" s="102" t="e">
        <f>IF(S58=0,NA(), RTD("cqg.rtd",,"StudyData", "High("&amp;$M$1&amp;") When Barix("&amp;$M$1&amp;",reference:=StartOfDay)="&amp;H58&amp;"", "Bar", "", "High","5","0","All",,,"False","T","EveryTick"))</f>
        <v>#N/A</v>
      </c>
      <c r="P58" s="102" t="e">
        <f>IF(S58=0,NA(),RTD("cqg.rtd",,"StudyData", "Low("&amp;$M$1&amp;") When Barix("&amp;$M$1&amp;",reference:=StartOfDay)="&amp;H58&amp;"", "Bar", "", "Low","5","0","All",,,"False","T","EveryTick"))</f>
        <v>#N/A</v>
      </c>
      <c r="Q58" s="107" t="e">
        <f>IF(S58=0,NA(),RTD("cqg.rtd",,"StudyData", "Close("&amp;$M$1&amp;") When Barix("&amp;$M$1&amp;",reference:=StartOfDay)="&amp;H58&amp;"", "Bar", "", "Close","5","0","All",,,"False","T","EveryTick"))</f>
        <v>#N/A</v>
      </c>
      <c r="R58" s="111">
        <v>0.54166666666666663</v>
      </c>
      <c r="S58" s="108">
        <f t="shared" si="2"/>
        <v>0</v>
      </c>
    </row>
    <row r="59" spans="1:19" x14ac:dyDescent="0.3">
      <c r="A59" s="111">
        <v>0.54513888888888895</v>
      </c>
      <c r="B59" s="106">
        <f t="shared" si="0"/>
        <v>13</v>
      </c>
      <c r="C59" s="101">
        <f t="shared" si="1"/>
        <v>5</v>
      </c>
      <c r="D59" s="107" t="e">
        <f>IF(S59=0,NA(), RTD("cqg.rtd",,"StudyData", "Open("&amp;$B$2&amp;") When Barix("&amp;$B$2&amp;",reference:=StartOfDay)="&amp;H59&amp;"", "Bar", "", "Open","5","0","All",,,"False","T","EveryTick"))</f>
        <v>#N/A</v>
      </c>
      <c r="E59" s="107" t="e">
        <f>IF(S59=0,NA(),RTD("cqg.rtd",,"StudyData", "High("&amp;$B$2&amp;") When Barix("&amp;$B$2&amp;",reference:=StartOfDay)="&amp;H59&amp;"", "Bar", "", "High","5","0","All",,,"False","T","EveryTick"))</f>
        <v>#N/A</v>
      </c>
      <c r="F59" s="107" t="e">
        <f>IF(S59=0,NA(), RTD("cqg.rtd",,"StudyData", "Low("&amp;$B$2&amp;") When Barix("&amp;$B$2&amp;",reference:=StartOfDay)="&amp;H59&amp;"", "Bar", "", "Low","5","0","All",,,"False","T","EveryTick"))</f>
        <v>#N/A</v>
      </c>
      <c r="G59" s="107" t="e">
        <f>IF(S59=0,NA(),RTD("cqg.rtd",,"StudyData", "Close("&amp;$B$2&amp;") When Barix("&amp;$B$2&amp;",reference:=StartOfDay)="&amp;H59&amp;"", "Bar", "", "Close","5","0","All",,,"False","T","EveryTick"))</f>
        <v>#N/A</v>
      </c>
      <c r="H59" s="101">
        <f t="shared" si="3"/>
        <v>55</v>
      </c>
      <c r="N59" s="102" t="e">
        <f>IF(S59=0,NA(),RTD("cqg.rtd",,"StudyData", "Open("&amp;$M$1&amp;") When Barix("&amp;$M$1&amp;",reference:=StartOfDay)="&amp;H59&amp;"", "Bar", "", "Open","5","0","All",,,"False","T","EveryTick"))</f>
        <v>#N/A</v>
      </c>
      <c r="O59" s="102" t="e">
        <f>IF(S59=0,NA(), RTD("cqg.rtd",,"StudyData", "High("&amp;$M$1&amp;") When Barix("&amp;$M$1&amp;",reference:=StartOfDay)="&amp;H59&amp;"", "Bar", "", "High","5","0","All",,,"False","T","EveryTick"))</f>
        <v>#N/A</v>
      </c>
      <c r="P59" s="102" t="e">
        <f>IF(S59=0,NA(),RTD("cqg.rtd",,"StudyData", "Low("&amp;$M$1&amp;") When Barix("&amp;$M$1&amp;",reference:=StartOfDay)="&amp;H59&amp;"", "Bar", "", "Low","5","0","All",,,"False","T","EveryTick"))</f>
        <v>#N/A</v>
      </c>
      <c r="Q59" s="107" t="e">
        <f>IF(S59=0,NA(),RTD("cqg.rtd",,"StudyData", "Close("&amp;$M$1&amp;") When Barix("&amp;$M$1&amp;",reference:=StartOfDay)="&amp;H59&amp;"", "Bar", "", "Close","5","0","All",,,"False","T","EveryTick"))</f>
        <v>#N/A</v>
      </c>
      <c r="R59" s="111">
        <v>0.54513888888888895</v>
      </c>
      <c r="S59" s="108">
        <f t="shared" si="2"/>
        <v>0</v>
      </c>
    </row>
    <row r="60" spans="1:19" x14ac:dyDescent="0.3">
      <c r="A60" s="111">
        <v>0.54861111111111105</v>
      </c>
      <c r="B60" s="106">
        <f t="shared" si="0"/>
        <v>13</v>
      </c>
      <c r="C60" s="101">
        <f t="shared" si="1"/>
        <v>10</v>
      </c>
      <c r="D60" s="107" t="e">
        <f>IF(S60=0,NA(), RTD("cqg.rtd",,"StudyData", "Open("&amp;$B$2&amp;") When Barix("&amp;$B$2&amp;",reference:=StartOfDay)="&amp;H60&amp;"", "Bar", "", "Open","5","0","All",,,"False","T","EveryTick"))</f>
        <v>#N/A</v>
      </c>
      <c r="E60" s="107" t="e">
        <f>IF(S60=0,NA(),RTD("cqg.rtd",,"StudyData", "High("&amp;$B$2&amp;") When Barix("&amp;$B$2&amp;",reference:=StartOfDay)="&amp;H60&amp;"", "Bar", "", "High","5","0","All",,,"False","T","EveryTick"))</f>
        <v>#N/A</v>
      </c>
      <c r="F60" s="107" t="e">
        <f>IF(S60=0,NA(), RTD("cqg.rtd",,"StudyData", "Low("&amp;$B$2&amp;") When Barix("&amp;$B$2&amp;",reference:=StartOfDay)="&amp;H60&amp;"", "Bar", "", "Low","5","0","All",,,"False","T","EveryTick"))</f>
        <v>#N/A</v>
      </c>
      <c r="G60" s="107" t="e">
        <f>IF(S60=0,NA(),RTD("cqg.rtd",,"StudyData", "Close("&amp;$B$2&amp;") When Barix("&amp;$B$2&amp;",reference:=StartOfDay)="&amp;H60&amp;"", "Bar", "", "Close","5","0","All",,,"False","T","EveryTick"))</f>
        <v>#N/A</v>
      </c>
      <c r="H60" s="101">
        <f t="shared" si="3"/>
        <v>56</v>
      </c>
      <c r="N60" s="102" t="e">
        <f>IF(S60=0,NA(),RTD("cqg.rtd",,"StudyData", "Open("&amp;$M$1&amp;") When Barix("&amp;$M$1&amp;",reference:=StartOfDay)="&amp;H60&amp;"", "Bar", "", "Open","5","0","All",,,"False","T","EveryTick"))</f>
        <v>#N/A</v>
      </c>
      <c r="O60" s="102" t="e">
        <f>IF(S60=0,NA(), RTD("cqg.rtd",,"StudyData", "High("&amp;$M$1&amp;") When Barix("&amp;$M$1&amp;",reference:=StartOfDay)="&amp;H60&amp;"", "Bar", "", "High","5","0","All",,,"False","T","EveryTick"))</f>
        <v>#N/A</v>
      </c>
      <c r="P60" s="102" t="e">
        <f>IF(S60=0,NA(),RTD("cqg.rtd",,"StudyData", "Low("&amp;$M$1&amp;") When Barix("&amp;$M$1&amp;",reference:=StartOfDay)="&amp;H60&amp;"", "Bar", "", "Low","5","0","All",,,"False","T","EveryTick"))</f>
        <v>#N/A</v>
      </c>
      <c r="Q60" s="107" t="e">
        <f>IF(S60=0,NA(),RTD("cqg.rtd",,"StudyData", "Close("&amp;$M$1&amp;") When Barix("&amp;$M$1&amp;",reference:=StartOfDay)="&amp;H60&amp;"", "Bar", "", "Close","5","0","All",,,"False","T","EveryTick"))</f>
        <v>#N/A</v>
      </c>
      <c r="R60" s="111">
        <v>0.54861111111111105</v>
      </c>
      <c r="S60" s="108">
        <f t="shared" si="2"/>
        <v>0</v>
      </c>
    </row>
    <row r="61" spans="1:19" x14ac:dyDescent="0.3">
      <c r="A61" s="111">
        <v>0.55208333333333337</v>
      </c>
      <c r="B61" s="106">
        <f t="shared" si="0"/>
        <v>13</v>
      </c>
      <c r="C61" s="101">
        <f t="shared" si="1"/>
        <v>15</v>
      </c>
      <c r="D61" s="107" t="e">
        <f>IF(S61=0,NA(), RTD("cqg.rtd",,"StudyData", "Open("&amp;$B$2&amp;") When Barix("&amp;$B$2&amp;",reference:=StartOfDay)="&amp;H61&amp;"", "Bar", "", "Open","5","0","All",,,"False","T","EveryTick"))</f>
        <v>#N/A</v>
      </c>
      <c r="E61" s="107" t="e">
        <f>IF(S61=0,NA(),RTD("cqg.rtd",,"StudyData", "High("&amp;$B$2&amp;") When Barix("&amp;$B$2&amp;",reference:=StartOfDay)="&amp;H61&amp;"", "Bar", "", "High","5","0","All",,,"False","T","EveryTick"))</f>
        <v>#N/A</v>
      </c>
      <c r="F61" s="107" t="e">
        <f>IF(S61=0,NA(), RTD("cqg.rtd",,"StudyData", "Low("&amp;$B$2&amp;") When Barix("&amp;$B$2&amp;",reference:=StartOfDay)="&amp;H61&amp;"", "Bar", "", "Low","5","0","All",,,"False","T","EveryTick"))</f>
        <v>#N/A</v>
      </c>
      <c r="G61" s="107" t="e">
        <f>IF(S61=0,NA(),RTD("cqg.rtd",,"StudyData", "Close("&amp;$B$2&amp;") When Barix("&amp;$B$2&amp;",reference:=StartOfDay)="&amp;H61&amp;"", "Bar", "", "Close","5","0","All",,,"False","T","EveryTick"))</f>
        <v>#N/A</v>
      </c>
      <c r="H61" s="101">
        <f t="shared" si="3"/>
        <v>57</v>
      </c>
      <c r="N61" s="102" t="e">
        <f>IF(S61=0,NA(),RTD("cqg.rtd",,"StudyData", "Open("&amp;$M$1&amp;") When Barix("&amp;$M$1&amp;",reference:=StartOfDay)="&amp;H61&amp;"", "Bar", "", "Open","5","0","All",,,"False","T","EveryTick"))</f>
        <v>#N/A</v>
      </c>
      <c r="O61" s="102" t="e">
        <f>IF(S61=0,NA(), RTD("cqg.rtd",,"StudyData", "High("&amp;$M$1&amp;") When Barix("&amp;$M$1&amp;",reference:=StartOfDay)="&amp;H61&amp;"", "Bar", "", "High","5","0","All",,,"False","T","EveryTick"))</f>
        <v>#N/A</v>
      </c>
      <c r="P61" s="102" t="e">
        <f>IF(S61=0,NA(),RTD("cqg.rtd",,"StudyData", "Low("&amp;$M$1&amp;") When Barix("&amp;$M$1&amp;",reference:=StartOfDay)="&amp;H61&amp;"", "Bar", "", "Low","5","0","All",,,"False","T","EveryTick"))</f>
        <v>#N/A</v>
      </c>
      <c r="Q61" s="107" t="e">
        <f>IF(S61=0,NA(),RTD("cqg.rtd",,"StudyData", "Close("&amp;$M$1&amp;") When Barix("&amp;$M$1&amp;",reference:=StartOfDay)="&amp;H61&amp;"", "Bar", "", "Close","5","0","All",,,"False","T","EveryTick"))</f>
        <v>#N/A</v>
      </c>
      <c r="R61" s="111">
        <v>0.55208333333333337</v>
      </c>
      <c r="S61" s="108">
        <f t="shared" si="2"/>
        <v>0</v>
      </c>
    </row>
    <row r="62" spans="1:19" x14ac:dyDescent="0.3">
      <c r="A62" s="111">
        <v>0.55555555555555558</v>
      </c>
      <c r="B62" s="106">
        <f t="shared" si="0"/>
        <v>13</v>
      </c>
      <c r="C62" s="101">
        <f t="shared" si="1"/>
        <v>20</v>
      </c>
      <c r="D62" s="107" t="e">
        <f>IF(S62=0,NA(), RTD("cqg.rtd",,"StudyData", "Open("&amp;$B$2&amp;") When Barix("&amp;$B$2&amp;",reference:=StartOfDay)="&amp;H62&amp;"", "Bar", "", "Open","5","0","All",,,"False","T","EveryTick"))</f>
        <v>#N/A</v>
      </c>
      <c r="E62" s="107" t="e">
        <f>IF(S62=0,NA(),RTD("cqg.rtd",,"StudyData", "High("&amp;$B$2&amp;") When Barix("&amp;$B$2&amp;",reference:=StartOfDay)="&amp;H62&amp;"", "Bar", "", "High","5","0","All",,,"False","T","EveryTick"))</f>
        <v>#N/A</v>
      </c>
      <c r="F62" s="107" t="e">
        <f>IF(S62=0,NA(), RTD("cqg.rtd",,"StudyData", "Low("&amp;$B$2&amp;") When Barix("&amp;$B$2&amp;",reference:=StartOfDay)="&amp;H62&amp;"", "Bar", "", "Low","5","0","All",,,"False","T","EveryTick"))</f>
        <v>#N/A</v>
      </c>
      <c r="G62" s="107" t="e">
        <f>IF(S62=0,NA(),RTD("cqg.rtd",,"StudyData", "Close("&amp;$B$2&amp;") When Barix("&amp;$B$2&amp;",reference:=StartOfDay)="&amp;H62&amp;"", "Bar", "", "Close","5","0","All",,,"False","T","EveryTick"))</f>
        <v>#N/A</v>
      </c>
      <c r="H62" s="101">
        <f t="shared" si="3"/>
        <v>58</v>
      </c>
      <c r="N62" s="102" t="e">
        <f>IF(S62=0,NA(),RTD("cqg.rtd",,"StudyData", "Open("&amp;$M$1&amp;") When Barix("&amp;$M$1&amp;",reference:=StartOfDay)="&amp;H62&amp;"", "Bar", "", "Open","5","0","All",,,"False","T","EveryTick"))</f>
        <v>#N/A</v>
      </c>
      <c r="O62" s="102" t="e">
        <f>IF(S62=0,NA(), RTD("cqg.rtd",,"StudyData", "High("&amp;$M$1&amp;") When Barix("&amp;$M$1&amp;",reference:=StartOfDay)="&amp;H62&amp;"", "Bar", "", "High","5","0","All",,,"False","T","EveryTick"))</f>
        <v>#N/A</v>
      </c>
      <c r="P62" s="102" t="e">
        <f>IF(S62=0,NA(),RTD("cqg.rtd",,"StudyData", "Low("&amp;$M$1&amp;") When Barix("&amp;$M$1&amp;",reference:=StartOfDay)="&amp;H62&amp;"", "Bar", "", "Low","5","0","All",,,"False","T","EveryTick"))</f>
        <v>#N/A</v>
      </c>
      <c r="Q62" s="107" t="e">
        <f>IF(S62=0,NA(),RTD("cqg.rtd",,"StudyData", "Close("&amp;$M$1&amp;") When Barix("&amp;$M$1&amp;",reference:=StartOfDay)="&amp;H62&amp;"", "Bar", "", "Close","5","0","All",,,"False","T","EveryTick"))</f>
        <v>#N/A</v>
      </c>
      <c r="R62" s="111">
        <v>0.55555555555555558</v>
      </c>
      <c r="S62" s="108">
        <f t="shared" si="2"/>
        <v>0</v>
      </c>
    </row>
    <row r="63" spans="1:19" x14ac:dyDescent="0.3">
      <c r="A63" s="111">
        <v>0.55902777777777779</v>
      </c>
      <c r="B63" s="106">
        <f t="shared" si="0"/>
        <v>13</v>
      </c>
      <c r="C63" s="101">
        <f t="shared" si="1"/>
        <v>25</v>
      </c>
      <c r="D63" s="107" t="e">
        <f>IF(S63=0,NA(), RTD("cqg.rtd",,"StudyData", "Open("&amp;$B$2&amp;") When Barix("&amp;$B$2&amp;",reference:=StartOfDay)="&amp;H63&amp;"", "Bar", "", "Open","5","0","All",,,"False","T","EveryTick"))</f>
        <v>#N/A</v>
      </c>
      <c r="E63" s="107" t="e">
        <f>IF(S63=0,NA(),RTD("cqg.rtd",,"StudyData", "High("&amp;$B$2&amp;") When Barix("&amp;$B$2&amp;",reference:=StartOfDay)="&amp;H63&amp;"", "Bar", "", "High","5","0","All",,,"False","T","EveryTick"))</f>
        <v>#N/A</v>
      </c>
      <c r="F63" s="107" t="e">
        <f>IF(S63=0,NA(), RTD("cqg.rtd",,"StudyData", "Low("&amp;$B$2&amp;") When Barix("&amp;$B$2&amp;",reference:=StartOfDay)="&amp;H63&amp;"", "Bar", "", "Low","5","0","All",,,"False","T","EveryTick"))</f>
        <v>#N/A</v>
      </c>
      <c r="G63" s="107" t="e">
        <f>IF(S63=0,NA(),RTD("cqg.rtd",,"StudyData", "Close("&amp;$B$2&amp;") When Barix("&amp;$B$2&amp;",reference:=StartOfDay)="&amp;H63&amp;"", "Bar", "", "Close","5","0","All",,,"False","T","EveryTick"))</f>
        <v>#N/A</v>
      </c>
      <c r="H63" s="101">
        <f t="shared" si="3"/>
        <v>59</v>
      </c>
      <c r="N63" s="102" t="e">
        <f>IF(S63=0,NA(),RTD("cqg.rtd",,"StudyData", "Open("&amp;$M$1&amp;") When Barix("&amp;$M$1&amp;",reference:=StartOfDay)="&amp;H63&amp;"", "Bar", "", "Open","5","0","All",,,"False","T","EveryTick"))</f>
        <v>#N/A</v>
      </c>
      <c r="O63" s="102" t="e">
        <f>IF(S63=0,NA(), RTD("cqg.rtd",,"StudyData", "High("&amp;$M$1&amp;") When Barix("&amp;$M$1&amp;",reference:=StartOfDay)="&amp;H63&amp;"", "Bar", "", "High","5","0","All",,,"False","T","EveryTick"))</f>
        <v>#N/A</v>
      </c>
      <c r="P63" s="102" t="e">
        <f>IF(S63=0,NA(),RTD("cqg.rtd",,"StudyData", "Low("&amp;$M$1&amp;") When Barix("&amp;$M$1&amp;",reference:=StartOfDay)="&amp;H63&amp;"", "Bar", "", "Low","5","0","All",,,"False","T","EveryTick"))</f>
        <v>#N/A</v>
      </c>
      <c r="Q63" s="107" t="e">
        <f>IF(S63=0,NA(),RTD("cqg.rtd",,"StudyData", "Close("&amp;$M$1&amp;") When Barix("&amp;$M$1&amp;",reference:=StartOfDay)="&amp;H63&amp;"", "Bar", "", "Close","5","0","All",,,"False","T","EveryTick"))</f>
        <v>#N/A</v>
      </c>
      <c r="R63" s="111">
        <v>0.55902777777777779</v>
      </c>
      <c r="S63" s="108">
        <f t="shared" si="2"/>
        <v>0</v>
      </c>
    </row>
    <row r="64" spans="1:19" x14ac:dyDescent="0.3">
      <c r="A64" s="111">
        <v>0.5625</v>
      </c>
      <c r="B64" s="106">
        <f t="shared" si="0"/>
        <v>13</v>
      </c>
      <c r="C64" s="101">
        <f t="shared" si="1"/>
        <v>30</v>
      </c>
      <c r="D64" s="107" t="e">
        <f>IF(S64=0,NA(), RTD("cqg.rtd",,"StudyData", "Open("&amp;$B$2&amp;") When Barix("&amp;$B$2&amp;",reference:=StartOfDay)="&amp;H64&amp;"", "Bar", "", "Open","5","0","All",,,"False","T","EveryTick"))</f>
        <v>#N/A</v>
      </c>
      <c r="E64" s="107" t="e">
        <f>IF(S64=0,NA(),RTD("cqg.rtd",,"StudyData", "High("&amp;$B$2&amp;") When Barix("&amp;$B$2&amp;",reference:=StartOfDay)="&amp;H64&amp;"", "Bar", "", "High","5","0","All",,,"False","T","EveryTick"))</f>
        <v>#N/A</v>
      </c>
      <c r="F64" s="107" t="e">
        <f>IF(S64=0,NA(), RTD("cqg.rtd",,"StudyData", "Low("&amp;$B$2&amp;") When Barix("&amp;$B$2&amp;",reference:=StartOfDay)="&amp;H64&amp;"", "Bar", "", "Low","5","0","All",,,"False","T","EveryTick"))</f>
        <v>#N/A</v>
      </c>
      <c r="G64" s="107" t="e">
        <f>IF(S64=0,NA(),RTD("cqg.rtd",,"StudyData", "Close("&amp;$B$2&amp;") When Barix("&amp;$B$2&amp;",reference:=StartOfDay)="&amp;H64&amp;"", "Bar", "", "Close","5","0","All",,,"False","T","EveryTick"))</f>
        <v>#N/A</v>
      </c>
      <c r="H64" s="101">
        <f t="shared" si="3"/>
        <v>60</v>
      </c>
      <c r="N64" s="102" t="e">
        <f>IF(S64=0,NA(),RTD("cqg.rtd",,"StudyData", "Open("&amp;$M$1&amp;") When Barix("&amp;$M$1&amp;",reference:=StartOfDay)="&amp;H64&amp;"", "Bar", "", "Open","5","0","All",,,"False","T","EveryTick"))</f>
        <v>#N/A</v>
      </c>
      <c r="O64" s="102" t="e">
        <f>IF(S64=0,NA(), RTD("cqg.rtd",,"StudyData", "High("&amp;$M$1&amp;") When Barix("&amp;$M$1&amp;",reference:=StartOfDay)="&amp;H64&amp;"", "Bar", "", "High","5","0","All",,,"False","T","EveryTick"))</f>
        <v>#N/A</v>
      </c>
      <c r="P64" s="102" t="e">
        <f>IF(S64=0,NA(),RTD("cqg.rtd",,"StudyData", "Low("&amp;$M$1&amp;") When Barix("&amp;$M$1&amp;",reference:=StartOfDay)="&amp;H64&amp;"", "Bar", "", "Low","5","0","All",,,"False","T","EveryTick"))</f>
        <v>#N/A</v>
      </c>
      <c r="Q64" s="107" t="e">
        <f>IF(S64=0,NA(),RTD("cqg.rtd",,"StudyData", "Close("&amp;$M$1&amp;") When Barix("&amp;$M$1&amp;",reference:=StartOfDay)="&amp;H64&amp;"", "Bar", "", "Close","5","0","All",,,"False","T","EveryTick"))</f>
        <v>#N/A</v>
      </c>
      <c r="R64" s="111">
        <v>0.5625</v>
      </c>
      <c r="S64" s="108">
        <f t="shared" si="2"/>
        <v>0</v>
      </c>
    </row>
    <row r="65" spans="1:19" x14ac:dyDescent="0.3">
      <c r="A65" s="111">
        <v>0.56597222222222221</v>
      </c>
      <c r="B65" s="106">
        <f t="shared" si="0"/>
        <v>13</v>
      </c>
      <c r="C65" s="101">
        <f t="shared" si="1"/>
        <v>35</v>
      </c>
      <c r="D65" s="107" t="e">
        <f>IF(S65=0,NA(), RTD("cqg.rtd",,"StudyData", "Open("&amp;$B$2&amp;") When Barix("&amp;$B$2&amp;",reference:=StartOfDay)="&amp;H65&amp;"", "Bar", "", "Open","5","0","All",,,"False","T","EveryTick"))</f>
        <v>#N/A</v>
      </c>
      <c r="E65" s="107" t="e">
        <f>IF(S65=0,NA(),RTD("cqg.rtd",,"StudyData", "High("&amp;$B$2&amp;") When Barix("&amp;$B$2&amp;",reference:=StartOfDay)="&amp;H65&amp;"", "Bar", "", "High","5","0","All",,,"False","T","EveryTick"))</f>
        <v>#N/A</v>
      </c>
      <c r="F65" s="107" t="e">
        <f>IF(S65=0,NA(), RTD("cqg.rtd",,"StudyData", "Low("&amp;$B$2&amp;") When Barix("&amp;$B$2&amp;",reference:=StartOfDay)="&amp;H65&amp;"", "Bar", "", "Low","5","0","All",,,"False","T","EveryTick"))</f>
        <v>#N/A</v>
      </c>
      <c r="G65" s="107" t="e">
        <f>IF(S65=0,NA(),RTD("cqg.rtd",,"StudyData", "Close("&amp;$B$2&amp;") When Barix("&amp;$B$2&amp;",reference:=StartOfDay)="&amp;H65&amp;"", "Bar", "", "Close","5","0","All",,,"False","T","EveryTick"))</f>
        <v>#N/A</v>
      </c>
      <c r="H65" s="101">
        <f t="shared" si="3"/>
        <v>61</v>
      </c>
      <c r="N65" s="102" t="e">
        <f>IF(S65=0,NA(),RTD("cqg.rtd",,"StudyData", "Open("&amp;$M$1&amp;") When Barix("&amp;$M$1&amp;",reference:=StartOfDay)="&amp;H65&amp;"", "Bar", "", "Open","5","0","All",,,"False","T","EveryTick"))</f>
        <v>#N/A</v>
      </c>
      <c r="O65" s="102" t="e">
        <f>IF(S65=0,NA(), RTD("cqg.rtd",,"StudyData", "High("&amp;$M$1&amp;") When Barix("&amp;$M$1&amp;",reference:=StartOfDay)="&amp;H65&amp;"", "Bar", "", "High","5","0","All",,,"False","T","EveryTick"))</f>
        <v>#N/A</v>
      </c>
      <c r="P65" s="102" t="e">
        <f>IF(S65=0,NA(),RTD("cqg.rtd",,"StudyData", "Low("&amp;$M$1&amp;") When Barix("&amp;$M$1&amp;",reference:=StartOfDay)="&amp;H65&amp;"", "Bar", "", "Low","5","0","All",,,"False","T","EveryTick"))</f>
        <v>#N/A</v>
      </c>
      <c r="Q65" s="107" t="e">
        <f>IF(S65=0,NA(),RTD("cqg.rtd",,"StudyData", "Close("&amp;$M$1&amp;") When Barix("&amp;$M$1&amp;",reference:=StartOfDay)="&amp;H65&amp;"", "Bar", "", "Close","5","0","All",,,"False","T","EveryTick"))</f>
        <v>#N/A</v>
      </c>
      <c r="R65" s="111">
        <v>0.56597222222222221</v>
      </c>
      <c r="S65" s="108">
        <f t="shared" si="2"/>
        <v>0</v>
      </c>
    </row>
    <row r="66" spans="1:19" x14ac:dyDescent="0.3">
      <c r="A66" s="111">
        <v>0.56944444444444442</v>
      </c>
      <c r="B66" s="106">
        <f t="shared" si="0"/>
        <v>13</v>
      </c>
      <c r="C66" s="101">
        <f t="shared" si="1"/>
        <v>40</v>
      </c>
      <c r="D66" s="107" t="e">
        <f>IF(S66=0,NA(), RTD("cqg.rtd",,"StudyData", "Open("&amp;$B$2&amp;") When Barix("&amp;$B$2&amp;",reference:=StartOfDay)="&amp;H66&amp;"", "Bar", "", "Open","5","0","All",,,"False","T","EveryTick"))</f>
        <v>#N/A</v>
      </c>
      <c r="E66" s="107" t="e">
        <f>IF(S66=0,NA(),RTD("cqg.rtd",,"StudyData", "High("&amp;$B$2&amp;") When Barix("&amp;$B$2&amp;",reference:=StartOfDay)="&amp;H66&amp;"", "Bar", "", "High","5","0","All",,,"False","T","EveryTick"))</f>
        <v>#N/A</v>
      </c>
      <c r="F66" s="107" t="e">
        <f>IF(S66=0,NA(), RTD("cqg.rtd",,"StudyData", "Low("&amp;$B$2&amp;") When Barix("&amp;$B$2&amp;",reference:=StartOfDay)="&amp;H66&amp;"", "Bar", "", "Low","5","0","All",,,"False","T","EveryTick"))</f>
        <v>#N/A</v>
      </c>
      <c r="G66" s="107" t="e">
        <f>IF(S66=0,NA(),RTD("cqg.rtd",,"StudyData", "Close("&amp;$B$2&amp;") When Barix("&amp;$B$2&amp;",reference:=StartOfDay)="&amp;H66&amp;"", "Bar", "", "Close","5","0","All",,,"False","T","EveryTick"))</f>
        <v>#N/A</v>
      </c>
      <c r="H66" s="101">
        <f t="shared" si="3"/>
        <v>62</v>
      </c>
      <c r="N66" s="102" t="e">
        <f>IF(S66=0,NA(),RTD("cqg.rtd",,"StudyData", "Open("&amp;$M$1&amp;") When Barix("&amp;$M$1&amp;",reference:=StartOfDay)="&amp;H66&amp;"", "Bar", "", "Open","5","0","All",,,"False","T","EveryTick"))</f>
        <v>#N/A</v>
      </c>
      <c r="O66" s="102" t="e">
        <f>IF(S66=0,NA(), RTD("cqg.rtd",,"StudyData", "High("&amp;$M$1&amp;") When Barix("&amp;$M$1&amp;",reference:=StartOfDay)="&amp;H66&amp;"", "Bar", "", "High","5","0","All",,,"False","T","EveryTick"))</f>
        <v>#N/A</v>
      </c>
      <c r="P66" s="102" t="e">
        <f>IF(S66=0,NA(),RTD("cqg.rtd",,"StudyData", "Low("&amp;$M$1&amp;") When Barix("&amp;$M$1&amp;",reference:=StartOfDay)="&amp;H66&amp;"", "Bar", "", "Low","5","0","All",,,"False","T","EveryTick"))</f>
        <v>#N/A</v>
      </c>
      <c r="Q66" s="107" t="e">
        <f>IF(S66=0,NA(),RTD("cqg.rtd",,"StudyData", "Close("&amp;$M$1&amp;") When Barix("&amp;$M$1&amp;",reference:=StartOfDay)="&amp;H66&amp;"", "Bar", "", "Close","5","0","All",,,"False","T","EveryTick"))</f>
        <v>#N/A</v>
      </c>
      <c r="R66" s="111">
        <v>0.56944444444444442</v>
      </c>
      <c r="S66" s="108">
        <f t="shared" si="2"/>
        <v>0</v>
      </c>
    </row>
    <row r="67" spans="1:19" x14ac:dyDescent="0.3">
      <c r="A67" s="111">
        <v>0.57291666666666663</v>
      </c>
      <c r="B67" s="106">
        <f t="shared" si="0"/>
        <v>13</v>
      </c>
      <c r="C67" s="101">
        <f t="shared" si="1"/>
        <v>45</v>
      </c>
      <c r="D67" s="107" t="e">
        <f>IF(S67=0,NA(), RTD("cqg.rtd",,"StudyData", "Open("&amp;$B$2&amp;") When Barix("&amp;$B$2&amp;",reference:=StartOfDay)="&amp;H67&amp;"", "Bar", "", "Open","5","0","All",,,"False","T","EveryTick"))</f>
        <v>#N/A</v>
      </c>
      <c r="E67" s="107" t="e">
        <f>IF(S67=0,NA(),RTD("cqg.rtd",,"StudyData", "High("&amp;$B$2&amp;") When Barix("&amp;$B$2&amp;",reference:=StartOfDay)="&amp;H67&amp;"", "Bar", "", "High","5","0","All",,,"False","T","EveryTick"))</f>
        <v>#N/A</v>
      </c>
      <c r="F67" s="107" t="e">
        <f>IF(S67=0,NA(), RTD("cqg.rtd",,"StudyData", "Low("&amp;$B$2&amp;") When Barix("&amp;$B$2&amp;",reference:=StartOfDay)="&amp;H67&amp;"", "Bar", "", "Low","5","0","All",,,"False","T","EveryTick"))</f>
        <v>#N/A</v>
      </c>
      <c r="G67" s="107" t="e">
        <f>IF(S67=0,NA(),RTD("cqg.rtd",,"StudyData", "Close("&amp;$B$2&amp;") When Barix("&amp;$B$2&amp;",reference:=StartOfDay)="&amp;H67&amp;"", "Bar", "", "Close","5","0","All",,,"False","T","EveryTick"))</f>
        <v>#N/A</v>
      </c>
      <c r="H67" s="101">
        <f t="shared" si="3"/>
        <v>63</v>
      </c>
      <c r="N67" s="102" t="e">
        <f>IF(S67=0,NA(),RTD("cqg.rtd",,"StudyData", "Open("&amp;$M$1&amp;") When Barix("&amp;$M$1&amp;",reference:=StartOfDay)="&amp;H67&amp;"", "Bar", "", "Open","5","0","All",,,"False","T","EveryTick"))</f>
        <v>#N/A</v>
      </c>
      <c r="O67" s="102" t="e">
        <f>IF(S67=0,NA(), RTD("cqg.rtd",,"StudyData", "High("&amp;$M$1&amp;") When Barix("&amp;$M$1&amp;",reference:=StartOfDay)="&amp;H67&amp;"", "Bar", "", "High","5","0","All",,,"False","T","EveryTick"))</f>
        <v>#N/A</v>
      </c>
      <c r="P67" s="102" t="e">
        <f>IF(S67=0,NA(),RTD("cqg.rtd",,"StudyData", "Low("&amp;$M$1&amp;") When Barix("&amp;$M$1&amp;",reference:=StartOfDay)="&amp;H67&amp;"", "Bar", "", "Low","5","0","All",,,"False","T","EveryTick"))</f>
        <v>#N/A</v>
      </c>
      <c r="Q67" s="107" t="e">
        <f>IF(S67=0,NA(),RTD("cqg.rtd",,"StudyData", "Close("&amp;$M$1&amp;") When Barix("&amp;$M$1&amp;",reference:=StartOfDay)="&amp;H67&amp;"", "Bar", "", "Close","5","0","All",,,"False","T","EveryTick"))</f>
        <v>#N/A</v>
      </c>
      <c r="R67" s="111">
        <v>0.57291666666666663</v>
      </c>
      <c r="S67" s="108">
        <f t="shared" si="2"/>
        <v>0</v>
      </c>
    </row>
    <row r="68" spans="1:19" x14ac:dyDescent="0.3">
      <c r="A68" s="111">
        <v>0.57638888888888895</v>
      </c>
      <c r="B68" s="106">
        <f t="shared" si="0"/>
        <v>13</v>
      </c>
      <c r="C68" s="101">
        <f t="shared" si="1"/>
        <v>50</v>
      </c>
      <c r="D68" s="107" t="e">
        <f>IF(S68=0,NA(), RTD("cqg.rtd",,"StudyData", "Open("&amp;$B$2&amp;") When Barix("&amp;$B$2&amp;",reference:=StartOfDay)="&amp;H68&amp;"", "Bar", "", "Open","5","0","All",,,"False","T","EveryTick"))</f>
        <v>#N/A</v>
      </c>
      <c r="E68" s="107" t="e">
        <f>IF(S68=0,NA(),RTD("cqg.rtd",,"StudyData", "High("&amp;$B$2&amp;") When Barix("&amp;$B$2&amp;",reference:=StartOfDay)="&amp;H68&amp;"", "Bar", "", "High","5","0","All",,,"False","T","EveryTick"))</f>
        <v>#N/A</v>
      </c>
      <c r="F68" s="107" t="e">
        <f>IF(S68=0,NA(), RTD("cqg.rtd",,"StudyData", "Low("&amp;$B$2&amp;") When Barix("&amp;$B$2&amp;",reference:=StartOfDay)="&amp;H68&amp;"", "Bar", "", "Low","5","0","All",,,"False","T","EveryTick"))</f>
        <v>#N/A</v>
      </c>
      <c r="G68" s="107" t="e">
        <f>IF(S68=0,NA(),RTD("cqg.rtd",,"StudyData", "Close("&amp;$B$2&amp;") When Barix("&amp;$B$2&amp;",reference:=StartOfDay)="&amp;H68&amp;"", "Bar", "", "Close","5","0","All",,,"False","T","EveryTick"))</f>
        <v>#N/A</v>
      </c>
      <c r="H68" s="101">
        <f t="shared" si="3"/>
        <v>64</v>
      </c>
      <c r="N68" s="102" t="e">
        <f>IF(S68=0,NA(),RTD("cqg.rtd",,"StudyData", "Open("&amp;$M$1&amp;") When Barix("&amp;$M$1&amp;",reference:=StartOfDay)="&amp;H68&amp;"", "Bar", "", "Open","5","0","All",,,"False","T","EveryTick"))</f>
        <v>#N/A</v>
      </c>
      <c r="O68" s="102" t="e">
        <f>IF(S68=0,NA(), RTD("cqg.rtd",,"StudyData", "High("&amp;$M$1&amp;") When Barix("&amp;$M$1&amp;",reference:=StartOfDay)="&amp;H68&amp;"", "Bar", "", "High","5","0","All",,,"False","T","EveryTick"))</f>
        <v>#N/A</v>
      </c>
      <c r="P68" s="102" t="e">
        <f>IF(S68=0,NA(),RTD("cqg.rtd",,"StudyData", "Low("&amp;$M$1&amp;") When Barix("&amp;$M$1&amp;",reference:=StartOfDay)="&amp;H68&amp;"", "Bar", "", "Low","5","0","All",,,"False","T","EveryTick"))</f>
        <v>#N/A</v>
      </c>
      <c r="Q68" s="107" t="e">
        <f>IF(S68=0,NA(),RTD("cqg.rtd",,"StudyData", "Close("&amp;$M$1&amp;") When Barix("&amp;$M$1&amp;",reference:=StartOfDay)="&amp;H68&amp;"", "Bar", "", "Close","5","0","All",,,"False","T","EveryTick"))</f>
        <v>#N/A</v>
      </c>
      <c r="R68" s="111">
        <v>0.57638888888888895</v>
      </c>
      <c r="S68" s="108">
        <f t="shared" si="2"/>
        <v>0</v>
      </c>
    </row>
    <row r="69" spans="1:19" x14ac:dyDescent="0.3">
      <c r="A69" s="111">
        <v>0.57986111111111105</v>
      </c>
      <c r="B69" s="106">
        <f t="shared" ref="B69:B81" si="4">HOUR(A69)</f>
        <v>13</v>
      </c>
      <c r="C69" s="101">
        <f t="shared" ref="C69:C81" si="5">MINUTE(A69)</f>
        <v>55</v>
      </c>
      <c r="D69" s="107" t="e">
        <f>IF(S69=0,NA(), RTD("cqg.rtd",,"StudyData", "Open("&amp;$B$2&amp;") When Barix("&amp;$B$2&amp;",reference:=StartOfDay)="&amp;H69&amp;"", "Bar", "", "Open","5","0","All",,,"False","T","EveryTick"))</f>
        <v>#N/A</v>
      </c>
      <c r="E69" s="107" t="e">
        <f>IF(S69=0,NA(),RTD("cqg.rtd",,"StudyData", "High("&amp;$B$2&amp;") When Barix("&amp;$B$2&amp;",reference:=StartOfDay)="&amp;H69&amp;"", "Bar", "", "High","5","0","All",,,"False","T","EveryTick"))</f>
        <v>#N/A</v>
      </c>
      <c r="F69" s="107" t="e">
        <f>IF(S69=0,NA(), RTD("cqg.rtd",,"StudyData", "Low("&amp;$B$2&amp;") When Barix("&amp;$B$2&amp;",reference:=StartOfDay)="&amp;H69&amp;"", "Bar", "", "Low","5","0","All",,,"False","T","EveryTick"))</f>
        <v>#N/A</v>
      </c>
      <c r="G69" s="107" t="e">
        <f>IF(S69=0,NA(),RTD("cqg.rtd",,"StudyData", "Close("&amp;$B$2&amp;") When Barix("&amp;$B$2&amp;",reference:=StartOfDay)="&amp;H69&amp;"", "Bar", "", "Close","5","0","All",,,"False","T","EveryTick"))</f>
        <v>#N/A</v>
      </c>
      <c r="H69" s="101">
        <f t="shared" si="3"/>
        <v>65</v>
      </c>
      <c r="N69" s="102" t="e">
        <f>IF(S69=0,NA(),RTD("cqg.rtd",,"StudyData", "Open("&amp;$M$1&amp;") When Barix("&amp;$M$1&amp;",reference:=StartOfDay)="&amp;H69&amp;"", "Bar", "", "Open","5","0","All",,,"False","T","EveryTick"))</f>
        <v>#N/A</v>
      </c>
      <c r="O69" s="102" t="e">
        <f>IF(S69=0,NA(), RTD("cqg.rtd",,"StudyData", "High("&amp;$M$1&amp;") When Barix("&amp;$M$1&amp;",reference:=StartOfDay)="&amp;H69&amp;"", "Bar", "", "High","5","0","All",,,"False","T","EveryTick"))</f>
        <v>#N/A</v>
      </c>
      <c r="P69" s="102" t="e">
        <f>IF(S69=0,NA(),RTD("cqg.rtd",,"StudyData", "Low("&amp;$M$1&amp;") When Barix("&amp;$M$1&amp;",reference:=StartOfDay)="&amp;H69&amp;"", "Bar", "", "Low","5","0","All",,,"False","T","EveryTick"))</f>
        <v>#N/A</v>
      </c>
      <c r="Q69" s="107" t="e">
        <f>IF(S69=0,NA(),RTD("cqg.rtd",,"StudyData", "Close("&amp;$M$1&amp;") When Barix("&amp;$M$1&amp;",reference:=StartOfDay)="&amp;H69&amp;"", "Bar", "", "Close","5","0","All",,,"False","T","EveryTick"))</f>
        <v>#N/A</v>
      </c>
      <c r="R69" s="111">
        <v>0.57986111111111105</v>
      </c>
      <c r="S69" s="108">
        <f t="shared" ref="S69:S81" si="6">IF($S$1&gt;R69,1,0)</f>
        <v>0</v>
      </c>
    </row>
    <row r="70" spans="1:19" x14ac:dyDescent="0.3">
      <c r="A70" s="111">
        <v>0.58333333333333337</v>
      </c>
      <c r="B70" s="106">
        <f t="shared" si="4"/>
        <v>14</v>
      </c>
      <c r="C70" s="101">
        <f t="shared" si="5"/>
        <v>0</v>
      </c>
      <c r="D70" s="107" t="e">
        <f>IF(S70=0,NA(), RTD("cqg.rtd",,"StudyData", "Open("&amp;$B$2&amp;") When Barix("&amp;$B$2&amp;",reference:=StartOfDay)="&amp;H70&amp;"", "Bar", "", "Open","5","0","All",,,"False","T","EveryTick"))</f>
        <v>#N/A</v>
      </c>
      <c r="E70" s="107" t="e">
        <f>IF(S70=0,NA(),RTD("cqg.rtd",,"StudyData", "High("&amp;$B$2&amp;") When Barix("&amp;$B$2&amp;",reference:=StartOfDay)="&amp;H70&amp;"", "Bar", "", "High","5","0","All",,,"False","T","EveryTick"))</f>
        <v>#N/A</v>
      </c>
      <c r="F70" s="107" t="e">
        <f>IF(S70=0,NA(), RTD("cqg.rtd",,"StudyData", "Low("&amp;$B$2&amp;") When Barix("&amp;$B$2&amp;",reference:=StartOfDay)="&amp;H70&amp;"", "Bar", "", "Low","5","0","All",,,"False","T","EveryTick"))</f>
        <v>#N/A</v>
      </c>
      <c r="G70" s="107" t="e">
        <f>IF(S70=0,NA(),RTD("cqg.rtd",,"StudyData", "Close("&amp;$B$2&amp;") When Barix("&amp;$B$2&amp;",reference:=StartOfDay)="&amp;H70&amp;"", "Bar", "", "Close","5","0","All",,,"False","T","EveryTick"))</f>
        <v>#N/A</v>
      </c>
      <c r="H70" s="101">
        <f t="shared" ref="H70:H81" si="7">H69+1</f>
        <v>66</v>
      </c>
      <c r="N70" s="102" t="e">
        <f>IF(S70=0,NA(),RTD("cqg.rtd",,"StudyData", "Open("&amp;$M$1&amp;") When Barix("&amp;$M$1&amp;",reference:=StartOfDay)="&amp;H70&amp;"", "Bar", "", "Open","5","0","All",,,"False","T","EveryTick"))</f>
        <v>#N/A</v>
      </c>
      <c r="O70" s="102" t="e">
        <f>IF(S70=0,NA(), RTD("cqg.rtd",,"StudyData", "High("&amp;$M$1&amp;") When Barix("&amp;$M$1&amp;",reference:=StartOfDay)="&amp;H70&amp;"", "Bar", "", "High","5","0","All",,,"False","T","EveryTick"))</f>
        <v>#N/A</v>
      </c>
      <c r="P70" s="102" t="e">
        <f>IF(S70=0,NA(),RTD("cqg.rtd",,"StudyData", "Low("&amp;$M$1&amp;") When Barix("&amp;$M$1&amp;",reference:=StartOfDay)="&amp;H70&amp;"", "Bar", "", "Low","5","0","All",,,"False","T","EveryTick"))</f>
        <v>#N/A</v>
      </c>
      <c r="Q70" s="107" t="e">
        <f>IF(S70=0,NA(),RTD("cqg.rtd",,"StudyData", "Close("&amp;$M$1&amp;") When Barix("&amp;$M$1&amp;",reference:=StartOfDay)="&amp;H70&amp;"", "Bar", "", "Close","5","0","All",,,"False","T","EveryTick"))</f>
        <v>#N/A</v>
      </c>
      <c r="R70" s="111">
        <v>0.58333333333333337</v>
      </c>
      <c r="S70" s="108">
        <f t="shared" si="6"/>
        <v>0</v>
      </c>
    </row>
    <row r="71" spans="1:19" x14ac:dyDescent="0.3">
      <c r="A71" s="111">
        <v>0.58680555555555558</v>
      </c>
      <c r="B71" s="106">
        <f t="shared" si="4"/>
        <v>14</v>
      </c>
      <c r="C71" s="101">
        <f t="shared" si="5"/>
        <v>5</v>
      </c>
      <c r="D71" s="107" t="e">
        <f>IF(S71=0,NA(), RTD("cqg.rtd",,"StudyData", "Open("&amp;$B$2&amp;") When Barix("&amp;$B$2&amp;",reference:=StartOfDay)="&amp;H71&amp;"", "Bar", "", "Open","5","0","All",,,"False","T","EveryTick"))</f>
        <v>#N/A</v>
      </c>
      <c r="E71" s="107" t="e">
        <f>IF(S71=0,NA(),RTD("cqg.rtd",,"StudyData", "High("&amp;$B$2&amp;") When Barix("&amp;$B$2&amp;",reference:=StartOfDay)="&amp;H71&amp;"", "Bar", "", "High","5","0","All",,,"False","T","EveryTick"))</f>
        <v>#N/A</v>
      </c>
      <c r="F71" s="107" t="e">
        <f>IF(S71=0,NA(), RTD("cqg.rtd",,"StudyData", "Low("&amp;$B$2&amp;") When Barix("&amp;$B$2&amp;",reference:=StartOfDay)="&amp;H71&amp;"", "Bar", "", "Low","5","0","All",,,"False","T","EveryTick"))</f>
        <v>#N/A</v>
      </c>
      <c r="G71" s="107" t="e">
        <f>IF(S71=0,NA(),RTD("cqg.rtd",,"StudyData", "Close("&amp;$B$2&amp;") When Barix("&amp;$B$2&amp;",reference:=StartOfDay)="&amp;H71&amp;"", "Bar", "", "Close","5","0","All",,,"False","T","EveryTick"))</f>
        <v>#N/A</v>
      </c>
      <c r="H71" s="101">
        <f t="shared" si="7"/>
        <v>67</v>
      </c>
      <c r="N71" s="102" t="e">
        <f>IF(S71=0,NA(),RTD("cqg.rtd",,"StudyData", "Open("&amp;$M$1&amp;") When Barix("&amp;$M$1&amp;",reference:=StartOfDay)="&amp;H71&amp;"", "Bar", "", "Open","5","0","All",,,"False","T","EveryTick"))</f>
        <v>#N/A</v>
      </c>
      <c r="O71" s="102" t="e">
        <f>IF(S71=0,NA(), RTD("cqg.rtd",,"StudyData", "High("&amp;$M$1&amp;") When Barix("&amp;$M$1&amp;",reference:=StartOfDay)="&amp;H71&amp;"", "Bar", "", "High","5","0","All",,,"False","T","EveryTick"))</f>
        <v>#N/A</v>
      </c>
      <c r="P71" s="102" t="e">
        <f>IF(S71=0,NA(),RTD("cqg.rtd",,"StudyData", "Low("&amp;$M$1&amp;") When Barix("&amp;$M$1&amp;",reference:=StartOfDay)="&amp;H71&amp;"", "Bar", "", "Low","5","0","All",,,"False","T","EveryTick"))</f>
        <v>#N/A</v>
      </c>
      <c r="Q71" s="107" t="e">
        <f>IF(S71=0,NA(),RTD("cqg.rtd",,"StudyData", "Close("&amp;$M$1&amp;") When Barix("&amp;$M$1&amp;",reference:=StartOfDay)="&amp;H71&amp;"", "Bar", "", "Close","5","0","All",,,"False","T","EveryTick"))</f>
        <v>#N/A</v>
      </c>
      <c r="R71" s="111">
        <v>0.58680555555555558</v>
      </c>
      <c r="S71" s="108">
        <f t="shared" si="6"/>
        <v>0</v>
      </c>
    </row>
    <row r="72" spans="1:19" x14ac:dyDescent="0.3">
      <c r="A72" s="111">
        <v>0.59027777777777779</v>
      </c>
      <c r="B72" s="106">
        <f t="shared" si="4"/>
        <v>14</v>
      </c>
      <c r="C72" s="101">
        <f t="shared" si="5"/>
        <v>10</v>
      </c>
      <c r="D72" s="107" t="e">
        <f>IF(S72=0,NA(), RTD("cqg.rtd",,"StudyData", "Open("&amp;$B$2&amp;") When Barix("&amp;$B$2&amp;",reference:=StartOfDay)="&amp;H72&amp;"", "Bar", "", "Open","5","0","All",,,"False","T","EveryTick"))</f>
        <v>#N/A</v>
      </c>
      <c r="E72" s="107" t="e">
        <f>IF(S72=0,NA(),RTD("cqg.rtd",,"StudyData", "High("&amp;$B$2&amp;") When Barix("&amp;$B$2&amp;",reference:=StartOfDay)="&amp;H72&amp;"", "Bar", "", "High","5","0","All",,,"False","T","EveryTick"))</f>
        <v>#N/A</v>
      </c>
      <c r="F72" s="107" t="e">
        <f>IF(S72=0,NA(), RTD("cqg.rtd",,"StudyData", "Low("&amp;$B$2&amp;") When Barix("&amp;$B$2&amp;",reference:=StartOfDay)="&amp;H72&amp;"", "Bar", "", "Low","5","0","All",,,"False","T","EveryTick"))</f>
        <v>#N/A</v>
      </c>
      <c r="G72" s="107" t="e">
        <f>IF(S72=0,NA(),RTD("cqg.rtd",,"StudyData", "Close("&amp;$B$2&amp;") When Barix("&amp;$B$2&amp;",reference:=StartOfDay)="&amp;H72&amp;"", "Bar", "", "Close","5","0","All",,,"False","T","EveryTick"))</f>
        <v>#N/A</v>
      </c>
      <c r="H72" s="101">
        <f t="shared" si="7"/>
        <v>68</v>
      </c>
      <c r="N72" s="102" t="e">
        <f>IF(S72=0,NA(),RTD("cqg.rtd",,"StudyData", "Open("&amp;$M$1&amp;") When Barix("&amp;$M$1&amp;",reference:=StartOfDay)="&amp;H72&amp;"", "Bar", "", "Open","5","0","All",,,"False","T","EveryTick"))</f>
        <v>#N/A</v>
      </c>
      <c r="O72" s="102" t="e">
        <f>IF(S72=0,NA(), RTD("cqg.rtd",,"StudyData", "High("&amp;$M$1&amp;") When Barix("&amp;$M$1&amp;",reference:=StartOfDay)="&amp;H72&amp;"", "Bar", "", "High","5","0","All",,,"False","T","EveryTick"))</f>
        <v>#N/A</v>
      </c>
      <c r="P72" s="102" t="e">
        <f>IF(S72=0,NA(),RTD("cqg.rtd",,"StudyData", "Low("&amp;$M$1&amp;") When Barix("&amp;$M$1&amp;",reference:=StartOfDay)="&amp;H72&amp;"", "Bar", "", "Low","5","0","All",,,"False","T","EveryTick"))</f>
        <v>#N/A</v>
      </c>
      <c r="Q72" s="107" t="e">
        <f>IF(S72=0,NA(),RTD("cqg.rtd",,"StudyData", "Close("&amp;$M$1&amp;") When Barix("&amp;$M$1&amp;",reference:=StartOfDay)="&amp;H72&amp;"", "Bar", "", "Close","5","0","All",,,"False","T","EveryTick"))</f>
        <v>#N/A</v>
      </c>
      <c r="R72" s="111">
        <v>0.59027777777777779</v>
      </c>
      <c r="S72" s="108">
        <f t="shared" si="6"/>
        <v>0</v>
      </c>
    </row>
    <row r="73" spans="1:19" x14ac:dyDescent="0.3">
      <c r="A73" s="111">
        <v>0.59375</v>
      </c>
      <c r="B73" s="106">
        <f t="shared" si="4"/>
        <v>14</v>
      </c>
      <c r="C73" s="101">
        <f t="shared" si="5"/>
        <v>15</v>
      </c>
      <c r="D73" s="107" t="e">
        <f>IF(S73=0,NA(), RTD("cqg.rtd",,"StudyData", "Open("&amp;$B$2&amp;") When Barix("&amp;$B$2&amp;",reference:=StartOfDay)="&amp;H73&amp;"", "Bar", "", "Open","5","0","All",,,"False","T","EveryTick"))</f>
        <v>#N/A</v>
      </c>
      <c r="E73" s="107" t="e">
        <f>IF(S73=0,NA(),RTD("cqg.rtd",,"StudyData", "High("&amp;$B$2&amp;") When Barix("&amp;$B$2&amp;",reference:=StartOfDay)="&amp;H73&amp;"", "Bar", "", "High","5","0","All",,,"False","T","EveryTick"))</f>
        <v>#N/A</v>
      </c>
      <c r="F73" s="107" t="e">
        <f>IF(S73=0,NA(), RTD("cqg.rtd",,"StudyData", "Low("&amp;$B$2&amp;") When Barix("&amp;$B$2&amp;",reference:=StartOfDay)="&amp;H73&amp;"", "Bar", "", "Low","5","0","All",,,"False","T","EveryTick"))</f>
        <v>#N/A</v>
      </c>
      <c r="G73" s="107" t="e">
        <f>IF(S73=0,NA(),RTD("cqg.rtd",,"StudyData", "Close("&amp;$B$2&amp;") When Barix("&amp;$B$2&amp;",reference:=StartOfDay)="&amp;H73&amp;"", "Bar", "", "Close","5","0","All",,,"False","T","EveryTick"))</f>
        <v>#N/A</v>
      </c>
      <c r="H73" s="101">
        <f t="shared" si="7"/>
        <v>69</v>
      </c>
      <c r="N73" s="102" t="e">
        <f>IF(S73=0,NA(),RTD("cqg.rtd",,"StudyData", "Open("&amp;$M$1&amp;") When Barix("&amp;$M$1&amp;",reference:=StartOfDay)="&amp;H73&amp;"", "Bar", "", "Open","5","0","All",,,"False","T","EveryTick"))</f>
        <v>#N/A</v>
      </c>
      <c r="O73" s="102" t="e">
        <f>IF(S73=0,NA(), RTD("cqg.rtd",,"StudyData", "High("&amp;$M$1&amp;") When Barix("&amp;$M$1&amp;",reference:=StartOfDay)="&amp;H73&amp;"", "Bar", "", "High","5","0","All",,,"False","T","EveryTick"))</f>
        <v>#N/A</v>
      </c>
      <c r="P73" s="102" t="e">
        <f>IF(S73=0,NA(),RTD("cqg.rtd",,"StudyData", "Low("&amp;$M$1&amp;") When Barix("&amp;$M$1&amp;",reference:=StartOfDay)="&amp;H73&amp;"", "Bar", "", "Low","5","0","All",,,"False","T","EveryTick"))</f>
        <v>#N/A</v>
      </c>
      <c r="Q73" s="107" t="e">
        <f>IF(S73=0,NA(),RTD("cqg.rtd",,"StudyData", "Close("&amp;$M$1&amp;") When Barix("&amp;$M$1&amp;",reference:=StartOfDay)="&amp;H73&amp;"", "Bar", "", "Close","5","0","All",,,"False","T","EveryTick"))</f>
        <v>#N/A</v>
      </c>
      <c r="R73" s="111">
        <v>0.59375</v>
      </c>
      <c r="S73" s="108">
        <f t="shared" si="6"/>
        <v>0</v>
      </c>
    </row>
    <row r="74" spans="1:19" x14ac:dyDescent="0.3">
      <c r="A74" s="111">
        <v>0.59722222222222221</v>
      </c>
      <c r="B74" s="106">
        <f t="shared" si="4"/>
        <v>14</v>
      </c>
      <c r="C74" s="101">
        <f t="shared" si="5"/>
        <v>20</v>
      </c>
      <c r="D74" s="107" t="e">
        <f>IF(S74=0,NA(), RTD("cqg.rtd",,"StudyData", "Open("&amp;$B$2&amp;") When Barix("&amp;$B$2&amp;",reference:=StartOfDay)="&amp;H74&amp;"", "Bar", "", "Open","5","0","All",,,"False","T","EveryTick"))</f>
        <v>#N/A</v>
      </c>
      <c r="E74" s="107" t="e">
        <f>IF(S74=0,NA(),RTD("cqg.rtd",,"StudyData", "High("&amp;$B$2&amp;") When Barix("&amp;$B$2&amp;",reference:=StartOfDay)="&amp;H74&amp;"", "Bar", "", "High","5","0","All",,,"False","T","EveryTick"))</f>
        <v>#N/A</v>
      </c>
      <c r="F74" s="107" t="e">
        <f>IF(S74=0,NA(), RTD("cqg.rtd",,"StudyData", "Low("&amp;$B$2&amp;") When Barix("&amp;$B$2&amp;",reference:=StartOfDay)="&amp;H74&amp;"", "Bar", "", "Low","5","0","All",,,"False","T","EveryTick"))</f>
        <v>#N/A</v>
      </c>
      <c r="G74" s="107" t="e">
        <f>IF(S74=0,NA(),RTD("cqg.rtd",,"StudyData", "Close("&amp;$B$2&amp;") When Barix("&amp;$B$2&amp;",reference:=StartOfDay)="&amp;H74&amp;"", "Bar", "", "Close","5","0","All",,,"False","T","EveryTick"))</f>
        <v>#N/A</v>
      </c>
      <c r="H74" s="101">
        <f t="shared" si="7"/>
        <v>70</v>
      </c>
      <c r="N74" s="102" t="e">
        <f>IF(S74=0,NA(),RTD("cqg.rtd",,"StudyData", "Open("&amp;$M$1&amp;") When Barix("&amp;$M$1&amp;",reference:=StartOfDay)="&amp;H74&amp;"", "Bar", "", "Open","5","0","All",,,"False","T","EveryTick"))</f>
        <v>#N/A</v>
      </c>
      <c r="O74" s="102" t="e">
        <f>IF(S74=0,NA(), RTD("cqg.rtd",,"StudyData", "High("&amp;$M$1&amp;") When Barix("&amp;$M$1&amp;",reference:=StartOfDay)="&amp;H74&amp;"", "Bar", "", "High","5","0","All",,,"False","T","EveryTick"))</f>
        <v>#N/A</v>
      </c>
      <c r="P74" s="102" t="e">
        <f>IF(S74=0,NA(),RTD("cqg.rtd",,"StudyData", "Low("&amp;$M$1&amp;") When Barix("&amp;$M$1&amp;",reference:=StartOfDay)="&amp;H74&amp;"", "Bar", "", "Low","5","0","All",,,"False","T","EveryTick"))</f>
        <v>#N/A</v>
      </c>
      <c r="Q74" s="107" t="e">
        <f>IF(S74=0,NA(),RTD("cqg.rtd",,"StudyData", "Close("&amp;$M$1&amp;") When Barix("&amp;$M$1&amp;",reference:=StartOfDay)="&amp;H74&amp;"", "Bar", "", "Close","5","0","All",,,"False","T","EveryTick"))</f>
        <v>#N/A</v>
      </c>
      <c r="R74" s="111">
        <v>0.59722222222222221</v>
      </c>
      <c r="S74" s="108">
        <f t="shared" si="6"/>
        <v>0</v>
      </c>
    </row>
    <row r="75" spans="1:19" x14ac:dyDescent="0.3">
      <c r="A75" s="111">
        <v>0.60069444444444442</v>
      </c>
      <c r="B75" s="106">
        <f t="shared" si="4"/>
        <v>14</v>
      </c>
      <c r="C75" s="101">
        <f t="shared" si="5"/>
        <v>25</v>
      </c>
      <c r="D75" s="107" t="e">
        <f>IF(S75=0,NA(), RTD("cqg.rtd",,"StudyData", "Open("&amp;$B$2&amp;") When Barix("&amp;$B$2&amp;",reference:=StartOfDay)="&amp;H75&amp;"", "Bar", "", "Open","5","0","All",,,"False","T","EveryTick"))</f>
        <v>#N/A</v>
      </c>
      <c r="E75" s="107" t="e">
        <f>IF(S75=0,NA(),RTD("cqg.rtd",,"StudyData", "High("&amp;$B$2&amp;") When Barix("&amp;$B$2&amp;",reference:=StartOfDay)="&amp;H75&amp;"", "Bar", "", "High","5","0","All",,,"False","T","EveryTick"))</f>
        <v>#N/A</v>
      </c>
      <c r="F75" s="107" t="e">
        <f>IF(S75=0,NA(), RTD("cqg.rtd",,"StudyData", "Low("&amp;$B$2&amp;") When Barix("&amp;$B$2&amp;",reference:=StartOfDay)="&amp;H75&amp;"", "Bar", "", "Low","5","0","All",,,"False","T","EveryTick"))</f>
        <v>#N/A</v>
      </c>
      <c r="G75" s="107" t="e">
        <f>IF(S75=0,NA(),RTD("cqg.rtd",,"StudyData", "Close("&amp;$B$2&amp;") When Barix("&amp;$B$2&amp;",reference:=StartOfDay)="&amp;H75&amp;"", "Bar", "", "Close","5","0","All",,,"False","T","EveryTick"))</f>
        <v>#N/A</v>
      </c>
      <c r="H75" s="101">
        <f t="shared" si="7"/>
        <v>71</v>
      </c>
      <c r="N75" s="102" t="e">
        <f>IF(S75=0,NA(),RTD("cqg.rtd",,"StudyData", "Open("&amp;$M$1&amp;") When Barix("&amp;$M$1&amp;",reference:=StartOfDay)="&amp;H75&amp;"", "Bar", "", "Open","5","0","All",,,"False","T","EveryTick"))</f>
        <v>#N/A</v>
      </c>
      <c r="O75" s="102" t="e">
        <f>IF(S75=0,NA(), RTD("cqg.rtd",,"StudyData", "High("&amp;$M$1&amp;") When Barix("&amp;$M$1&amp;",reference:=StartOfDay)="&amp;H75&amp;"", "Bar", "", "High","5","0","All",,,"False","T","EveryTick"))</f>
        <v>#N/A</v>
      </c>
      <c r="P75" s="102" t="e">
        <f>IF(S75=0,NA(),RTD("cqg.rtd",,"StudyData", "Low("&amp;$M$1&amp;") When Barix("&amp;$M$1&amp;",reference:=StartOfDay)="&amp;H75&amp;"", "Bar", "", "Low","5","0","All",,,"False","T","EveryTick"))</f>
        <v>#N/A</v>
      </c>
      <c r="Q75" s="107" t="e">
        <f>IF(S75=0,NA(),RTD("cqg.rtd",,"StudyData", "Close("&amp;$M$1&amp;") When Barix("&amp;$M$1&amp;",reference:=StartOfDay)="&amp;H75&amp;"", "Bar", "", "Close","5","0","All",,,"False","T","EveryTick"))</f>
        <v>#N/A</v>
      </c>
      <c r="R75" s="111">
        <v>0.60069444444444442</v>
      </c>
      <c r="S75" s="108">
        <f t="shared" si="6"/>
        <v>0</v>
      </c>
    </row>
    <row r="76" spans="1:19" x14ac:dyDescent="0.3">
      <c r="A76" s="111">
        <v>0.60416666666666663</v>
      </c>
      <c r="B76" s="106">
        <f t="shared" si="4"/>
        <v>14</v>
      </c>
      <c r="C76" s="101">
        <f t="shared" si="5"/>
        <v>30</v>
      </c>
      <c r="D76" s="107" t="e">
        <f>IF(S76=0,NA(), RTD("cqg.rtd",,"StudyData", "Open("&amp;$B$2&amp;") When Barix("&amp;$B$2&amp;",reference:=StartOfDay)="&amp;H76&amp;"", "Bar", "", "Open","5","0","All",,,"False","T","EveryTick"))</f>
        <v>#N/A</v>
      </c>
      <c r="E76" s="107" t="e">
        <f>IF(S76=0,NA(),RTD("cqg.rtd",,"StudyData", "High("&amp;$B$2&amp;") When Barix("&amp;$B$2&amp;",reference:=StartOfDay)="&amp;H76&amp;"", "Bar", "", "High","5","0","All",,,"False","T","EveryTick"))</f>
        <v>#N/A</v>
      </c>
      <c r="F76" s="107" t="e">
        <f>IF(S76=0,NA(), RTD("cqg.rtd",,"StudyData", "Low("&amp;$B$2&amp;") When Barix("&amp;$B$2&amp;",reference:=StartOfDay)="&amp;H76&amp;"", "Bar", "", "Low","5","0","All",,,"False","T","EveryTick"))</f>
        <v>#N/A</v>
      </c>
      <c r="G76" s="107" t="e">
        <f>IF(S76=0,NA(),RTD("cqg.rtd",,"StudyData", "Close("&amp;$B$2&amp;") When Barix("&amp;$B$2&amp;",reference:=StartOfDay)="&amp;H76&amp;"", "Bar", "", "Close","5","0","All",,,"False","T","EveryTick"))</f>
        <v>#N/A</v>
      </c>
      <c r="H76" s="101">
        <f t="shared" si="7"/>
        <v>72</v>
      </c>
      <c r="N76" s="102" t="e">
        <f>IF(S76=0,NA(),RTD("cqg.rtd",,"StudyData", "Open("&amp;$M$1&amp;") When Barix("&amp;$M$1&amp;",reference:=StartOfDay)="&amp;H76&amp;"", "Bar", "", "Open","5","0","All",,,"False","T","EveryTick"))</f>
        <v>#N/A</v>
      </c>
      <c r="O76" s="102" t="e">
        <f>IF(S76=0,NA(), RTD("cqg.rtd",,"StudyData", "High("&amp;$M$1&amp;") When Barix("&amp;$M$1&amp;",reference:=StartOfDay)="&amp;H76&amp;"", "Bar", "", "High","5","0","All",,,"False","T","EveryTick"))</f>
        <v>#N/A</v>
      </c>
      <c r="P76" s="102" t="e">
        <f>IF(S76=0,NA(),RTD("cqg.rtd",,"StudyData", "Low("&amp;$M$1&amp;") When Barix("&amp;$M$1&amp;",reference:=StartOfDay)="&amp;H76&amp;"", "Bar", "", "Low","5","0","All",,,"False","T","EveryTick"))</f>
        <v>#N/A</v>
      </c>
      <c r="Q76" s="107" t="e">
        <f>IF(S76=0,NA(),RTD("cqg.rtd",,"StudyData", "Close("&amp;$M$1&amp;") When Barix("&amp;$M$1&amp;",reference:=StartOfDay)="&amp;H76&amp;"", "Bar", "", "Close","5","0","All",,,"False","T","EveryTick"))</f>
        <v>#N/A</v>
      </c>
      <c r="R76" s="111">
        <v>0.60416666666666663</v>
      </c>
      <c r="S76" s="108">
        <f t="shared" si="6"/>
        <v>0</v>
      </c>
    </row>
    <row r="77" spans="1:19" x14ac:dyDescent="0.3">
      <c r="A77" s="111">
        <v>0.60763888888888895</v>
      </c>
      <c r="B77" s="106">
        <f t="shared" si="4"/>
        <v>14</v>
      </c>
      <c r="C77" s="101">
        <f t="shared" si="5"/>
        <v>35</v>
      </c>
      <c r="D77" s="107" t="e">
        <f>IF(S77=0,NA(), RTD("cqg.rtd",,"StudyData", "Open("&amp;$B$2&amp;") When Barix("&amp;$B$2&amp;",reference:=StartOfDay)="&amp;H77&amp;"", "Bar", "", "Open","5","0","All",,,"False","T","EveryTick"))</f>
        <v>#N/A</v>
      </c>
      <c r="E77" s="107" t="e">
        <f>IF(S77=0,NA(),RTD("cqg.rtd",,"StudyData", "High("&amp;$B$2&amp;") When Barix("&amp;$B$2&amp;",reference:=StartOfDay)="&amp;H77&amp;"", "Bar", "", "High","5","0","All",,,"False","T","EveryTick"))</f>
        <v>#N/A</v>
      </c>
      <c r="F77" s="107" t="e">
        <f>IF(S77=0,NA(), RTD("cqg.rtd",,"StudyData", "Low("&amp;$B$2&amp;") When Barix("&amp;$B$2&amp;",reference:=StartOfDay)="&amp;H77&amp;"", "Bar", "", "Low","5","0","All",,,"False","T","EveryTick"))</f>
        <v>#N/A</v>
      </c>
      <c r="G77" s="107" t="e">
        <f>IF(S77=0,NA(),RTD("cqg.rtd",,"StudyData", "Close("&amp;$B$2&amp;") When Barix("&amp;$B$2&amp;",reference:=StartOfDay)="&amp;H77&amp;"", "Bar", "", "Close","5","0","All",,,"False","T","EveryTick"))</f>
        <v>#N/A</v>
      </c>
      <c r="H77" s="101">
        <f t="shared" si="7"/>
        <v>73</v>
      </c>
      <c r="N77" s="102" t="e">
        <f>IF(S77=0,NA(),RTD("cqg.rtd",,"StudyData", "Open("&amp;$M$1&amp;") When Barix("&amp;$M$1&amp;",reference:=StartOfDay)="&amp;H77&amp;"", "Bar", "", "Open","5","0","All",,,"False","T","EveryTick"))</f>
        <v>#N/A</v>
      </c>
      <c r="O77" s="102" t="e">
        <f>IF(S77=0,NA(), RTD("cqg.rtd",,"StudyData", "High("&amp;$M$1&amp;") When Barix("&amp;$M$1&amp;",reference:=StartOfDay)="&amp;H77&amp;"", "Bar", "", "High","5","0","All",,,"False","T","EveryTick"))</f>
        <v>#N/A</v>
      </c>
      <c r="P77" s="102" t="e">
        <f>IF(S77=0,NA(),RTD("cqg.rtd",,"StudyData", "Low("&amp;$M$1&amp;") When Barix("&amp;$M$1&amp;",reference:=StartOfDay)="&amp;H77&amp;"", "Bar", "", "Low","5","0","All",,,"False","T","EveryTick"))</f>
        <v>#N/A</v>
      </c>
      <c r="Q77" s="107" t="e">
        <f>IF(S77=0,NA(),RTD("cqg.rtd",,"StudyData", "Close("&amp;$M$1&amp;") When Barix("&amp;$M$1&amp;",reference:=StartOfDay)="&amp;H77&amp;"", "Bar", "", "Close","5","0","All",,,"False","T","EveryTick"))</f>
        <v>#N/A</v>
      </c>
      <c r="R77" s="111">
        <v>0.60763888888888895</v>
      </c>
      <c r="S77" s="108">
        <f t="shared" si="6"/>
        <v>0</v>
      </c>
    </row>
    <row r="78" spans="1:19" x14ac:dyDescent="0.3">
      <c r="A78" s="111">
        <v>0.61111111111111105</v>
      </c>
      <c r="B78" s="106">
        <f t="shared" si="4"/>
        <v>14</v>
      </c>
      <c r="C78" s="101">
        <f t="shared" si="5"/>
        <v>40</v>
      </c>
      <c r="D78" s="107" t="e">
        <f>IF(S78=0,NA(), RTD("cqg.rtd",,"StudyData", "Open("&amp;$B$2&amp;") When Barix("&amp;$B$2&amp;",reference:=StartOfDay)="&amp;H78&amp;"", "Bar", "", "Open","5","0","All",,,"False","T","EveryTick"))</f>
        <v>#N/A</v>
      </c>
      <c r="E78" s="107" t="e">
        <f>IF(S78=0,NA(),RTD("cqg.rtd",,"StudyData", "High("&amp;$B$2&amp;") When Barix("&amp;$B$2&amp;",reference:=StartOfDay)="&amp;H78&amp;"", "Bar", "", "High","5","0","All",,,"False","T","EveryTick"))</f>
        <v>#N/A</v>
      </c>
      <c r="F78" s="107" t="e">
        <f>IF(S78=0,NA(), RTD("cqg.rtd",,"StudyData", "Low("&amp;$B$2&amp;") When Barix("&amp;$B$2&amp;",reference:=StartOfDay)="&amp;H78&amp;"", "Bar", "", "Low","5","0","All",,,"False","T","EveryTick"))</f>
        <v>#N/A</v>
      </c>
      <c r="G78" s="107" t="e">
        <f>IF(S78=0,NA(),RTD("cqg.rtd",,"StudyData", "Close("&amp;$B$2&amp;") When Barix("&amp;$B$2&amp;",reference:=StartOfDay)="&amp;H78&amp;"", "Bar", "", "Close","5","0","All",,,"False","T","EveryTick"))</f>
        <v>#N/A</v>
      </c>
      <c r="H78" s="101">
        <f t="shared" si="7"/>
        <v>74</v>
      </c>
      <c r="N78" s="102" t="e">
        <f>IF(S78=0,NA(),RTD("cqg.rtd",,"StudyData", "Open("&amp;$M$1&amp;") When Barix("&amp;$M$1&amp;",reference:=StartOfDay)="&amp;H78&amp;"", "Bar", "", "Open","5","0","All",,,"False","T","EveryTick"))</f>
        <v>#N/A</v>
      </c>
      <c r="O78" s="102" t="e">
        <f>IF(S78=0,NA(), RTD("cqg.rtd",,"StudyData", "High("&amp;$M$1&amp;") When Barix("&amp;$M$1&amp;",reference:=StartOfDay)="&amp;H78&amp;"", "Bar", "", "High","5","0","All",,,"False","T","EveryTick"))</f>
        <v>#N/A</v>
      </c>
      <c r="P78" s="102" t="e">
        <f>IF(S78=0,NA(),RTD("cqg.rtd",,"StudyData", "Low("&amp;$M$1&amp;") When Barix("&amp;$M$1&amp;",reference:=StartOfDay)="&amp;H78&amp;"", "Bar", "", "Low","5","0","All",,,"False","T","EveryTick"))</f>
        <v>#N/A</v>
      </c>
      <c r="Q78" s="107" t="e">
        <f>IF(S78=0,NA(),RTD("cqg.rtd",,"StudyData", "Close("&amp;$M$1&amp;") When Barix("&amp;$M$1&amp;",reference:=StartOfDay)="&amp;H78&amp;"", "Bar", "", "Close","5","0","All",,,"False","T","EveryTick"))</f>
        <v>#N/A</v>
      </c>
      <c r="R78" s="111">
        <v>0.61111111111111105</v>
      </c>
      <c r="S78" s="108">
        <f t="shared" si="6"/>
        <v>0</v>
      </c>
    </row>
    <row r="79" spans="1:19" x14ac:dyDescent="0.3">
      <c r="A79" s="111">
        <v>0.61458333333333337</v>
      </c>
      <c r="B79" s="106">
        <f t="shared" si="4"/>
        <v>14</v>
      </c>
      <c r="C79" s="101">
        <f t="shared" si="5"/>
        <v>45</v>
      </c>
      <c r="D79" s="107" t="e">
        <f>IF(S79=0,NA(), RTD("cqg.rtd",,"StudyData", "Open("&amp;$B$2&amp;") When Barix("&amp;$B$2&amp;",reference:=StartOfDay)="&amp;H79&amp;"", "Bar", "", "Open","5","0","All",,,"False","T","EveryTick"))</f>
        <v>#N/A</v>
      </c>
      <c r="E79" s="107" t="e">
        <f>IF(S79=0,NA(),RTD("cqg.rtd",,"StudyData", "High("&amp;$B$2&amp;") When Barix("&amp;$B$2&amp;",reference:=StartOfDay)="&amp;H79&amp;"", "Bar", "", "High","5","0","All",,,"False","T","EveryTick"))</f>
        <v>#N/A</v>
      </c>
      <c r="F79" s="107" t="e">
        <f>IF(S79=0,NA(), RTD("cqg.rtd",,"StudyData", "Low("&amp;$B$2&amp;") When Barix("&amp;$B$2&amp;",reference:=StartOfDay)="&amp;H79&amp;"", "Bar", "", "Low","5","0","All",,,"False","T","EveryTick"))</f>
        <v>#N/A</v>
      </c>
      <c r="G79" s="107" t="e">
        <f>IF(S79=0,NA(),RTD("cqg.rtd",,"StudyData", "Close("&amp;$B$2&amp;") When Barix("&amp;$B$2&amp;",reference:=StartOfDay)="&amp;H79&amp;"", "Bar", "", "Close","5","0","All",,,"False","T","EveryTick"))</f>
        <v>#N/A</v>
      </c>
      <c r="H79" s="101">
        <f t="shared" si="7"/>
        <v>75</v>
      </c>
      <c r="N79" s="102" t="e">
        <f>IF(S79=0,NA(),RTD("cqg.rtd",,"StudyData", "Open("&amp;$M$1&amp;") When Barix("&amp;$M$1&amp;",reference:=StartOfDay)="&amp;H79&amp;"", "Bar", "", "Open","5","0","All",,,"False","T","EveryTick"))</f>
        <v>#N/A</v>
      </c>
      <c r="O79" s="102" t="e">
        <f>IF(S79=0,NA(), RTD("cqg.rtd",,"StudyData", "High("&amp;$M$1&amp;") When Barix("&amp;$M$1&amp;",reference:=StartOfDay)="&amp;H79&amp;"", "Bar", "", "High","5","0","All",,,"False","T","EveryTick"))</f>
        <v>#N/A</v>
      </c>
      <c r="P79" s="102" t="e">
        <f>IF(S79=0,NA(),RTD("cqg.rtd",,"StudyData", "Low("&amp;$M$1&amp;") When Barix("&amp;$M$1&amp;",reference:=StartOfDay)="&amp;H79&amp;"", "Bar", "", "Low","5","0","All",,,"False","T","EveryTick"))</f>
        <v>#N/A</v>
      </c>
      <c r="Q79" s="107" t="e">
        <f>IF(S79=0,NA(),RTD("cqg.rtd",,"StudyData", "Close("&amp;$M$1&amp;") When Barix("&amp;$M$1&amp;",reference:=StartOfDay)="&amp;H79&amp;"", "Bar", "", "Close","5","0","All",,,"False","T","EveryTick"))</f>
        <v>#N/A</v>
      </c>
      <c r="R79" s="111">
        <v>0.61458333333333337</v>
      </c>
      <c r="S79" s="108">
        <f t="shared" si="6"/>
        <v>0</v>
      </c>
    </row>
    <row r="80" spans="1:19" x14ac:dyDescent="0.3">
      <c r="A80" s="111">
        <v>0.61805555555555558</v>
      </c>
      <c r="B80" s="106">
        <f t="shared" si="4"/>
        <v>14</v>
      </c>
      <c r="C80" s="101">
        <f t="shared" si="5"/>
        <v>50</v>
      </c>
      <c r="D80" s="107" t="e">
        <f>IF(S80=0,NA(), RTD("cqg.rtd",,"StudyData", "Open("&amp;$B$2&amp;") When Barix("&amp;$B$2&amp;",reference:=StartOfDay)="&amp;H80&amp;"", "Bar", "", "Open","5","0","All",,,"False","T","EveryTick"))</f>
        <v>#N/A</v>
      </c>
      <c r="E80" s="107" t="e">
        <f>IF(S80=0,NA(),RTD("cqg.rtd",,"StudyData", "High("&amp;$B$2&amp;") When Barix("&amp;$B$2&amp;",reference:=StartOfDay)="&amp;H80&amp;"", "Bar", "", "High","5","0","All",,,"False","T","EveryTick"))</f>
        <v>#N/A</v>
      </c>
      <c r="F80" s="107" t="e">
        <f>IF(S80=0,NA(), RTD("cqg.rtd",,"StudyData", "Low("&amp;$B$2&amp;") When Barix("&amp;$B$2&amp;",reference:=StartOfDay)="&amp;H80&amp;"", "Bar", "", "Low","5","0","All",,,"False","T","EveryTick"))</f>
        <v>#N/A</v>
      </c>
      <c r="G80" s="107" t="e">
        <f>IF(S80=0,NA(),RTD("cqg.rtd",,"StudyData", "Close("&amp;$B$2&amp;") When Barix("&amp;$B$2&amp;",reference:=StartOfDay)="&amp;H80&amp;"", "Bar", "", "Close","5","0","All",,,"False","T","EveryTick"))</f>
        <v>#N/A</v>
      </c>
      <c r="H80" s="101">
        <f t="shared" si="7"/>
        <v>76</v>
      </c>
      <c r="N80" s="102" t="e">
        <f>IF(S80=0,NA(),RTD("cqg.rtd",,"StudyData", "Open("&amp;$M$1&amp;") When Barix("&amp;$M$1&amp;",reference:=StartOfDay)="&amp;H80&amp;"", "Bar", "", "Open","5","0","All",,,"False","T","EveryTick"))</f>
        <v>#N/A</v>
      </c>
      <c r="O80" s="102" t="e">
        <f>IF(S80=0,NA(), RTD("cqg.rtd",,"StudyData", "High("&amp;$M$1&amp;") When Barix("&amp;$M$1&amp;",reference:=StartOfDay)="&amp;H80&amp;"", "Bar", "", "High","5","0","All",,,"False","T","EveryTick"))</f>
        <v>#N/A</v>
      </c>
      <c r="P80" s="102" t="e">
        <f>IF(S80=0,NA(),RTD("cqg.rtd",,"StudyData", "Low("&amp;$M$1&amp;") When Barix("&amp;$M$1&amp;",reference:=StartOfDay)="&amp;H80&amp;"", "Bar", "", "Low","5","0","All",,,"False","T","EveryTick"))</f>
        <v>#N/A</v>
      </c>
      <c r="Q80" s="107" t="e">
        <f>IF(S80=0,NA(),RTD("cqg.rtd",,"StudyData", "Close("&amp;$M$1&amp;") When Barix("&amp;$M$1&amp;",reference:=StartOfDay)="&amp;H80&amp;"", "Bar", "", "Close","5","0","All",,,"False","T","EveryTick"))</f>
        <v>#N/A</v>
      </c>
      <c r="R80" s="111">
        <v>0.61805555555555558</v>
      </c>
      <c r="S80" s="108">
        <f t="shared" si="6"/>
        <v>0</v>
      </c>
    </row>
    <row r="81" spans="1:19" x14ac:dyDescent="0.3">
      <c r="A81" s="111">
        <v>0.62152777777777779</v>
      </c>
      <c r="B81" s="106">
        <f t="shared" si="4"/>
        <v>14</v>
      </c>
      <c r="C81" s="101">
        <f t="shared" si="5"/>
        <v>55</v>
      </c>
      <c r="D81" s="107" t="e">
        <f>IF(S81=0,NA(), RTD("cqg.rtd",,"StudyData", "Open("&amp;$B$2&amp;") When Barix("&amp;$B$2&amp;",reference:=StartOfDay)="&amp;H81&amp;"", "Bar", "", "Open","5","0","All",,,"False","T","EveryTick"))</f>
        <v>#N/A</v>
      </c>
      <c r="E81" s="107" t="e">
        <f>IF(S81=0,NA(),RTD("cqg.rtd",,"StudyData", "High("&amp;$B$2&amp;") When Barix("&amp;$B$2&amp;",reference:=StartOfDay)="&amp;H81&amp;"", "Bar", "", "High","5","0","All",,,"False","T","EveryTick"))</f>
        <v>#N/A</v>
      </c>
      <c r="F81" s="107" t="e">
        <f>IF(S81=0,NA(), RTD("cqg.rtd",,"StudyData", "Low("&amp;$B$2&amp;") When Barix("&amp;$B$2&amp;",reference:=StartOfDay)="&amp;H81&amp;"", "Bar", "", "Low","5","0","All",,,"False","T","EveryTick"))</f>
        <v>#N/A</v>
      </c>
      <c r="G81" s="107" t="e">
        <f>IF(S81=0,NA(),RTD("cqg.rtd",,"StudyData", "Close("&amp;$B$2&amp;") When Barix("&amp;$B$2&amp;",reference:=StartOfDay)="&amp;H81&amp;"", "Bar", "", "Close","5","0","All",,,"False","T","EveryTick"))</f>
        <v>#N/A</v>
      </c>
      <c r="H81" s="101">
        <f t="shared" si="7"/>
        <v>77</v>
      </c>
      <c r="N81" s="102" t="e">
        <f>IF(S81=0,NA(),RTD("cqg.rtd",,"StudyData", "Open("&amp;$M$1&amp;") When Barix("&amp;$M$1&amp;",reference:=StartOfDay)="&amp;H81&amp;"", "Bar", "", "Open","5","0","All",,,"False","T","EveryTick"))</f>
        <v>#N/A</v>
      </c>
      <c r="O81" s="102" t="e">
        <f>IF(S81=0,NA(), RTD("cqg.rtd",,"StudyData", "High("&amp;$M$1&amp;") When Barix("&amp;$M$1&amp;",reference:=StartOfDay)="&amp;H81&amp;"", "Bar", "", "High","5","0","All",,,"False","T","EveryTick"))</f>
        <v>#N/A</v>
      </c>
      <c r="P81" s="102" t="e">
        <f>IF(S81=0,NA(),RTD("cqg.rtd",,"StudyData", "Low("&amp;$M$1&amp;") When Barix("&amp;$M$1&amp;",reference:=StartOfDay)="&amp;H81&amp;"", "Bar", "", "Low","5","0","All",,,"False","T","EveryTick"))</f>
        <v>#N/A</v>
      </c>
      <c r="Q81" s="107" t="e">
        <f>IF(S81=0,NA(),RTD("cqg.rtd",,"StudyData", "Close("&amp;$M$1&amp;") When Barix("&amp;$M$1&amp;",reference:=StartOfDay)="&amp;H81&amp;"", "Bar", "", "Close","5","0","All",,,"False","T","EveryTick"))</f>
        <v>#N/A</v>
      </c>
      <c r="R81" s="111">
        <v>0.62152777777777779</v>
      </c>
      <c r="S81" s="108">
        <f t="shared" si="6"/>
        <v>0</v>
      </c>
    </row>
  </sheetData>
  <sheetProtection algorithmName="SHA-512" hashValue="69sYXKSnwD7uBlvtTLxQNOoO5mHJDcT6okyw+FXM8sUEDWeXyzubDiTYhSkjTBQcd9lWfcm8Y5eC2ieP+9boWw==" saltValue="psFbq3qBLrO/dJz4Lq/Z3Q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MainDisplay</vt:lpstr>
      <vt:lpstr>Data</vt:lpstr>
      <vt:lpstr>Data2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2017-07-24T20:22:04Z</dcterms:created>
  <dcterms:modified xsi:type="dcterms:W3CDTF">2017-11-22T18:16:54Z</dcterms:modified>
</cp:coreProperties>
</file>