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3950"/>
  </bookViews>
  <sheets>
    <sheet name="Display" sheetId="2" r:id="rId1"/>
    <sheet name="RYT" sheetId="1" state="hidden" r:id="rId2"/>
  </sheets>
  <calcPr calcId="152511"/>
</workbook>
</file>

<file path=xl/calcChain.xml><?xml version="1.0" encoding="utf-8"?>
<calcChain xmlns="http://schemas.openxmlformats.org/spreadsheetml/2006/main">
  <c r="L2" i="1" l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C69" i="1" l="1"/>
  <c r="N69" i="1" s="1"/>
  <c r="C68" i="1"/>
  <c r="N68" i="1" s="1"/>
  <c r="C67" i="1"/>
  <c r="N67" i="1" s="1"/>
  <c r="C66" i="1"/>
  <c r="N66" i="1" s="1"/>
  <c r="C65" i="1"/>
  <c r="N65" i="1" s="1"/>
  <c r="C64" i="1"/>
  <c r="N64" i="1" s="1"/>
  <c r="C63" i="1"/>
  <c r="N63" i="1" s="1"/>
  <c r="C62" i="1"/>
  <c r="N62" i="1" s="1"/>
  <c r="C61" i="1"/>
  <c r="N61" i="1" s="1"/>
  <c r="C60" i="1"/>
  <c r="N60" i="1" s="1"/>
  <c r="C59" i="1"/>
  <c r="N59" i="1" s="1"/>
  <c r="C58" i="1"/>
  <c r="N58" i="1" s="1"/>
  <c r="C57" i="1"/>
  <c r="N57" i="1" s="1"/>
  <c r="C56" i="1"/>
  <c r="N56" i="1" s="1"/>
  <c r="C55" i="1"/>
  <c r="N55" i="1" s="1"/>
  <c r="C54" i="1"/>
  <c r="N54" i="1" s="1"/>
  <c r="C53" i="1"/>
  <c r="N53" i="1" s="1"/>
  <c r="C52" i="1"/>
  <c r="N52" i="1" s="1"/>
  <c r="C51" i="1"/>
  <c r="N51" i="1" s="1"/>
  <c r="C50" i="1"/>
  <c r="N50" i="1" s="1"/>
  <c r="C49" i="1"/>
  <c r="N49" i="1" s="1"/>
  <c r="C48" i="1"/>
  <c r="N48" i="1" s="1"/>
  <c r="C47" i="1"/>
  <c r="N47" i="1" s="1"/>
  <c r="C46" i="1"/>
  <c r="N46" i="1" s="1"/>
  <c r="C45" i="1"/>
  <c r="N45" i="1" s="1"/>
  <c r="C44" i="1"/>
  <c r="N44" i="1" s="1"/>
  <c r="C43" i="1"/>
  <c r="N43" i="1" s="1"/>
  <c r="C42" i="1"/>
  <c r="N42" i="1" s="1"/>
  <c r="C41" i="1"/>
  <c r="N41" i="1" s="1"/>
  <c r="C40" i="1"/>
  <c r="N40" i="1" s="1"/>
  <c r="C39" i="1"/>
  <c r="N39" i="1" s="1"/>
  <c r="C38" i="1"/>
  <c r="N38" i="1" s="1"/>
  <c r="C37" i="1"/>
  <c r="N37" i="1" s="1"/>
  <c r="C36" i="1"/>
  <c r="N36" i="1" s="1"/>
  <c r="C35" i="1"/>
  <c r="N35" i="1" s="1"/>
  <c r="C34" i="1"/>
  <c r="N34" i="1" s="1"/>
  <c r="C33" i="1"/>
  <c r="N33" i="1" s="1"/>
  <c r="C32" i="1"/>
  <c r="N32" i="1" s="1"/>
  <c r="C31" i="1"/>
  <c r="N31" i="1" s="1"/>
  <c r="C30" i="1"/>
  <c r="N30" i="1" s="1"/>
  <c r="C29" i="1"/>
  <c r="N29" i="1" s="1"/>
  <c r="C28" i="1"/>
  <c r="N28" i="1" s="1"/>
  <c r="C27" i="1"/>
  <c r="N27" i="1" s="1"/>
  <c r="C26" i="1"/>
  <c r="N26" i="1" s="1"/>
  <c r="C25" i="1"/>
  <c r="N25" i="1" s="1"/>
  <c r="C24" i="1"/>
  <c r="N24" i="1" s="1"/>
  <c r="C23" i="1"/>
  <c r="N23" i="1" s="1"/>
  <c r="C22" i="1"/>
  <c r="N22" i="1" s="1"/>
  <c r="C21" i="1"/>
  <c r="N21" i="1" s="1"/>
  <c r="C20" i="1"/>
  <c r="N20" i="1" s="1"/>
  <c r="C19" i="1"/>
  <c r="N19" i="1" s="1"/>
  <c r="C18" i="1"/>
  <c r="N18" i="1" s="1"/>
  <c r="C17" i="1"/>
  <c r="N17" i="1" s="1"/>
  <c r="C16" i="1"/>
  <c r="N16" i="1" s="1"/>
  <c r="C15" i="1"/>
  <c r="N15" i="1" s="1"/>
  <c r="C14" i="1"/>
  <c r="N14" i="1" s="1"/>
  <c r="C13" i="1"/>
  <c r="N13" i="1" s="1"/>
  <c r="C12" i="1"/>
  <c r="N12" i="1" s="1"/>
  <c r="C11" i="1"/>
  <c r="N11" i="1" s="1"/>
  <c r="C10" i="1"/>
  <c r="N10" i="1" s="1"/>
  <c r="C9" i="1"/>
  <c r="N9" i="1" s="1"/>
  <c r="C8" i="1"/>
  <c r="N8" i="1" s="1"/>
  <c r="C7" i="1"/>
  <c r="N7" i="1" s="1"/>
  <c r="C6" i="1"/>
  <c r="N6" i="1" s="1"/>
  <c r="C5" i="1"/>
  <c r="N5" i="1" s="1"/>
  <c r="C4" i="1"/>
  <c r="N4" i="1" s="1"/>
  <c r="C3" i="1"/>
  <c r="N3" i="1" s="1"/>
  <c r="C2" i="1"/>
  <c r="N2" i="1" s="1"/>
  <c r="C1" i="1"/>
  <c r="N1" i="1" s="1"/>
  <c r="N15" i="2"/>
  <c r="C15" i="2"/>
  <c r="M9" i="2"/>
  <c r="I15" i="2"/>
  <c r="L8" i="2"/>
  <c r="H66" i="1"/>
  <c r="C8" i="2"/>
  <c r="J61" i="1"/>
  <c r="H55" i="1"/>
  <c r="I59" i="1"/>
  <c r="I66" i="1"/>
  <c r="I61" i="1"/>
  <c r="I68" i="1"/>
  <c r="J55" i="1"/>
  <c r="I69" i="1"/>
  <c r="H60" i="1"/>
  <c r="J58" i="1"/>
  <c r="I67" i="1"/>
  <c r="H63" i="1"/>
  <c r="L9" i="2"/>
  <c r="M15" i="2"/>
  <c r="I9" i="2"/>
  <c r="L15" i="2"/>
  <c r="N9" i="2"/>
  <c r="J66" i="1"/>
  <c r="M8" i="2"/>
  <c r="J65" i="1"/>
  <c r="J59" i="1"/>
  <c r="J68" i="1"/>
  <c r="N8" i="2"/>
  <c r="I63" i="1"/>
  <c r="O16" i="2"/>
  <c r="H67" i="1"/>
  <c r="M16" i="2"/>
  <c r="I62" i="1"/>
  <c r="J64" i="1"/>
  <c r="H61" i="1"/>
  <c r="I8" i="2"/>
  <c r="H58" i="1"/>
  <c r="C16" i="2"/>
  <c r="O9" i="2"/>
  <c r="J9" i="2"/>
  <c r="O15" i="2"/>
  <c r="J69" i="1"/>
  <c r="H59" i="1"/>
  <c r="J16" i="2"/>
  <c r="H56" i="1"/>
  <c r="H65" i="1"/>
  <c r="I65" i="1"/>
  <c r="H64" i="1"/>
  <c r="O8" i="2"/>
  <c r="I57" i="1"/>
  <c r="I16" i="2"/>
  <c r="H62" i="1"/>
  <c r="H8" i="2"/>
  <c r="H68" i="1"/>
  <c r="J63" i="1"/>
  <c r="J62" i="1"/>
  <c r="H15" i="2"/>
  <c r="C9" i="2"/>
  <c r="J15" i="2"/>
  <c r="H9" i="2"/>
  <c r="H57" i="1"/>
  <c r="J57" i="1"/>
  <c r="I64" i="1"/>
  <c r="I58" i="1"/>
  <c r="L16" i="2"/>
  <c r="J60" i="1"/>
  <c r="I56" i="1"/>
  <c r="H69" i="1"/>
  <c r="H16" i="2"/>
  <c r="I55" i="1"/>
  <c r="J67" i="1"/>
  <c r="N16" i="2"/>
  <c r="J8" i="2"/>
  <c r="I60" i="1"/>
  <c r="J56" i="1"/>
  <c r="H50" i="1"/>
  <c r="J45" i="1"/>
  <c r="I46" i="1"/>
  <c r="H45" i="1"/>
  <c r="I47" i="1"/>
  <c r="H53" i="1"/>
  <c r="I48" i="1"/>
  <c r="J49" i="1"/>
  <c r="H52" i="1"/>
  <c r="J50" i="1"/>
  <c r="J51" i="1"/>
  <c r="I52" i="1"/>
  <c r="I49" i="1"/>
  <c r="J46" i="1"/>
  <c r="I43" i="1"/>
  <c r="H46" i="1"/>
  <c r="H49" i="1"/>
  <c r="J53" i="1"/>
  <c r="I45" i="1"/>
  <c r="J47" i="1"/>
  <c r="H51" i="1"/>
  <c r="I50" i="1"/>
  <c r="I51" i="1"/>
  <c r="J43" i="1"/>
  <c r="H48" i="1"/>
  <c r="H47" i="1"/>
  <c r="J48" i="1"/>
  <c r="I53" i="1"/>
  <c r="J52" i="1"/>
  <c r="H43" i="1"/>
  <c r="I44" i="1"/>
  <c r="J42" i="1"/>
  <c r="J35" i="1"/>
  <c r="H36" i="1"/>
  <c r="H39" i="1"/>
  <c r="H42" i="1"/>
  <c r="I41" i="1"/>
  <c r="J40" i="1"/>
  <c r="J44" i="1"/>
  <c r="J37" i="1"/>
  <c r="H35" i="1"/>
  <c r="I36" i="1"/>
  <c r="H37" i="1"/>
  <c r="J39" i="1"/>
  <c r="I40" i="1"/>
  <c r="I42" i="1"/>
  <c r="I38" i="1"/>
  <c r="I37" i="1"/>
  <c r="J38" i="1"/>
  <c r="H30" i="1"/>
  <c r="H38" i="1"/>
  <c r="I39" i="1"/>
  <c r="J30" i="1"/>
  <c r="I30" i="1"/>
  <c r="J36" i="1"/>
  <c r="H40" i="1"/>
  <c r="H44" i="1"/>
  <c r="H41" i="1"/>
  <c r="J41" i="1"/>
  <c r="I35" i="1"/>
  <c r="H33" i="1"/>
  <c r="H27" i="1"/>
  <c r="J33" i="1"/>
  <c r="J7" i="1"/>
  <c r="I33" i="1"/>
  <c r="J29" i="1"/>
  <c r="H20" i="1"/>
  <c r="H32" i="1"/>
  <c r="I34" i="1"/>
  <c r="I32" i="1"/>
  <c r="H7" i="1"/>
  <c r="H34" i="1"/>
  <c r="I8" i="1"/>
  <c r="J27" i="1"/>
  <c r="I20" i="1"/>
  <c r="H8" i="1"/>
  <c r="I31" i="1"/>
  <c r="J8" i="1"/>
  <c r="J31" i="1"/>
  <c r="J32" i="1"/>
  <c r="I7" i="1"/>
  <c r="I27" i="1"/>
  <c r="H29" i="1"/>
  <c r="H28" i="1"/>
  <c r="H31" i="1"/>
  <c r="J34" i="1"/>
  <c r="I28" i="1"/>
  <c r="I29" i="1"/>
  <c r="J20" i="1"/>
  <c r="J28" i="1"/>
  <c r="H21" i="1"/>
  <c r="H23" i="1"/>
  <c r="I23" i="1"/>
  <c r="J23" i="1"/>
  <c r="H26" i="1"/>
  <c r="J17" i="1"/>
  <c r="J21" i="1"/>
  <c r="J13" i="1"/>
  <c r="J54" i="1"/>
  <c r="I19" i="1"/>
  <c r="H16" i="1"/>
  <c r="H2" i="1"/>
  <c r="H17" i="1"/>
  <c r="H24" i="1"/>
  <c r="I9" i="1"/>
  <c r="J5" i="1"/>
  <c r="N10" i="2"/>
  <c r="I10" i="1"/>
  <c r="O13" i="2"/>
  <c r="H6" i="1"/>
  <c r="J11" i="2"/>
  <c r="N11" i="2"/>
  <c r="L13" i="2"/>
  <c r="AB2" i="2"/>
  <c r="I24" i="1"/>
  <c r="I4" i="1"/>
  <c r="I17" i="1"/>
  <c r="J9" i="1"/>
  <c r="C13" i="2"/>
  <c r="M12" i="2"/>
  <c r="I7" i="2"/>
  <c r="M14" i="2"/>
  <c r="C12" i="2"/>
  <c r="I21" i="1"/>
  <c r="J12" i="1"/>
  <c r="H9" i="1"/>
  <c r="H13" i="1"/>
  <c r="J19" i="1"/>
  <c r="I5" i="1"/>
  <c r="I2" i="1"/>
  <c r="I16" i="1"/>
  <c r="H18" i="1"/>
  <c r="J15" i="1"/>
  <c r="J10" i="1"/>
  <c r="L11" i="2"/>
  <c r="H14" i="1"/>
  <c r="H13" i="2"/>
  <c r="H7" i="2"/>
  <c r="M13" i="2"/>
  <c r="I13" i="2"/>
  <c r="M7" i="2"/>
  <c r="N7" i="2"/>
  <c r="C11" i="2"/>
  <c r="N13" i="2"/>
  <c r="J6" i="1"/>
  <c r="L10" i="2"/>
  <c r="I6" i="1"/>
  <c r="J13" i="2"/>
  <c r="L12" i="2"/>
  <c r="I11" i="2"/>
  <c r="I14" i="1"/>
  <c r="J14" i="1"/>
  <c r="C7" i="2"/>
  <c r="J11" i="1"/>
  <c r="J7" i="2"/>
  <c r="H10" i="1"/>
  <c r="N12" i="2"/>
  <c r="H25" i="1"/>
  <c r="J22" i="1"/>
  <c r="H12" i="1"/>
  <c r="J4" i="1"/>
  <c r="J1" i="1"/>
  <c r="I10" i="2"/>
  <c r="I11" i="1"/>
  <c r="H3" i="1"/>
  <c r="O12" i="2"/>
  <c r="C14" i="2"/>
  <c r="H4" i="1"/>
  <c r="H19" i="1"/>
  <c r="J25" i="1"/>
  <c r="I25" i="1"/>
  <c r="J26" i="1"/>
  <c r="J18" i="1"/>
  <c r="I13" i="1"/>
  <c r="H5" i="1"/>
  <c r="I54" i="1"/>
  <c r="I12" i="1"/>
  <c r="H15" i="1"/>
  <c r="J16" i="1"/>
  <c r="H22" i="1"/>
  <c r="I22" i="1"/>
  <c r="J2" i="1"/>
  <c r="J10" i="2"/>
  <c r="H11" i="1"/>
  <c r="O14" i="2"/>
  <c r="I1" i="1"/>
  <c r="C10" i="2"/>
  <c r="J14" i="2"/>
  <c r="H10" i="2"/>
  <c r="O10" i="2"/>
  <c r="J12" i="2"/>
  <c r="M11" i="2"/>
  <c r="H14" i="2"/>
  <c r="L14" i="2"/>
  <c r="M10" i="2"/>
  <c r="I12" i="2"/>
  <c r="H1" i="1"/>
  <c r="H12" i="2"/>
  <c r="N14" i="2"/>
  <c r="L7" i="2"/>
  <c r="J3" i="1"/>
  <c r="I26" i="1"/>
  <c r="J24" i="1"/>
  <c r="I15" i="1"/>
  <c r="I18" i="1"/>
  <c r="H54" i="1"/>
  <c r="O7" i="2"/>
  <c r="I14" i="2"/>
  <c r="H11" i="2"/>
  <c r="O11" i="2"/>
  <c r="I3" i="1"/>
  <c r="M1" i="1" l="1"/>
  <c r="M62" i="1"/>
  <c r="M26" i="1"/>
  <c r="M69" i="1"/>
  <c r="M65" i="1"/>
  <c r="M61" i="1"/>
  <c r="M57" i="1"/>
  <c r="M53" i="1"/>
  <c r="M49" i="1"/>
  <c r="M45" i="1"/>
  <c r="M41" i="1"/>
  <c r="M37" i="1"/>
  <c r="M33" i="1"/>
  <c r="M29" i="1"/>
  <c r="M21" i="1"/>
  <c r="M17" i="1"/>
  <c r="M13" i="1"/>
  <c r="M9" i="1"/>
  <c r="M5" i="1"/>
  <c r="M64" i="1"/>
  <c r="M56" i="1"/>
  <c r="M48" i="1"/>
  <c r="M40" i="1"/>
  <c r="M32" i="1"/>
  <c r="M24" i="1"/>
  <c r="M16" i="1"/>
  <c r="M8" i="1"/>
  <c r="M67" i="1"/>
  <c r="M59" i="1"/>
  <c r="M51" i="1"/>
  <c r="M43" i="1"/>
  <c r="M31" i="1"/>
  <c r="M23" i="1"/>
  <c r="M15" i="1"/>
  <c r="M7" i="1"/>
  <c r="M66" i="1"/>
  <c r="M58" i="1"/>
  <c r="M54" i="1"/>
  <c r="M50" i="1"/>
  <c r="M46" i="1"/>
  <c r="M42" i="1"/>
  <c r="M38" i="1"/>
  <c r="M34" i="1"/>
  <c r="M30" i="1"/>
  <c r="M22" i="1"/>
  <c r="M18" i="1"/>
  <c r="M14" i="1"/>
  <c r="M10" i="1"/>
  <c r="M6" i="1"/>
  <c r="M2" i="1"/>
  <c r="M68" i="1"/>
  <c r="M60" i="1"/>
  <c r="M52" i="1"/>
  <c r="M44" i="1"/>
  <c r="M36" i="1"/>
  <c r="M28" i="1"/>
  <c r="M20" i="1"/>
  <c r="M12" i="1"/>
  <c r="M4" i="1"/>
  <c r="M63" i="1"/>
  <c r="M55" i="1"/>
  <c r="M47" i="1"/>
  <c r="M39" i="1"/>
  <c r="M35" i="1"/>
  <c r="M27" i="1"/>
  <c r="M19" i="1"/>
  <c r="M3" i="1"/>
  <c r="M11" i="1"/>
  <c r="M25" i="1"/>
  <c r="F68" i="1"/>
  <c r="K63" i="1"/>
  <c r="G61" i="1"/>
  <c r="G57" i="1"/>
  <c r="F63" i="1"/>
  <c r="E58" i="1"/>
  <c r="G66" i="1"/>
  <c r="K64" i="1"/>
  <c r="D61" i="1"/>
  <c r="E61" i="1"/>
  <c r="F60" i="1"/>
  <c r="D67" i="1"/>
  <c r="D68" i="1"/>
  <c r="K68" i="1"/>
  <c r="D55" i="1"/>
  <c r="D60" i="1"/>
  <c r="D66" i="1"/>
  <c r="E60" i="1"/>
  <c r="F56" i="1"/>
  <c r="E62" i="1"/>
  <c r="G69" i="1"/>
  <c r="G55" i="1"/>
  <c r="D56" i="1"/>
  <c r="K60" i="1"/>
  <c r="F59" i="1"/>
  <c r="K69" i="1"/>
  <c r="G68" i="1"/>
  <c r="E64" i="1"/>
  <c r="G65" i="1"/>
  <c r="E57" i="1"/>
  <c r="E65" i="1"/>
  <c r="K62" i="1"/>
  <c r="F58" i="1"/>
  <c r="D62" i="1"/>
  <c r="E67" i="1"/>
  <c r="F65" i="1"/>
  <c r="Q16" i="2"/>
  <c r="D69" i="1"/>
  <c r="E69" i="1"/>
  <c r="K59" i="1"/>
  <c r="G58" i="1"/>
  <c r="G64" i="1"/>
  <c r="F67" i="1"/>
  <c r="E56" i="1"/>
  <c r="F69" i="1"/>
  <c r="G56" i="1"/>
  <c r="E63" i="1"/>
  <c r="E66" i="1"/>
  <c r="G67" i="1"/>
  <c r="K15" i="2"/>
  <c r="K56" i="1"/>
  <c r="K57" i="1"/>
  <c r="E59" i="1"/>
  <c r="D63" i="1"/>
  <c r="K55" i="1"/>
  <c r="F64" i="1"/>
  <c r="G60" i="1"/>
  <c r="F66" i="1"/>
  <c r="F62" i="1"/>
  <c r="F61" i="1"/>
  <c r="Q15" i="2"/>
  <c r="G62" i="1"/>
  <c r="K65" i="1"/>
  <c r="D65" i="1"/>
  <c r="K67" i="1"/>
  <c r="F55" i="1"/>
  <c r="D59" i="1"/>
  <c r="D64" i="1"/>
  <c r="K66" i="1"/>
  <c r="E55" i="1"/>
  <c r="D57" i="1"/>
  <c r="K58" i="1"/>
  <c r="G59" i="1"/>
  <c r="K9" i="2"/>
  <c r="D58" i="1"/>
  <c r="Q9" i="2"/>
  <c r="K61" i="1"/>
  <c r="G63" i="1"/>
  <c r="E68" i="1"/>
  <c r="F57" i="1"/>
  <c r="Q8" i="2"/>
  <c r="K53" i="1"/>
  <c r="E52" i="1"/>
  <c r="F50" i="1"/>
  <c r="E53" i="1"/>
  <c r="G50" i="1"/>
  <c r="D45" i="1"/>
  <c r="K47" i="1"/>
  <c r="E49" i="1"/>
  <c r="D46" i="1"/>
  <c r="F48" i="1"/>
  <c r="K45" i="1"/>
  <c r="F45" i="1"/>
  <c r="F47" i="1"/>
  <c r="K51" i="1"/>
  <c r="K8" i="2"/>
  <c r="G53" i="1"/>
  <c r="G49" i="1"/>
  <c r="G47" i="1"/>
  <c r="F51" i="1"/>
  <c r="F52" i="1"/>
  <c r="K50" i="1"/>
  <c r="E50" i="1"/>
  <c r="D51" i="1"/>
  <c r="G51" i="1"/>
  <c r="F53" i="1"/>
  <c r="E45" i="1"/>
  <c r="E47" i="1"/>
  <c r="G43" i="1"/>
  <c r="G45" i="1"/>
  <c r="F43" i="1"/>
  <c r="F46" i="1"/>
  <c r="E46" i="1"/>
  <c r="K49" i="1"/>
  <c r="E48" i="1"/>
  <c r="D47" i="1"/>
  <c r="E51" i="1"/>
  <c r="D53" i="1"/>
  <c r="K52" i="1"/>
  <c r="K16" i="2"/>
  <c r="D50" i="1"/>
  <c r="D43" i="1"/>
  <c r="G46" i="1"/>
  <c r="K46" i="1"/>
  <c r="D49" i="1"/>
  <c r="E43" i="1"/>
  <c r="G48" i="1"/>
  <c r="K43" i="1"/>
  <c r="D52" i="1"/>
  <c r="G52" i="1"/>
  <c r="K48" i="1"/>
  <c r="D48" i="1"/>
  <c r="F49" i="1"/>
  <c r="D37" i="1"/>
  <c r="E42" i="1"/>
  <c r="E39" i="1"/>
  <c r="E41" i="1"/>
  <c r="E44" i="1"/>
  <c r="D41" i="1"/>
  <c r="E38" i="1"/>
  <c r="G40" i="1"/>
  <c r="K44" i="1"/>
  <c r="E40" i="1"/>
  <c r="E37" i="1"/>
  <c r="E36" i="1"/>
  <c r="D36" i="1"/>
  <c r="D44" i="1"/>
  <c r="G42" i="1"/>
  <c r="K41" i="1"/>
  <c r="K42" i="1"/>
  <c r="F40" i="1"/>
  <c r="E35" i="1"/>
  <c r="K37" i="1"/>
  <c r="D30" i="1"/>
  <c r="D40" i="1"/>
  <c r="F41" i="1"/>
  <c r="G39" i="1"/>
  <c r="D42" i="1"/>
  <c r="K39" i="1"/>
  <c r="G41" i="1"/>
  <c r="G30" i="1"/>
  <c r="K36" i="1"/>
  <c r="K35" i="1"/>
  <c r="G38" i="1"/>
  <c r="F30" i="1"/>
  <c r="F35" i="1"/>
  <c r="F44" i="1"/>
  <c r="F37" i="1"/>
  <c r="F38" i="1"/>
  <c r="G36" i="1"/>
  <c r="E30" i="1"/>
  <c r="D39" i="1"/>
  <c r="D38" i="1"/>
  <c r="F42" i="1"/>
  <c r="F39" i="1"/>
  <c r="K40" i="1"/>
  <c r="D35" i="1"/>
  <c r="K38" i="1"/>
  <c r="G37" i="1"/>
  <c r="G44" i="1"/>
  <c r="F36" i="1"/>
  <c r="K30" i="1"/>
  <c r="G35" i="1"/>
  <c r="G28" i="1"/>
  <c r="D29" i="1"/>
  <c r="E34" i="1"/>
  <c r="G31" i="1"/>
  <c r="F7" i="1"/>
  <c r="F33" i="1"/>
  <c r="G8" i="1"/>
  <c r="E33" i="1"/>
  <c r="F8" i="1"/>
  <c r="F28" i="1"/>
  <c r="F20" i="1"/>
  <c r="G20" i="1"/>
  <c r="G29" i="1"/>
  <c r="D20" i="1"/>
  <c r="D27" i="1"/>
  <c r="F32" i="1"/>
  <c r="D31" i="1"/>
  <c r="E29" i="1"/>
  <c r="K27" i="1"/>
  <c r="K31" i="1"/>
  <c r="F31" i="1"/>
  <c r="G33" i="1"/>
  <c r="K29" i="1"/>
  <c r="D8" i="1"/>
  <c r="D32" i="1"/>
  <c r="D28" i="1"/>
  <c r="D34" i="1"/>
  <c r="K34" i="1"/>
  <c r="E8" i="1"/>
  <c r="E32" i="1"/>
  <c r="G32" i="1"/>
  <c r="E27" i="1"/>
  <c r="K20" i="1"/>
  <c r="K28" i="1"/>
  <c r="E20" i="1"/>
  <c r="G34" i="1"/>
  <c r="K7" i="1"/>
  <c r="F29" i="1"/>
  <c r="K8" i="1"/>
  <c r="F34" i="1"/>
  <c r="G7" i="1"/>
  <c r="E28" i="1"/>
  <c r="D33" i="1"/>
  <c r="E31" i="1"/>
  <c r="D7" i="1"/>
  <c r="F27" i="1"/>
  <c r="E7" i="1"/>
  <c r="K32" i="1"/>
  <c r="K33" i="1"/>
  <c r="G27" i="1"/>
  <c r="G25" i="1"/>
  <c r="F26" i="1"/>
  <c r="K25" i="1"/>
  <c r="F18" i="1"/>
  <c r="K24" i="1"/>
  <c r="D9" i="1"/>
  <c r="K2" i="1"/>
  <c r="E15" i="1"/>
  <c r="F24" i="1"/>
  <c r="G5" i="1"/>
  <c r="E16" i="1"/>
  <c r="K15" i="1"/>
  <c r="G19" i="1"/>
  <c r="E21" i="1"/>
  <c r="K16" i="1"/>
  <c r="F12" i="1"/>
  <c r="G4" i="1"/>
  <c r="E9" i="1"/>
  <c r="G13" i="1"/>
  <c r="E13" i="1"/>
  <c r="K22" i="1"/>
  <c r="D6" i="1"/>
  <c r="K10" i="1"/>
  <c r="K1" i="1"/>
  <c r="F1" i="1"/>
  <c r="Q12" i="2"/>
  <c r="Q7" i="2"/>
  <c r="F11" i="1"/>
  <c r="F3" i="1"/>
  <c r="D10" i="1"/>
  <c r="G3" i="1"/>
  <c r="D4" i="1"/>
  <c r="G26" i="1"/>
  <c r="D25" i="1"/>
  <c r="F22" i="1"/>
  <c r="D16" i="1"/>
  <c r="G17" i="1"/>
  <c r="E54" i="1"/>
  <c r="E5" i="1"/>
  <c r="D15" i="1"/>
  <c r="E10" i="1"/>
  <c r="E6" i="1"/>
  <c r="F14" i="1"/>
  <c r="G14" i="1"/>
  <c r="D21" i="1"/>
  <c r="D23" i="1"/>
  <c r="D19" i="1"/>
  <c r="F25" i="1"/>
  <c r="E26" i="1"/>
  <c r="K26" i="1"/>
  <c r="K23" i="1"/>
  <c r="G21" i="1"/>
  <c r="G22" i="1"/>
  <c r="F9" i="1"/>
  <c r="D5" i="1"/>
  <c r="E19" i="1"/>
  <c r="D17" i="1"/>
  <c r="E2" i="1"/>
  <c r="G18" i="1"/>
  <c r="F4" i="1"/>
  <c r="F19" i="1"/>
  <c r="F17" i="1"/>
  <c r="F5" i="1"/>
  <c r="K13" i="1"/>
  <c r="K19" i="1"/>
  <c r="G15" i="1"/>
  <c r="F21" i="1"/>
  <c r="E22" i="1"/>
  <c r="D13" i="1"/>
  <c r="K7" i="2"/>
  <c r="G10" i="1"/>
  <c r="E3" i="1"/>
  <c r="K6" i="1"/>
  <c r="D14" i="1"/>
  <c r="K14" i="1"/>
  <c r="Q14" i="2"/>
  <c r="F10" i="1"/>
  <c r="D11" i="1"/>
  <c r="F6" i="1"/>
  <c r="G23" i="1"/>
  <c r="E25" i="1"/>
  <c r="F23" i="1"/>
  <c r="E17" i="1"/>
  <c r="K9" i="1"/>
  <c r="K21" i="1"/>
  <c r="K5" i="1"/>
  <c r="K18" i="1"/>
  <c r="E24" i="1"/>
  <c r="D54" i="1"/>
  <c r="K54" i="1"/>
  <c r="G12" i="1"/>
  <c r="E1" i="1"/>
  <c r="K11" i="1"/>
  <c r="K3" i="1"/>
  <c r="Q11" i="2"/>
  <c r="K10" i="2"/>
  <c r="E11" i="1"/>
  <c r="E23" i="1"/>
  <c r="E4" i="1"/>
  <c r="G54" i="1"/>
  <c r="K17" i="1"/>
  <c r="K12" i="1"/>
  <c r="D18" i="1"/>
  <c r="G9" i="1"/>
  <c r="F15" i="1"/>
  <c r="G11" i="1"/>
  <c r="E14" i="1"/>
  <c r="D3" i="1"/>
  <c r="K14" i="2"/>
  <c r="D26" i="1"/>
  <c r="F54" i="1"/>
  <c r="F16" i="1"/>
  <c r="D22" i="1"/>
  <c r="G2" i="1"/>
  <c r="E18" i="1"/>
  <c r="F13" i="1"/>
  <c r="D12" i="1"/>
  <c r="E12" i="1"/>
  <c r="F2" i="1"/>
  <c r="D1" i="1"/>
  <c r="G1" i="1"/>
  <c r="Q13" i="2"/>
  <c r="Q10" i="2"/>
  <c r="G6" i="1"/>
  <c r="G16" i="1"/>
  <c r="K4" i="1"/>
  <c r="G24" i="1"/>
  <c r="D2" i="1"/>
  <c r="D24" i="1"/>
  <c r="K13" i="2"/>
  <c r="K12" i="2"/>
  <c r="K11" i="2"/>
  <c r="O1" i="1" l="1"/>
  <c r="O69" i="1"/>
  <c r="O65" i="1"/>
  <c r="O61" i="1"/>
  <c r="O57" i="1"/>
  <c r="O53" i="1"/>
  <c r="O49" i="1"/>
  <c r="O45" i="1"/>
  <c r="O41" i="1"/>
  <c r="O37" i="1"/>
  <c r="O33" i="1"/>
  <c r="O29" i="1"/>
  <c r="O25" i="1"/>
  <c r="O21" i="1"/>
  <c r="O17" i="1"/>
  <c r="O13" i="1"/>
  <c r="O9" i="1"/>
  <c r="O5" i="1"/>
  <c r="O64" i="1"/>
  <c r="O56" i="1"/>
  <c r="O48" i="1"/>
  <c r="O40" i="1"/>
  <c r="O32" i="1"/>
  <c r="O24" i="1"/>
  <c r="O16" i="1"/>
  <c r="O8" i="1"/>
  <c r="O63" i="1"/>
  <c r="O55" i="1"/>
  <c r="O47" i="1"/>
  <c r="O39" i="1"/>
  <c r="O31" i="1"/>
  <c r="O27" i="1"/>
  <c r="O19" i="1"/>
  <c r="O11" i="1"/>
  <c r="O3" i="1"/>
  <c r="O66" i="1"/>
  <c r="O62" i="1"/>
  <c r="O58" i="1"/>
  <c r="O54" i="1"/>
  <c r="O50" i="1"/>
  <c r="O46" i="1"/>
  <c r="O42" i="1"/>
  <c r="O38" i="1"/>
  <c r="O34" i="1"/>
  <c r="O30" i="1"/>
  <c r="O26" i="1"/>
  <c r="O22" i="1"/>
  <c r="O18" i="1"/>
  <c r="O14" i="1"/>
  <c r="O10" i="1"/>
  <c r="O6" i="1"/>
  <c r="O2" i="1"/>
  <c r="O68" i="1"/>
  <c r="O60" i="1"/>
  <c r="O52" i="1"/>
  <c r="O44" i="1"/>
  <c r="O36" i="1"/>
  <c r="O28" i="1"/>
  <c r="O20" i="1"/>
  <c r="O12" i="1"/>
  <c r="O4" i="1"/>
  <c r="O67" i="1"/>
  <c r="O59" i="1"/>
  <c r="O51" i="1"/>
  <c r="O43" i="1"/>
  <c r="O35" i="1"/>
  <c r="O23" i="1"/>
  <c r="O15" i="1"/>
  <c r="O7" i="1"/>
  <c r="P3" i="1"/>
  <c r="P48" i="1"/>
  <c r="P26" i="1"/>
  <c r="P31" i="1"/>
  <c r="V24" i="1"/>
  <c r="V47" i="1"/>
  <c r="V62" i="1"/>
  <c r="P64" i="1"/>
  <c r="P32" i="1"/>
  <c r="P22" i="1"/>
  <c r="P15" i="1"/>
  <c r="V1" i="1"/>
  <c r="V45" i="1"/>
  <c r="P18" i="1"/>
  <c r="P54" i="1"/>
  <c r="P20" i="1"/>
  <c r="P53" i="1"/>
  <c r="P37" i="1"/>
  <c r="P59" i="1"/>
  <c r="V41" i="1"/>
  <c r="P46" i="1"/>
  <c r="P28" i="1"/>
  <c r="P43" i="1"/>
  <c r="V33" i="1"/>
  <c r="P63" i="1"/>
  <c r="P39" i="1"/>
  <c r="V44" i="1"/>
  <c r="V9" i="1"/>
  <c r="P50" i="1"/>
  <c r="P51" i="1"/>
  <c r="P52" i="1"/>
  <c r="V57" i="1"/>
  <c r="P38" i="1"/>
  <c r="P42" i="1"/>
  <c r="P40" i="1"/>
  <c r="P65" i="1"/>
  <c r="P49" i="1"/>
  <c r="V19" i="1"/>
  <c r="P17" i="1"/>
  <c r="P25" i="1"/>
  <c r="V34" i="1"/>
  <c r="P27" i="1"/>
  <c r="V21" i="1"/>
  <c r="P29" i="1"/>
  <c r="P35" i="1"/>
  <c r="P30" i="1"/>
  <c r="P23" i="1"/>
  <c r="P16" i="1"/>
  <c r="V36" i="1"/>
  <c r="A29" i="2" l="1"/>
  <c r="A45" i="2"/>
  <c r="A34" i="2"/>
  <c r="A35" i="2"/>
  <c r="A30" i="2"/>
  <c r="A40" i="2"/>
  <c r="A23" i="2"/>
  <c r="A19" i="2"/>
  <c r="A46" i="2"/>
  <c r="A37" i="2"/>
  <c r="A28" i="2"/>
  <c r="A25" i="2"/>
  <c r="A22" i="2"/>
  <c r="A48" i="2"/>
  <c r="A39" i="2"/>
  <c r="A27" i="2"/>
  <c r="A24" i="2"/>
  <c r="A21" i="2"/>
  <c r="A47" i="2"/>
  <c r="A31" i="2"/>
  <c r="A41" i="2"/>
  <c r="A26" i="2"/>
  <c r="A36" i="2"/>
  <c r="A18" i="2"/>
  <c r="A32" i="2"/>
  <c r="A38" i="2"/>
  <c r="A20" i="2"/>
  <c r="A42" i="2"/>
  <c r="A43" i="2"/>
  <c r="A44" i="2"/>
  <c r="Q67" i="1"/>
  <c r="R46" i="2" s="1"/>
  <c r="Q28" i="1"/>
  <c r="Q15" i="1"/>
  <c r="R32" i="2" s="1"/>
  <c r="Q51" i="1"/>
  <c r="Q12" i="1"/>
  <c r="R29" i="2" s="1"/>
  <c r="Q44" i="1"/>
  <c r="Q2" i="1"/>
  <c r="R19" i="2" s="1"/>
  <c r="Q18" i="1"/>
  <c r="Q34" i="1"/>
  <c r="Q50" i="1"/>
  <c r="Q66" i="1"/>
  <c r="R45" i="2" s="1"/>
  <c r="Q27" i="1"/>
  <c r="Q55" i="1"/>
  <c r="R34" i="2" s="1"/>
  <c r="Q24" i="1"/>
  <c r="Q56" i="1"/>
  <c r="R35" i="2" s="1"/>
  <c r="Q13" i="1"/>
  <c r="R30" i="2" s="1"/>
  <c r="Q29" i="1"/>
  <c r="Q45" i="1"/>
  <c r="Q61" i="1"/>
  <c r="R40" i="2" s="1"/>
  <c r="Q23" i="1"/>
  <c r="Q59" i="1"/>
  <c r="R38" i="2" s="1"/>
  <c r="Q20" i="1"/>
  <c r="Q52" i="1"/>
  <c r="Q6" i="1"/>
  <c r="R23" i="2" s="1"/>
  <c r="Q22" i="1"/>
  <c r="Q38" i="1"/>
  <c r="Q54" i="1"/>
  <c r="Q3" i="1"/>
  <c r="R20" i="2" s="1"/>
  <c r="Q31" i="1"/>
  <c r="Q63" i="1"/>
  <c r="R42" i="2" s="1"/>
  <c r="Q32" i="1"/>
  <c r="Q64" i="1"/>
  <c r="R43" i="2" s="1"/>
  <c r="Q17" i="1"/>
  <c r="Q33" i="1"/>
  <c r="Q49" i="1"/>
  <c r="Q65" i="1"/>
  <c r="R44" i="2" s="1"/>
  <c r="Q35" i="1"/>
  <c r="Q60" i="1"/>
  <c r="R39" i="2" s="1"/>
  <c r="Q10" i="1"/>
  <c r="R27" i="2" s="1"/>
  <c r="Q26" i="1"/>
  <c r="Q42" i="1"/>
  <c r="Q58" i="1"/>
  <c r="R37" i="2" s="1"/>
  <c r="Q11" i="1"/>
  <c r="R28" i="2" s="1"/>
  <c r="Q39" i="1"/>
  <c r="Q8" i="1"/>
  <c r="R25" i="2" s="1"/>
  <c r="Q40" i="1"/>
  <c r="Q5" i="1"/>
  <c r="R22" i="2" s="1"/>
  <c r="Q21" i="1"/>
  <c r="Q37" i="1"/>
  <c r="Q53" i="1"/>
  <c r="Q69" i="1"/>
  <c r="R48" i="2" s="1"/>
  <c r="Q7" i="1"/>
  <c r="R24" i="2" s="1"/>
  <c r="Q43" i="1"/>
  <c r="Q4" i="1"/>
  <c r="R21" i="2" s="1"/>
  <c r="Q36" i="1"/>
  <c r="Q68" i="1"/>
  <c r="R47" i="2" s="1"/>
  <c r="Q14" i="1"/>
  <c r="R31" i="2" s="1"/>
  <c r="Q30" i="1"/>
  <c r="Q46" i="1"/>
  <c r="Q62" i="1"/>
  <c r="R41" i="2" s="1"/>
  <c r="Q19" i="1"/>
  <c r="Q47" i="1"/>
  <c r="Q16" i="1"/>
  <c r="Q48" i="1"/>
  <c r="Q9" i="1"/>
  <c r="R26" i="2" s="1"/>
  <c r="Q25" i="1"/>
  <c r="Q41" i="1"/>
  <c r="Q57" i="1"/>
  <c r="R36" i="2" s="1"/>
  <c r="Q1" i="1"/>
  <c r="R18" i="2" s="1"/>
  <c r="T38" i="1"/>
  <c r="T54" i="1"/>
  <c r="AE54" i="1" s="1"/>
  <c r="T18" i="1"/>
  <c r="AE18" i="1" s="1"/>
  <c r="T27" i="1"/>
  <c r="T51" i="1"/>
  <c r="AE51" i="1" s="1"/>
  <c r="T16" i="1"/>
  <c r="AE16" i="1" s="1"/>
  <c r="T28" i="1"/>
  <c r="T37" i="1"/>
  <c r="T30" i="1"/>
  <c r="T50" i="1"/>
  <c r="AE50" i="1" s="1"/>
  <c r="T26" i="1"/>
  <c r="T39" i="1"/>
  <c r="T46" i="1"/>
  <c r="AE46" i="1" s="1"/>
  <c r="T42" i="1"/>
  <c r="T25" i="1"/>
  <c r="AE25" i="1" s="1"/>
  <c r="T35" i="1"/>
  <c r="T48" i="1"/>
  <c r="AE48" i="1" s="1"/>
  <c r="S38" i="1"/>
  <c r="S54" i="1"/>
  <c r="AD54" i="1" s="1"/>
  <c r="S18" i="1"/>
  <c r="AD18" i="1" s="1"/>
  <c r="S27" i="1"/>
  <c r="S51" i="1"/>
  <c r="AD51" i="1" s="1"/>
  <c r="S16" i="1"/>
  <c r="AD16" i="1" s="1"/>
  <c r="S28" i="1"/>
  <c r="S37" i="1"/>
  <c r="S30" i="1"/>
  <c r="S50" i="1"/>
  <c r="AD50" i="1" s="1"/>
  <c r="S26" i="1"/>
  <c r="S39" i="1"/>
  <c r="AA39" i="1" s="1"/>
  <c r="AB39" i="1" s="1"/>
  <c r="S46" i="1"/>
  <c r="AD46" i="1" s="1"/>
  <c r="S42" i="1"/>
  <c r="S25" i="1"/>
  <c r="AD25" i="1" s="1"/>
  <c r="S35" i="1"/>
  <c r="S48" i="1"/>
  <c r="AD48" i="1" s="1"/>
  <c r="V29" i="1"/>
  <c r="P62" i="1"/>
  <c r="N30" i="2"/>
  <c r="M46" i="2"/>
  <c r="P47" i="1"/>
  <c r="H24" i="2"/>
  <c r="V55" i="1"/>
  <c r="P44" i="1"/>
  <c r="P12" i="1"/>
  <c r="V64" i="1"/>
  <c r="P67" i="1"/>
  <c r="C40" i="2"/>
  <c r="V32" i="1"/>
  <c r="L46" i="2"/>
  <c r="L28" i="2"/>
  <c r="M41" i="2"/>
  <c r="P24" i="1"/>
  <c r="H38" i="2"/>
  <c r="P66" i="1"/>
  <c r="P21" i="1"/>
  <c r="C48" i="2"/>
  <c r="H22" i="2"/>
  <c r="V56" i="1"/>
  <c r="V8" i="1"/>
  <c r="P14" i="1"/>
  <c r="V54" i="1"/>
  <c r="P56" i="1"/>
  <c r="V60" i="1"/>
  <c r="P10" i="1"/>
  <c r="V58" i="1"/>
  <c r="V37" i="1"/>
  <c r="P41" i="1"/>
  <c r="V18" i="1"/>
  <c r="V52" i="1"/>
  <c r="V20" i="1"/>
  <c r="V67" i="1"/>
  <c r="V51" i="1"/>
  <c r="P2" i="1"/>
  <c r="V46" i="1"/>
  <c r="O25" i="2"/>
  <c r="V68" i="1"/>
  <c r="V3" i="1"/>
  <c r="V25" i="1"/>
  <c r="V39" i="1"/>
  <c r="V22" i="1"/>
  <c r="V4" i="1"/>
  <c r="P36" i="1"/>
  <c r="P6" i="1"/>
  <c r="I44" i="2"/>
  <c r="C21" i="2"/>
  <c r="P45" i="1"/>
  <c r="P33" i="1"/>
  <c r="V30" i="1"/>
  <c r="J31" i="2"/>
  <c r="V17" i="1"/>
  <c r="P19" i="1"/>
  <c r="H20" i="2"/>
  <c r="J43" i="2"/>
  <c r="P11" i="1"/>
  <c r="V27" i="1"/>
  <c r="V48" i="1"/>
  <c r="V49" i="1"/>
  <c r="V14" i="1"/>
  <c r="V43" i="1"/>
  <c r="V38" i="1"/>
  <c r="P5" i="1"/>
  <c r="V53" i="1"/>
  <c r="V61" i="1"/>
  <c r="P60" i="1"/>
  <c r="O32" i="2"/>
  <c r="P55" i="1"/>
  <c r="P57" i="1"/>
  <c r="V6" i="1"/>
  <c r="V35" i="1"/>
  <c r="V11" i="1"/>
  <c r="P58" i="1"/>
  <c r="V15" i="1"/>
  <c r="V40" i="1"/>
  <c r="V69" i="1"/>
  <c r="P7" i="1"/>
  <c r="P1" i="1"/>
  <c r="V66" i="1"/>
  <c r="P13" i="1"/>
  <c r="L45" i="2"/>
  <c r="V42" i="1"/>
  <c r="V7" i="1"/>
  <c r="P4" i="1"/>
  <c r="V28" i="1"/>
  <c r="M29" i="2"/>
  <c r="P69" i="1"/>
  <c r="P68" i="1"/>
  <c r="V12" i="1"/>
  <c r="H27" i="2"/>
  <c r="V16" i="1"/>
  <c r="V59" i="1"/>
  <c r="V23" i="1"/>
  <c r="V50" i="1"/>
  <c r="H42" i="2"/>
  <c r="P8" i="1"/>
  <c r="V65" i="1"/>
  <c r="H37" i="2"/>
  <c r="V63" i="1"/>
  <c r="P9" i="1"/>
  <c r="V2" i="1"/>
  <c r="P34" i="1"/>
  <c r="V13" i="1"/>
  <c r="V31" i="1"/>
  <c r="V10" i="1"/>
  <c r="V5" i="1"/>
  <c r="P61" i="1"/>
  <c r="V26" i="1"/>
  <c r="H35" i="2"/>
  <c r="H26" i="2"/>
  <c r="O34" i="2"/>
  <c r="C23" i="2"/>
  <c r="L39" i="2"/>
  <c r="O36" i="2"/>
  <c r="H47" i="2"/>
  <c r="T41" i="1" l="1"/>
  <c r="S41" i="1"/>
  <c r="AA41" i="1" s="1"/>
  <c r="AB41" i="1" s="1"/>
  <c r="S47" i="1"/>
  <c r="AD47" i="1" s="1"/>
  <c r="T47" i="1"/>
  <c r="AE47" i="1" s="1"/>
  <c r="T21" i="1"/>
  <c r="AE21" i="1" s="1"/>
  <c r="T19" i="1"/>
  <c r="AE19" i="1" s="1"/>
  <c r="S19" i="1"/>
  <c r="AD19" i="1" s="1"/>
  <c r="S36" i="1"/>
  <c r="Y36" i="1" s="1"/>
  <c r="T36" i="1"/>
  <c r="T1" i="1"/>
  <c r="AE1" i="1" s="1"/>
  <c r="S1" i="1"/>
  <c r="AD1" i="1" s="1"/>
  <c r="T9" i="1"/>
  <c r="AE9" i="1" s="1"/>
  <c r="S9" i="1"/>
  <c r="AD9" i="1" s="1"/>
  <c r="T57" i="1"/>
  <c r="AE57" i="1" s="1"/>
  <c r="S57" i="1"/>
  <c r="AD57" i="1" s="1"/>
  <c r="S15" i="1"/>
  <c r="AD15" i="1" s="1"/>
  <c r="T15" i="1"/>
  <c r="AE15" i="1" s="1"/>
  <c r="S21" i="1"/>
  <c r="S4" i="1"/>
  <c r="AD4" i="1" s="1"/>
  <c r="T4" i="1"/>
  <c r="AE4" i="1" s="1"/>
  <c r="T43" i="1"/>
  <c r="S43" i="1"/>
  <c r="AA43" i="1" s="1"/>
  <c r="AB43" i="1" s="1"/>
  <c r="T62" i="1"/>
  <c r="AE62" i="1" s="1"/>
  <c r="S62" i="1"/>
  <c r="AD62" i="1" s="1"/>
  <c r="T68" i="1"/>
  <c r="AE68" i="1" s="1"/>
  <c r="S68" i="1"/>
  <c r="AD68" i="1" s="1"/>
  <c r="T33" i="1"/>
  <c r="S33" i="1"/>
  <c r="AA33" i="1" s="1"/>
  <c r="AB33" i="1" s="1"/>
  <c r="S32" i="1"/>
  <c r="AA32" i="1" s="1"/>
  <c r="AB32" i="1" s="1"/>
  <c r="T32" i="1"/>
  <c r="T7" i="1"/>
  <c r="AE7" i="1" s="1"/>
  <c r="S7" i="1"/>
  <c r="AD7" i="1" s="1"/>
  <c r="T49" i="1"/>
  <c r="AE49" i="1" s="1"/>
  <c r="S49" i="1"/>
  <c r="AD49" i="1" s="1"/>
  <c r="T29" i="1"/>
  <c r="S29" i="1"/>
  <c r="Y29" i="1" s="1"/>
  <c r="T13" i="1"/>
  <c r="AE13" i="1" s="1"/>
  <c r="S13" i="1"/>
  <c r="AD13" i="1" s="1"/>
  <c r="T44" i="1"/>
  <c r="S44" i="1"/>
  <c r="AA44" i="1" s="1"/>
  <c r="AB44" i="1" s="1"/>
  <c r="T10" i="1"/>
  <c r="AE10" i="1" s="1"/>
  <c r="S10" i="1"/>
  <c r="AD10" i="1" s="1"/>
  <c r="S14" i="1"/>
  <c r="AD14" i="1" s="1"/>
  <c r="T14" i="1"/>
  <c r="AE14" i="1" s="1"/>
  <c r="T11" i="1"/>
  <c r="AE11" i="1" s="1"/>
  <c r="S11" i="1"/>
  <c r="AD11" i="1" s="1"/>
  <c r="T12" i="1"/>
  <c r="AE12" i="1" s="1"/>
  <c r="S12" i="1"/>
  <c r="AD12" i="1" s="1"/>
  <c r="T67" i="1"/>
  <c r="AE67" i="1" s="1"/>
  <c r="S67" i="1"/>
  <c r="AD67" i="1" s="1"/>
  <c r="T53" i="1"/>
  <c r="AE53" i="1" s="1"/>
  <c r="S53" i="1"/>
  <c r="AD53" i="1" s="1"/>
  <c r="T40" i="1"/>
  <c r="S40" i="1"/>
  <c r="Y40" i="1" s="1"/>
  <c r="T69" i="1"/>
  <c r="AE69" i="1" s="1"/>
  <c r="S69" i="1"/>
  <c r="AD69" i="1" s="1"/>
  <c r="T31" i="1"/>
  <c r="S31" i="1"/>
  <c r="Y31" i="1" s="1"/>
  <c r="T6" i="1"/>
  <c r="AE6" i="1" s="1"/>
  <c r="S6" i="1"/>
  <c r="AD6" i="1" s="1"/>
  <c r="T59" i="1"/>
  <c r="AE59" i="1" s="1"/>
  <c r="S59" i="1"/>
  <c r="AD59" i="1" s="1"/>
  <c r="T65" i="1"/>
  <c r="AE65" i="1" s="1"/>
  <c r="S65" i="1"/>
  <c r="AD65" i="1" s="1"/>
  <c r="T17" i="1"/>
  <c r="AE17" i="1" s="1"/>
  <c r="S17" i="1"/>
  <c r="AD17" i="1" s="1"/>
  <c r="T22" i="1"/>
  <c r="AE22" i="1" s="1"/>
  <c r="S22" i="1"/>
  <c r="AD22" i="1" s="1"/>
  <c r="T60" i="1"/>
  <c r="AE60" i="1" s="1"/>
  <c r="S60" i="1"/>
  <c r="AD60" i="1" s="1"/>
  <c r="T63" i="1"/>
  <c r="AE63" i="1" s="1"/>
  <c r="S63" i="1"/>
  <c r="AD63" i="1" s="1"/>
  <c r="T64" i="1"/>
  <c r="AE64" i="1" s="1"/>
  <c r="S64" i="1"/>
  <c r="AD64" i="1" s="1"/>
  <c r="T3" i="1"/>
  <c r="AE3" i="1" s="1"/>
  <c r="S3" i="1"/>
  <c r="AD3" i="1" s="1"/>
  <c r="T20" i="1"/>
  <c r="AE20" i="1" s="1"/>
  <c r="S20" i="1"/>
  <c r="AD20" i="1" s="1"/>
  <c r="T8" i="1"/>
  <c r="AE8" i="1" s="1"/>
  <c r="S8" i="1"/>
  <c r="AD8" i="1" s="1"/>
  <c r="T58" i="1"/>
  <c r="AE58" i="1" s="1"/>
  <c r="S58" i="1"/>
  <c r="AD58" i="1" s="1"/>
  <c r="T5" i="1"/>
  <c r="AE5" i="1" s="1"/>
  <c r="S5" i="1"/>
  <c r="AD5" i="1" s="1"/>
  <c r="T23" i="1"/>
  <c r="AE23" i="1" s="1"/>
  <c r="S23" i="1"/>
  <c r="AD23" i="1" s="1"/>
  <c r="T52" i="1"/>
  <c r="AE52" i="1" s="1"/>
  <c r="S52" i="1"/>
  <c r="AD52" i="1" s="1"/>
  <c r="S2" i="1"/>
  <c r="AD2" i="1" s="1"/>
  <c r="T2" i="1"/>
  <c r="AE2" i="1" s="1"/>
  <c r="S56" i="1"/>
  <c r="AD56" i="1" s="1"/>
  <c r="T56" i="1"/>
  <c r="AE56" i="1" s="1"/>
  <c r="S34" i="1"/>
  <c r="AA34" i="1" s="1"/>
  <c r="AB34" i="1" s="1"/>
  <c r="T34" i="1"/>
  <c r="S55" i="1"/>
  <c r="AD55" i="1" s="1"/>
  <c r="T55" i="1"/>
  <c r="AE55" i="1" s="1"/>
  <c r="T61" i="1"/>
  <c r="AE61" i="1" s="1"/>
  <c r="S61" i="1"/>
  <c r="AD61" i="1" s="1"/>
  <c r="T24" i="1"/>
  <c r="AE24" i="1" s="1"/>
  <c r="S24" i="1"/>
  <c r="AD24" i="1" s="1"/>
  <c r="T66" i="1"/>
  <c r="AE66" i="1" s="1"/>
  <c r="S66" i="1"/>
  <c r="AD66" i="1" s="1"/>
  <c r="T45" i="1"/>
  <c r="AE45" i="1" s="1"/>
  <c r="S45" i="1"/>
  <c r="Y35" i="1"/>
  <c r="AA35" i="1"/>
  <c r="AB35" i="1" s="1"/>
  <c r="Y39" i="1"/>
  <c r="Y16" i="1"/>
  <c r="AF16" i="1" s="1"/>
  <c r="AA16" i="1"/>
  <c r="AB16" i="1" s="1"/>
  <c r="Y27" i="1"/>
  <c r="AA27" i="1"/>
  <c r="AB27" i="1" s="1"/>
  <c r="Y25" i="1"/>
  <c r="AF25" i="1" s="1"/>
  <c r="AA25" i="1"/>
  <c r="AB25" i="1" s="1"/>
  <c r="Y30" i="1"/>
  <c r="AA30" i="1"/>
  <c r="AB30" i="1" s="1"/>
  <c r="Y37" i="1"/>
  <c r="AA37" i="1"/>
  <c r="AB37" i="1" s="1"/>
  <c r="Y28" i="1"/>
  <c r="AA28" i="1"/>
  <c r="AB28" i="1" s="1"/>
  <c r="Y18" i="1"/>
  <c r="AF18" i="1" s="1"/>
  <c r="AA18" i="1"/>
  <c r="AB18" i="1" s="1"/>
  <c r="Y26" i="1"/>
  <c r="AA26" i="1"/>
  <c r="AB26" i="1" s="1"/>
  <c r="Y42" i="1"/>
  <c r="AA42" i="1"/>
  <c r="AB42" i="1" s="1"/>
  <c r="Y38" i="1"/>
  <c r="AA38" i="1"/>
  <c r="AB38" i="1" s="1"/>
  <c r="Y46" i="1"/>
  <c r="AF46" i="1" s="1"/>
  <c r="AA46" i="1"/>
  <c r="AB46" i="1" s="1"/>
  <c r="Y48" i="1"/>
  <c r="AF48" i="1" s="1"/>
  <c r="AA48" i="1"/>
  <c r="AB48" i="1" s="1"/>
  <c r="Y50" i="1"/>
  <c r="AF50" i="1" s="1"/>
  <c r="AA50" i="1"/>
  <c r="AB50" i="1" s="1"/>
  <c r="Y51" i="1"/>
  <c r="AF51" i="1" s="1"/>
  <c r="AA51" i="1"/>
  <c r="AB51" i="1" s="1"/>
  <c r="Y54" i="1"/>
  <c r="AF54" i="1" s="1"/>
  <c r="AA54" i="1"/>
  <c r="AB54" i="1" s="1"/>
  <c r="M34" i="2"/>
  <c r="N42" i="2"/>
  <c r="I23" i="2"/>
  <c r="I32" i="2"/>
  <c r="I35" i="2"/>
  <c r="C34" i="2"/>
  <c r="H32" i="2"/>
  <c r="L26" i="2"/>
  <c r="C30" i="2"/>
  <c r="H29" i="2"/>
  <c r="N23" i="2"/>
  <c r="H45" i="2"/>
  <c r="C22" i="2"/>
  <c r="M22" i="2"/>
  <c r="I36" i="2"/>
  <c r="N37" i="2"/>
  <c r="J45" i="2"/>
  <c r="L38" i="2"/>
  <c r="N27" i="2"/>
  <c r="N19" i="2"/>
  <c r="I21" i="2"/>
  <c r="M32" i="2"/>
  <c r="M25" i="2"/>
  <c r="I29" i="2"/>
  <c r="L22" i="2"/>
  <c r="O28" i="2"/>
  <c r="I39" i="2"/>
  <c r="M35" i="2"/>
  <c r="H19" i="2"/>
  <c r="O24" i="2"/>
  <c r="L41" i="2"/>
  <c r="M44" i="2"/>
  <c r="N44" i="2"/>
  <c r="N31" i="2"/>
  <c r="J48" i="2"/>
  <c r="L48" i="2"/>
  <c r="N45" i="2"/>
  <c r="M38" i="2"/>
  <c r="M20" i="2"/>
  <c r="J39" i="2"/>
  <c r="Q36" i="2"/>
  <c r="C28" i="2"/>
  <c r="N35" i="2"/>
  <c r="N26" i="2"/>
  <c r="N28" i="2"/>
  <c r="J19" i="2"/>
  <c r="I42" i="2"/>
  <c r="I30" i="2"/>
  <c r="C25" i="2"/>
  <c r="L24" i="2"/>
  <c r="H36" i="2"/>
  <c r="C42" i="2"/>
  <c r="I18" i="2"/>
  <c r="J24" i="2"/>
  <c r="L44" i="2"/>
  <c r="C44" i="2"/>
  <c r="Q25" i="2"/>
  <c r="N34" i="2"/>
  <c r="C24" i="2"/>
  <c r="M43" i="2"/>
  <c r="L40" i="2"/>
  <c r="H48" i="2"/>
  <c r="C46" i="2"/>
  <c r="J20" i="2"/>
  <c r="M26" i="2"/>
  <c r="J21" i="2"/>
  <c r="C43" i="2"/>
  <c r="H23" i="2"/>
  <c r="H18" i="2"/>
  <c r="J36" i="2"/>
  <c r="M21" i="2"/>
  <c r="I24" i="2"/>
  <c r="J26" i="2"/>
  <c r="L31" i="2"/>
  <c r="H25" i="2"/>
  <c r="J35" i="2"/>
  <c r="C26" i="2"/>
  <c r="O38" i="2"/>
  <c r="C31" i="2"/>
  <c r="M23" i="2"/>
  <c r="J30" i="2"/>
  <c r="Q32" i="2"/>
  <c r="O39" i="2"/>
  <c r="J37" i="2"/>
  <c r="O45" i="2"/>
  <c r="L18" i="2"/>
  <c r="C27" i="2"/>
  <c r="I25" i="2"/>
  <c r="O19" i="2"/>
  <c r="N48" i="2"/>
  <c r="L43" i="2"/>
  <c r="M28" i="2"/>
  <c r="I37" i="2"/>
  <c r="M37" i="2"/>
  <c r="M39" i="2"/>
  <c r="O44" i="2"/>
  <c r="O27" i="2"/>
  <c r="J41" i="2"/>
  <c r="N25" i="2"/>
  <c r="I19" i="2"/>
  <c r="N40" i="2"/>
  <c r="I34" i="2"/>
  <c r="O47" i="2"/>
  <c r="L32" i="2"/>
  <c r="O18" i="2"/>
  <c r="C39" i="2"/>
  <c r="C38" i="2"/>
  <c r="I31" i="2"/>
  <c r="L19" i="2"/>
  <c r="H31" i="2"/>
  <c r="N29" i="2"/>
  <c r="C41" i="2"/>
  <c r="O41" i="2"/>
  <c r="N39" i="2"/>
  <c r="J44" i="2"/>
  <c r="L27" i="2"/>
  <c r="M48" i="2"/>
  <c r="H43" i="2"/>
  <c r="L20" i="2"/>
  <c r="N36" i="2"/>
  <c r="C35" i="2"/>
  <c r="M31" i="2"/>
  <c r="H34" i="2"/>
  <c r="L37" i="2"/>
  <c r="J47" i="2"/>
  <c r="C37" i="2"/>
  <c r="I38" i="2"/>
  <c r="L21" i="2"/>
  <c r="I45" i="2"/>
  <c r="C19" i="2"/>
  <c r="I40" i="2"/>
  <c r="H40" i="2"/>
  <c r="N21" i="2"/>
  <c r="J29" i="2"/>
  <c r="J25" i="2"/>
  <c r="J23" i="2"/>
  <c r="J34" i="2"/>
  <c r="M36" i="2"/>
  <c r="H21" i="2"/>
  <c r="N22" i="2"/>
  <c r="M45" i="2"/>
  <c r="O42" i="2"/>
  <c r="L35" i="2"/>
  <c r="O31" i="2"/>
  <c r="M47" i="2"/>
  <c r="M18" i="2"/>
  <c r="I46" i="2"/>
  <c r="N32" i="2"/>
  <c r="O35" i="2"/>
  <c r="J42" i="2"/>
  <c r="J46" i="2"/>
  <c r="I20" i="2"/>
  <c r="H44" i="2"/>
  <c r="M27" i="2"/>
  <c r="L42" i="2"/>
  <c r="C18" i="2"/>
  <c r="L36" i="2"/>
  <c r="O40" i="2"/>
  <c r="H28" i="2"/>
  <c r="M24" i="2"/>
  <c r="I47" i="2"/>
  <c r="C45" i="2"/>
  <c r="J22" i="2"/>
  <c r="J40" i="2"/>
  <c r="I41" i="2"/>
  <c r="C29" i="2"/>
  <c r="L34" i="2"/>
  <c r="I43" i="2"/>
  <c r="J28" i="2"/>
  <c r="N20" i="2"/>
  <c r="J38" i="2"/>
  <c r="J27" i="2"/>
  <c r="O30" i="2"/>
  <c r="O22" i="2"/>
  <c r="Q34" i="2"/>
  <c r="I28" i="2"/>
  <c r="C47" i="2"/>
  <c r="O48" i="2"/>
  <c r="N18" i="2"/>
  <c r="O37" i="2"/>
  <c r="I27" i="2"/>
  <c r="L25" i="2"/>
  <c r="O23" i="2"/>
  <c r="I22" i="2"/>
  <c r="O20" i="2"/>
  <c r="C32" i="2"/>
  <c r="H39" i="2"/>
  <c r="M30" i="2"/>
  <c r="O43" i="2"/>
  <c r="I48" i="2"/>
  <c r="M42" i="2"/>
  <c r="L29" i="2"/>
  <c r="O46" i="2"/>
  <c r="I26" i="2"/>
  <c r="M19" i="2"/>
  <c r="H46" i="2"/>
  <c r="J32" i="2"/>
  <c r="H41" i="2"/>
  <c r="O29" i="2"/>
  <c r="C36" i="2"/>
  <c r="N41" i="2"/>
  <c r="M40" i="2"/>
  <c r="N38" i="2"/>
  <c r="C20" i="2"/>
  <c r="N47" i="2"/>
  <c r="N46" i="2"/>
  <c r="L47" i="2"/>
  <c r="J18" i="2"/>
  <c r="H30" i="2"/>
  <c r="L30" i="2"/>
  <c r="O26" i="2"/>
  <c r="N24" i="2"/>
  <c r="O21" i="2"/>
  <c r="L23" i="2"/>
  <c r="N43" i="2"/>
  <c r="Y41" i="1" l="1"/>
  <c r="AA47" i="1"/>
  <c r="AB47" i="1" s="1"/>
  <c r="Y47" i="1"/>
  <c r="AF47" i="1" s="1"/>
  <c r="AA19" i="1"/>
  <c r="AB19" i="1" s="1"/>
  <c r="Y19" i="1"/>
  <c r="AF19" i="1" s="1"/>
  <c r="AA36" i="1"/>
  <c r="AB36" i="1" s="1"/>
  <c r="Y9" i="1"/>
  <c r="AF9" i="1" s="1"/>
  <c r="AA9" i="1"/>
  <c r="AB9" i="1" s="1"/>
  <c r="Y1" i="1"/>
  <c r="AF1" i="1" s="1"/>
  <c r="AA57" i="1"/>
  <c r="AB57" i="1" s="1"/>
  <c r="Y57" i="1"/>
  <c r="AF57" i="1" s="1"/>
  <c r="AA1" i="1"/>
  <c r="AB1" i="1" s="1"/>
  <c r="AD45" i="1"/>
  <c r="Y45" i="1"/>
  <c r="AF45" i="1" s="1"/>
  <c r="AA55" i="1"/>
  <c r="AB55" i="1" s="1"/>
  <c r="AA56" i="1"/>
  <c r="AB56" i="1" s="1"/>
  <c r="Y66" i="1"/>
  <c r="AF66" i="1" s="1"/>
  <c r="AA61" i="1"/>
  <c r="AB61" i="1" s="1"/>
  <c r="AA58" i="1"/>
  <c r="AB58" i="1" s="1"/>
  <c r="AA52" i="1"/>
  <c r="AB52" i="1" s="1"/>
  <c r="Y63" i="1"/>
  <c r="AF63" i="1" s="1"/>
  <c r="AA65" i="1"/>
  <c r="AB65" i="1" s="1"/>
  <c r="AA69" i="1"/>
  <c r="AB69" i="1" s="1"/>
  <c r="AA53" i="1"/>
  <c r="AB53" i="1" s="1"/>
  <c r="AA62" i="1"/>
  <c r="AB62" i="1" s="1"/>
  <c r="Y60" i="1"/>
  <c r="AF60" i="1" s="1"/>
  <c r="Y59" i="1"/>
  <c r="AF59" i="1" s="1"/>
  <c r="AA67" i="1"/>
  <c r="AB67" i="1" s="1"/>
  <c r="AA49" i="1"/>
  <c r="AB49" i="1" s="1"/>
  <c r="AA68" i="1"/>
  <c r="AB68" i="1" s="1"/>
  <c r="AA64" i="1"/>
  <c r="AB64" i="1" s="1"/>
  <c r="AD21" i="1"/>
  <c r="Y23" i="1"/>
  <c r="AF23" i="1" s="1"/>
  <c r="AA20" i="1"/>
  <c r="AB20" i="1" s="1"/>
  <c r="AA17" i="1"/>
  <c r="AB17" i="1" s="1"/>
  <c r="AA21" i="1"/>
  <c r="AB21" i="1" s="1"/>
  <c r="AA22" i="1"/>
  <c r="AB22" i="1" s="1"/>
  <c r="Y24" i="1"/>
  <c r="AF24" i="1" s="1"/>
  <c r="AA2" i="1"/>
  <c r="AB2" i="1" s="1"/>
  <c r="Y15" i="1"/>
  <c r="AF15" i="1" s="1"/>
  <c r="AA8" i="1"/>
  <c r="AB8" i="1" s="1"/>
  <c r="AA14" i="1"/>
  <c r="AB14" i="1" s="1"/>
  <c r="AA11" i="1"/>
  <c r="AB11" i="1" s="1"/>
  <c r="Y10" i="1"/>
  <c r="AF10" i="1" s="1"/>
  <c r="Y13" i="1"/>
  <c r="AF13" i="1" s="1"/>
  <c r="AA5" i="1"/>
  <c r="AB5" i="1" s="1"/>
  <c r="AA6" i="1"/>
  <c r="AB6" i="1" s="1"/>
  <c r="AA12" i="1"/>
  <c r="AB12" i="1" s="1"/>
  <c r="AA7" i="1"/>
  <c r="AB7" i="1" s="1"/>
  <c r="Y3" i="1"/>
  <c r="AF3" i="1" s="1"/>
  <c r="Y4" i="1"/>
  <c r="AF4" i="1" s="1"/>
  <c r="Y21" i="1"/>
  <c r="AF21" i="1" s="1"/>
  <c r="Y43" i="1"/>
  <c r="Y62" i="1"/>
  <c r="AF62" i="1" s="1"/>
  <c r="AA4" i="1"/>
  <c r="AB4" i="1" s="1"/>
  <c r="Y68" i="1"/>
  <c r="AF68" i="1" s="1"/>
  <c r="Y33" i="1"/>
  <c r="Y32" i="1"/>
  <c r="Y7" i="1"/>
  <c r="AF7" i="1" s="1"/>
  <c r="Y49" i="1"/>
  <c r="AF49" i="1" s="1"/>
  <c r="Y12" i="1"/>
  <c r="AF12" i="1" s="1"/>
  <c r="AA29" i="1"/>
  <c r="AB29" i="1" s="1"/>
  <c r="Y44" i="1"/>
  <c r="AA13" i="1"/>
  <c r="AB13" i="1" s="1"/>
  <c r="Y67" i="1"/>
  <c r="AF67" i="1" s="1"/>
  <c r="Y14" i="1"/>
  <c r="AF14" i="1" s="1"/>
  <c r="Y11" i="1"/>
  <c r="AF11" i="1" s="1"/>
  <c r="AA10" i="1"/>
  <c r="AB10" i="1" s="1"/>
  <c r="Y22" i="1"/>
  <c r="AF22" i="1" s="1"/>
  <c r="Y5" i="1"/>
  <c r="AF5" i="1" s="1"/>
  <c r="Y58" i="1"/>
  <c r="AF58" i="1" s="1"/>
  <c r="Y64" i="1"/>
  <c r="AF64" i="1" s="1"/>
  <c r="Y6" i="1"/>
  <c r="AF6" i="1" s="1"/>
  <c r="Y69" i="1"/>
  <c r="AF69" i="1" s="1"/>
  <c r="Y20" i="1"/>
  <c r="AF20" i="1" s="1"/>
  <c r="Y8" i="1"/>
  <c r="AF8" i="1" s="1"/>
  <c r="Y17" i="1"/>
  <c r="AF17" i="1" s="1"/>
  <c r="AA23" i="1"/>
  <c r="AB23" i="1" s="1"/>
  <c r="Y52" i="1"/>
  <c r="AF52" i="1" s="1"/>
  <c r="AA60" i="1"/>
  <c r="AB60" i="1" s="1"/>
  <c r="Y53" i="1"/>
  <c r="AF53" i="1" s="1"/>
  <c r="Y65" i="1"/>
  <c r="AF65" i="1" s="1"/>
  <c r="AA31" i="1"/>
  <c r="AB31" i="1" s="1"/>
  <c r="AA40" i="1"/>
  <c r="AB40" i="1" s="1"/>
  <c r="AA59" i="1"/>
  <c r="AB59" i="1" s="1"/>
  <c r="AA3" i="1"/>
  <c r="AB3" i="1" s="1"/>
  <c r="AA63" i="1"/>
  <c r="AB63" i="1" s="1"/>
  <c r="Y2" i="1"/>
  <c r="AF2" i="1" s="1"/>
  <c r="Y56" i="1"/>
  <c r="AF56" i="1" s="1"/>
  <c r="Y34" i="1"/>
  <c r="AA15" i="1"/>
  <c r="AB15" i="1" s="1"/>
  <c r="Y61" i="1"/>
  <c r="AF61" i="1" s="1"/>
  <c r="AA45" i="1"/>
  <c r="AB45" i="1" s="1"/>
  <c r="AA24" i="1"/>
  <c r="AB24" i="1" s="1"/>
  <c r="Y55" i="1"/>
  <c r="AF55" i="1" s="1"/>
  <c r="AA66" i="1"/>
  <c r="AB66" i="1" s="1"/>
  <c r="Q40" i="2"/>
  <c r="K35" i="2"/>
  <c r="Q38" i="2"/>
  <c r="K29" i="2"/>
  <c r="Q23" i="2"/>
  <c r="K32" i="2"/>
  <c r="K26" i="2"/>
  <c r="K34" i="2"/>
  <c r="K44" i="2"/>
  <c r="Q37" i="2"/>
  <c r="K48" i="2"/>
  <c r="K39" i="2"/>
  <c r="K45" i="2"/>
  <c r="Q21" i="2"/>
  <c r="Q27" i="2"/>
  <c r="Q24" i="2"/>
  <c r="K37" i="2"/>
  <c r="K25" i="2"/>
  <c r="Q45" i="2"/>
  <c r="Q42" i="2"/>
  <c r="Q26" i="2"/>
  <c r="K19" i="2"/>
  <c r="Q43" i="2"/>
  <c r="K31" i="2"/>
  <c r="Q31" i="2"/>
  <c r="K41" i="2"/>
  <c r="Q47" i="2"/>
  <c r="K28" i="2"/>
  <c r="K36" i="2"/>
  <c r="Q46" i="2"/>
  <c r="K40" i="2"/>
  <c r="K30" i="2"/>
  <c r="K21" i="2"/>
  <c r="Q35" i="2"/>
  <c r="Q48" i="2"/>
  <c r="Q44" i="2"/>
  <c r="Q29" i="2"/>
  <c r="Q41" i="2"/>
  <c r="Q19" i="2"/>
  <c r="Q22" i="2"/>
  <c r="K43" i="2"/>
  <c r="K46" i="2"/>
  <c r="K23" i="2"/>
  <c r="Q28" i="2"/>
  <c r="Q39" i="2"/>
  <c r="Q20" i="2"/>
  <c r="K38" i="2"/>
  <c r="K18" i="2"/>
  <c r="K22" i="2"/>
  <c r="Q30" i="2"/>
  <c r="K42" i="2"/>
  <c r="K47" i="2"/>
  <c r="Q18" i="2"/>
  <c r="K20" i="2"/>
  <c r="K24" i="2"/>
  <c r="K27" i="2"/>
  <c r="AB70" i="1" l="1"/>
  <c r="Z49" i="2" s="1"/>
</calcChain>
</file>

<file path=xl/sharedStrings.xml><?xml version="1.0" encoding="utf-8"?>
<sst xmlns="http://schemas.openxmlformats.org/spreadsheetml/2006/main" count="221" uniqueCount="174">
  <si>
    <t>LAM RESEARCH CORPORATION</t>
  </si>
  <si>
    <t xml:space="preserve">LRCX      </t>
  </si>
  <si>
    <t>DXC TECHNOLOGY CO</t>
  </si>
  <si>
    <t>DXC</t>
  </si>
  <si>
    <t>WESTERN DIGITAL CORP</t>
  </si>
  <si>
    <t xml:space="preserve">WDC       </t>
  </si>
  <si>
    <t>ADOBE SYSTEMS, INC.</t>
  </si>
  <si>
    <t xml:space="preserve">ADBE      </t>
  </si>
  <si>
    <t>HEWLETT PACKARD ENTERPRIS</t>
  </si>
  <si>
    <t>HPE</t>
  </si>
  <si>
    <t>KLA-TENCOR CORPORATION</t>
  </si>
  <si>
    <t xml:space="preserve">KLAC      </t>
  </si>
  <si>
    <t>MICRON TECHNOLOGY, INC.</t>
  </si>
  <si>
    <t xml:space="preserve">MU        </t>
  </si>
  <si>
    <t>HP INC</t>
  </si>
  <si>
    <t>HPQ</t>
  </si>
  <si>
    <t>APPLIED MATERIALS, INC.</t>
  </si>
  <si>
    <t xml:space="preserve">AMAT      </t>
  </si>
  <si>
    <t>SEAGATE TECHNOLOGY</t>
  </si>
  <si>
    <t xml:space="preserve">STX       </t>
  </si>
  <si>
    <t>RED HAT, INC.</t>
  </si>
  <si>
    <t xml:space="preserve">RHT       </t>
  </si>
  <si>
    <t>QORVO INC</t>
  </si>
  <si>
    <t>QRVO</t>
  </si>
  <si>
    <t>ALLIANCE DATA SYSTEMS</t>
  </si>
  <si>
    <t xml:space="preserve">ADS       </t>
  </si>
  <si>
    <t>SKYWORKS SOLUTIONS, INC.</t>
  </si>
  <si>
    <t xml:space="preserve">SWKS      </t>
  </si>
  <si>
    <t>CITRIX SYSTEMS INC</t>
  </si>
  <si>
    <t xml:space="preserve">CTXS      </t>
  </si>
  <si>
    <t>NVIDIA CORP</t>
  </si>
  <si>
    <t xml:space="preserve">NVDA      </t>
  </si>
  <si>
    <t>FACEBOOK INC-A</t>
  </si>
  <si>
    <t>FB</t>
  </si>
  <si>
    <t>YAHOO, INC.</t>
  </si>
  <si>
    <t xml:space="preserve">YHOO      </t>
  </si>
  <si>
    <t>AUTODESK INC</t>
  </si>
  <si>
    <t xml:space="preserve">ADSK      </t>
  </si>
  <si>
    <t>ORACLE CORPORATION</t>
  </si>
  <si>
    <t xml:space="preserve">ORCL      </t>
  </si>
  <si>
    <t>MICROSOFT CORPORATION</t>
  </si>
  <si>
    <t xml:space="preserve">MSFT      </t>
  </si>
  <si>
    <t>VERISIGN, INC.</t>
  </si>
  <si>
    <t xml:space="preserve">VRSN      </t>
  </si>
  <si>
    <t>MASTERCARD, INC.</t>
  </si>
  <si>
    <t xml:space="preserve">MA        </t>
  </si>
  <si>
    <t>ACTIVISION BLIZZARD INC</t>
  </si>
  <si>
    <t xml:space="preserve">ATVI      </t>
  </si>
  <si>
    <t>SYMANTEC CORP</t>
  </si>
  <si>
    <t xml:space="preserve">SYMC      </t>
  </si>
  <si>
    <t>MOTOROLA SOLUTIONS INC</t>
  </si>
  <si>
    <t>MSI</t>
  </si>
  <si>
    <t>PAYPAL HOLDINGS INC</t>
  </si>
  <si>
    <t>PYPL</t>
  </si>
  <si>
    <t>APPLE INC.</t>
  </si>
  <si>
    <t xml:space="preserve">AAPL      </t>
  </si>
  <si>
    <t>MICROCHIP TECHNOLOGY INC</t>
  </si>
  <si>
    <t xml:space="preserve">MCHP      </t>
  </si>
  <si>
    <t>FLIR SYSTEMS INC.</t>
  </si>
  <si>
    <t xml:space="preserve">FLIR      </t>
  </si>
  <si>
    <t>GLOBAL PAYMENTS, INC</t>
  </si>
  <si>
    <t xml:space="preserve">GPN       </t>
  </si>
  <si>
    <t>CORNING, INC.</t>
  </si>
  <si>
    <t xml:space="preserve">GLW       </t>
  </si>
  <si>
    <t>ELECTRONIC ARTS INC</t>
  </si>
  <si>
    <t>EA</t>
  </si>
  <si>
    <t>INTEL CORPORATION</t>
  </si>
  <si>
    <t xml:space="preserve">INTC      </t>
  </si>
  <si>
    <t>VISA INC.</t>
  </si>
  <si>
    <t xml:space="preserve">V         </t>
  </si>
  <si>
    <t>GARTNER INC</t>
  </si>
  <si>
    <t xml:space="preserve">IT        </t>
  </si>
  <si>
    <t>TEXAS INSTRUMENTS, INC.</t>
  </si>
  <si>
    <t xml:space="preserve">TXN       </t>
  </si>
  <si>
    <t>CSRA INC</t>
  </si>
  <si>
    <t>CSRA</t>
  </si>
  <si>
    <t>AMPHENOL CORP</t>
  </si>
  <si>
    <t xml:space="preserve">APH       </t>
  </si>
  <si>
    <t>WESTERN UNION CO</t>
  </si>
  <si>
    <t xml:space="preserve">WU        </t>
  </si>
  <si>
    <t>SYNOPSYS INC</t>
  </si>
  <si>
    <t xml:space="preserve">SNPS      </t>
  </si>
  <si>
    <t>FISERV INC</t>
  </si>
  <si>
    <t xml:space="preserve">FISV      </t>
  </si>
  <si>
    <t>FIDELITY NATIONAL</t>
  </si>
  <si>
    <t xml:space="preserve">FIS       </t>
  </si>
  <si>
    <t>XILINX INC</t>
  </si>
  <si>
    <t xml:space="preserve">XLNX      </t>
  </si>
  <si>
    <t>SALESFORCE.COM, INC.</t>
  </si>
  <si>
    <t xml:space="preserve">CRM       </t>
  </si>
  <si>
    <t>TE CONNECTIVITY LTD</t>
  </si>
  <si>
    <t>TEL</t>
  </si>
  <si>
    <t>CA INC.</t>
  </si>
  <si>
    <t xml:space="preserve">CA        </t>
  </si>
  <si>
    <t>TERADATA CORP</t>
  </si>
  <si>
    <t>TDC</t>
  </si>
  <si>
    <t>COGNIZANT TECH SOLUTIONS</t>
  </si>
  <si>
    <t xml:space="preserve">CTSH      </t>
  </si>
  <si>
    <t>HARRIS CORPORATION</t>
  </si>
  <si>
    <t xml:space="preserve">HRS       </t>
  </si>
  <si>
    <t>AUTOMATIC DATA PROC</t>
  </si>
  <si>
    <t xml:space="preserve">ADP       </t>
  </si>
  <si>
    <t>JUNIPER NETWORKS, INC.</t>
  </si>
  <si>
    <t xml:space="preserve">JNPR      </t>
  </si>
  <si>
    <t>EBAY, INC.</t>
  </si>
  <si>
    <t xml:space="preserve">EBAY      </t>
  </si>
  <si>
    <t>TOTAL SYSTEM SERVICES INC</t>
  </si>
  <si>
    <t xml:space="preserve">TSS       </t>
  </si>
  <si>
    <t>BROADCOM, LTD.</t>
  </si>
  <si>
    <t>AVGO</t>
  </si>
  <si>
    <t>CISCO SYSTEMS, INC.</t>
  </si>
  <si>
    <t xml:space="preserve">CSCO      </t>
  </si>
  <si>
    <t>ADVANCED MICRO DEVICESINC</t>
  </si>
  <si>
    <t xml:space="preserve">AMD       </t>
  </si>
  <si>
    <t>ANALOG DEVICES INC</t>
  </si>
  <si>
    <t xml:space="preserve">ADI       </t>
  </si>
  <si>
    <t>AKAMAI TECHNOLOGIES INC</t>
  </si>
  <si>
    <t xml:space="preserve">AKAM      </t>
  </si>
  <si>
    <t>ACCENTURE PLC</t>
  </si>
  <si>
    <t xml:space="preserve">ACN       </t>
  </si>
  <si>
    <t>PAYCHEX INC</t>
  </si>
  <si>
    <t xml:space="preserve">PAYX      </t>
  </si>
  <si>
    <t>INTUIT INC</t>
  </si>
  <si>
    <t xml:space="preserve">INTU      </t>
  </si>
  <si>
    <t>XEROX CORP</t>
  </si>
  <si>
    <t xml:space="preserve">XRX       </t>
  </si>
  <si>
    <t>NETAPP INC</t>
  </si>
  <si>
    <t>NTAP</t>
  </si>
  <si>
    <t>F5 NETWORKS, INC.</t>
  </si>
  <si>
    <t xml:space="preserve">FFIV      </t>
  </si>
  <si>
    <t>QUALCOMM INC.</t>
  </si>
  <si>
    <t xml:space="preserve">QCOM      </t>
  </si>
  <si>
    <t>INTL. BUS. MACHINES CORP.</t>
  </si>
  <si>
    <t xml:space="preserve">IBM       </t>
  </si>
  <si>
    <t>ALPHABET INC A SHARES</t>
  </si>
  <si>
    <t>GOOGL</t>
  </si>
  <si>
    <t>ALPHABET INC C SHARES</t>
  </si>
  <si>
    <t>GOOG</t>
  </si>
  <si>
    <t/>
  </si>
  <si>
    <t>http://gi.guggenheiminvestments.com/products/etf/details?productId=85</t>
  </si>
  <si>
    <t>Holdings</t>
  </si>
  <si>
    <t>Symbol</t>
  </si>
  <si>
    <t>RYT</t>
  </si>
  <si>
    <t>SPY</t>
  </si>
  <si>
    <t>XLF</t>
  </si>
  <si>
    <t>GDX</t>
  </si>
  <si>
    <t>USO</t>
  </si>
  <si>
    <t>XLE</t>
  </si>
  <si>
    <t>IWO</t>
  </si>
  <si>
    <t>Description</t>
  </si>
  <si>
    <t>Open</t>
  </si>
  <si>
    <t>High</t>
  </si>
  <si>
    <t>Low</t>
  </si>
  <si>
    <t>Last</t>
  </si>
  <si>
    <t>NC</t>
  </si>
  <si>
    <t>%NC</t>
  </si>
  <si>
    <t>NC/ATR</t>
  </si>
  <si>
    <t>Exchange Traded Funds Performance</t>
  </si>
  <si>
    <t>Volume</t>
  </si>
  <si>
    <t>Ratio</t>
  </si>
  <si>
    <t>FXI</t>
  </si>
  <si>
    <t xml:space="preserve">Bottom 15 Performing Companies </t>
  </si>
  <si>
    <t>News</t>
  </si>
  <si>
    <t>Top 15 Description</t>
  </si>
  <si>
    <t>Bottom 15 Description</t>
  </si>
  <si>
    <t>of the stocks in the ETF are higher today</t>
  </si>
  <si>
    <t>CQG Inc.,   Copyright © 2017</t>
  </si>
  <si>
    <t>Designed by Thom Hartle</t>
  </si>
  <si>
    <t xml:space="preserve">Top 15 Performing Companies </t>
  </si>
  <si>
    <t xml:space="preserve">https://finance.yahoo.com/quote/LRCX      </t>
  </si>
  <si>
    <t>CQG Guggenheim S&amp;P 500®  Eq Wt Technology ETF Performance</t>
  </si>
  <si>
    <t>EP</t>
  </si>
  <si>
    <t>IWF</t>
  </si>
  <si>
    <t>Standard &amp; Poor’s® and S&amp;P® are registered trademarks of Standard &amp; Poor’s Financial Services LLC, and have been licensed for use by Guggenheim Investments and its affiliates.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</si>
</sst>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8" x14ac:knownFonts="1">
    <font>
      <sz val="10"/>
      <name val="Arial"/>
    </font>
    <font>
      <sz val="11"/>
      <color theme="1"/>
      <name val="Century Gothic"/>
      <family val="2"/>
    </font>
    <font>
      <sz val="11"/>
      <name val="Century Gothic"/>
      <family val="2"/>
    </font>
    <font>
      <u/>
      <sz val="10"/>
      <color theme="10"/>
      <name val="Arial"/>
      <family val="2"/>
    </font>
    <font>
      <sz val="11"/>
      <color theme="0"/>
      <name val="Century Gothic"/>
      <family val="2"/>
    </font>
    <font>
      <sz val="24"/>
      <color theme="4"/>
      <name val="Century Gothic"/>
      <family val="2"/>
    </font>
    <font>
      <sz val="4"/>
      <color rgb="FF00000F"/>
      <name val="Century Gothic"/>
      <family val="2"/>
    </font>
    <font>
      <sz val="11"/>
      <color theme="4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patternFill patternType="solid">
        <fgColor theme="1"/>
        <bgColor indexed="64"/>
      </patternFill>
    </fill>
  </fills>
  <borders count="34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theme="4"/>
      </top>
      <bottom style="thin">
        <color rgb="FF002060"/>
      </bottom>
      <diagonal/>
    </border>
    <border>
      <left/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theme="4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theme="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theme="4"/>
      </bottom>
      <diagonal/>
    </border>
    <border>
      <left style="thin">
        <color rgb="FF002060"/>
      </left>
      <right/>
      <top style="thin">
        <color theme="4"/>
      </top>
      <bottom style="thin">
        <color rgb="FF002060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theme="4"/>
      </top>
      <bottom/>
      <diagonal/>
    </border>
    <border>
      <left style="thin">
        <color theme="4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theme="4"/>
      </top>
      <bottom/>
      <diagonal/>
    </border>
    <border>
      <left style="thin">
        <color rgb="FF002060"/>
      </left>
      <right style="thin">
        <color theme="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7">
    <xf numFmtId="0" fontId="0" fillId="0" borderId="0" xfId="0"/>
    <xf numFmtId="0" fontId="4" fillId="2" borderId="0" xfId="0" applyFont="1" applyFill="1"/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9" xfId="0" applyFont="1" applyFill="1" applyBorder="1"/>
    <xf numFmtId="0" fontId="4" fillId="4" borderId="8" xfId="0" applyFont="1" applyFill="1" applyBorder="1"/>
    <xf numFmtId="0" fontId="4" fillId="4" borderId="10" xfId="0" applyFont="1" applyFill="1" applyBorder="1"/>
    <xf numFmtId="0" fontId="6" fillId="2" borderId="7" xfId="0" applyFont="1" applyFill="1" applyBorder="1" applyAlignment="1">
      <alignment shrinkToFit="1"/>
    </xf>
    <xf numFmtId="9" fontId="4" fillId="4" borderId="8" xfId="0" applyNumberFormat="1" applyFont="1" applyFill="1" applyBorder="1" applyAlignment="1">
      <alignment shrinkToFit="1"/>
    </xf>
    <xf numFmtId="0" fontId="7" fillId="4" borderId="8" xfId="0" applyFont="1" applyFill="1" applyBorder="1"/>
    <xf numFmtId="0" fontId="4" fillId="4" borderId="8" xfId="0" applyFont="1" applyFill="1" applyBorder="1" applyAlignment="1">
      <alignment horizontal="center" shrinkToFit="1"/>
    </xf>
    <xf numFmtId="0" fontId="4" fillId="4" borderId="8" xfId="0" applyFont="1" applyFill="1" applyBorder="1" applyAlignment="1">
      <alignment horizontal="center"/>
    </xf>
    <xf numFmtId="0" fontId="3" fillId="2" borderId="29" xfId="1" applyFill="1" applyBorder="1" applyProtection="1">
      <protection locked="0"/>
    </xf>
    <xf numFmtId="0" fontId="3" fillId="2" borderId="17" xfId="1" applyFill="1" applyBorder="1" applyProtection="1">
      <protection locked="0"/>
    </xf>
    <xf numFmtId="0" fontId="3" fillId="2" borderId="23" xfId="1" applyFill="1" applyBorder="1" applyProtection="1">
      <protection locked="0"/>
    </xf>
    <xf numFmtId="0" fontId="4" fillId="3" borderId="16" xfId="0" applyFont="1" applyFill="1" applyBorder="1" applyAlignment="1" applyProtection="1">
      <alignment horizontal="center"/>
      <protection locked="0"/>
    </xf>
    <xf numFmtId="0" fontId="4" fillId="3" borderId="17" xfId="0" applyFont="1" applyFill="1" applyBorder="1" applyAlignment="1" applyProtection="1">
      <alignment horizontal="center"/>
      <protection locked="0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>
      <alignment horizontal="center" shrinkToFit="1"/>
    </xf>
    <xf numFmtId="0" fontId="4" fillId="0" borderId="0" xfId="0" applyFont="1" applyFill="1" applyBorder="1"/>
    <xf numFmtId="0" fontId="4" fillId="0" borderId="7" xfId="0" applyFont="1" applyFill="1" applyBorder="1"/>
    <xf numFmtId="0" fontId="2" fillId="5" borderId="0" xfId="0" applyFont="1" applyFill="1"/>
    <xf numFmtId="10" fontId="2" fillId="5" borderId="0" xfId="0" applyNumberFormat="1" applyFont="1" applyFill="1"/>
    <xf numFmtId="3" fontId="2" fillId="5" borderId="0" xfId="0" applyNumberFormat="1" applyFont="1" applyFill="1"/>
    <xf numFmtId="1" fontId="2" fillId="5" borderId="0" xfId="0" applyNumberFormat="1" applyFont="1" applyFill="1"/>
    <xf numFmtId="9" fontId="2" fillId="5" borderId="0" xfId="0" applyNumberFormat="1" applyFont="1" applyFill="1"/>
    <xf numFmtId="0" fontId="3" fillId="5" borderId="0" xfId="1" applyFill="1"/>
    <xf numFmtId="0" fontId="0" fillId="2" borderId="2" xfId="0" applyFill="1" applyBorder="1" applyAlignment="1"/>
    <xf numFmtId="0" fontId="5" fillId="2" borderId="2" xfId="0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2" fontId="4" fillId="2" borderId="18" xfId="0" applyNumberFormat="1" applyFont="1" applyFill="1" applyBorder="1" applyAlignment="1">
      <alignment horizontal="center" shrinkToFit="1"/>
    </xf>
    <xf numFmtId="10" fontId="4" fillId="2" borderId="18" xfId="0" applyNumberFormat="1" applyFont="1" applyFill="1" applyBorder="1" applyAlignment="1">
      <alignment horizontal="center" shrinkToFit="1"/>
    </xf>
    <xf numFmtId="9" fontId="4" fillId="2" borderId="19" xfId="0" applyNumberFormat="1" applyFont="1" applyFill="1" applyBorder="1"/>
    <xf numFmtId="0" fontId="4" fillId="2" borderId="7" xfId="0" applyFont="1" applyFill="1" applyBorder="1" applyAlignment="1">
      <alignment shrinkToFit="1"/>
    </xf>
    <xf numFmtId="0" fontId="4" fillId="2" borderId="0" xfId="0" applyFont="1" applyFill="1" applyBorder="1"/>
    <xf numFmtId="0" fontId="4" fillId="2" borderId="7" xfId="0" applyFont="1" applyFill="1" applyBorder="1"/>
    <xf numFmtId="2" fontId="4" fillId="2" borderId="28" xfId="0" applyNumberFormat="1" applyFont="1" applyFill="1" applyBorder="1" applyAlignment="1">
      <alignment horizontal="center" shrinkToFit="1"/>
    </xf>
    <xf numFmtId="10" fontId="4" fillId="2" borderId="28" xfId="0" applyNumberFormat="1" applyFont="1" applyFill="1" applyBorder="1" applyAlignment="1">
      <alignment horizontal="center" shrinkToFit="1"/>
    </xf>
    <xf numFmtId="10" fontId="4" fillId="2" borderId="24" xfId="0" applyNumberFormat="1" applyFont="1" applyFill="1" applyBorder="1" applyAlignment="1">
      <alignment horizontal="center" shrinkToFit="1"/>
    </xf>
    <xf numFmtId="9" fontId="4" fillId="2" borderId="31" xfId="0" applyNumberFormat="1" applyFont="1" applyFill="1" applyBorder="1"/>
    <xf numFmtId="2" fontId="4" fillId="2" borderId="30" xfId="0" applyNumberFormat="1" applyFont="1" applyFill="1" applyBorder="1" applyAlignment="1">
      <alignment horizontal="center" shrinkToFit="1"/>
    </xf>
    <xf numFmtId="10" fontId="4" fillId="2" borderId="30" xfId="0" applyNumberFormat="1" applyFont="1" applyFill="1" applyBorder="1" applyAlignment="1">
      <alignment horizontal="center" shrinkToFit="1"/>
    </xf>
    <xf numFmtId="9" fontId="4" fillId="2" borderId="32" xfId="0" applyNumberFormat="1" applyFont="1" applyFill="1" applyBorder="1"/>
    <xf numFmtId="2" fontId="4" fillId="2" borderId="11" xfId="0" applyNumberFormat="1" applyFont="1" applyFill="1" applyBorder="1" applyAlignment="1">
      <alignment horizontal="center" shrinkToFit="1"/>
    </xf>
    <xf numFmtId="10" fontId="4" fillId="2" borderId="11" xfId="0" applyNumberFormat="1" applyFont="1" applyFill="1" applyBorder="1" applyAlignment="1">
      <alignment horizontal="center" shrinkToFit="1"/>
    </xf>
    <xf numFmtId="0" fontId="4" fillId="2" borderId="4" xfId="0" applyFont="1" applyFill="1" applyBorder="1"/>
    <xf numFmtId="0" fontId="4" fillId="2" borderId="5" xfId="0" applyFont="1" applyFill="1" applyBorder="1"/>
    <xf numFmtId="0" fontId="4" fillId="2" borderId="6" xfId="0" applyFont="1" applyFill="1" applyBorder="1"/>
    <xf numFmtId="0" fontId="1" fillId="2" borderId="7" xfId="0" applyFont="1" applyFill="1" applyBorder="1" applyAlignment="1">
      <alignment shrinkToFit="1"/>
    </xf>
    <xf numFmtId="0" fontId="4" fillId="2" borderId="2" xfId="0" applyFont="1" applyFill="1" applyBorder="1"/>
    <xf numFmtId="0" fontId="4" fillId="2" borderId="3" xfId="0" applyFont="1" applyFill="1" applyBorder="1"/>
    <xf numFmtId="2" fontId="4" fillId="2" borderId="24" xfId="0" applyNumberFormat="1" applyFont="1" applyFill="1" applyBorder="1" applyAlignment="1">
      <alignment horizontal="center" shrinkToFit="1"/>
    </xf>
    <xf numFmtId="9" fontId="4" fillId="2" borderId="20" xfId="0" applyNumberFormat="1" applyFont="1" applyFill="1" applyBorder="1"/>
    <xf numFmtId="0" fontId="4" fillId="4" borderId="8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3" fontId="4" fillId="2" borderId="12" xfId="0" applyNumberFormat="1" applyFont="1" applyFill="1" applyBorder="1" applyAlignment="1">
      <alignment horizontal="center" shrinkToFit="1"/>
    </xf>
    <xf numFmtId="3" fontId="4" fillId="2" borderId="13" xfId="0" applyNumberFormat="1" applyFont="1" applyFill="1" applyBorder="1" applyAlignment="1">
      <alignment horizontal="center" shrinkToFit="1"/>
    </xf>
    <xf numFmtId="3" fontId="4" fillId="2" borderId="21" xfId="0" applyNumberFormat="1" applyFont="1" applyFill="1" applyBorder="1" applyAlignment="1">
      <alignment horizontal="center" shrinkToFit="1"/>
    </xf>
    <xf numFmtId="3" fontId="4" fillId="2" borderId="15" xfId="0" applyNumberFormat="1" applyFont="1" applyFill="1" applyBorder="1" applyAlignment="1">
      <alignment horizontal="center" shrinkToFit="1"/>
    </xf>
    <xf numFmtId="0" fontId="4" fillId="2" borderId="30" xfId="0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 shrinkToFit="1"/>
    </xf>
    <xf numFmtId="0" fontId="4" fillId="3" borderId="1" xfId="0" applyFont="1" applyFill="1" applyBorder="1" applyAlignment="1"/>
    <xf numFmtId="0" fontId="0" fillId="3" borderId="2" xfId="0" applyFill="1" applyBorder="1" applyAlignment="1"/>
    <xf numFmtId="0" fontId="3" fillId="3" borderId="4" xfId="1" applyFill="1" applyBorder="1" applyAlignment="1"/>
    <xf numFmtId="0" fontId="0" fillId="3" borderId="5" xfId="0" applyFill="1" applyBorder="1" applyAlignment="1"/>
    <xf numFmtId="164" fontId="5" fillId="3" borderId="2" xfId="0" applyNumberFormat="1" applyFont="1" applyFill="1" applyBorder="1" applyAlignment="1">
      <alignment horizontal="center" vertical="center"/>
    </xf>
    <xf numFmtId="164" fontId="5" fillId="3" borderId="3" xfId="0" applyNumberFormat="1" applyFont="1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/>
    </xf>
    <xf numFmtId="164" fontId="5" fillId="3" borderId="6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3" fontId="4" fillId="2" borderId="30" xfId="0" applyNumberFormat="1" applyFont="1" applyFill="1" applyBorder="1" applyAlignment="1">
      <alignment horizontal="center" shrinkToFit="1"/>
    </xf>
    <xf numFmtId="0" fontId="4" fillId="2" borderId="25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3" fontId="4" fillId="2" borderId="24" xfId="0" applyNumberFormat="1" applyFont="1" applyFill="1" applyBorder="1" applyAlignment="1">
      <alignment horizontal="center" shrinkToFit="1"/>
    </xf>
    <xf numFmtId="0" fontId="4" fillId="4" borderId="8" xfId="0" applyFont="1" applyFill="1" applyBorder="1" applyAlignment="1">
      <alignment horizontal="center" shrinkToFit="1"/>
    </xf>
    <xf numFmtId="0" fontId="7" fillId="4" borderId="8" xfId="0" applyFont="1" applyFill="1" applyBorder="1" applyAlignment="1">
      <alignment horizontal="center" shrinkToFit="1"/>
    </xf>
    <xf numFmtId="3" fontId="4" fillId="2" borderId="25" xfId="0" applyNumberFormat="1" applyFont="1" applyFill="1" applyBorder="1" applyAlignment="1">
      <alignment horizontal="center" shrinkToFit="1"/>
    </xf>
    <xf numFmtId="3" fontId="4" fillId="2" borderId="27" xfId="0" applyNumberFormat="1" applyFont="1" applyFill="1" applyBorder="1" applyAlignment="1">
      <alignment horizontal="center" shrinkToFi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54.99</v>
        <stp/>
        <stp>ContractData</stp>
        <stp xml:space="preserve">S.US.ATVI      </stp>
        <stp>LastTradeToday</stp>
        <stp/>
        <stp>T</stp>
        <tr r="H2" s="1"/>
      </tp>
      <tp>
        <v>65.05</v>
        <stp/>
        <stp>ContractData</stp>
        <stp xml:space="preserve">S.US.CTSH      </stp>
        <stp>LastTradeToday</stp>
        <stp/>
        <stp>T</stp>
        <tr r="H19" s="1"/>
      </tp>
      <tp>
        <v>82.25</v>
        <stp/>
        <stp>ContractData</stp>
        <stp xml:space="preserve">S.US.CTXS      </stp>
        <stp>LastTradeToday</stp>
        <stp/>
        <stp>T</stp>
        <tr r="H18" s="1"/>
      </tp>
      <tp>
        <v>41.96</v>
        <stp/>
        <stp>ContractData</stp>
        <stp xml:space="preserve">S.US.STX       </stp>
        <stp>LastTradeToday</stp>
        <stp/>
        <stp>T</stp>
        <tr r="H55" s="1"/>
      </tp>
      <tp>
        <v>111.76</v>
        <stp/>
        <stp>ContractData</stp>
        <stp xml:space="preserve">S.US.IT        </stp>
        <stp>LastTradeToday</stp>
        <stp/>
        <stp>T</stp>
        <tr r="H30" s="1"/>
      </tp>
      <tp>
        <v>0.26200000000000001</v>
        <stp/>
        <stp>StudyData</stp>
        <stp>USO</stp>
        <stp>ATR</stp>
        <stp>MaType=Sim,Period=10</stp>
        <stp>ATR</stp>
        <stp>D</stp>
        <stp>-1</stp>
        <stp>ALL</stp>
        <stp/>
        <stp/>
        <stp>FALSE</stp>
        <stp>T</stp>
        <tr r="K16" s="2"/>
      </tp>
      <tp>
        <v>27.34</v>
        <stp/>
        <stp>ContractData</stp>
        <stp xml:space="preserve">S.US.MU        </stp>
        <stp>LastTradeToday</stp>
        <stp/>
        <stp>T</stp>
        <tr r="H43" s="1"/>
      </tp>
      <tp>
        <v>18.82</v>
        <stp/>
        <stp>ContractData</stp>
        <stp xml:space="preserve">S.US.WU        </stp>
        <stp>LastTradeToday</stp>
        <stp/>
        <stp>T</stp>
        <tr r="H66" s="1"/>
      </tp>
      <tp>
        <v>27.34</v>
        <stp/>
        <stp>ContractData</stp>
        <stp>S.US.MU</stp>
        <stp>LastTradeToday</stp>
        <stp/>
        <stp>T</stp>
        <tr r="H27" s="2"/>
      </tp>
      <tp>
        <v>520958</v>
        <stp/>
        <stp>ContractData</stp>
        <stp>S.US.CTXS</stp>
        <stp>T_CVol</stp>
        <stp/>
        <stp>T</stp>
        <tr r="O37" s="2"/>
      </tp>
      <tp>
        <v>1647258</v>
        <stp/>
        <stp>ContractData</stp>
        <stp>S.US.SNPS</stp>
        <stp>T_CVol</stp>
        <stp/>
        <stp>T</stp>
        <tr r="O47" s="2"/>
      </tp>
      <tp>
        <v>1008422</v>
        <stp/>
        <stp>ContractData</stp>
        <stp>S.US.SWKS</stp>
        <stp>T_CVol</stp>
        <stp/>
        <stp>T</stp>
        <tr r="O20" s="2"/>
      </tp>
      <tp>
        <v>130.86000000000001</v>
        <stp/>
        <stp>ContractData</stp>
        <stp xml:space="preserve">S.US.NVDA      </stp>
        <stp>LastTradeToday</stp>
        <stp/>
        <stp>T</stp>
        <tr r="H47" s="1"/>
      </tp>
      <tp>
        <v>62158437.238095239</v>
        <stp/>
        <stp>StudyData</stp>
        <stp>GDX</stp>
        <stp>MA</stp>
        <stp>InputChoice=Vol,MAType=Sim,Period=21</stp>
        <stp>MA</stp>
        <stp>D</stp>
        <stp>-1</stp>
        <stp>all</stp>
        <stp/>
        <stp/>
        <stp/>
        <stp>T</stp>
        <tr r="Q10" s="2"/>
      </tp>
      <tp>
        <v>2093898</v>
        <stp/>
        <stp>ContractData</stp>
        <stp>S.US.NTAP</stp>
        <stp>T_CVol</stp>
        <stp/>
        <stp>T</stp>
        <tr r="K46" s="1"/>
      </tp>
      <tp>
        <v>102.79</v>
        <stp/>
        <stp>ContractData</stp>
        <stp xml:space="preserve">S.US.SWKS      </stp>
        <stp>LastTradeToday</stp>
        <stp/>
        <stp>T</stp>
        <tr r="H56" s="1"/>
      </tp>
      <tp t="s">
        <v>E-Mini S&amp;P 500, Jun 17</v>
        <stp/>
        <stp>ContractData</stp>
        <stp>EP</stp>
        <stp>LongDescription</stp>
        <stp/>
        <stp>T</stp>
        <tr r="C14" s="2"/>
      </tp>
      <tp>
        <v>1.7609999999999999</v>
        <stp/>
        <stp>StudyData</stp>
        <stp>S.US.MSI</stp>
        <stp>ATR</stp>
        <stp>MaType=Sim,Period=10</stp>
        <stp>ATR</stp>
        <stp>D</stp>
        <stp>-1</stp>
        <stp>ALL</stp>
        <stp/>
        <stp/>
        <stp>FALSE</stp>
        <stp>T</stp>
        <tr r="K41" s="2"/>
      </tp>
      <tp>
        <v>-0.08</v>
        <stp/>
        <stp>ContractData</stp>
        <stp>XLE</stp>
        <stp>NetLastTradeToday</stp>
        <stp/>
        <stp>T</stp>
        <tr r="I15" s="2"/>
      </tp>
      <tp>
        <v>89.03</v>
        <stp/>
        <stp>ContractData</stp>
        <stp xml:space="preserve">S.US.GPN       </stp>
        <stp>LastTradeToday</stp>
        <stp/>
        <stp>T</stp>
        <tr r="H31" s="1"/>
      </tp>
      <tp>
        <v>0</v>
        <stp/>
        <stp>ContractData</stp>
        <stp>XLF</stp>
        <stp>NetLastTradeToday</stp>
        <stp/>
        <stp>T</stp>
        <tr r="I9" s="2"/>
      </tp>
      <tp>
        <v>72.2</v>
        <stp/>
        <stp>ContractData</stp>
        <stp xml:space="preserve">S.US.APH       </stp>
        <stp>LastTradeToday</stp>
        <stp/>
        <stp>T</stp>
        <tr r="H9" s="1"/>
      </tp>
      <tp>
        <v>676771</v>
        <stp/>
        <stp>ContractData</stp>
        <stp>S.US.FFIV</stp>
        <stp>T_CVol</stp>
        <stp/>
        <stp>T</stp>
        <tr r="O46" s="2"/>
      </tp>
      <tp>
        <v>234.78</v>
        <stp/>
        <stp>ContractData</stp>
        <stp>S.US.ADS</stp>
        <stp>LastTradeToday</stp>
        <stp/>
        <stp>T</stp>
        <tr r="H45" s="2"/>
      </tp>
      <tp>
        <v>8689845.8571428601</v>
        <stp/>
        <stp>StudyData</stp>
        <stp>S.US.HPQ</stp>
        <stp>MA</stp>
        <stp>InputChoice=Vol,MAType=Sim,Period=21</stp>
        <stp>MA</stp>
        <stp>D</stp>
        <stp>-1</stp>
        <stp>all</stp>
        <stp/>
        <stp/>
        <stp/>
        <stp>T</stp>
        <tr r="Q43" s="2"/>
      </tp>
      <tp>
        <v>1345633.1428571399</v>
        <stp/>
        <stp>StudyData</stp>
        <stp>S.US.GPN</stp>
        <stp>MA</stp>
        <stp>InputChoice=Vol,MAType=Sim,Period=21</stp>
        <stp>MA</stp>
        <stp>D</stp>
        <stp>-1</stp>
        <stp>all</stp>
        <stp/>
        <stp/>
        <stp/>
        <stp>T</stp>
        <tr r="Q32" s="2"/>
      </tp>
      <tp>
        <v>1078150.76190476</v>
        <stp/>
        <stp>StudyData</stp>
        <stp>S.US.APH</stp>
        <stp>MA</stp>
        <stp>InputChoice=Vol,MAType=Sim,Period=21</stp>
        <stp>MA</stp>
        <stp>D</stp>
        <stp>-1</stp>
        <stp>all</stp>
        <stp/>
        <stp/>
        <stp/>
        <stp>T</stp>
        <tr r="Q35" s="2"/>
      </tp>
      <tp>
        <v>88.3</v>
        <stp/>
        <stp>ContractData</stp>
        <stp xml:space="preserve">S.US.VRSN      </stp>
        <stp>LastTradeToday</stp>
        <stp/>
        <stp>T</stp>
        <tr r="H63" s="1"/>
      </tp>
      <tp>
        <v>107.03</v>
        <stp/>
        <stp>ContractData</stp>
        <stp xml:space="preserve">S.US.HRS       </stp>
        <stp>LastTradeToday</stp>
        <stp/>
        <stp>T</stp>
        <tr r="H32" s="1"/>
      </tp>
      <tp>
        <v>6.98</v>
        <stp/>
        <stp>ContractData</stp>
        <stp xml:space="preserve">S.US.XRX       </stp>
        <stp>LastTradeToday</stp>
        <stp/>
        <stp>T</stp>
        <tr r="H67" s="1"/>
      </tp>
      <tp>
        <v>148.55000000000001</v>
        <stp/>
        <stp>ContractData</stp>
        <stp xml:space="preserve">S.US.LRCX      </stp>
        <stp>LastTradeToday</stp>
        <stp/>
        <stp>T</stp>
        <tr r="H40" s="1"/>
      </tp>
      <tp>
        <v>44.22</v>
        <stp/>
        <stp>ContractData</stp>
        <stp xml:space="preserve">S.US.ORCL      </stp>
        <stp>LastTradeToday</stp>
        <stp/>
        <stp>T</stp>
        <tr r="H48" s="1"/>
      </tp>
      <tp>
        <v>87.63</v>
        <stp/>
        <stp>ContractData</stp>
        <stp xml:space="preserve">S.US.CRM       </stp>
        <stp>LastTradeToday</stp>
        <stp/>
        <stp>T</stp>
        <tr r="H54" s="1"/>
      </tp>
      <tp>
        <v>1.4330000000000001</v>
        <stp/>
        <stp>StudyData</stp>
        <stp>SPY</stp>
        <stp>ATR</stp>
        <stp>MaType=Sim,Period=10</stp>
        <stp>ATR</stp>
        <stp>D</stp>
        <stp>-1</stp>
        <stp>ALL</stp>
        <stp/>
        <stp/>
        <stp>FALSE</stp>
        <stp>T</stp>
        <tr r="K8" s="2"/>
      </tp>
      <tp>
        <v>9807521</v>
        <stp/>
        <stp>ContractData</stp>
        <stp>S.US.AMAT</stp>
        <stp>T_CVol</stp>
        <stp/>
        <stp>T</stp>
        <tr r="O22" s="2"/>
      </tp>
      <tp>
        <v>937568.66666667</v>
        <stp/>
        <stp>StudyData</stp>
        <stp>S.US.MSI</stp>
        <stp>MA</stp>
        <stp>InputChoice=Vol,MAType=Sim,Period=21</stp>
        <stp>MA</stp>
        <stp>D</stp>
        <stp>-1</stp>
        <stp>all</stp>
        <stp/>
        <stp/>
        <stp/>
        <stp>T</stp>
        <tr r="Q41" s="2"/>
      </tp>
      <tp>
        <v>0.26500000000000001</v>
        <stp/>
        <stp>StudyData</stp>
        <stp>S.US.HPQ</stp>
        <stp>ATR</stp>
        <stp>MaType=Sim,Period=10</stp>
        <stp>ATR</stp>
        <stp>D</stp>
        <stp>-1</stp>
        <stp>ALL</stp>
        <stp/>
        <stp/>
        <stp>FALSE</stp>
        <stp>T</stp>
        <tr r="K43" s="2"/>
      </tp>
      <tp>
        <v>57.85</v>
        <stp/>
        <stp>ContractData</stp>
        <stp xml:space="preserve">S.US.TSS       </stp>
        <stp>LastTradeToday</stp>
        <stp/>
        <stp>T</stp>
        <tr r="H62" s="1"/>
      </tp>
      <tp>
        <v>67.53</v>
        <stp/>
        <stp>ContractData</stp>
        <stp xml:space="preserve">S.US.MSFT      </stp>
        <stp>LastTradeToday</stp>
        <stp/>
        <stp>T</stp>
        <tr r="H44" s="1"/>
      </tp>
      <tp>
        <v>31.11</v>
        <stp/>
        <stp>ContractData</stp>
        <stp xml:space="preserve">S.US.CSCO      </stp>
        <stp>LastTradeToday</stp>
        <stp/>
        <stp>T</stp>
        <tr r="H17" s="1"/>
      </tp>
      <tp>
        <v>1.0680000000000001</v>
        <stp/>
        <stp>StudyData</stp>
        <stp>RYT</stp>
        <stp>ATR</stp>
        <stp>MaType=Sim,Period=10</stp>
        <stp>ATR</stp>
        <stp>D</stp>
        <stp>-1</stp>
        <stp>ALL</stp>
        <stp/>
        <stp/>
        <stp>FALSE</stp>
        <stp>T</stp>
        <tr r="K7" s="2"/>
      </tp>
      <tp>
        <v>8143788.5238095196</v>
        <stp/>
        <stp>StudyData</stp>
        <stp>S.US.XRX</stp>
        <stp>MA</stp>
        <stp>InputChoice=Vol,MAType=Sim,Period=21</stp>
        <stp>MA</stp>
        <stp>D</stp>
        <stp>-1</stp>
        <stp>all</stp>
        <stp/>
        <stp/>
        <stp/>
        <stp>T</stp>
        <tr r="Q24" s="2"/>
      </tp>
      <tp>
        <v>18.71</v>
        <stp/>
        <stp>ContractData</stp>
        <stp>S.US.HPQ</stp>
        <stp>LastTradeToday</stp>
        <stp/>
        <stp>T</stp>
        <tr r="H43" s="2"/>
        <tr r="H34" s="1"/>
      </tp>
      <tp>
        <v>947.52</v>
        <stp/>
        <stp>ContractData</stp>
        <stp>S.US.GOOGL</stp>
        <stp>LastTradeToday</stp>
        <stp/>
        <stp>T</stp>
        <tr r="H7" s="1"/>
      </tp>
      <tp>
        <v>1.54</v>
        <stp/>
        <stp>StudyData</stp>
        <stp>S.US.GPN</stp>
        <stp>ATR</stp>
        <stp>MaType=Sim,Period=10</stp>
        <stp>ATR</stp>
        <stp>D</stp>
        <stp>-1</stp>
        <stp>ALL</stp>
        <stp/>
        <stp/>
        <stp>FALSE</stp>
        <stp>T</stp>
        <tr r="K32" s="2"/>
      </tp>
      <tp>
        <v>16080534.095238101</v>
        <stp/>
        <stp>StudyData</stp>
        <stp>XLE</stp>
        <stp>MA</stp>
        <stp>InputChoice=Vol,MAType=Sim,Period=21</stp>
        <stp>MA</stp>
        <stp>D</stp>
        <stp>-1</stp>
        <stp>all</stp>
        <stp/>
        <stp/>
        <stp/>
        <stp>T</stp>
        <tr r="Q15" s="2"/>
      </tp>
      <tp>
        <v>70771608</v>
        <stp/>
        <stp>StudyData</stp>
        <stp>XLF</stp>
        <stp>MA</stp>
        <stp>InputChoice=Vol,MAType=Sim,Period=21</stp>
        <stp>MA</stp>
        <stp>D</stp>
        <stp>-1</stp>
        <stp>all</stp>
        <stp/>
        <stp/>
        <stp/>
        <stp>T</stp>
        <tr r="Q9" s="2"/>
      </tp>
      <tp>
        <v>2629281</v>
        <stp/>
        <stp>ContractData</stp>
        <stp>S.US.XLNX</stp>
        <stp>T_CVol</stp>
        <stp/>
        <stp>T</stp>
        <tr r="O29" s="2"/>
      </tp>
      <tp>
        <v>1.0620000000000001</v>
        <stp/>
        <stp>StudyData</stp>
        <stp>S.US.DXC</stp>
        <stp>ATR</stp>
        <stp>MaType=Sim,Period=10</stp>
        <stp>ATR</stp>
        <stp>D</stp>
        <stp>-1</stp>
        <stp>ALL</stp>
        <stp/>
        <stp/>
        <stp>FALSE</stp>
        <stp>T</stp>
        <tr r="K42" s="2"/>
      </tp>
      <tp>
        <v>-0.49</v>
        <stp/>
        <stp>ContractData</stp>
        <stp>GDX</stp>
        <stp>NetLastTradeToday</stp>
        <stp/>
        <stp>T</stp>
        <tr r="I10" s="2"/>
      </tp>
      <tp t="s">
        <v>Financial Select Sector SPDR</v>
        <stp/>
        <stp>ContractData</stp>
        <stp>XLF</stp>
        <stp>LongDescription</stp>
        <stp/>
        <stp>T</stp>
        <tr r="C9" s="2"/>
      </tp>
      <tp t="s">
        <v>Energy Select Sector SPDR</v>
        <stp/>
        <stp>ContractData</stp>
        <stp>XLE</stp>
        <stp>LongDescription</stp>
        <stp/>
        <stp>T</stp>
        <tr r="C15" s="2"/>
      </tp>
      <tp t="s">
        <v>United States Oil Fund</v>
        <stp/>
        <stp>ContractData</stp>
        <stp>USO</stp>
        <stp>LongDescription</stp>
        <stp/>
        <stp>T</stp>
        <tr r="C16" s="2"/>
      </tp>
      <tp t="s">
        <v>Guggenheim S&amp;P 500 Eq Wt Technology ETF</v>
        <stp/>
        <stp>ContractData</stp>
        <stp>RYT</stp>
        <stp>LongDescription</stp>
        <stp/>
        <stp>T</stp>
        <tr r="C7" s="2"/>
      </tp>
      <tp t="s">
        <v>SPDR S&amp;P 500</v>
        <stp/>
        <stp>ContractData</stp>
        <stp>SPY</stp>
        <stp>LongDescription</stp>
        <stp/>
        <stp>T</stp>
        <tr r="C8" s="2"/>
      </tp>
      <tp t="s">
        <v>iShares Russell 2000 Growth ETF</v>
        <stp/>
        <stp>ContractData</stp>
        <stp>IWO</stp>
        <stp>LongDescription</stp>
        <stp/>
        <stp>T</stp>
        <tr r="C13" s="2"/>
      </tp>
      <tp t="s">
        <v>iShares Russell 1000 Growth ETF</v>
        <stp/>
        <stp>ContractData</stp>
        <stp>IWF</stp>
        <stp>LongDescription</stp>
        <stp/>
        <stp>T</stp>
        <tr r="C12" s="2"/>
      </tp>
      <tp t="s">
        <v>iShares China Large-Cap ETF</v>
        <stp/>
        <stp>ContractData</stp>
        <stp>FXI</stp>
        <stp>LongDescription</stp>
        <stp/>
        <stp>T</stp>
        <tr r="C11" s="2"/>
      </tp>
      <tp t="s">
        <v>Market Vectors Gold Miners ETF</v>
        <stp/>
        <stp>ContractData</stp>
        <stp>GDX</stp>
        <stp>LongDescription</stp>
        <stp/>
        <stp>T</stp>
        <tr r="C10" s="2"/>
      </tp>
      <tp>
        <v>79.27</v>
        <stp/>
        <stp>ContractData</stp>
        <stp xml:space="preserve">S.US.TXN       </stp>
        <stp>LastTradeToday</stp>
        <stp/>
        <stp>T</stp>
        <tr r="H61" s="1"/>
      </tp>
      <tp>
        <v>29.7</v>
        <stp/>
        <stp>ContractData</stp>
        <stp xml:space="preserve">S.US.SYMC      </stp>
        <stp>LastTradeToday</stp>
        <stp/>
        <stp>T</stp>
        <tr r="H57" s="1"/>
      </tp>
      <tp>
        <v>0.28999999999999998</v>
        <stp/>
        <stp>StudyData</stp>
        <stp>XLF</stp>
        <stp>ATR</stp>
        <stp>MaType=Sim,Period=10</stp>
        <stp>ATR</stp>
        <stp>D</stp>
        <stp>-1</stp>
        <stp>ALL</stp>
        <stp/>
        <stp/>
        <stp>FALSE</stp>
        <stp>T</stp>
        <tr r="K9" s="2"/>
      </tp>
      <tp>
        <v>0.95399999999999996</v>
        <stp/>
        <stp>StudyData</stp>
        <stp>XLE</stp>
        <stp>ATR</stp>
        <stp>MaType=Sim,Period=10</stp>
        <stp>ATR</stp>
        <stp>D</stp>
        <stp>-1</stp>
        <stp>ALL</stp>
        <stp/>
        <stp/>
        <stp>FALSE</stp>
        <stp>T</stp>
        <tr r="K15" s="2"/>
      </tp>
      <tp>
        <v>2155045.0476190499</v>
        <stp/>
        <stp>StudyData</stp>
        <stp>S.US.DXC</stp>
        <stp>MA</stp>
        <stp>InputChoice=Vol,MAType=Sim,Period=21</stp>
        <stp>MA</stp>
        <stp>D</stp>
        <stp>-1</stp>
        <stp>all</stp>
        <stp/>
        <stp/>
        <stp/>
        <stp>T</stp>
        <tr r="Q42" s="2"/>
      </tp>
      <tp>
        <v>6.98</v>
        <stp/>
        <stp>ContractData</stp>
        <stp>S.US.XRX</stp>
        <stp>LastTradeToday</stp>
        <stp/>
        <stp>T</stp>
        <tr r="H24" s="2"/>
      </tp>
      <tp>
        <v>1.48</v>
        <stp/>
        <stp>StudyData</stp>
        <stp>S.US.ADI</stp>
        <stp>ATR</stp>
        <stp>MaType=Sim,Period=10</stp>
        <stp>ATR</stp>
        <stp>D</stp>
        <stp>-1</stp>
        <stp>ALL</stp>
        <stp/>
        <stp/>
        <stp>FALSE</stp>
        <stp>T</stp>
        <tr r="K23" s="2"/>
      </tp>
      <tp>
        <v>5.484</v>
        <stp/>
        <stp>StudyData</stp>
        <stp>S.US.ADS</stp>
        <stp>ATR</stp>
        <stp>MaType=Sim,Period=10</stp>
        <stp>ATR</stp>
        <stp>D</stp>
        <stp>-1</stp>
        <stp>ALL</stp>
        <stp/>
        <stp/>
        <stp>FALSE</stp>
        <stp>T</stp>
        <tr r="K45" s="2"/>
      </tp>
      <tp>
        <v>0.69</v>
        <stp/>
        <stp>StudyData</stp>
        <stp>S.US.APH</stp>
        <stp>ATR</stp>
        <stp>MaType=Sim,Period=10</stp>
        <stp>ATR</stp>
        <stp>D</stp>
        <stp>-1</stp>
        <stp>ALL</stp>
        <stp/>
        <stp/>
        <stp>FALSE</stp>
        <stp>T</stp>
        <tr r="K35" s="2"/>
      </tp>
      <tp>
        <v>95.01</v>
        <stp/>
        <stp>ContractData</stp>
        <stp xml:space="preserve">S.US.ADSK      </stp>
        <stp>LastTradeToday</stp>
        <stp/>
        <stp>T</stp>
        <tr r="H13" s="1"/>
      </tp>
      <tp>
        <v>234.78</v>
        <stp/>
        <stp>ContractData</stp>
        <stp xml:space="preserve">S.US.ADS       </stp>
        <stp>LastTradeToday</stp>
        <stp/>
        <stp>T</stp>
        <tr r="H6" s="1"/>
      </tp>
      <tp>
        <v>98.18</v>
        <stp/>
        <stp>ContractData</stp>
        <stp xml:space="preserve">S.US.ADP       </stp>
        <stp>LastTradeToday</stp>
        <stp/>
        <stp>T</stp>
        <tr r="H14" s="1"/>
      </tp>
      <tp>
        <v>0.03</v>
        <stp/>
        <stp>ContractData</stp>
        <stp>FXI</stp>
        <stp>NetLastTradeToday</stp>
        <stp/>
        <stp>T</stp>
        <tr r="I11" s="2"/>
      </tp>
      <tp>
        <v>85.56</v>
        <stp/>
        <stp>ContractData</stp>
        <stp xml:space="preserve">S.US.WDC       </stp>
        <stp>LastTradeToday</stp>
        <stp/>
        <stp>T</stp>
        <tr r="H65" s="1"/>
      </tp>
      <tp>
        <v>134.01</v>
        <stp/>
        <stp>ContractData</stp>
        <stp xml:space="preserve">S.US.ADBE      </stp>
        <stp>LastTradeToday</stp>
        <stp/>
        <stp>T</stp>
        <tr r="H3" s="1"/>
      </tp>
      <tp>
        <v>79.66</v>
        <stp/>
        <stp>ContractData</stp>
        <stp xml:space="preserve">S.US.ADI       </stp>
        <stp>LastTradeToday</stp>
        <stp/>
        <stp>T</stp>
        <tr r="H10" s="1"/>
      </tp>
      <tp t="e">
        <v>#N/A</v>
        <stp/>
        <stp>StudyData</stp>
        <stp>S.US.TEL</stp>
        <stp>MA</stp>
        <stp>InputChoice=Vol,MAType=Sim,Period=21</stp>
        <stp>MA</stp>
        <stp>D</stp>
        <stp>-1</stp>
        <stp>all</stp>
        <stp/>
        <stp/>
        <stp/>
        <stp>T</stp>
        <tr r="Q34" s="2"/>
      </tp>
      <tp>
        <v>0.13</v>
        <stp/>
        <stp>ContractData</stp>
        <stp>RYT</stp>
        <stp>NetLastTradeToday</stp>
        <stp/>
        <stp>T</stp>
        <tr r="I7" s="2"/>
      </tp>
      <tp>
        <v>523771.57142857002</v>
        <stp/>
        <stp>StudyData</stp>
        <stp>IWO</stp>
        <stp>MA</stp>
        <stp>InputChoice=Vol,MAType=Sim,Period=21</stp>
        <stp>MA</stp>
        <stp>D</stp>
        <stp>-1</stp>
        <stp>all</stp>
        <stp/>
        <stp/>
        <stp/>
        <stp>T</stp>
        <tr r="Q13" s="2"/>
      </tp>
      <tp>
        <v>1396482</v>
        <stp/>
        <stp>StudyData</stp>
        <stp>IWF</stp>
        <stp>MA</stp>
        <stp>InputChoice=Vol,MAType=Sim,Period=21</stp>
        <stp>MA</stp>
        <stp>D</stp>
        <stp>-1</stp>
        <stp>all</stp>
        <stp/>
        <stp/>
        <stp/>
        <stp>T</stp>
        <tr r="Q12" s="2"/>
      </tp>
      <tp>
        <v>732710.47619048005</v>
        <stp/>
        <stp>StudyData</stp>
        <stp>S.US.ADS</stp>
        <stp>MA</stp>
        <stp>InputChoice=Vol,MAType=Sim,Period=21</stp>
        <stp>MA</stp>
        <stp>D</stp>
        <stp>-1</stp>
        <stp>all</stp>
        <stp/>
        <stp/>
        <stp/>
        <stp>T</stp>
        <tr r="Q45" s="2"/>
      </tp>
      <tp>
        <v>3486870.3333333302</v>
        <stp/>
        <stp>StudyData</stp>
        <stp>S.US.ADI</stp>
        <stp>MA</stp>
        <stp>InputChoice=Vol,MAType=Sim,Period=21</stp>
        <stp>MA</stp>
        <stp>D</stp>
        <stp>-1</stp>
        <stp>all</stp>
        <stp/>
        <stp/>
        <stp/>
        <stp>T</stp>
        <tr r="Q23" s="2"/>
      </tp>
      <tp>
        <v>4084872</v>
        <stp/>
        <stp>ContractData</stp>
        <stp>S.US.SYMC</stp>
        <stp>T_CVol</stp>
        <stp/>
        <stp>T</stp>
        <tr r="O44" s="2"/>
      </tp>
      <tp>
        <v>125.8</v>
        <stp/>
        <stp>ContractData</stp>
        <stp xml:space="preserve">S.US.FFIV      </stp>
        <stp>LastTradeToday</stp>
        <stp/>
        <stp>T</stp>
        <tr r="H25" s="1"/>
      </tp>
      <tp>
        <v>27.97</v>
        <stp/>
        <stp>ContractData</stp>
        <stp>S.US.TDC</stp>
        <stp>Low</stp>
        <stp/>
        <stp>T</stp>
        <tr r="G60" s="1"/>
      </tp>
      <tp>
        <v>73.010000000000005</v>
        <stp/>
        <stp>ContractData</stp>
        <stp>S.US.TEL</stp>
        <stp>Low</stp>
        <stp/>
        <stp>T</stp>
        <tr r="G59" s="1"/>
      </tp>
      <tp>
        <v>73.010000000000005</v>
        <stp/>
        <stp>ContractData</stp>
        <stp>S.US.TEL</stp>
        <stp>LOw</stp>
        <stp/>
        <stp>T</stp>
        <tr r="N34" s="2"/>
      </tp>
      <tp>
        <v>6.87</v>
        <stp/>
        <stp>ContractData</stp>
        <stp>S.US.XRX</stp>
        <stp>LOw</stp>
        <stp/>
        <stp>T</stp>
        <tr r="N24" s="2"/>
      </tp>
      <tp>
        <v>71.37</v>
        <stp/>
        <stp>ContractData</stp>
        <stp>S.US.APH</stp>
        <stp>LOw</stp>
        <stp/>
        <stp>T</stp>
        <tr r="N35" s="2"/>
      </tp>
      <tp>
        <v>232.81</v>
        <stp/>
        <stp>ContractData</stp>
        <stp>S.US.ADS</stp>
        <stp>LOw</stp>
        <stp/>
        <stp>T</stp>
        <tr r="N45" s="2"/>
      </tp>
      <tp>
        <v>79.03</v>
        <stp/>
        <stp>ContractData</stp>
        <stp>S.US.ADI</stp>
        <stp>LOw</stp>
        <stp/>
        <stp>T</stp>
        <tr r="N23" s="2"/>
      </tp>
      <tp>
        <v>87.68</v>
        <stp/>
        <stp>ContractData</stp>
        <stp>S.US.GPN</stp>
        <stp>LOw</stp>
        <stp/>
        <stp>T</stp>
        <tr r="N32" s="2"/>
      </tp>
      <tp>
        <v>77.850000000000009</v>
        <stp/>
        <stp>ContractData</stp>
        <stp>S.US.DXC</stp>
        <stp>Low</stp>
        <stp/>
        <stp>T</stp>
        <tr r="G22" s="1"/>
      </tp>
      <tp>
        <v>77.850000000000009</v>
        <stp/>
        <stp>ContractData</stp>
        <stp>S.US.DXC</stp>
        <stp>LOw</stp>
        <stp/>
        <stp>T</stp>
        <tr r="N42" s="2"/>
      </tp>
      <tp>
        <v>0.51200000000000001</v>
        <stp/>
        <stp>StudyData</stp>
        <stp>GDX</stp>
        <stp>ATR</stp>
        <stp>MaType=Sim,Period=10</stp>
        <stp>ATR</stp>
        <stp>D</stp>
        <stp>-1</stp>
        <stp>ALL</stp>
        <stp/>
        <stp/>
        <stp>FALSE</stp>
        <stp>T</stp>
        <tr r="K10" s="2"/>
      </tp>
      <tp>
        <v>18.650000000000002</v>
        <stp/>
        <stp>ContractData</stp>
        <stp>S.US.HPQ</stp>
        <stp>Low</stp>
        <stp/>
        <stp>T</stp>
        <tr r="G34" s="1"/>
      </tp>
      <tp>
        <v>18.52</v>
        <stp/>
        <stp>ContractData</stp>
        <stp>S.US.HPE</stp>
        <stp>Low</stp>
        <stp/>
        <stp>T</stp>
        <tr r="G33" s="1"/>
      </tp>
      <tp>
        <v>18.650000000000002</v>
        <stp/>
        <stp>ContractData</stp>
        <stp>S.US.HPQ</stp>
        <stp>LOw</stp>
        <stp/>
        <stp>T</stp>
        <tr r="N43" s="2"/>
      </tp>
      <tp>
        <v>80.680000000000007</v>
        <stp/>
        <stp>ContractData</stp>
        <stp>S.US.MSI</stp>
        <stp>Low</stp>
        <stp/>
        <stp>T</stp>
        <tr r="G45" s="1"/>
      </tp>
      <tp>
        <v>80.680000000000007</v>
        <stp/>
        <stp>ContractData</stp>
        <stp>S.US.MSI</stp>
        <stp>LOw</stp>
        <stp/>
        <stp>T</stp>
        <tr r="N41" s="2"/>
      </tp>
      <tp>
        <v>18674333</v>
        <stp/>
        <stp>ContractData</stp>
        <stp>S.US.NVDA</stp>
        <stp>T_CVol</stp>
        <stp/>
        <stp>T</stp>
        <tr r="O19" s="2"/>
      </tp>
      <tp>
        <v>0.46300000000000002</v>
        <stp/>
        <stp>StudyData</stp>
        <stp>FXI</stp>
        <stp>ATR</stp>
        <stp>MaType=Sim,Period=10</stp>
        <stp>ATR</stp>
        <stp>D</stp>
        <stp>-1</stp>
        <stp>ALL</stp>
        <stp/>
        <stp/>
        <stp>FALSE</stp>
        <stp>T</stp>
        <tr r="K11" s="2"/>
      </tp>
      <tp>
        <v>18.8</v>
        <stp/>
        <stp>ContractData</stp>
        <stp>S.US.HPE</stp>
        <stp>LastTradeToday</stp>
        <stp/>
        <stp>T</stp>
        <tr r="H33" s="1"/>
      </tp>
      <tp>
        <v>422062</v>
        <stp/>
        <stp>ContractData</stp>
        <stp>S.US.CSRA</stp>
        <stp>T_CVol</stp>
        <stp/>
        <stp>T</stp>
        <tr r="K21" s="1"/>
      </tp>
      <tp>
        <v>152.04</v>
        <stp/>
        <stp>ContractData</stp>
        <stp xml:space="preserve">S.US.AAPL      </stp>
        <stp>LastTradeToday</stp>
        <stp/>
        <stp>T</stp>
        <tr r="H11" s="1"/>
      </tp>
      <tp>
        <v>57.35</v>
        <stp/>
        <stp>ContractData</stp>
        <stp xml:space="preserve">S.US.PAYX      </stp>
        <stp>LastTradeToday</stp>
        <stp/>
        <stp>T</stp>
        <tr r="H49" s="1"/>
      </tp>
      <tp>
        <v>31.04</v>
        <stp/>
        <stp>ContractData</stp>
        <stp xml:space="preserve">S.US.CA        </stp>
        <stp>LastTradeToday</stp>
        <stp/>
        <stp>T</stp>
        <tr r="H16" s="1"/>
      </tp>
      <tp>
        <v>115.81</v>
        <stp/>
        <stp>ContractData</stp>
        <stp xml:space="preserve">S.US.MA        </stp>
        <stp>LastTradeToday</stp>
        <stp/>
        <stp>T</stp>
        <tr r="H41" s="1"/>
      </tp>
      <tp>
        <v>31085337.80952381</v>
        <stp/>
        <stp>StudyData</stp>
        <stp>USO</stp>
        <stp>MA</stp>
        <stp>InputChoice=Vol,MAType=Sim,Period=21</stp>
        <stp>MA</stp>
        <stp>D</stp>
        <stp>-1</stp>
        <stp>all</stp>
        <stp/>
        <stp/>
        <stp/>
        <stp>T</stp>
        <tr r="Q16" s="2"/>
      </tp>
      <tp>
        <v>31.04</v>
        <stp/>
        <stp>ContractData</stp>
        <stp>S.US.CA</stp>
        <stp>LastTradeToday</stp>
        <stp/>
        <stp>T</stp>
        <tr r="H36" s="2"/>
      </tp>
      <tp>
        <v>106.66</v>
        <stp/>
        <stp>ContractData</stp>
        <stp>S.US.EA</stp>
        <stp>LastTradeToday</stp>
        <stp/>
        <stp>T</stp>
        <tr r="H26" s="2"/>
        <tr r="H24" s="1"/>
      </tp>
      <tp>
        <v>115.81</v>
        <stp/>
        <stp>ContractData</stp>
        <stp>S.US.MA</stp>
        <stp>LastTradeToday</stp>
        <stp/>
        <stp>T</stp>
        <tr r="H39" s="2"/>
      </tp>
      <tp>
        <v>926271</v>
        <stp/>
        <stp>ContractData</stp>
        <stp>S.US.GOOG</stp>
        <stp>T_CVol</stp>
        <stp/>
        <stp>T</stp>
        <tr r="K8" s="1"/>
      </tp>
      <tp>
        <v>28.14</v>
        <stp/>
        <stp>ContractData</stp>
        <stp>S.US.TDC</stp>
        <stp>LastTradeToday</stp>
        <stp/>
        <stp>T</stp>
        <tr r="H60" s="1"/>
      </tp>
      <tp>
        <v>77.850000000000009</v>
        <stp/>
        <stp>ContractData</stp>
        <stp>S.US.DXC</stp>
        <stp>LastTradeToday</stp>
        <stp/>
        <stp>T</stp>
        <tr r="H42" s="2"/>
        <tr r="H22" s="1"/>
      </tp>
      <tp>
        <v>33.520000000000003</v>
        <stp/>
        <stp>ContractData</stp>
        <stp xml:space="preserve">S.US.EBAY      </stp>
        <stp>LastTradeToday</stp>
        <stp/>
        <stp>T</stp>
        <tr r="H23" s="1"/>
      </tp>
      <tp>
        <v>150.43</v>
        <stp/>
        <stp>ContractData</stp>
        <stp xml:space="preserve">S.US.IBM       </stp>
        <stp>LastTradeToday</stp>
        <stp/>
        <stp>T</stp>
        <tr r="H36" s="1"/>
      </tp>
      <tp>
        <v>73697544.095238104</v>
        <stp/>
        <stp>StudyData</stp>
        <stp>SPY</stp>
        <stp>MA</stp>
        <stp>InputChoice=Vol,MAType=Sim,Period=21</stp>
        <stp>MA</stp>
        <stp>D</stp>
        <stp>-1</stp>
        <stp>all</stp>
        <stp/>
        <stp/>
        <stp/>
        <stp>T</stp>
        <tr r="Q8" s="2"/>
      </tp>
      <tp>
        <v>146.67000000000002</v>
        <stp/>
        <stp>ContractData</stp>
        <stp>S.US.FB</stp>
        <stp>LastTradeToday</stp>
        <stp/>
        <stp>T</stp>
        <tr r="H28" s="2"/>
        <tr r="H26" s="1"/>
      </tp>
      <tp>
        <v>0.11899999999999999</v>
        <stp/>
        <stp>StudyData</stp>
        <stp>S.US.XRX</stp>
        <stp>ATR</stp>
        <stp>MaType=Sim,Period=10</stp>
        <stp>ATR</stp>
        <stp>D</stp>
        <stp>-1</stp>
        <stp>ALL</stp>
        <stp/>
        <stp/>
        <stp>FALSE</stp>
        <stp>T</stp>
        <tr r="K24" s="2"/>
      </tp>
      <tp>
        <v>55.78</v>
        <stp/>
        <stp>ContractData</stp>
        <stp xml:space="preserve">S.US.QCOM      </stp>
        <stp>LastTradeToday</stp>
        <stp/>
        <stp>T</stp>
        <tr r="H52" s="1"/>
      </tp>
      <tp>
        <v>120.01</v>
        <stp/>
        <stp>ContractData</stp>
        <stp xml:space="preserve">S.US.ACN       </stp>
        <stp>LastTradeToday</stp>
        <stp/>
        <stp>T</stp>
        <tr r="H1" s="1"/>
      </tp>
      <tp>
        <v>78.97</v>
        <stp/>
        <stp>ContractData</stp>
        <stp xml:space="preserve">S.US.MCHP      </stp>
        <stp>LastTradeToday</stp>
        <stp/>
        <stp>T</stp>
        <tr r="H42" s="1"/>
      </tp>
      <tp>
        <v>28.67</v>
        <stp/>
        <stp>ContractData</stp>
        <stp xml:space="preserve">S.US.GLW       </stp>
        <stp>LastTradeToday</stp>
        <stp/>
        <stp>T</stp>
        <tr r="H20" s="1"/>
      </tp>
      <tp>
        <v>0.33</v>
        <stp/>
        <stp>ContractData</stp>
        <stp>SPY</stp>
        <stp>NetLastTradeToday</stp>
        <stp/>
        <stp>T</stp>
        <tr r="I8" s="2"/>
      </tp>
      <tp>
        <v>100.15</v>
        <stp/>
        <stp>ContractData</stp>
        <stp xml:space="preserve">S.US.KLAC      </stp>
        <stp>LastTradeToday</stp>
        <stp/>
        <stp>T</stp>
        <tr r="H39" s="1"/>
      </tp>
      <tp>
        <v>65.56</v>
        <stp/>
        <stp>ContractData</stp>
        <stp xml:space="preserve">S.US.XLNX      </stp>
        <stp>LastTradeToday</stp>
        <stp/>
        <stp>T</stp>
        <tr r="H68" s="1"/>
      </tp>
      <tp>
        <v>37.35</v>
        <stp/>
        <stp>ContractData</stp>
        <stp xml:space="preserve">S.US.FLIR      </stp>
        <stp>LastTradeToday</stp>
        <stp/>
        <stp>T</stp>
        <tr r="H29" s="1"/>
      </tp>
      <tp>
        <v>89.03</v>
        <stp/>
        <stp>ContractData</stp>
        <stp>S.US.GPN</stp>
        <stp>LastTradeToday</stp>
        <stp/>
        <stp>T</stp>
        <tr r="H32" s="2"/>
      </tp>
      <tp>
        <v>11.24</v>
        <stp/>
        <stp>ContractData</stp>
        <stp xml:space="preserve">S.US.AMD       </stp>
        <stp>LastTradeToday</stp>
        <stp/>
        <stp>T</stp>
        <tr r="H4" s="1"/>
      </tp>
      <tp>
        <v>43.59</v>
        <stp/>
        <stp>ContractData</stp>
        <stp xml:space="preserve">S.US.AMAT      </stp>
        <stp>LastTradeToday</stp>
        <stp/>
        <stp>T</stp>
        <tr r="H12" s="1"/>
      </tp>
      <tp>
        <v>983864</v>
        <stp/>
        <stp>ContractData</stp>
        <stp>S.US.ADSK</stp>
        <stp>T_CVol</stp>
        <stp/>
        <stp>T</stp>
        <tr r="O31" s="2"/>
      </tp>
      <tp t="s">
        <v>Alphabet Inc. Class A</v>
        <stp/>
        <stp>ContractData</stp>
        <stp>S.US.GOOGL</stp>
        <stp>LongDescription</stp>
        <stp/>
        <stp>T</stp>
        <tr r="V24" s="1"/>
        <tr r="D7" s="1"/>
      </tp>
      <tp>
        <v>125.36</v>
        <stp/>
        <stp>ContractData</stp>
        <stp xml:space="preserve">S.US.INTU      </stp>
        <stp>LastTradeToday</stp>
        <stp/>
        <stp>T</stp>
        <tr r="H37" s="1"/>
      </tp>
      <tp>
        <v>35.15</v>
        <stp/>
        <stp>ContractData</stp>
        <stp xml:space="preserve">S.US.INTC      </stp>
        <stp>LastTradeToday</stp>
        <stp/>
        <stp>T</stp>
        <tr r="H35" s="1"/>
      </tp>
      <tp>
        <v>71.25</v>
        <stp/>
        <stp>ContractData</stp>
        <stp xml:space="preserve">S.US.SNPS      </stp>
        <stp>LastTradeToday</stp>
        <stp/>
        <stp>T</stp>
        <tr r="H58" s="1"/>
      </tp>
      <tp>
        <v>29.63</v>
        <stp/>
        <stp>ContractData</stp>
        <stp xml:space="preserve">S.US.JNPR      </stp>
        <stp>LastTradeToday</stp>
        <stp/>
        <stp>T</stp>
        <tr r="H38" s="1"/>
      </tp>
      <tp>
        <v>73.59</v>
        <stp/>
        <stp>ContractData</stp>
        <stp>S.US.TEL</stp>
        <stp>LastTradeToday</stp>
        <stp/>
        <stp>T</stp>
        <tr r="H34" s="2"/>
        <tr r="H59" s="1"/>
      </tp>
      <tp t="e">
        <v>#N/A</v>
        <stp/>
        <stp>StudyData</stp>
        <stp>S.US.TEL</stp>
        <stp>ATR</stp>
        <stp>MaType=Sim,Period=10</stp>
        <stp>ATR</stp>
        <stp>D</stp>
        <stp>-1</stp>
        <stp>ALL</stp>
        <stp/>
        <stp/>
        <stp>FALSE</stp>
        <stp>T</stp>
        <tr r="K34" s="2"/>
      </tp>
      <tp>
        <v>0.09</v>
        <stp/>
        <stp>ContractData</stp>
        <stp>USO</stp>
        <stp>NetLastTradeToday</stp>
        <stp/>
        <stp>T</stp>
        <tr r="I16" s="2"/>
      </tp>
      <tp>
        <v>4473512</v>
        <stp/>
        <stp>ContractData</stp>
        <stp>S.US.ATVI</stp>
        <stp>T_CVol</stp>
        <stp/>
        <stp>T</stp>
        <tr r="O25" s="2"/>
      </tp>
      <tp>
        <v>85.29</v>
        <stp/>
        <stp>ContractData</stp>
        <stp xml:space="preserve">S.US.RHT       </stp>
        <stp>LastTradeToday</stp>
        <stp/>
        <stp>T</stp>
        <tr r="H53" s="1"/>
      </tp>
      <tp>
        <v>49.24</v>
        <stp/>
        <stp>ContractData</stp>
        <stp xml:space="preserve">S.US.YHOO      </stp>
        <stp>LastTradeToday</stp>
        <stp/>
        <stp>T</stp>
        <tr r="H69" s="1"/>
      </tp>
      <tp>
        <v>1.4534883720930232</v>
        <stp/>
        <stp>ContractData</stp>
        <stp>S.US.XRX</stp>
        <stp>PerCentNetLastTrade</stp>
        <stp/>
        <stp>T</stp>
        <tr r="J24" s="2"/>
      </tp>
      <tp>
        <v>-0.24813895781637718</v>
        <stp/>
        <stp>ContractData</stp>
        <stp>S.US.TDC</stp>
        <stp>PerCentNetLastTrade</stp>
        <stp/>
        <stp>T</stp>
        <tr r="P47" s="1"/>
        <tr r="J60" s="1"/>
      </tp>
      <tp>
        <v>-0.48681541582150101</v>
        <stp/>
        <stp>ContractData</stp>
        <stp>S.US.TEL</stp>
        <stp>PerCentNetLastTrade</stp>
        <stp/>
        <stp>T</stp>
        <tr r="J34" s="2"/>
        <tr r="P55" s="1"/>
        <tr r="J59" s="1"/>
      </tp>
      <tp>
        <v>2.0150000000000001</v>
        <stp/>
        <stp>StudyData</stp>
        <stp>IWO</stp>
        <stp>ATR</stp>
        <stp>MaType=Sim,Period=10</stp>
        <stp>ATR</stp>
        <stp>D</stp>
        <stp>-1</stp>
        <stp>ALL</stp>
        <stp/>
        <stp/>
        <stp>FALSE</stp>
        <stp>T</stp>
        <tr r="K13" s="2"/>
      </tp>
      <tp>
        <v>0.67400000000000004</v>
        <stp/>
        <stp>StudyData</stp>
        <stp>IWF</stp>
        <stp>ATR</stp>
        <stp>MaType=Sim,Period=10</stp>
        <stp>ATR</stp>
        <stp>D</stp>
        <stp>-1</stp>
        <stp>ALL</stp>
        <stp/>
        <stp/>
        <stp>FALSE</stp>
        <stp>T</stp>
        <tr r="K12" s="2"/>
      </tp>
      <tp>
        <v>-1.1484422724496028</v>
        <stp/>
        <stp>ContractData</stp>
        <stp>S.US.MSI</stp>
        <stp>PerCentNetLastTrade</stp>
        <stp/>
        <stp>T</stp>
        <tr r="J41" s="2"/>
        <tr r="P62" s="1"/>
        <tr r="J45" s="1"/>
      </tp>
      <tp>
        <v>-1.3185654008438819</v>
        <stp/>
        <stp>ContractData</stp>
        <stp>S.US.HPQ</stp>
        <stp>PerCentNetLastTrade</stp>
        <stp/>
        <stp>T</stp>
        <tr r="J43" s="2"/>
        <tr r="P64" s="1"/>
        <tr r="J34" s="1"/>
      </tp>
      <tp>
        <v>0</v>
        <stp/>
        <stp>ContractData</stp>
        <stp>S.US.HPE</stp>
        <stp>PerCentNetLastTrade</stp>
        <stp/>
        <stp>T</stp>
        <tr r="P39" s="1"/>
        <tr r="J33" s="1"/>
      </tp>
      <tp>
        <v>-1.1805026656511806</v>
        <stp/>
        <stp>ContractData</stp>
        <stp>S.US.DXC</stp>
        <stp>PerCentNetLastTrade</stp>
        <stp/>
        <stp>T</stp>
        <tr r="J42" s="2"/>
        <tr r="P63" s="1"/>
        <tr r="J22" s="1"/>
      </tp>
      <tp>
        <v>1.0556186152099887</v>
        <stp/>
        <stp>ContractData</stp>
        <stp>S.US.GPN</stp>
        <stp>PerCentNetLastTrade</stp>
        <stp/>
        <stp>T</stp>
        <tr r="J32" s="2"/>
      </tp>
      <tp>
        <v>-0.49614112458654908</v>
        <stp/>
        <stp>ContractData</stp>
        <stp>S.US.APH</stp>
        <stp>PerCentNetLastTrade</stp>
        <stp/>
        <stp>T</stp>
        <tr r="J35" s="2"/>
      </tp>
      <tp>
        <v>-1.431630211175952</v>
        <stp/>
        <stp>ContractData</stp>
        <stp>S.US.ADS</stp>
        <stp>PerCentNetLastTrade</stp>
        <stp/>
        <stp>T</stp>
        <tr r="J45" s="2"/>
      </tp>
      <tp>
        <v>1.5812292782453456</v>
        <stp/>
        <stp>ContractData</stp>
        <stp>S.US.ADI</stp>
        <stp>PerCentNetLastTrade</stp>
        <stp/>
        <stp>T</stp>
        <tr r="J23" s="2"/>
      </tp>
      <tp>
        <v>119.76</v>
        <stp/>
        <stp>ContractData</stp>
        <stp xml:space="preserve">S.US.FISV      </stp>
        <stp>LastTradeToday</stp>
        <stp/>
        <stp>T</stp>
        <tr r="H28" s="1"/>
      </tp>
      <tp>
        <v>82.960000000000008</v>
        <stp/>
        <stp>ContractData</stp>
        <stp xml:space="preserve">S.US.FIS       </stp>
        <stp>LastTradeToday</stp>
        <stp/>
        <stp>T</stp>
        <tr r="H27" s="1"/>
      </tp>
      <tp>
        <v>49382623</v>
        <stp/>
        <stp>ContractData</stp>
        <stp>S.US.CSCO</stp>
        <stp>T_CVol</stp>
        <stp/>
        <stp>T</stp>
        <tr r="O48" s="2"/>
      </tp>
      <tp>
        <v>1804728</v>
        <stp/>
        <stp>ContractData</stp>
        <stp>S.US.AVGO</stp>
        <stp>T_CVol</stp>
        <stp/>
        <stp>T</stp>
        <tr r="O21" s="2"/>
        <tr r="K15" s="1"/>
      </tp>
      <tp>
        <v>8602893</v>
        <stp/>
        <stp>ContractData</stp>
        <stp>S.US.YHOO</stp>
        <stp>T_CVol</stp>
        <stp/>
        <stp>T</stp>
        <tr r="O38" s="2"/>
      </tp>
      <tp>
        <v>1644371</v>
        <stp/>
        <stp>ContractData</stp>
        <stp>S.US.QRVO</stp>
        <stp>T_CVol</stp>
        <stp/>
        <stp>T</stp>
        <tr r="O18" s="2"/>
        <tr r="K51" s="1"/>
      </tp>
      <tp>
        <v>16796596.142857142</v>
        <stp/>
        <stp>StudyData</stp>
        <stp>FXI</stp>
        <stp>MA</stp>
        <stp>InputChoice=Vol,MAType=Sim,Period=21</stp>
        <stp>MA</stp>
        <stp>D</stp>
        <stp>-1</stp>
        <stp>all</stp>
        <stp/>
        <stp/>
        <stp/>
        <stp>T</stp>
        <tr r="Q11" s="2"/>
      </tp>
      <tp>
        <v>72.2</v>
        <stp/>
        <stp>ContractData</stp>
        <stp>S.US.APH</stp>
        <stp>LastTradeToday</stp>
        <stp/>
        <stp>T</stp>
        <tr r="H35" s="2"/>
      </tp>
      <tp>
        <v>20815157</v>
        <stp/>
        <stp>ContractData</stp>
        <stp>S.US.AAPL</stp>
        <stp>T_CVol</stp>
        <stp/>
        <stp>T</stp>
        <tr r="O30" s="2"/>
      </tp>
      <tp>
        <v>4311891</v>
        <stp/>
        <stp>ContractData</stp>
        <stp>S.US.PYPL</stp>
        <stp>T_CVol</stp>
        <stp/>
        <stp>T</stp>
        <tr r="K50" s="1"/>
      </tp>
      <tp>
        <v>-0.12</v>
        <stp/>
        <stp>ContractData</stp>
        <stp>IWO</stp>
        <stp>NetLastTradeToday</stp>
        <stp/>
        <stp>T</stp>
        <tr r="I13" s="2"/>
      </tp>
      <tp>
        <v>46.99</v>
        <stp/>
        <stp>ContractData</stp>
        <stp xml:space="preserve">S.US.AKAM      </stp>
        <stp>LastTradeToday</stp>
        <stp/>
        <stp>T</stp>
        <tr r="H5" s="1"/>
      </tp>
      <tp>
        <v>0.37</v>
        <stp/>
        <stp>ContractData</stp>
        <stp>IWF</stp>
        <stp>NetLastTradeToday</stp>
        <stp/>
        <stp>T</stp>
        <tr r="I12" s="2"/>
      </tp>
      <tp>
        <v>108855.38095238</v>
        <stp/>
        <stp>StudyData</stp>
        <stp>RYT</stp>
        <stp>MA</stp>
        <stp>InputChoice=Vol,MAType=Sim,Period=21</stp>
        <stp>MA</stp>
        <stp>D</stp>
        <stp>-1</stp>
        <stp>all</stp>
        <stp/>
        <stp/>
        <stp/>
        <stp>T</stp>
        <tr r="Q7" s="2"/>
      </tp>
      <tp>
        <v>79.66</v>
        <stp/>
        <stp>ContractData</stp>
        <stp>S.US.ADI</stp>
        <stp>LastTradeToday</stp>
        <stp/>
        <stp>T</stp>
        <tr r="H23" s="2"/>
      </tp>
      <tp>
        <v>80.91</v>
        <stp/>
        <stp>ContractData</stp>
        <stp>S.US.MSI</stp>
        <stp>LastTradeToday</stp>
        <stp/>
        <stp>T</stp>
        <tr r="H41" s="2"/>
        <tr r="H45" s="1"/>
      </tp>
      <tp>
        <v>2094577</v>
        <stp/>
        <stp>ContractData</stp>
        <stp>S.US.AKAM</stp>
        <stp>T_CVol</stp>
        <stp/>
        <stp>T</stp>
        <tr r="O40" s="2"/>
      </tp>
      <tp t="s">
        <v>Fidelity National Info Services</v>
        <stp/>
        <stp>ContractData</stp>
        <stp xml:space="preserve">S.US.FIS       </stp>
        <stp>LongDescription</stp>
        <stp/>
        <stp>T</stp>
        <tr r="V33" s="1"/>
        <tr r="D27" s="1"/>
      </tp>
      <tp t="s">
        <v>Alliance Data Systems Corp</v>
        <stp/>
        <stp>ContractData</stp>
        <stp xml:space="preserve">S.US.ADS       </stp>
        <stp>LongDescription</stp>
        <stp/>
        <stp>T</stp>
        <tr r="V66" s="1"/>
        <tr r="D6" s="1"/>
      </tp>
      <tp t="s">
        <v>Harris Corporation</v>
        <stp/>
        <stp>ContractData</stp>
        <stp xml:space="preserve">S.US.HRS       </stp>
        <stp>LongDescription</stp>
        <stp/>
        <stp>T</stp>
        <tr r="V42" s="1"/>
        <tr r="D32" s="1"/>
      </tp>
      <tp t="s">
        <v>Total Systems Services Inc</v>
        <stp/>
        <stp>ContractData</stp>
        <stp xml:space="preserve">S.US.TSS       </stp>
        <stp>LongDescription</stp>
        <stp/>
        <stp>T</stp>
        <tr r="V43" s="1"/>
        <tr r="D62" s="1"/>
      </tp>
      <tp>
        <v>0.46200000000000002</v>
        <stp/>
        <stp>StudyData</stp>
        <stp>S.US.CSCO</stp>
        <stp>ATR</stp>
        <stp>MaType=Sim,Period=10</stp>
        <stp>ATR</stp>
        <stp>D</stp>
        <stp>-1</stp>
        <stp>ALL</stp>
        <stp/>
        <stp/>
        <stp>FALSE</stp>
        <stp>T</stp>
        <tr r="K48" s="2"/>
      </tp>
      <tp>
        <v>-2.9159286006267884</v>
        <stp/>
        <stp>ContractData</stp>
        <stp>S.US.SNPS</stp>
        <stp>PerCentNetLastTrade</stp>
        <stp/>
        <stp>T</stp>
        <tr r="J47" s="2"/>
      </tp>
      <tp>
        <v>153.34</v>
        <stp/>
        <stp>ContractData</stp>
        <stp>S.US.AAPL</stp>
        <stp>HIgh</stp>
        <stp/>
        <stp>T</stp>
        <tr r="M30" s="2"/>
      </tp>
      <tp>
        <v>126.89</v>
        <stp/>
        <stp>ContractData</stp>
        <stp>S.US.FFIV</stp>
        <stp>OPen</stp>
        <stp/>
        <stp>T</stp>
        <tr r="L46" s="2"/>
      </tp>
      <tp>
        <v>-1.3944223107569722</v>
        <stp/>
        <stp>ContractData</stp>
        <stp>S.US.SYMC</stp>
        <stp>PerCentNetLastTrade</stp>
        <stp/>
        <stp>T</stp>
        <tr r="J44" s="2"/>
      </tp>
      <tp>
        <v>2.227747389358528</v>
        <stp/>
        <stp>ContractData</stp>
        <stp>S.US.SWKS</stp>
        <stp>PerCentNetLastTrade</stp>
        <stp/>
        <stp>T</stp>
        <tr r="J20" s="2"/>
      </tp>
      <tp>
        <v>341795</v>
        <stp/>
        <stp>ContractData</stp>
        <stp>S.US.APH</stp>
        <stp>T_CVol</stp>
        <stp/>
        <stp>T</stp>
        <tr r="O35" s="2"/>
      </tp>
      <tp>
        <v>152.04</v>
        <stp/>
        <stp>ContractData</stp>
        <stp>S.US.AAPL</stp>
        <stp>LastTradeToday</stp>
        <stp/>
        <stp>T</stp>
        <tr r="H30" s="2"/>
      </tp>
      <tp>
        <v>33.880000000000003</v>
        <stp/>
        <stp>ContractData</stp>
        <stp xml:space="preserve">S.US.EBAY      </stp>
        <stp>High</stp>
        <stp/>
        <stp>T</stp>
        <tr r="F23" s="1"/>
      </tp>
      <tp>
        <v>49.09</v>
        <stp/>
        <stp>ContractData</stp>
        <stp>S.US.PYPL</stp>
        <stp>LastTradeToday</stp>
        <stp/>
        <stp>T</stp>
        <tr r="H50" s="1"/>
      </tp>
      <tp>
        <v>0.63</v>
        <stp/>
        <stp>ContractData</stp>
        <stp xml:space="preserve">S.US.FISV      </stp>
        <stp>NetLastTradeToday</stp>
        <stp/>
        <stp>T</stp>
        <tr r="I28" s="1"/>
      </tp>
      <tp>
        <v>0.11</v>
        <stp/>
        <stp>ContractData</stp>
        <stp xml:space="preserve">S.US.FIS       </stp>
        <stp>NetLastTradeToday</stp>
        <stp/>
        <stp>T</stp>
        <tr r="I27" s="1"/>
      </tp>
      <tp>
        <v>0.05</v>
        <stp/>
        <stp>ContractData</stp>
        <stp xml:space="preserve">S.US.FLIR      </stp>
        <stp>NetLastTradeToday</stp>
        <stp/>
        <stp>T</stp>
        <tr r="I29" s="1"/>
      </tp>
      <tp t="s">
        <v>Autodesk Inc</v>
        <stp/>
        <stp>ContractData</stp>
        <stp xml:space="preserve">S.US.ADSK      </stp>
        <stp>LongDescription</stp>
        <stp/>
        <stp>T</stp>
        <tr r="V14" s="1"/>
        <tr r="D13" s="1"/>
      </tp>
      <tp>
        <v>1.82</v>
        <stp/>
        <stp>ContractData</stp>
        <stp>S.US.FB</stp>
        <stp>NetLastTradeToday</stp>
        <stp/>
        <stp>T</stp>
        <tr r="I28" s="2"/>
        <tr r="I26" s="1"/>
      </tp>
      <tp t="s">
        <v>Cognizant Tech Solutions Corp</v>
        <stp/>
        <stp>ContractData</stp>
        <stp xml:space="preserve">S.US.CTSH      </stp>
        <stp>LongDescription</stp>
        <stp/>
        <stp>T</stp>
        <tr r="V18" s="1"/>
        <tr r="D19" s="1"/>
      </tp>
      <tp t="s">
        <v>Verisign Inc</v>
        <stp/>
        <stp>ContractData</stp>
        <stp xml:space="preserve">S.US.VRSN      </stp>
        <stp>LongDescription</stp>
        <stp/>
        <stp>T</stp>
        <tr r="V31" s="1"/>
        <tr r="D63" s="1"/>
      </tp>
      <tp>
        <v>-2.0699999999999998</v>
        <stp/>
        <stp>ContractData</stp>
        <stp xml:space="preserve">S.US.FFIV      </stp>
        <stp>NetLastTradeToday</stp>
        <stp/>
        <stp>T</stp>
        <tr r="I25" s="1"/>
      </tp>
      <tp t="s">
        <v>FISERV Inc</v>
        <stp/>
        <stp>ContractData</stp>
        <stp xml:space="preserve">S.US.FISV      </stp>
        <stp>LongDescription</stp>
        <stp/>
        <stp>T</stp>
        <tr r="V25" s="1"/>
        <tr r="D28" s="1"/>
      </tp>
      <tp>
        <v>2.1840000000000002</v>
        <stp/>
        <stp>StudyData</stp>
        <stp>S.US.QRVO</stp>
        <stp>ATR</stp>
        <stp>MaType=Sim,Period=10</stp>
        <stp>ATR</stp>
        <stp>D</stp>
        <stp>-1</stp>
        <stp>ALL</stp>
        <stp/>
        <stp/>
        <stp>FALSE</stp>
        <stp>T</stp>
        <tr r="K18" s="2"/>
      </tp>
      <tp>
        <v>2094577</v>
        <stp/>
        <stp>ContractData</stp>
        <stp xml:space="preserve">S.US.AKAM      </stp>
        <stp>T_CVol</stp>
        <stp/>
        <stp>T</stp>
        <tr r="K5" s="1"/>
      </tp>
      <tp>
        <v>3028502</v>
        <stp/>
        <stp>ContractData</stp>
        <stp>S.US.ADI</stp>
        <stp>T_CVol</stp>
        <stp/>
        <stp>T</stp>
        <tr r="O23" s="2"/>
      </tp>
      <tp>
        <v>454062</v>
        <stp/>
        <stp>ContractData</stp>
        <stp>S.US.MSI</stp>
        <stp>T_CVol</stp>
        <stp/>
        <stp>T</stp>
        <tr r="O41" s="2"/>
        <tr r="K45" s="1"/>
      </tp>
      <tp>
        <v>46.99</v>
        <stp/>
        <stp>ContractData</stp>
        <stp>S.US.AKAM</stp>
        <stp>LastTradeToday</stp>
        <stp/>
        <stp>T</stp>
        <tr r="H40" s="2"/>
      </tp>
      <tp>
        <v>57.68</v>
        <stp/>
        <stp>ContractData</stp>
        <stp xml:space="preserve">S.US.PAYX      </stp>
        <stp>High</stp>
        <stp/>
        <stp>T</stp>
        <tr r="F49" s="1"/>
      </tp>
      <tp>
        <v>65.930000000000007</v>
        <stp/>
        <stp>ContractData</stp>
        <stp xml:space="preserve">S.US.XLNX      </stp>
        <stp>High</stp>
        <stp/>
        <stp>T</stp>
        <tr r="F68" s="1"/>
      </tp>
      <tp>
        <v>-0.54469721243191283</v>
        <stp/>
        <stp>ContractData</stp>
        <stp xml:space="preserve">S.US.CA        </stp>
        <stp>PerCentNetLastTrade</stp>
        <stp/>
        <stp>T</stp>
        <tr r="P57" s="1"/>
        <tr r="J16" s="1"/>
      </tp>
      <tp>
        <v>1.2592592592592593</v>
        <stp/>
        <stp>ContractData</stp>
        <stp xml:space="preserve">S.US.MU        </stp>
        <stp>PerCentNetLastTrade</stp>
        <stp/>
        <stp>T</stp>
        <tr r="P10" s="1"/>
        <tr r="J43" s="1"/>
      </tp>
      <tp>
        <v>-0.8476027397260274</v>
        <stp/>
        <stp>ContractData</stp>
        <stp xml:space="preserve">S.US.MA        </stp>
        <stp>PerCentNetLastTrade</stp>
        <stp/>
        <stp>T</stp>
        <tr r="P60" s="1"/>
        <tr r="J41" s="1"/>
      </tp>
      <tp>
        <v>0.40427634534183809</v>
        <stp/>
        <stp>ContractData</stp>
        <stp xml:space="preserve">S.US.IT        </stp>
        <stp>PerCentNetLastTrade</stp>
        <stp/>
        <stp>T</stp>
        <tr r="P26" s="1"/>
        <tr r="J30" s="1"/>
      </tp>
      <tp>
        <v>-0.42328042328042326</v>
        <stp/>
        <stp>ContractData</stp>
        <stp xml:space="preserve">S.US.WU        </stp>
        <stp>PerCentNetLastTrade</stp>
        <stp/>
        <stp>T</stp>
        <tr r="P52" s="1"/>
        <tr r="J66" s="1"/>
      </tp>
      <tp>
        <v>-0.13077593722755013</v>
        <stp/>
        <stp>ContractData</stp>
        <stp xml:space="preserve">S.US.V         </stp>
        <stp>PerCentNetLastTrade</stp>
        <stp/>
        <stp>T</stp>
        <tr r="P41" s="1"/>
        <tr r="J64" s="1"/>
      </tp>
      <tp>
        <v>148.95000000000002</v>
        <stp/>
        <stp>ContractData</stp>
        <stp xml:space="preserve">S.US.LRCX      </stp>
        <stp>High</stp>
        <stp/>
        <stp>T</stp>
        <tr r="F40" s="1"/>
      </tp>
      <tp>
        <v>0.03</v>
        <stp/>
        <stp>ContractData</stp>
        <stp xml:space="preserve">S.US.GLW       </stp>
        <stp>NetLastTradeToday</stp>
        <stp/>
        <stp>T</stp>
        <tr r="I20" s="1"/>
      </tp>
      <tp>
        <v>0.93</v>
        <stp/>
        <stp>ContractData</stp>
        <stp xml:space="preserve">S.US.GPN       </stp>
        <stp>NetLastTradeToday</stp>
        <stp/>
        <stp>T</stp>
        <tr r="I31" s="1"/>
      </tp>
      <tp>
        <v>748308</v>
        <stp/>
        <stp>ContractData</stp>
        <stp xml:space="preserve">S.US.RHT       </stp>
        <stp>T_CVol</stp>
        <stp/>
        <stp>T</stp>
        <tr r="K53" s="1"/>
      </tp>
      <tp>
        <v>8602893</v>
        <stp/>
        <stp>ContractData</stp>
        <stp xml:space="preserve">S.US.YHOO      </stp>
        <stp>T_CVol</stp>
        <stp/>
        <stp>T</stp>
        <tr r="K69" s="1"/>
      </tp>
      <tp>
        <v>94.04</v>
        <stp/>
        <stp>ContractData</stp>
        <stp>S.US.ADSK</stp>
        <stp>OPen</stp>
        <stp/>
        <stp>T</stp>
        <tr r="L31" s="2"/>
      </tp>
      <tp>
        <v>3.3636614281775574</v>
        <stp/>
        <stp>ContractData</stp>
        <stp>S.US.QRVO</stp>
        <stp>PerCentNetLastTrade</stp>
        <stp/>
        <stp>T</stp>
        <tr r="J18" s="2"/>
        <tr r="P1" s="1"/>
        <tr r="J51" s="1"/>
      </tp>
      <tp t="s">
        <v>Auto Data Processing Inc</v>
        <stp/>
        <stp>ContractData</stp>
        <stp xml:space="preserve">S.US.ADP       </stp>
        <stp>LongDescription</stp>
        <stp/>
        <stp>T</stp>
        <tr r="V16" s="1"/>
        <tr r="D14" s="1"/>
      </tp>
      <tp>
        <v>296593</v>
        <stp/>
        <stp>ContractData</stp>
        <stp xml:space="preserve">S.US.FISV      </stp>
        <stp>T_CVol</stp>
        <stp/>
        <stp>T</stp>
        <tr r="K28" s="1"/>
      </tp>
      <tp>
        <v>781568</v>
        <stp/>
        <stp>ContractData</stp>
        <stp xml:space="preserve">S.US.FIS       </stp>
        <stp>T_CVol</stp>
        <stp/>
        <stp>T</stp>
        <tr r="K27" s="1"/>
      </tp>
      <tp>
        <v>8.1549439347604488E-2</v>
        <stp/>
        <stp>ContractData</stp>
        <stp>S.US.PYPL</stp>
        <stp>PerCentNetLastTrade</stp>
        <stp/>
        <stp>T</stp>
        <tr r="P35" s="1"/>
        <tr r="J50" s="1"/>
      </tp>
      <tp>
        <v>235.82</v>
        <stp/>
        <stp>ContractData</stp>
        <stp>S.US.AVGO</stp>
        <stp>LastTradeToday</stp>
        <stp/>
        <stp>T</stp>
        <tr r="H21" s="2"/>
        <tr r="H15" s="1"/>
      </tp>
      <tp>
        <v>31.11</v>
        <stp/>
        <stp>ContractData</stp>
        <stp>S.US.CSCO</stp>
        <stp>LastTradeToday</stp>
        <stp/>
        <stp>T</stp>
        <tr r="H48" s="2"/>
      </tp>
      <tp>
        <v>74.98</v>
        <stp/>
        <stp>ContractData</stp>
        <stp>S.US.QRVO</stp>
        <stp>LastTradeToday</stp>
        <stp/>
        <stp>T</stp>
        <tr r="H18" s="2"/>
        <tr r="H51" s="1"/>
      </tp>
      <tp>
        <v>49.24</v>
        <stp/>
        <stp>ContractData</stp>
        <stp>S.US.YHOO</stp>
        <stp>LastTradeToday</stp>
        <stp/>
        <stp>T</stp>
        <tr r="H38" s="2"/>
      </tp>
      <tp>
        <v>1.42</v>
        <stp/>
        <stp>ContractData</stp>
        <stp>S.US.EA</stp>
        <stp>NetLastTradeToday</stp>
        <stp/>
        <stp>T</stp>
        <tr r="I26" s="2"/>
        <tr r="I24" s="1"/>
      </tp>
      <tp>
        <v>-0.06</v>
        <stp/>
        <stp>ContractData</stp>
        <stp xml:space="preserve">S.US.EBAY      </stp>
        <stp>NetLastTradeToday</stp>
        <stp/>
        <stp>T</stp>
        <tr r="I23" s="1"/>
      </tp>
      <tp t="s">
        <v>Apple Inc</v>
        <stp/>
        <stp>ContractData</stp>
        <stp xml:space="preserve">S.US.AAPL      </stp>
        <stp>LongDescription</stp>
        <stp/>
        <stp>T</stp>
        <tr r="V13" s="1"/>
        <tr r="D11" s="1"/>
      </tp>
      <tp t="s">
        <v>Synopsis</v>
        <stp/>
        <stp>ContractData</stp>
        <stp xml:space="preserve">S.US.SNPS      </stp>
        <stp>LongDescription</stp>
        <stp/>
        <stp>T</stp>
        <tr r="V68" s="1"/>
        <tr r="D58" s="1"/>
      </tp>
      <tp t="s">
        <v>Juniper Networks, Inc.</v>
        <stp/>
        <stp>ContractData</stp>
        <stp xml:space="preserve">S.US.JNPR      </stp>
        <stp>LongDescription</stp>
        <stp/>
        <stp>T</stp>
        <tr r="V53" s="1"/>
        <tr r="D38" s="1"/>
      </tp>
      <tp t="s">
        <v>Corning Incorporated</v>
        <stp/>
        <stp>ContractData</stp>
        <stp xml:space="preserve">S.US.GLW       </stp>
        <stp>LongDescription</stp>
        <stp/>
        <stp>T</stp>
        <tr r="V34" s="1"/>
        <tr r="D20" s="1"/>
      </tp>
      <tp>
        <v>887827</v>
        <stp/>
        <stp>ContractData</stp>
        <stp xml:space="preserve">S.US.INTU      </stp>
        <stp>T_CVol</stp>
        <stp/>
        <stp>T</stp>
        <tr r="K37" s="1"/>
      </tp>
      <tp>
        <v>8849420</v>
        <stp/>
        <stp>ContractData</stp>
        <stp xml:space="preserve">S.US.INTC      </stp>
        <stp>T_CVol</stp>
        <stp/>
        <stp>T</stp>
        <tr r="K35" s="1"/>
      </tp>
      <tp>
        <v>3855582</v>
        <stp/>
        <stp>ContractData</stp>
        <stp xml:space="preserve">S.US.JNPR      </stp>
        <stp>T_CVol</stp>
        <stp/>
        <stp>T</stp>
        <tr r="K38" s="1"/>
      </tp>
      <tp>
        <v>1647258</v>
        <stp/>
        <stp>ContractData</stp>
        <stp xml:space="preserve">S.US.SNPS      </stp>
        <stp>T_CVol</stp>
        <stp/>
        <stp>T</stp>
        <tr r="K58" s="1"/>
      </tp>
      <tp>
        <v>1.82</v>
        <stp/>
        <stp>StudyData</stp>
        <stp>S.US.SWKS</stp>
        <stp>ATR</stp>
        <stp>MaType=Sim,Period=10</stp>
        <stp>ATR</stp>
        <stp>D</stp>
        <stp>-1</stp>
        <stp>ALL</stp>
        <stp/>
        <stp/>
        <stp>FALSE</stp>
        <stp>T</stp>
        <tr r="K20" s="2"/>
      </tp>
      <tp>
        <v>47.74</v>
        <stp/>
        <stp>ContractData</stp>
        <stp>S.US.YHOO</stp>
        <stp>LOw</stp>
        <stp/>
        <stp>T</stp>
        <tr r="N38" s="2"/>
      </tp>
      <tp>
        <v>487915</v>
        <stp/>
        <stp>ContractData</stp>
        <stp>S.US.TEL</stp>
        <stp>T_CVol</stp>
        <stp/>
        <stp>T</stp>
        <tr r="O34" s="2"/>
        <tr r="K59" s="1"/>
      </tp>
      <tp>
        <v>3121387.9523809501</v>
        <stp/>
        <stp>StudyData</stp>
        <stp>S.US.MA</stp>
        <stp>MA</stp>
        <stp>InputChoice=Vol,MAType=Sim,Period=21</stp>
        <stp>MA</stp>
        <stp>D</stp>
        <stp>-1</stp>
        <stp>all</stp>
        <stp/>
        <stp/>
        <stp/>
        <stp>T</stp>
        <tr r="Q39" s="2"/>
      </tp>
      <tp>
        <v>24714481.71428572</v>
        <stp/>
        <stp>StudyData</stp>
        <stp>S.US.MU</stp>
        <stp>MA</stp>
        <stp>InputChoice=Vol,MAType=Sim,Period=21</stp>
        <stp>MA</stp>
        <stp>D</stp>
        <stp>-1</stp>
        <stp>all</stp>
        <stp/>
        <stp/>
        <stp/>
        <stp>T</stp>
        <tr r="Q27" s="2"/>
      </tp>
      <tp>
        <v>6.0259999999999998</v>
        <stp/>
        <stp>StudyData</stp>
        <stp>S.US.NVDA</stp>
        <stp>ATR</stp>
        <stp>MaType=Sim,Period=10</stp>
        <stp>ATR</stp>
        <stp>D</stp>
        <stp>-1</stp>
        <stp>ALL</stp>
        <stp/>
        <stp/>
        <stp>FALSE</stp>
        <stp>T</stp>
        <tr r="K19" s="2"/>
      </tp>
      <tp>
        <v>4.5759999999999996</v>
        <stp/>
        <stp>StudyData</stp>
        <stp>S.US.AVGO</stp>
        <stp>ATR</stp>
        <stp>MaType=Sim,Period=10</stp>
        <stp>ATR</stp>
        <stp>D</stp>
        <stp>-1</stp>
        <stp>ALL</stp>
        <stp/>
        <stp/>
        <stp>FALSE</stp>
        <stp>T</stp>
        <tr r="K21" s="2"/>
      </tp>
      <tp>
        <v>64.290000000000006</v>
        <stp/>
        <stp>ContractData</stp>
        <stp>S.US.XLNX</stp>
        <stp>LOw</stp>
        <stp/>
        <stp>T</stp>
        <tr r="N29" s="2"/>
      </tp>
      <tp>
        <v>95.7</v>
        <stp/>
        <stp>ContractData</stp>
        <stp>S.US.ADSK</stp>
        <stp>HIgh</stp>
        <stp/>
        <stp>T</stp>
        <tr r="M31" s="2"/>
      </tp>
      <tp>
        <v>54.99</v>
        <stp/>
        <stp>ContractData</stp>
        <stp>S.US.ATVI</stp>
        <stp>LastTradeToday</stp>
        <stp/>
        <stp>T</stp>
        <tr r="H25" s="2"/>
      </tp>
      <tp>
        <v>-0.17</v>
        <stp/>
        <stp>ContractData</stp>
        <stp xml:space="preserve">S.US.CA        </stp>
        <stp>NetLastTradeToday</stp>
        <stp/>
        <stp>T</stp>
        <tr r="I16" s="1"/>
      </tp>
      <tp>
        <v>-0.17</v>
        <stp/>
        <stp>ContractData</stp>
        <stp>S.US.CA</stp>
        <stp>NetLastTradeToday</stp>
        <stp/>
        <stp>T</stp>
        <tr r="I36" s="2"/>
      </tp>
      <tp t="s">
        <v>Activision Blizzard Inc</v>
        <stp/>
        <stp>ContractData</stp>
        <stp xml:space="preserve">S.US.ATVI      </stp>
        <stp>LongDescription</stp>
        <stp/>
        <stp>T</stp>
        <tr r="V8" s="1"/>
        <tr r="D2" s="1"/>
      </tp>
      <tp>
        <v>-0.21</v>
        <stp/>
        <stp>ContractData</stp>
        <stp xml:space="preserve">S.US.CRM       </stp>
        <stp>NetLastTradeToday</stp>
        <stp/>
        <stp>T</stp>
        <tr r="I54" s="1"/>
      </tp>
      <tp>
        <v>-2.71</v>
        <stp/>
        <stp>ContractData</stp>
        <stp xml:space="preserve">S.US.CSCO      </stp>
        <stp>NetLastTradeToday</stp>
        <stp/>
        <stp>T</stp>
        <tr r="I17" s="1"/>
      </tp>
      <tp>
        <v>0.55000000000000004</v>
        <stp/>
        <stp>ContractData</stp>
        <stp xml:space="preserve">S.US.CTSH      </stp>
        <stp>NetLastTradeToday</stp>
        <stp/>
        <stp>T</stp>
        <tr r="I19" s="1"/>
      </tp>
      <tp>
        <v>-0.49</v>
        <stp/>
        <stp>ContractData</stp>
        <stp xml:space="preserve">S.US.CTXS      </stp>
        <stp>NetLastTradeToday</stp>
        <stp/>
        <stp>T</stp>
        <tr r="I18" s="1"/>
      </tp>
      <tp>
        <v>3025105</v>
        <stp/>
        <stp>ContractData</stp>
        <stp xml:space="preserve">S.US.GLW       </stp>
        <stp>T_CVol</stp>
        <stp/>
        <stp>T</stp>
        <tr r="K20" s="1"/>
      </tp>
      <tp>
        <v>2629281</v>
        <stp/>
        <stp>ContractData</stp>
        <stp xml:space="preserve">S.US.XLNX      </stp>
        <stp>T_CVol</stp>
        <stp/>
        <stp>T</stp>
        <tr r="K68" s="1"/>
      </tp>
      <tp>
        <v>263474</v>
        <stp/>
        <stp>ContractData</stp>
        <stp xml:space="preserve">S.US.FLIR      </stp>
        <stp>T_CVol</stp>
        <stp/>
        <stp>T</stp>
        <tr r="K29" s="1"/>
      </tp>
      <tp>
        <v>790317</v>
        <stp/>
        <stp>ContractData</stp>
        <stp xml:space="preserve">S.US.KLAC      </stp>
        <stp>T_CVol</stp>
        <stp/>
        <stp>T</stp>
        <tr r="K39" s="1"/>
      </tp>
      <tp>
        <v>305973</v>
        <stp/>
        <stp>ContractData</stp>
        <stp>S.US.GPN</stp>
        <stp>T_CVol</stp>
        <stp/>
        <stp>T</stp>
        <tr r="O32" s="2"/>
      </tp>
      <tp>
        <v>146.68</v>
        <stp/>
        <stp>ContractData</stp>
        <stp xml:space="preserve">S.US.LRCX      </stp>
        <stp>Open</stp>
        <stp/>
        <stp>T</stp>
        <tr r="E40" s="1"/>
      </tp>
      <tp>
        <v>64.55</v>
        <stp/>
        <stp>ContractData</stp>
        <stp xml:space="preserve">S.US.XLNX      </stp>
        <stp>Open</stp>
        <stp/>
        <stp>T</stp>
        <tr r="E68" s="1"/>
      </tp>
      <tp>
        <v>57</v>
        <stp/>
        <stp>ContractData</stp>
        <stp xml:space="preserve">S.US.PAYX      </stp>
        <stp>Open</stp>
        <stp/>
        <stp>T</stp>
        <tr r="E49" s="1"/>
      </tp>
      <tp t="s">
        <v>Red Hat Inc</v>
        <stp/>
        <stp>ContractData</stp>
        <stp xml:space="preserve">S.US.RHT       </stp>
        <stp>LongDescription</stp>
        <stp/>
        <stp>T</stp>
        <tr r="V51" s="1"/>
        <tr r="D53" s="1"/>
      </tp>
      <tp>
        <v>1.31</v>
        <stp/>
        <stp>StudyData</stp>
        <stp>S.US.CTXS</stp>
        <stp>ATR</stp>
        <stp>MaType=Sim,Period=10</stp>
        <stp>ATR</stp>
        <stp>D</stp>
        <stp>-1</stp>
        <stp>ALL</stp>
        <stp/>
        <stp/>
        <stp>FALSE</stp>
        <stp>T</stp>
        <tr r="K37" s="2"/>
      </tp>
      <tp>
        <v>1.1419999999999999</v>
        <stp/>
        <stp>StudyData</stp>
        <stp>S.US.ATVI</stp>
        <stp>ATR</stp>
        <stp>MaType=Sim,Period=10</stp>
        <stp>ATR</stp>
        <stp>D</stp>
        <stp>-1</stp>
        <stp>ALL</stp>
        <stp/>
        <stp/>
        <stp>FALSE</stp>
        <stp>T</stp>
        <tr r="K25" s="2"/>
      </tp>
      <tp>
        <v>60956631</v>
        <stp/>
        <stp>ContractData</stp>
        <stp xml:space="preserve">S.US.AMD       </stp>
        <stp>T_CVol</stp>
        <stp/>
        <stp>T</stp>
        <tr r="K4" s="1"/>
      </tp>
      <tp>
        <v>9807521</v>
        <stp/>
        <stp>ContractData</stp>
        <stp xml:space="preserve">S.US.AMAT      </stp>
        <stp>T_CVol</stp>
        <stp/>
        <stp>T</stp>
        <tr r="K12" s="1"/>
      </tp>
      <tp>
        <v>151.27000000000001</v>
        <stp/>
        <stp>ContractData</stp>
        <stp>S.US.AAPL</stp>
        <stp>OPen</stp>
        <stp/>
        <stp>T</stp>
        <tr r="L30" s="2"/>
      </tp>
      <tp>
        <v>128.02000000000001</v>
        <stp/>
        <stp>ContractData</stp>
        <stp>S.US.FFIV</stp>
        <stp>HIgh</stp>
        <stp/>
        <stp>T</stp>
        <tr r="M46" s="2"/>
      </tp>
      <tp>
        <v>95.01</v>
        <stp/>
        <stp>ContractData</stp>
        <stp>S.US.ADSK</stp>
        <stp>LastTradeToday</stp>
        <stp/>
        <stp>T</stp>
        <tr r="H31" s="2"/>
      </tp>
      <tp>
        <v>33.64</v>
        <stp/>
        <stp>ContractData</stp>
        <stp xml:space="preserve">S.US.EBAY      </stp>
        <stp>Open</stp>
        <stp/>
        <stp>T</stp>
        <tr r="E23" s="1"/>
      </tp>
      <tp>
        <v>104.34</v>
        <stp/>
        <stp>ContractData</stp>
        <stp>S.US.EA</stp>
        <stp>Low</stp>
        <stp/>
        <stp>T</stp>
        <tr r="G24" s="1"/>
      </tp>
      <tp>
        <v>144.51</v>
        <stp/>
        <stp>ContractData</stp>
        <stp>S.US.FB</stp>
        <stp>Low</stp>
        <stp/>
        <stp>T</stp>
        <tr r="G26" s="1"/>
      </tp>
      <tp>
        <v>104.34</v>
        <stp/>
        <stp>ContractData</stp>
        <stp>S.US.EA</stp>
        <stp>LOw</stp>
        <stp/>
        <stp>T</stp>
        <tr r="N26" s="2"/>
      </tp>
      <tp>
        <v>144.51</v>
        <stp/>
        <stp>ContractData</stp>
        <stp>S.US.FB</stp>
        <stp>LOw</stp>
        <stp/>
        <stp>T</stp>
        <tr r="N28" s="2"/>
      </tp>
      <tp>
        <v>30.92</v>
        <stp/>
        <stp>ContractData</stp>
        <stp>S.US.CA</stp>
        <stp>LOw</stp>
        <stp/>
        <stp>T</stp>
        <tr r="N36" s="2"/>
      </tp>
      <tp>
        <v>27.080000000000002</v>
        <stp/>
        <stp>ContractData</stp>
        <stp>S.US.MU</stp>
        <stp>LOw</stp>
        <stp/>
        <stp>T</stp>
        <tr r="N27" s="2"/>
      </tp>
      <tp>
        <v>115.68</v>
        <stp/>
        <stp>ContractData</stp>
        <stp>S.US.MA</stp>
        <stp>LOw</stp>
        <stp/>
        <stp>T</stp>
        <tr r="N39" s="2"/>
      </tp>
      <tp t="s">
        <v>Intel Corporation</v>
        <stp/>
        <stp>ContractData</stp>
        <stp xml:space="preserve">S.US.INTC      </stp>
        <stp>LongDescription</stp>
        <stp/>
        <stp>T</stp>
        <tr r="V29" s="1"/>
        <tr r="D35" s="1"/>
      </tp>
      <tp>
        <v>-0.51</v>
        <stp/>
        <stp>ContractData</stp>
        <stp xml:space="preserve">S.US.AKAM      </stp>
        <stp>NetLastTradeToday</stp>
        <stp/>
        <stp>T</stp>
        <tr r="I5" s="1"/>
      </tp>
      <tp>
        <v>0.04</v>
        <stp/>
        <stp>ContractData</stp>
        <stp xml:space="preserve">S.US.AMD       </stp>
        <stp>NetLastTradeToday</stp>
        <stp/>
        <stp>T</stp>
        <tr r="I4" s="1"/>
      </tp>
      <tp>
        <v>0.83000000000000007</v>
        <stp/>
        <stp>ContractData</stp>
        <stp xml:space="preserve">S.US.AMAT      </stp>
        <stp>NetLastTradeToday</stp>
        <stp/>
        <stp>T</stp>
        <tr r="I12" s="1"/>
      </tp>
      <tp>
        <v>1.78</v>
        <stp/>
        <stp>ContractData</stp>
        <stp xml:space="preserve">S.US.AAPL      </stp>
        <stp>NetLastTradeToday</stp>
        <stp/>
        <stp>T</stp>
        <tr r="I11" s="1"/>
      </tp>
      <tp>
        <v>-0.43</v>
        <stp/>
        <stp>ContractData</stp>
        <stp xml:space="preserve">S.US.ACN       </stp>
        <stp>NetLastTradeToday</stp>
        <stp/>
        <stp>T</stp>
        <tr r="I1" s="1"/>
      </tp>
      <tp>
        <v>0.88</v>
        <stp/>
        <stp>ContractData</stp>
        <stp xml:space="preserve">S.US.ADP       </stp>
        <stp>NetLastTradeToday</stp>
        <stp/>
        <stp>T</stp>
        <tr r="I14" s="1"/>
      </tp>
      <tp>
        <v>1.04</v>
        <stp/>
        <stp>ContractData</stp>
        <stp xml:space="preserve">S.US.ADSK      </stp>
        <stp>NetLastTradeToday</stp>
        <stp/>
        <stp>T</stp>
        <tr r="I13" s="1"/>
      </tp>
      <tp>
        <v>-3.41</v>
        <stp/>
        <stp>ContractData</stp>
        <stp xml:space="preserve">S.US.ADS       </stp>
        <stp>NetLastTradeToday</stp>
        <stp/>
        <stp>T</stp>
        <tr r="I6" s="1"/>
      </tp>
      <tp>
        <v>-0.32</v>
        <stp/>
        <stp>ContractData</stp>
        <stp xml:space="preserve">S.US.ADBE      </stp>
        <stp>NetLastTradeToday</stp>
        <stp/>
        <stp>T</stp>
        <tr r="I3" s="1"/>
      </tp>
      <tp>
        <v>1.24</v>
        <stp/>
        <stp>ContractData</stp>
        <stp xml:space="preserve">S.US.ADI       </stp>
        <stp>NetLastTradeToday</stp>
        <stp/>
        <stp>T</stp>
        <tr r="I10" s="1"/>
      </tp>
      <tp t="s">
        <v>Intuit Corp</v>
        <stp/>
        <stp>ContractData</stp>
        <stp xml:space="preserve">S.US.INTU      </stp>
        <stp>LongDescription</stp>
        <stp/>
        <stp>T</stp>
        <tr r="V38" s="1"/>
        <tr r="D37" s="1"/>
      </tp>
      <tp>
        <v>-0.36</v>
        <stp/>
        <stp>ContractData</stp>
        <stp xml:space="preserve">S.US.APH       </stp>
        <stp>NetLastTradeToday</stp>
        <stp/>
        <stp>T</stp>
        <tr r="I9" s="1"/>
      </tp>
      <tp>
        <v>0.76</v>
        <stp/>
        <stp>ContractData</stp>
        <stp xml:space="preserve">S.US.ATVI      </stp>
        <stp>NetLastTradeToday</stp>
        <stp/>
        <stp>T</stp>
        <tr r="I2" s="1"/>
      </tp>
      <tp>
        <v>1412922</v>
        <stp/>
        <stp>ContractData</stp>
        <stp xml:space="preserve">S.US.IBM       </stp>
        <stp>T_CVol</stp>
        <stp/>
        <stp>T</stp>
        <tr r="K36" s="1"/>
      </tp>
      <tp>
        <v>6993869</v>
        <stp/>
        <stp>ContractData</stp>
        <stp xml:space="preserve">S.US.EBAY      </stp>
        <stp>T_CVol</stp>
        <stp/>
        <stp>T</stp>
        <tr r="K23" s="1"/>
      </tp>
      <tp>
        <v>75</v>
        <stp/>
        <stp>ContractData</stp>
        <stp>S.US.SNPS</stp>
        <stp>OPen</stp>
        <stp/>
        <stp>T</stp>
        <tr r="L47" s="2"/>
      </tp>
      <tp>
        <v>119.3</v>
        <stp/>
        <stp>ContractData</stp>
        <stp xml:space="preserve">S.US.FISV      </stp>
        <stp>Open</stp>
        <stp/>
        <stp>T</stp>
        <tr r="E28" s="1"/>
      </tp>
      <tp>
        <v>126.89</v>
        <stp/>
        <stp>ContractData</stp>
        <stp xml:space="preserve">S.US.FFIV      </stp>
        <stp>Open</stp>
        <stp/>
        <stp>T</stp>
        <tr r="E25" s="1"/>
      </tp>
      <tp>
        <v>0.60399999999999998</v>
        <stp/>
        <stp>StudyData</stp>
        <stp>S.US.CA</stp>
        <stp>ATR</stp>
        <stp>MaType=Sim,Period=10</stp>
        <stp>ATR</stp>
        <stp>D</stp>
        <stp>-1</stp>
        <stp>ALL</stp>
        <stp/>
        <stp/>
        <stp>FALSE</stp>
        <stp>T</stp>
        <tr r="K36" s="2"/>
      </tp>
      <tp>
        <v>2.0619999999999998</v>
        <stp/>
        <stp>StudyData</stp>
        <stp>S.US.FB</stp>
        <stp>ATR</stp>
        <stp>MaType=Sim,Period=10</stp>
        <stp>ATR</stp>
        <stp>D</stp>
        <stp>-1</stp>
        <stp>ALL</stp>
        <stp/>
        <stp/>
        <stp>FALSE</stp>
        <stp>T</stp>
        <tr r="K28" s="2"/>
      </tp>
      <tp>
        <v>3.4340000000000002</v>
        <stp/>
        <stp>StudyData</stp>
        <stp>S.US.EA</stp>
        <stp>ATR</stp>
        <stp>MaType=Sim,Period=10</stp>
        <stp>ATR</stp>
        <stp>D</stp>
        <stp>-1</stp>
        <stp>ALL</stp>
        <stp/>
        <stp/>
        <stp>FALSE</stp>
        <stp>T</stp>
        <tr r="K26" s="2"/>
      </tp>
      <tp>
        <v>0.751</v>
        <stp/>
        <stp>StudyData</stp>
        <stp>S.US.MU</stp>
        <stp>ATR</stp>
        <stp>MaType=Sim,Period=10</stp>
        <stp>ATR</stp>
        <stp>D</stp>
        <stp>-1</stp>
        <stp>ALL</stp>
        <stp/>
        <stp/>
        <stp>FALSE</stp>
        <stp>T</stp>
        <tr r="K27" s="2"/>
      </tp>
      <tp>
        <v>1.165</v>
        <stp/>
        <stp>StudyData</stp>
        <stp>S.US.MA</stp>
        <stp>ATR</stp>
        <stp>MaType=Sim,Period=10</stp>
        <stp>ATR</stp>
        <stp>D</stp>
        <stp>-1</stp>
        <stp>ALL</stp>
        <stp/>
        <stp/>
        <stp>FALSE</stp>
        <stp>T</stp>
        <tr r="K39" s="2"/>
      </tp>
      <tp>
        <v>13575466</v>
        <stp/>
        <stp>ContractData</stp>
        <stp>S.US.FB</stp>
        <stp>T_CVol</stp>
        <stp/>
        <stp>T</stp>
        <tr r="O28" s="2"/>
        <tr r="K26" s="1"/>
      </tp>
      <tp>
        <v>3.14</v>
        <stp/>
        <stp>ContractData</stp>
        <stp xml:space="preserve">S.US.NVDA      </stp>
        <stp>NetLastTradeToday</stp>
        <stp/>
        <stp>T</stp>
        <tr r="I47" s="1"/>
      </tp>
      <tp>
        <v>6355270</v>
        <stp/>
        <stp>ContractData</stp>
        <stp xml:space="preserve">S.US.QCOM      </stp>
        <stp>T_CVol</stp>
        <stp/>
        <stp>T</stp>
        <tr r="K52" s="1"/>
      </tp>
      <tp>
        <v>748051</v>
        <stp/>
        <stp>ContractData</stp>
        <stp xml:space="preserve">S.US.ACN       </stp>
        <stp>T_CVol</stp>
        <stp/>
        <stp>T</stp>
        <tr r="K1" s="1"/>
      </tp>
      <tp>
        <v>921</v>
        <stp/>
        <stp>ContractData</stp>
        <stp>S.US.GOOG</stp>
        <stp>Open</stp>
        <stp/>
        <stp>T</stp>
        <tr r="E8" s="1"/>
      </tp>
      <tp>
        <v>1431135</v>
        <stp/>
        <stp>ContractData</stp>
        <stp xml:space="preserve">S.US.MCHP      </stp>
        <stp>T_CVol</stp>
        <stp/>
        <stp>T</stp>
        <tr r="K42" s="1"/>
      </tp>
      <tp>
        <v>943.2</v>
        <stp/>
        <stp>ContractData</stp>
        <stp>S.US.GOOGL</stp>
        <stp>Open</stp>
        <stp/>
        <stp>T</stp>
        <tr r="E7" s="1"/>
      </tp>
      <tp>
        <v>49.53</v>
        <stp/>
        <stp>ContractData</stp>
        <stp>S.US.YHOO</stp>
        <stp>HIgh</stp>
        <stp/>
        <stp>T</stp>
        <tr r="M38" s="2"/>
      </tp>
      <tp>
        <v>1.3492968453059673</v>
        <stp/>
        <stp>ContractData</stp>
        <stp>S.US.EA</stp>
        <stp>PerCentNetLastTrade</stp>
        <stp/>
        <stp>T</stp>
        <tr r="J26" s="2"/>
        <tr r="P9" s="1"/>
        <tr r="J24" s="1"/>
      </tp>
      <tp>
        <v>1.2564722126337591</v>
        <stp/>
        <stp>ContractData</stp>
        <stp>S.US.FB</stp>
        <stp>PerCentNetLastTrade</stp>
        <stp/>
        <stp>T</stp>
        <tr r="J28" s="2"/>
        <tr r="P11" s="1"/>
        <tr r="J26" s="1"/>
      </tp>
      <tp>
        <v>-0.54469721243191283</v>
        <stp/>
        <stp>ContractData</stp>
        <stp>S.US.CA</stp>
        <stp>PerCentNetLastTrade</stp>
        <stp/>
        <stp>T</stp>
        <tr r="J36" s="2"/>
      </tp>
      <tp>
        <v>1.2592592592592593</v>
        <stp/>
        <stp>ContractData</stp>
        <stp>S.US.MU</stp>
        <stp>PerCentNetLastTrade</stp>
        <stp/>
        <stp>T</stp>
        <tr r="J27" s="2"/>
      </tp>
      <tp>
        <v>-0.8476027397260274</v>
        <stp/>
        <stp>ContractData</stp>
        <stp>S.US.MA</stp>
        <stp>PerCentNetLastTrade</stp>
        <stp/>
        <stp>T</stp>
        <tr r="J39" s="2"/>
      </tp>
      <tp>
        <v>79.56</v>
        <stp/>
        <stp>ContractData</stp>
        <stp xml:space="preserve">S.US.MCHP      </stp>
        <stp>High</stp>
        <stp/>
        <stp>T</stp>
        <tr r="F42" s="1"/>
      </tp>
      <tp>
        <v>-0.01</v>
        <stp/>
        <stp>ContractData</stp>
        <stp xml:space="preserve">S.US.ORCL      </stp>
        <stp>NetLastTradeToday</stp>
        <stp/>
        <stp>T</stp>
        <tr r="I48" s="1"/>
      </tp>
      <tp>
        <v>0.94399999999999995</v>
        <stp/>
        <stp>StudyData</stp>
        <stp>S.US.SYMC</stp>
        <stp>ATR</stp>
        <stp>MaType=Sim,Period=10</stp>
        <stp>ATR</stp>
        <stp>D</stp>
        <stp>-1</stp>
        <stp>ALL</stp>
        <stp/>
        <stp/>
        <stp>FALSE</stp>
        <stp>T</stp>
        <tr r="K44" s="2"/>
      </tp>
      <tp>
        <v>-0.82578046324269894</v>
        <stp/>
        <stp>ContractData</stp>
        <stp>S.US.YHOO</stp>
        <stp>PerCentNetLastTrade</stp>
        <stp/>
        <stp>T</stp>
        <tr r="J38" s="2"/>
      </tp>
      <tp>
        <v>47.7</v>
        <stp/>
        <stp>ContractData</stp>
        <stp>S.US.AKAM</stp>
        <stp>HIgh</stp>
        <stp/>
        <stp>T</stp>
        <tr r="M40" s="2"/>
      </tp>
      <tp>
        <v>64.55</v>
        <stp/>
        <stp>ContractData</stp>
        <stp>S.US.XLNX</stp>
        <stp>OPen</stp>
        <stp/>
        <stp>T</stp>
        <tr r="L29" s="2"/>
      </tp>
      <tp>
        <v>67.400000000000006</v>
        <stp/>
        <stp>ContractData</stp>
        <stp xml:space="preserve">S.US.MSFT      </stp>
        <stp>Open</stp>
        <stp/>
        <stp>T</stp>
        <tr r="E44" s="1"/>
      </tp>
      <tp>
        <v>103.04</v>
        <stp/>
        <stp>ContractData</stp>
        <stp xml:space="preserve">S.US.SWKS      </stp>
        <stp>High</stp>
        <stp/>
        <stp>T</stp>
        <tr r="F56" s="1"/>
      </tp>
      <tp>
        <v>75.34</v>
        <stp/>
        <stp>ContractData</stp>
        <stp xml:space="preserve">S.US.SNPS      </stp>
        <stp>High</stp>
        <stp/>
        <stp>T</stp>
        <tr r="F58" s="1"/>
      </tp>
      <tp>
        <v>43.1</v>
        <stp/>
        <stp>ContractData</stp>
        <stp xml:space="preserve">S.US.AMAT      </stp>
        <stp>Open</stp>
        <stp/>
        <stp>T</stp>
        <tr r="E12" s="1"/>
      </tp>
      <tp>
        <v>83.04</v>
        <stp/>
        <stp>ContractData</stp>
        <stp xml:space="preserve">S.US.CTXS      </stp>
        <stp>High</stp>
        <stp/>
        <stp>T</stp>
        <tr r="F18" s="1"/>
      </tp>
      <tp>
        <v>1.28</v>
        <stp/>
        <stp>ContractData</stp>
        <stp xml:space="preserve">S.US.LRCX      </stp>
        <stp>NetLastTradeToday</stp>
        <stp/>
        <stp>T</stp>
        <tr r="I40" s="1"/>
      </tp>
      <tp t="s">
        <v>Paychex Inc</v>
        <stp/>
        <stp>ContractData</stp>
        <stp xml:space="preserve">S.US.PAYX      </stp>
        <stp>LongDescription</stp>
        <stp/>
        <stp>T</stp>
        <tr r="V23" s="1"/>
        <tr r="D49" s="1"/>
      </tp>
      <tp t="s">
        <v>Seagate Technology</v>
        <stp/>
        <stp>ContractData</stp>
        <stp xml:space="preserve">S.US.STX       </stp>
        <stp>LongDescription</stp>
        <stp/>
        <stp>T</stp>
        <tr r="V54" s="1"/>
        <tr r="D55" s="1"/>
      </tp>
      <tp t="s">
        <v>Xerox Corp</v>
        <stp/>
        <stp>ContractData</stp>
        <stp xml:space="preserve">S.US.XRX       </stp>
        <stp>LongDescription</stp>
        <stp/>
        <stp>T</stp>
        <tr r="V7" s="1"/>
        <tr r="D67" s="1"/>
      </tp>
      <tp>
        <v>738834</v>
        <stp/>
        <stp>ContractData</stp>
        <stp xml:space="preserve">S.US.PAYX      </stp>
        <stp>T_CVol</stp>
        <stp/>
        <stp>T</stp>
        <tr r="K49" s="1"/>
      </tp>
      <tp>
        <v>2774282.2380952402</v>
        <stp/>
        <stp>StudyData</stp>
        <stp>S.US.CA</stp>
        <stp>MA</stp>
        <stp>InputChoice=Vol,MAType=Sim,Period=21</stp>
        <stp>MA</stp>
        <stp>D</stp>
        <stp>-1</stp>
        <stp>all</stp>
        <stp/>
        <stp/>
        <stp/>
        <stp>T</stp>
        <tr r="Q36" s="2"/>
      </tp>
      <tp>
        <v>20815157</v>
        <stp/>
        <stp>ContractData</stp>
        <stp xml:space="preserve">S.US.AAPL      </stp>
        <stp>T_CVol</stp>
        <stp/>
        <stp>T</stp>
        <tr r="K11" s="1"/>
      </tp>
      <tp>
        <v>1.2353304508956147</v>
        <stp/>
        <stp>ContractData</stp>
        <stp>S.US.XLNX</stp>
        <stp>PerCentNetLastTrade</stp>
        <stp/>
        <stp>T</stp>
        <tr r="J29" s="2"/>
      </tp>
      <tp>
        <v>43.1</v>
        <stp/>
        <stp>ContractData</stp>
        <stp>S.US.AMAT</stp>
        <stp>OPen</stp>
        <stp/>
        <stp>T</stp>
        <tr r="L22" s="2"/>
      </tp>
      <tp>
        <v>498048</v>
        <stp/>
        <stp>ContractData</stp>
        <stp>S.US.TDC</stp>
        <stp>T_CVol</stp>
        <stp/>
        <stp>T</stp>
        <tr r="K60" s="1"/>
      </tp>
      <tp>
        <v>1160897</v>
        <stp/>
        <stp>ContractData</stp>
        <stp>S.US.DXC</stp>
        <stp>T_CVol</stp>
        <stp/>
        <stp>T</stp>
        <tr r="O42" s="2"/>
        <tr r="K22" s="1"/>
      </tp>
      <tp>
        <v>927.06000000000006</v>
        <stp/>
        <stp>ContractData</stp>
        <stp>S.US.GOOG</stp>
        <stp>LastTradeToday</stp>
        <stp/>
        <stp>T</stp>
        <tr r="H8" s="1"/>
      </tp>
      <tp>
        <v>125.2</v>
        <stp/>
        <stp>ContractData</stp>
        <stp xml:space="preserve">S.US.INTU      </stp>
        <stp>Open</stp>
        <stp/>
        <stp>T</stp>
        <tr r="E37" s="1"/>
      </tp>
      <tp>
        <v>37.54</v>
        <stp/>
        <stp>ContractData</stp>
        <stp xml:space="preserve">S.US.FLIR      </stp>
        <stp>High</stp>
        <stp/>
        <stp>T</stp>
        <tr r="F29" s="1"/>
      </tp>
      <tp>
        <v>29.89</v>
        <stp/>
        <stp>ContractData</stp>
        <stp xml:space="preserve">S.US.JNPR      </stp>
        <stp>High</stp>
        <stp/>
        <stp>T</stp>
        <tr r="F38" s="1"/>
      </tp>
      <tp>
        <v>-0.99</v>
        <stp/>
        <stp>ContractData</stp>
        <stp xml:space="preserve">S.US.MA        </stp>
        <stp>NetLastTradeToday</stp>
        <stp/>
        <stp>T</stp>
        <tr r="I41" s="1"/>
      </tp>
      <tp>
        <v>-0.99</v>
        <stp/>
        <stp>ContractData</stp>
        <stp>S.US.MA</stp>
        <stp>NetLastTradeToday</stp>
        <stp/>
        <stp>T</stp>
        <tr r="I39" s="2"/>
      </tp>
      <tp>
        <v>0.63</v>
        <stp/>
        <stp>ContractData</stp>
        <stp xml:space="preserve">S.US.MCHP      </stp>
        <stp>NetLastTradeToday</stp>
        <stp/>
        <stp>T</stp>
        <tr r="I42" s="1"/>
      </tp>
      <tp t="s">
        <v>Citrix Systems Inc</v>
        <stp/>
        <stp>ContractData</stp>
        <stp xml:space="preserve">S.US.CTXS      </stp>
        <stp>LongDescription</stp>
        <stp/>
        <stp>T</stp>
        <tr r="V58" s="1"/>
        <tr r="D18" s="1"/>
      </tp>
      <tp>
        <v>2346250</v>
        <stp/>
        <stp>ContractData</stp>
        <stp>S.US.MA</stp>
        <stp>T_CVol</stp>
        <stp/>
        <stp>T</stp>
        <tr r="O39" s="2"/>
      </tp>
      <tp>
        <v>1833993</v>
        <stp/>
        <stp>ContractData</stp>
        <stp>S.US.EA</stp>
        <stp>T_CVol</stp>
        <stp/>
        <stp>T</stp>
        <tr r="O26" s="2"/>
        <tr r="K24" s="1"/>
      </tp>
      <tp>
        <v>1620384</v>
        <stp/>
        <stp>ContractData</stp>
        <stp>S.US.CA</stp>
        <stp>T_CVol</stp>
        <stp/>
        <stp>T</stp>
        <tr r="O36" s="2"/>
      </tp>
      <tp>
        <v>0.05</v>
        <stp/>
        <stp>ContractData</stp>
        <stp xml:space="preserve">S.US.MSFT      </stp>
        <stp>NetLastTradeToday</stp>
        <stp/>
        <stp>T</stp>
        <tr r="I44" s="1"/>
      </tp>
      <tp>
        <v>0.34</v>
        <stp/>
        <stp>ContractData</stp>
        <stp xml:space="preserve">S.US.MU        </stp>
        <stp>NetLastTradeToday</stp>
        <stp/>
        <stp>T</stp>
        <tr r="I43" s="1"/>
      </tp>
      <tp>
        <v>0.34</v>
        <stp/>
        <stp>ContractData</stp>
        <stp>S.US.MU</stp>
        <stp>NetLastTradeToday</stp>
        <stp/>
        <stp>T</stp>
        <tr r="I27" s="2"/>
      </tp>
      <tp>
        <v>2346250</v>
        <stp/>
        <stp>ContractData</stp>
        <stp xml:space="preserve">S.US.MA        </stp>
        <stp>T_CVol</stp>
        <stp/>
        <stp>T</stp>
        <tr r="K41" s="1"/>
      </tp>
      <tp>
        <v>1620384</v>
        <stp/>
        <stp>ContractData</stp>
        <stp xml:space="preserve">S.US.CA        </stp>
        <stp>T_CVol</stp>
        <stp/>
        <stp>T</stp>
        <tr r="K16" s="1"/>
      </tp>
      <tp>
        <v>676771</v>
        <stp/>
        <stp>ContractData</stp>
        <stp xml:space="preserve">S.US.FFIV      </stp>
        <stp>T_CVol</stp>
        <stp/>
        <stp>T</stp>
        <tr r="K25" s="1"/>
      </tp>
      <tp>
        <v>43.730000000000004</v>
        <stp/>
        <stp>ContractData</stp>
        <stp>S.US.AMAT</stp>
        <stp>HIgh</stp>
        <stp/>
        <stp>T</stp>
        <tr r="M22" s="2"/>
      </tp>
      <tp>
        <v>71.75</v>
        <stp/>
        <stp>ContractData</stp>
        <stp>S.US.QRVO</stp>
        <stp>Low</stp>
        <stp/>
        <stp>T</stp>
        <tr r="G51" s="1"/>
      </tp>
      <tp>
        <v>71.75</v>
        <stp/>
        <stp>ContractData</stp>
        <stp>S.US.QRVO</stp>
        <stp>LOw</stp>
        <stp/>
        <stp>T</stp>
        <tr r="N18" s="2"/>
      </tp>
      <tp>
        <v>29.51</v>
        <stp/>
        <stp>ContractData</stp>
        <stp xml:space="preserve">S.US.JNPR      </stp>
        <stp>Open</stp>
        <stp/>
        <stp>T</stp>
        <tr r="E38" s="1"/>
      </tp>
      <tp>
        <v>37.22</v>
        <stp/>
        <stp>ContractData</stp>
        <stp xml:space="preserve">S.US.FLIR      </stp>
        <stp>Open</stp>
        <stp/>
        <stp>T</stp>
        <tr r="E29" s="1"/>
      </tp>
      <tp>
        <v>125.83</v>
        <stp/>
        <stp>ContractData</stp>
        <stp xml:space="preserve">S.US.INTU      </stp>
        <stp>High</stp>
        <stp/>
        <stp>T</stp>
        <tr r="F37" s="1"/>
      </tp>
      <tp>
        <v>-0.13</v>
        <stp/>
        <stp>ContractData</stp>
        <stp xml:space="preserve">S.US.JNPR      </stp>
        <stp>NetLastTradeToday</stp>
        <stp/>
        <stp>T</stp>
        <tr r="I38" s="1"/>
      </tp>
      <tp>
        <v>3689196.0952380998</v>
        <stp/>
        <stp>StudyData</stp>
        <stp>S.US.EA</stp>
        <stp>MA</stp>
        <stp>InputChoice=Vol,MAType=Sim,Period=21</stp>
        <stp>MA</stp>
        <stp>D</stp>
        <stp>-1</stp>
        <stp>all</stp>
        <stp/>
        <stp/>
        <stp/>
        <stp>T</stp>
        <tr r="Q26" s="2"/>
      </tp>
      <tp>
        <v>65.930000000000007</v>
        <stp/>
        <stp>ContractData</stp>
        <stp>S.US.XLNX</stp>
        <stp>HIgh</stp>
        <stp/>
        <stp>T</stp>
        <tr r="M29" s="2"/>
      </tp>
      <tp>
        <v>47.5</v>
        <stp/>
        <stp>ContractData</stp>
        <stp>S.US.AKAM</stp>
        <stp>OPen</stp>
        <stp/>
        <stp>T</stp>
        <tr r="L40" s="2"/>
      </tp>
      <tp>
        <v>48.89</v>
        <stp/>
        <stp>ContractData</stp>
        <stp>S.US.PYPL</stp>
        <stp>Low</stp>
        <stp/>
        <stp>T</stp>
        <tr r="G50" s="1"/>
      </tp>
      <tp>
        <v>7165042</v>
        <stp/>
        <stp>ContractData</stp>
        <stp>S.US.HPE</stp>
        <stp>T_CVol</stp>
        <stp/>
        <stp>T</stp>
        <tr r="K33" s="1"/>
      </tp>
      <tp>
        <v>28.8</v>
        <stp/>
        <stp>ContractData</stp>
        <stp>S.US.CSRA</stp>
        <stp>LastTradeToday</stp>
        <stp/>
        <stp>T</stp>
        <tr r="H21" s="1"/>
      </tp>
      <tp>
        <v>130.86000000000001</v>
        <stp/>
        <stp>ContractData</stp>
        <stp>S.US.NVDA</stp>
        <stp>LastTradeToday</stp>
        <stp/>
        <stp>T</stp>
        <tr r="H19" s="2"/>
      </tp>
      <tp>
        <v>82.52</v>
        <stp/>
        <stp>ContractData</stp>
        <stp xml:space="preserve">S.US.CTXS      </stp>
        <stp>Open</stp>
        <stp/>
        <stp>T</stp>
        <tr r="E18" s="1"/>
      </tp>
      <tp>
        <v>43.730000000000004</v>
        <stp/>
        <stp>ContractData</stp>
        <stp xml:space="preserve">S.US.AMAT      </stp>
        <stp>High</stp>
        <stp/>
        <stp>T</stp>
        <tr r="F12" s="1"/>
      </tp>
      <tp>
        <v>68.13</v>
        <stp/>
        <stp>ContractData</stp>
        <stp xml:space="preserve">S.US.MSFT      </stp>
        <stp>High</stp>
        <stp/>
        <stp>T</stp>
        <tr r="F44" s="1"/>
      </tp>
      <tp>
        <v>100.63</v>
        <stp/>
        <stp>ContractData</stp>
        <stp xml:space="preserve">S.US.SWKS      </stp>
        <stp>Open</stp>
        <stp/>
        <stp>T</stp>
        <tr r="E56" s="1"/>
      </tp>
      <tp>
        <v>75</v>
        <stp/>
        <stp>ContractData</stp>
        <stp xml:space="preserve">S.US.SNPS      </stp>
        <stp>Open</stp>
        <stp/>
        <stp>T</stp>
        <tr r="E58" s="1"/>
      </tp>
      <tp>
        <v>0.27</v>
        <stp/>
        <stp>ContractData</stp>
        <stp xml:space="preserve">S.US.KLAC      </stp>
        <stp>NetLastTradeToday</stp>
        <stp/>
        <stp>T</stp>
        <tr r="I39" s="1"/>
      </tp>
      <tp>
        <v>930.94</v>
        <stp/>
        <stp>ContractData</stp>
        <stp>S.US.GOOG</stp>
        <stp>High</stp>
        <stp/>
        <stp>T</stp>
        <tr r="F8" s="1"/>
      </tp>
      <tp>
        <v>1059876</v>
        <stp/>
        <stp>ContractData</stp>
        <stp xml:space="preserve">S.US.ADP       </stp>
        <stp>T_CVol</stp>
        <stp/>
        <stp>T</stp>
        <tr r="K14" s="1"/>
      </tp>
      <tp>
        <v>983864</v>
        <stp/>
        <stp>ContractData</stp>
        <stp xml:space="preserve">S.US.ADSK      </stp>
        <stp>T_CVol</stp>
        <stp/>
        <stp>T</stp>
        <tr r="K13" s="1"/>
      </tp>
      <tp>
        <v>257588</v>
        <stp/>
        <stp>ContractData</stp>
        <stp xml:space="preserve">S.US.ADS       </stp>
        <stp>T_CVol</stp>
        <stp/>
        <stp>T</stp>
        <tr r="K6" s="1"/>
      </tp>
      <tp>
        <v>18351139.476190481</v>
        <stp/>
        <stp>StudyData</stp>
        <stp>S.US.FB</stp>
        <stp>MA</stp>
        <stp>InputChoice=Vol,MAType=Sim,Period=21</stp>
        <stp>MA</stp>
        <stp>D</stp>
        <stp>-1</stp>
        <stp>all</stp>
        <stp/>
        <stp/>
        <stp/>
        <stp>T</stp>
        <tr r="Q28" s="2"/>
      </tp>
      <tp>
        <v>3028502</v>
        <stp/>
        <stp>ContractData</stp>
        <stp xml:space="preserve">S.US.ADI       </stp>
        <stp>T_CVol</stp>
        <stp/>
        <stp>T</stp>
        <tr r="K10" s="1"/>
      </tp>
      <tp>
        <v>2119810</v>
        <stp/>
        <stp>ContractData</stp>
        <stp xml:space="preserve">S.US.WDC       </stp>
        <stp>T_CVol</stp>
        <stp/>
        <stp>T</stp>
        <tr r="K65" s="1"/>
      </tp>
      <tp>
        <v>2164976</v>
        <stp/>
        <stp>ContractData</stp>
        <stp xml:space="preserve">S.US.ADBE      </stp>
        <stp>T_CVol</stp>
        <stp/>
        <stp>T</stp>
        <tr r="K3" s="1"/>
      </tp>
      <tp>
        <v>71.19</v>
        <stp/>
        <stp>ContractData</stp>
        <stp>S.US.SNPS</stp>
        <stp>LOw</stp>
        <stp/>
        <stp>T</stp>
        <tr r="N47" s="2"/>
      </tp>
      <tp>
        <v>100.22</v>
        <stp/>
        <stp>ContractData</stp>
        <stp>S.US.SWKS</stp>
        <stp>LOw</stp>
        <stp/>
        <stp>T</stp>
        <tr r="N20" s="2"/>
      </tp>
      <tp>
        <v>48.68</v>
        <stp/>
        <stp>ContractData</stp>
        <stp>S.US.YHOO</stp>
        <stp>OPen</stp>
        <stp/>
        <stp>T</stp>
        <tr r="L38" s="2"/>
      </tp>
      <tp>
        <v>29.25</v>
        <stp/>
        <stp>ContractData</stp>
        <stp>S.US.SYMC</stp>
        <stp>LOw</stp>
        <stp/>
        <stp>T</stp>
        <tr r="N44" s="2"/>
      </tp>
      <tp>
        <v>952.53</v>
        <stp/>
        <stp>ContractData</stp>
        <stp>S.US.GOOGL</stp>
        <stp>High</stp>
        <stp/>
        <stp>T</stp>
        <tr r="F7" s="1"/>
      </tp>
      <tp>
        <v>78.39</v>
        <stp/>
        <stp>ContractData</stp>
        <stp xml:space="preserve">S.US.MCHP      </stp>
        <stp>Open</stp>
        <stp/>
        <stp>T</stp>
        <tr r="E42" s="1"/>
      </tp>
      <tp>
        <v>-0.15</v>
        <stp/>
        <stp>ContractData</stp>
        <stp xml:space="preserve">S.US.HRS       </stp>
        <stp>NetLastTradeToday</stp>
        <stp/>
        <stp>T</stp>
        <tr r="I32" s="1"/>
      </tp>
      <tp>
        <v>75.34</v>
        <stp/>
        <stp>ContractData</stp>
        <stp>S.US.SNPS</stp>
        <stp>HIgh</stp>
        <stp/>
        <stp>T</stp>
        <tr r="M47" s="2"/>
      </tp>
      <tp>
        <v>120.37</v>
        <stp/>
        <stp>ContractData</stp>
        <stp xml:space="preserve">S.US.FISV      </stp>
        <stp>High</stp>
        <stp/>
        <stp>T</stp>
        <tr r="F28" s="1"/>
      </tp>
      <tp>
        <v>128.02000000000001</v>
        <stp/>
        <stp>ContractData</stp>
        <stp xml:space="preserve">S.US.FFIV      </stp>
        <stp>High</stp>
        <stp/>
        <stp>T</stp>
        <tr r="F25" s="1"/>
      </tp>
      <tp>
        <v>29.7</v>
        <stp/>
        <stp>ContractData</stp>
        <stp>S.US.SYMC</stp>
        <stp>LastTradeToday</stp>
        <stp/>
        <stp>T</stp>
        <tr r="H44" s="2"/>
      </tp>
      <tp>
        <v>30.92</v>
        <stp/>
        <stp>ContractData</stp>
        <stp xml:space="preserve">S.US.CA        </stp>
        <stp>Low</stp>
        <stp/>
        <stp>T</stp>
        <tr r="G16" s="1"/>
      </tp>
      <tp>
        <v>27.080000000000002</v>
        <stp/>
        <stp>ContractData</stp>
        <stp xml:space="preserve">S.US.MU        </stp>
        <stp>Low</stp>
        <stp/>
        <stp>T</stp>
        <tr r="G43" s="1"/>
      </tp>
      <tp>
        <v>115.68</v>
        <stp/>
        <stp>ContractData</stp>
        <stp xml:space="preserve">S.US.MA        </stp>
        <stp>Low</stp>
        <stp/>
        <stp>T</stp>
        <tr r="G41" s="1"/>
      </tp>
      <tp>
        <v>110.76</v>
        <stp/>
        <stp>ContractData</stp>
        <stp xml:space="preserve">S.US.IT        </stp>
        <stp>Low</stp>
        <stp/>
        <stp>T</stp>
        <tr r="G30" s="1"/>
      </tp>
      <tp>
        <v>18.79</v>
        <stp/>
        <stp>ContractData</stp>
        <stp xml:space="preserve">S.US.WU        </stp>
        <stp>Low</stp>
        <stp/>
        <stp>T</stp>
        <tr r="G66" s="1"/>
      </tp>
      <tp>
        <v>91.36</v>
        <stp/>
        <stp>ContractData</stp>
        <stp xml:space="preserve">S.US.V         </stp>
        <stp>Low</stp>
        <stp/>
        <stp>T</stp>
        <tr r="G64" s="1"/>
      </tp>
      <tp>
        <v>0.11</v>
        <stp/>
        <stp>ContractData</stp>
        <stp xml:space="preserve">S.US.INTC      </stp>
        <stp>NetLastTradeToday</stp>
        <stp/>
        <stp>T</stp>
        <tr r="I35" s="1"/>
      </tp>
      <tp>
        <v>0.01</v>
        <stp/>
        <stp>ContractData</stp>
        <stp xml:space="preserve">S.US.INTU      </stp>
        <stp>NetLastTradeToday</stp>
        <stp/>
        <stp>T</stp>
        <tr r="I37" s="1"/>
      </tp>
      <tp>
        <v>-0.5</v>
        <stp/>
        <stp>ContractData</stp>
        <stp xml:space="preserve">S.US.IBM       </stp>
        <stp>NetLastTradeToday</stp>
        <stp/>
        <stp>T</stp>
        <tr r="I36" s="1"/>
      </tp>
      <tp>
        <v>0.45</v>
        <stp/>
        <stp>ContractData</stp>
        <stp xml:space="preserve">S.US.IT        </stp>
        <stp>NetLastTradeToday</stp>
        <stp/>
        <stp>T</stp>
        <tr r="I30" s="1"/>
      </tp>
      <tp t="s">
        <v>Western Digital Corporation</v>
        <stp/>
        <stp>ContractData</stp>
        <stp xml:space="preserve">S.US.WDC       </stp>
        <stp>LongDescription</stp>
        <stp/>
        <stp>T</stp>
        <tr r="V27" s="1"/>
        <tr r="D65" s="1"/>
      </tp>
      <tp>
        <v>-0.12</v>
        <stp/>
        <stp>ContractData</stp>
        <stp xml:space="preserve">S.US.V         </stp>
        <stp>NetLastTradeToday</stp>
        <stp/>
        <stp>T</stp>
        <tr r="I64" s="1"/>
      </tp>
      <tp>
        <v>231.58</v>
        <stp/>
        <stp>ContractData</stp>
        <stp>S.US.AVGO</stp>
        <stp>Open</stp>
        <stp/>
        <stp>T</stp>
        <tr r="E15" s="1"/>
      </tp>
      <tp>
        <v>3.473428273706148E-2</v>
        <stp/>
        <stp>ContractData</stp>
        <stp>S.US.CSRA</stp>
        <stp>PerCentNetLastTrade</stp>
        <stp/>
        <stp>T</stp>
        <tr r="P37" s="1"/>
        <tr r="J21" s="1"/>
      </tp>
      <tp>
        <v>-8.0130100532229456</v>
        <stp/>
        <stp>ContractData</stp>
        <stp>S.US.CSCO</stp>
        <stp>PerCentNetLastTrade</stp>
        <stp/>
        <stp>T</stp>
        <tr r="J48" s="2"/>
      </tp>
      <tp>
        <v>231.58</v>
        <stp/>
        <stp>ContractData</stp>
        <stp>S.US.AVGO</stp>
        <stp>OPen</stp>
        <stp/>
        <stp>T</stp>
        <tr r="L21" s="2"/>
      </tp>
      <tp>
        <v>-0.59221658206429784</v>
        <stp/>
        <stp>ContractData</stp>
        <stp>S.US.CTXS</stp>
        <stp>PerCentNetLastTrade</stp>
        <stp/>
        <stp>T</stp>
        <tr r="J37" s="2"/>
      </tp>
      <tp>
        <v>129.5</v>
        <stp/>
        <stp>ContractData</stp>
        <stp>S.US.NVDA</stp>
        <stp>OPen</stp>
        <stp/>
        <stp>T</stp>
        <tr r="L19" s="2"/>
      </tp>
      <tp>
        <v>4567753</v>
        <stp/>
        <stp>ContractData</stp>
        <stp>S.US.XRX</stp>
        <stp>T_CVol</stp>
        <stp/>
        <stp>T</stp>
        <tr r="O24" s="2"/>
      </tp>
      <tp>
        <v>55.27</v>
        <stp/>
        <stp>ContractData</stp>
        <stp xml:space="preserve">S.US.ATVI      </stp>
        <stp>High</stp>
        <stp/>
        <stp>T</stp>
        <tr r="F2" s="1"/>
      </tp>
      <tp>
        <v>88.16</v>
        <stp/>
        <stp>ContractData</stp>
        <stp xml:space="preserve">S.US.VRSN      </stp>
        <stp>Open</stp>
        <stp/>
        <stp>T</stp>
        <tr r="E63" s="1"/>
      </tp>
      <tp t="s">
        <v>Cisco Systems Inc</v>
        <stp/>
        <stp>ContractData</stp>
        <stp xml:space="preserve">S.US.CSCO      </stp>
        <stp>LongDescription</stp>
        <stp/>
        <stp>T</stp>
        <tr r="V69" s="1"/>
        <tr r="D17" s="1"/>
      </tp>
      <tp t="s">
        <v>Oracle Corporation</v>
        <stp/>
        <stp>ContractData</stp>
        <stp xml:space="preserve">S.US.ORCL      </stp>
        <stp>LongDescription</stp>
        <stp/>
        <stp>T</stp>
        <tr r="V40" s="1"/>
        <tr r="D48" s="1"/>
      </tp>
      <tp>
        <v>0.23</v>
        <stp/>
        <stp>ContractData</stp>
        <stp xml:space="preserve">S.US.VRSN      </stp>
        <stp>NetLastTradeToday</stp>
        <stp/>
        <stp>T</stp>
        <tr r="I63" s="1"/>
      </tp>
      <tp t="s">
        <v>LAM Research Corporation</v>
        <stp/>
        <stp>ContractData</stp>
        <stp xml:space="preserve">S.US.LRCX      </stp>
        <stp>LongDescription</stp>
        <stp/>
        <stp>T</stp>
        <tr r="V17" s="1"/>
        <tr r="D40" s="1"/>
      </tp>
      <tp>
        <v>1.25</v>
        <stp/>
        <stp>ContractData</stp>
        <stp>EP</stp>
        <stp>NetLastTradeToday</stp>
        <stp/>
        <stp>T</stp>
        <tr r="I14" s="2"/>
      </tp>
      <tp>
        <v>100.63</v>
        <stp/>
        <stp>ContractData</stp>
        <stp>S.US.SWKS</stp>
        <stp>OPen</stp>
        <stp/>
        <stp>T</stp>
        <tr r="L20" s="2"/>
      </tp>
      <tp>
        <v>31.1</v>
        <stp/>
        <stp>ContractData</stp>
        <stp xml:space="preserve">S.US.CSCO      </stp>
        <stp>Open</stp>
        <stp/>
        <stp>T</stp>
        <tr r="E17" s="1"/>
      </tp>
      <tp>
        <v>65.150000000000006</v>
        <stp/>
        <stp>ContractData</stp>
        <stp xml:space="preserve">S.US.CTSH      </stp>
        <stp>High</stp>
        <stp/>
        <stp>T</stp>
        <tr r="F19" s="1"/>
      </tp>
      <tp>
        <v>48.68</v>
        <stp/>
        <stp>ContractData</stp>
        <stp xml:space="preserve">S.US.YHOO      </stp>
        <stp>Open</stp>
        <stp/>
        <stp>T</stp>
        <tr r="E69" s="1"/>
      </tp>
      <tp t="s">
        <v>Adobe Systems Inc</v>
        <stp/>
        <stp>ContractData</stp>
        <stp xml:space="preserve">S.US.ADBE      </stp>
        <stp>LongDescription</stp>
        <stp/>
        <stp>T</stp>
        <tr r="V45" s="1"/>
        <tr r="D3" s="1"/>
      </tp>
      <tp>
        <v>0.34</v>
        <stp/>
        <stp>ContractData</stp>
        <stp xml:space="preserve">S.US.WDC       </stp>
        <stp>NetLastTradeToday</stp>
        <stp/>
        <stp>T</stp>
        <tr r="I65" s="1"/>
      </tp>
      <tp>
        <v>-0.08</v>
        <stp/>
        <stp>ContractData</stp>
        <stp xml:space="preserve">S.US.WU        </stp>
        <stp>NetLastTradeToday</stp>
        <stp/>
        <stp>T</stp>
        <tr r="I66" s="1"/>
      </tp>
      <tp>
        <v>2.52</v>
        <stp/>
        <stp>StudyData</stp>
        <stp>S.US.AAPL</stp>
        <stp>ATR</stp>
        <stp>MaType=Sim,Period=10</stp>
        <stp>ATR</stp>
        <stp>D</stp>
        <stp>-1</stp>
        <stp>ALL</stp>
        <stp/>
        <stp/>
        <stp>FALSE</stp>
        <stp>T</stp>
        <tr r="K30" s="2"/>
      </tp>
      <tp>
        <v>28.87</v>
        <stp/>
        <stp>ContractData</stp>
        <stp>S.US.CSRA</stp>
        <stp>High</stp>
        <stp/>
        <stp>T</stp>
        <tr r="F21" s="1"/>
      </tp>
      <tp>
        <v>2451105</v>
        <stp/>
        <stp>ContractData</stp>
        <stp xml:space="preserve">S.US.TXN       </stp>
        <stp>T_CVol</stp>
        <stp/>
        <stp>T</stp>
        <tr r="K61" s="1"/>
      </tp>
      <tp>
        <v>40.119999999999997</v>
        <stp/>
        <stp>ContractData</stp>
        <stp>S.US.NTAP</stp>
        <stp>Open</stp>
        <stp/>
        <stp>T</stp>
        <tr r="E46" s="1"/>
      </tp>
      <tp>
        <v>-1.0736842105263158</v>
        <stp/>
        <stp>ContractData</stp>
        <stp>S.US.AKAM</stp>
        <stp>PerCentNetLastTrade</stp>
        <stp/>
        <stp>T</stp>
        <tr r="J40" s="2"/>
      </tp>
      <tp>
        <v>31.51</v>
        <stp/>
        <stp>ContractData</stp>
        <stp>S.US.CSCO</stp>
        <stp>HIgh</stp>
        <stp/>
        <stp>T</stp>
        <tr r="M48" s="2"/>
      </tp>
      <tp>
        <v>82.52</v>
        <stp/>
        <stp>ContractData</stp>
        <stp>S.US.CTXS</stp>
        <stp>OPen</stp>
        <stp/>
        <stp>T</stp>
        <tr r="L37" s="2"/>
      </tp>
      <tp>
        <v>1.941066417212348</v>
        <stp/>
        <stp>ContractData</stp>
        <stp>S.US.AMAT</stp>
        <stp>PerCentNetLastTrade</stp>
        <stp/>
        <stp>T</stp>
        <tr r="J22" s="2"/>
      </tp>
      <tp>
        <v>1.1846921797004992</v>
        <stp/>
        <stp>ContractData</stp>
        <stp>S.US.AAPL</stp>
        <stp>PerCentNetLastTrade</stp>
        <stp/>
        <stp>T</stp>
        <tr r="J30" s="2"/>
      </tp>
      <tp>
        <v>53.9</v>
        <stp/>
        <stp>ContractData</stp>
        <stp>S.US.ATVI</stp>
        <stp>OPen</stp>
        <stp/>
        <stp>T</stp>
        <tr r="L25" s="2"/>
      </tp>
      <tp>
        <v>1.1067361924018304</v>
        <stp/>
        <stp>ContractData</stp>
        <stp>S.US.ADSK</stp>
        <stp>PerCentNetLastTrade</stp>
        <stp/>
        <stp>T</stp>
        <tr r="J31" s="2"/>
      </tp>
      <tp>
        <v>2.0070940392767542</v>
        <stp/>
        <stp>ContractData</stp>
        <stp>S.US.AVGO</stp>
        <stp>PerCentNetLastTrade</stp>
        <stp/>
        <stp>T</stp>
        <tr r="J21" s="2"/>
        <tr r="P4" s="1"/>
        <tr r="J15" s="1"/>
      </tp>
      <tp>
        <v>1.401438318274018</v>
        <stp/>
        <stp>ContractData</stp>
        <stp>S.US.ATVI</stp>
        <stp>PerCentNetLastTrade</stp>
        <stp/>
        <stp>T</stp>
        <tr r="J25" s="2"/>
      </tp>
      <tp>
        <v>44.06</v>
        <stp/>
        <stp>ContractData</stp>
        <stp xml:space="preserve">S.US.ORCL      </stp>
        <stp>Open</stp>
        <stp/>
        <stp>T</stp>
        <tr r="E48" s="1"/>
      </tp>
      <tp>
        <v>151.27000000000001</v>
        <stp/>
        <stp>ContractData</stp>
        <stp xml:space="preserve">S.US.AAPL      </stp>
        <stp>Open</stp>
        <stp/>
        <stp>T</stp>
        <tr r="E11" s="1"/>
      </tp>
      <tp>
        <v>95.7</v>
        <stp/>
        <stp>ContractData</stp>
        <stp xml:space="preserve">S.US.ADSK      </stp>
        <stp>High</stp>
        <stp/>
        <stp>T</stp>
        <tr r="F13" s="1"/>
      </tp>
      <tp t="s">
        <v>KLA-Tencor</v>
        <stp/>
        <stp>ContractData</stp>
        <stp xml:space="preserve">S.US.KLAC      </stp>
        <stp>LongDescription</stp>
        <stp/>
        <stp>T</stp>
        <tr r="V30" s="1"/>
        <tr r="D39" s="1"/>
      </tp>
      <tp t="s">
        <v>Akamai Tech Inc</v>
        <stp/>
        <stp>ContractData</stp>
        <stp xml:space="preserve">S.US.AKAM      </stp>
        <stp>LongDescription</stp>
        <stp/>
        <stp>T</stp>
        <tr r="V61" s="1"/>
        <tr r="D5" s="1"/>
      </tp>
      <tp>
        <v>0.59</v>
        <stp/>
        <stp>ContractData</stp>
        <stp xml:space="preserve">S.US.TXN       </stp>
        <stp>NetLastTradeToday</stp>
        <stp/>
        <stp>T</stp>
        <tr r="I61" s="1"/>
      </tp>
      <tp t="s">
        <v>Applied Materials Inc</v>
        <stp/>
        <stp>ContractData</stp>
        <stp xml:space="preserve">S.US.AMAT      </stp>
        <stp>LongDescription</stp>
        <stp/>
        <stp>T</stp>
        <tr r="V5" s="1"/>
        <tr r="D12" s="1"/>
      </tp>
      <tp t="s">
        <v>eBay Inc</v>
        <stp/>
        <stp>ContractData</stp>
        <stp xml:space="preserve">S.US.EBAY      </stp>
        <stp>LongDescription</stp>
        <stp/>
        <stp>T</stp>
        <tr r="V44" s="1"/>
        <tr r="D23" s="1"/>
      </tp>
      <tp>
        <v>-0.1</v>
        <stp/>
        <stp>ContractData</stp>
        <stp xml:space="preserve">S.US.TSS       </stp>
        <stp>NetLastTradeToday</stp>
        <stp/>
        <stp>T</stp>
        <tr r="I62" s="1"/>
      </tp>
      <tp>
        <v>4084872</v>
        <stp/>
        <stp>ContractData</stp>
        <stp xml:space="preserve">S.US.SYMC      </stp>
        <stp>T_CVol</stp>
        <stp/>
        <stp>T</stp>
        <tr r="K57" s="1"/>
      </tp>
      <tp>
        <v>75.42</v>
        <stp/>
        <stp>ContractData</stp>
        <stp>S.US.QRVO</stp>
        <stp>High</stp>
        <stp/>
        <stp>T</stp>
        <tr r="F51" s="1"/>
      </tp>
      <tp>
        <v>39.69</v>
        <stp/>
        <stp>ContractData</stp>
        <stp>S.US.NTAP</stp>
        <stp>Low</stp>
        <stp/>
        <stp>T</stp>
        <tr r="G46" s="1"/>
      </tp>
      <tp>
        <v>127.05</v>
        <stp/>
        <stp>ContractData</stp>
        <stp>S.US.NVDA</stp>
        <stp>LOw</stp>
        <stp/>
        <stp>T</stp>
        <tr r="N19" s="2"/>
      </tp>
      <tp>
        <v>75.42</v>
        <stp/>
        <stp>ContractData</stp>
        <stp>S.US.QRVO</stp>
        <stp>HIgh</stp>
        <stp/>
        <stp>T</stp>
        <tr r="M18" s="2"/>
      </tp>
      <tp>
        <v>47.5</v>
        <stp/>
        <stp>ContractData</stp>
        <stp xml:space="preserve">S.US.AKAM      </stp>
        <stp>Open</stp>
        <stp/>
        <stp>T</stp>
        <tr r="E5" s="1"/>
      </tp>
      <tp>
        <v>55.58</v>
        <stp/>
        <stp>ContractData</stp>
        <stp xml:space="preserve">S.US.QCOM      </stp>
        <stp>Open</stp>
        <stp/>
        <stp>T</stp>
        <tr r="E52" s="1"/>
      </tp>
      <tp>
        <v>72.16</v>
        <stp/>
        <stp>ContractData</stp>
        <stp>S.US.QRVO</stp>
        <stp>Open</stp>
        <stp/>
        <stp>T</stp>
        <tr r="E51" s="1"/>
      </tp>
      <tp>
        <v>0.80902981666340446</v>
        <stp/>
        <stp>ContractData</stp>
        <stp>S.US.GOOG</stp>
        <stp>PerCentNetLastTrade</stp>
        <stp/>
        <stp>T</stp>
        <tr r="P19" s="1"/>
        <tr r="J8" s="1"/>
      </tp>
      <tp>
        <v>72.16</v>
        <stp/>
        <stp>ContractData</stp>
        <stp>S.US.QRVO</stp>
        <stp>OPen</stp>
        <stp/>
        <stp>T</stp>
        <tr r="L18" s="2"/>
      </tp>
      <tp>
        <v>55.980000000000004</v>
        <stp/>
        <stp>ContractData</stp>
        <stp xml:space="preserve">S.US.QCOM      </stp>
        <stp>High</stp>
        <stp/>
        <stp>T</stp>
        <tr r="F52" s="1"/>
      </tp>
      <tp>
        <v>47.7</v>
        <stp/>
        <stp>ContractData</stp>
        <stp xml:space="preserve">S.US.AKAM      </stp>
        <stp>High</stp>
        <stp/>
        <stp>T</stp>
        <tr r="F5" s="1"/>
      </tp>
      <tp>
        <v>65.56</v>
        <stp/>
        <stp>ContractData</stp>
        <stp>S.US.XLNX</stp>
        <stp>LastTradeToday</stp>
        <stp/>
        <stp>T</stp>
        <tr r="H29" s="2"/>
      </tp>
      <tp>
        <v>-0.31</v>
        <stp/>
        <stp>ContractData</stp>
        <stp xml:space="preserve">S.US.RHT       </stp>
        <stp>NetLastTradeToday</stp>
        <stp/>
        <stp>T</stp>
        <tr r="I53" s="1"/>
      </tp>
      <tp>
        <v>40.840000000000003</v>
        <stp/>
        <stp>ContractData</stp>
        <stp>S.US.NTAP</stp>
        <stp>High</stp>
        <stp/>
        <stp>T</stp>
        <tr r="F46" s="1"/>
      </tp>
      <tp>
        <v>28.61</v>
        <stp/>
        <stp>ContractData</stp>
        <stp>S.US.CSRA</stp>
        <stp>Open</stp>
        <stp/>
        <stp>T</stp>
        <tr r="E21" s="1"/>
      </tp>
      <tp>
        <v>2.1080000000000001</v>
        <stp/>
        <stp>StudyData</stp>
        <stp>S.US.FFIV</stp>
        <stp>ATR</stp>
        <stp>MaType=Sim,Period=10</stp>
        <stp>ATR</stp>
        <stp>D</stp>
        <stp>-1</stp>
        <stp>ALL</stp>
        <stp/>
        <stp/>
        <stp>FALSE</stp>
        <stp>T</stp>
        <tr r="K46" s="2"/>
      </tp>
      <tp>
        <v>-1.6188316258700242</v>
        <stp/>
        <stp>ContractData</stp>
        <stp>S.US.FFIV</stp>
        <stp>PerCentNetLastTrade</stp>
        <stp/>
        <stp>T</stp>
        <tr r="J46" s="2"/>
      </tp>
      <tp>
        <v>55.27</v>
        <stp/>
        <stp>ContractData</stp>
        <stp>S.US.ATVI</stp>
        <stp>HIgh</stp>
        <stp/>
        <stp>T</stp>
        <tr r="M25" s="2"/>
      </tp>
      <tp>
        <v>31.1</v>
        <stp/>
        <stp>ContractData</stp>
        <stp>S.US.CSCO</stp>
        <stp>OPen</stp>
        <stp/>
        <stp>T</stp>
        <tr r="L48" s="2"/>
      </tp>
      <tp>
        <v>83.04</v>
        <stp/>
        <stp>ContractData</stp>
        <stp>S.US.CTXS</stp>
        <stp>HIgh</stp>
        <stp/>
        <stp>T</stp>
        <tr r="M37" s="2"/>
      </tp>
      <tp>
        <v>94.04</v>
        <stp/>
        <stp>ContractData</stp>
        <stp xml:space="preserve">S.US.ADSK      </stp>
        <stp>Open</stp>
        <stp/>
        <stp>T</stp>
        <tr r="E13" s="1"/>
      </tp>
      <tp>
        <v>153.34</v>
        <stp/>
        <stp>ContractData</stp>
        <stp xml:space="preserve">S.US.AAPL      </stp>
        <stp>High</stp>
        <stp/>
        <stp>T</stp>
        <tr r="F11" s="1"/>
      </tp>
      <tp>
        <v>44.410000000000004</v>
        <stp/>
        <stp>ContractData</stp>
        <stp xml:space="preserve">S.US.ORCL      </stp>
        <stp>High</stp>
        <stp/>
        <stp>T</stp>
        <tr r="F48" s="1"/>
      </tp>
      <tp>
        <v>-2.14</v>
        <stp/>
        <stp>ContractData</stp>
        <stp xml:space="preserve">S.US.SNPS      </stp>
        <stp>NetLastTradeToday</stp>
        <stp/>
        <stp>T</stp>
        <tr r="I58" s="1"/>
      </tp>
      <tp>
        <v>-0.42</v>
        <stp/>
        <stp>ContractData</stp>
        <stp xml:space="preserve">S.US.SYMC      </stp>
        <stp>NetLastTradeToday</stp>
        <stp/>
        <stp>T</stp>
        <tr r="I57" s="1"/>
      </tp>
      <tp t="s">
        <v>Microsoft Corporation</v>
        <stp/>
        <stp>ContractData</stp>
        <stp xml:space="preserve">S.US.MSFT      </stp>
        <stp>LongDescription</stp>
        <stp/>
        <stp>T</stp>
        <tr r="V36" s="1"/>
        <tr r="D44" s="1"/>
      </tp>
      <tp>
        <v>-0.2</v>
        <stp/>
        <stp>ContractData</stp>
        <stp xml:space="preserve">S.US.STX       </stp>
        <stp>NetLastTradeToday</stp>
        <stp/>
        <stp>T</stp>
        <tr r="I55" s="1"/>
      </tp>
      <tp>
        <v>2.2400000000000002</v>
        <stp/>
        <stp>ContractData</stp>
        <stp xml:space="preserve">S.US.SWKS      </stp>
        <stp>NetLastTradeToday</stp>
        <stp/>
        <stp>T</stp>
        <tr r="I56" s="1"/>
      </tp>
      <tp>
        <v>1261054.6190476201</v>
        <stp/>
        <stp>StudyData</stp>
        <stp>EP</stp>
        <stp>MA</stp>
        <stp>InputChoice=Vol,MAType=Sim,Period=21</stp>
        <stp>MA</stp>
        <stp>D</stp>
        <stp>-1</stp>
        <stp>all</stp>
        <stp/>
        <stp/>
        <stp/>
        <stp>T</stp>
        <tr r="Q14" s="2"/>
      </tp>
      <tp>
        <v>103.04</v>
        <stp/>
        <stp>ContractData</stp>
        <stp>S.US.SWKS</stp>
        <stp>HIgh</stp>
        <stp/>
        <stp>T</stp>
        <tr r="M20" s="2"/>
      </tp>
      <tp>
        <v>1070187</v>
        <stp/>
        <stp>ContractData</stp>
        <stp>S.US.GOOGL</stp>
        <stp>T_CVol</stp>
        <stp/>
        <stp>T</stp>
        <tr r="K7" s="1"/>
      </tp>
      <tp>
        <v>64.16</v>
        <stp/>
        <stp>ContractData</stp>
        <stp xml:space="preserve">S.US.CTSH      </stp>
        <stp>Open</stp>
        <stp/>
        <stp>T</stp>
        <tr r="E19" s="1"/>
      </tp>
      <tp>
        <v>49.53</v>
        <stp/>
        <stp>ContractData</stp>
        <stp xml:space="preserve">S.US.YHOO      </stp>
        <stp>High</stp>
        <stp/>
        <stp>T</stp>
        <tr r="F69" s="1"/>
      </tp>
      <tp>
        <v>31.51</v>
        <stp/>
        <stp>ContractData</stp>
        <stp xml:space="preserve">S.US.CSCO      </stp>
        <stp>High</stp>
        <stp/>
        <stp>T</stp>
        <tr r="F17" s="1"/>
      </tp>
      <tp>
        <v>0.41000000000000003</v>
        <stp/>
        <stp>ContractData</stp>
        <stp xml:space="preserve">S.US.PAYX      </stp>
        <stp>NetLastTradeToday</stp>
        <stp/>
        <stp>T</stp>
        <tr r="I49" s="1"/>
      </tp>
      <tp t="s">
        <v>Advanced Micro Devices</v>
        <stp/>
        <stp>ContractData</stp>
        <stp xml:space="preserve">S.US.AMD       </stp>
        <stp>LongDescription</stp>
        <stp/>
        <stp>T</stp>
        <tr r="V28" s="1"/>
        <tr r="D4" s="1"/>
      </tp>
      <tp>
        <v>237.1</v>
        <stp/>
        <stp>ContractData</stp>
        <stp>S.US.AVGO</stp>
        <stp>High</stp>
        <stp/>
        <stp>T</stp>
        <tr r="F15" s="1"/>
      </tp>
      <tp>
        <v>1.7</v>
        <stp/>
        <stp>StudyData</stp>
        <stp>S.US.ADSK</stp>
        <stp>ATR</stp>
        <stp>MaType=Sim,Period=10</stp>
        <stp>ATR</stp>
        <stp>D</stp>
        <stp>-1</stp>
        <stp>ALL</stp>
        <stp/>
        <stp/>
        <stp>FALSE</stp>
        <stp>T</stp>
        <tr r="K31" s="2"/>
      </tp>
      <tp>
        <v>237.1</v>
        <stp/>
        <stp>ContractData</stp>
        <stp>S.US.AVGO</stp>
        <stp>HIgh</stp>
        <stp/>
        <stp>T</stp>
        <tr r="M21" s="2"/>
      </tp>
      <tp>
        <v>132.78</v>
        <stp/>
        <stp>ContractData</stp>
        <stp>S.US.NVDA</stp>
        <stp>HIgh</stp>
        <stp/>
        <stp>T</stp>
        <tr r="M19" s="2"/>
      </tp>
      <tp>
        <v>88.7</v>
        <stp/>
        <stp>ContractData</stp>
        <stp xml:space="preserve">S.US.VRSN      </stp>
        <stp>High</stp>
        <stp/>
        <stp>T</stp>
        <tr r="F63" s="1"/>
      </tp>
      <tp>
        <v>53.9</v>
        <stp/>
        <stp>ContractData</stp>
        <stp xml:space="preserve">S.US.ATVI      </stp>
        <stp>Open</stp>
        <stp/>
        <stp>T</stp>
        <tr r="E2" s="1"/>
      </tp>
      <tp t="s">
        <v>NVIDIA Corp</v>
        <stp/>
        <stp>ContractData</stp>
        <stp xml:space="preserve">S.US.NVDA      </stp>
        <stp>LongDescription</stp>
        <stp/>
        <stp>T</stp>
        <tr r="V2" s="1"/>
        <tr r="D47" s="1"/>
      </tp>
      <tp>
        <v>0.42</v>
        <stp/>
        <stp>ContractData</stp>
        <stp xml:space="preserve">S.US.QCOM      </stp>
        <stp>NetLastTradeToday</stp>
        <stp/>
        <stp>T</stp>
        <tr r="I52" s="1"/>
      </tp>
      <tp>
        <v>4567753</v>
        <stp/>
        <stp>ContractData</stp>
        <stp xml:space="preserve">S.US.XRX       </stp>
        <stp>T_CVol</stp>
        <stp/>
        <stp>T</stp>
        <tr r="K67" s="1"/>
      </tp>
      <tp>
        <v>523998</v>
        <stp/>
        <stp>ContractData</stp>
        <stp xml:space="preserve">S.US.VRSN      </stp>
        <stp>T_CVol</stp>
        <stp/>
        <stp>T</stp>
        <tr r="K63" s="1"/>
      </tp>
      <tp>
        <v>394440</v>
        <stp/>
        <stp>ContractData</stp>
        <stp xml:space="preserve">S.US.HRS       </stp>
        <stp>T_CVol</stp>
        <stp/>
        <stp>T</stp>
        <tr r="K32" s="1"/>
      </tp>
      <tp>
        <v>3402218</v>
        <stp/>
        <stp>ContractData</stp>
        <stp xml:space="preserve">S.US.CRM       </stp>
        <stp>T_CVol</stp>
        <stp/>
        <stp>T</stp>
        <tr r="K54" s="1"/>
      </tp>
      <tp>
        <v>49.58</v>
        <stp/>
        <stp>ContractData</stp>
        <stp>S.US.PYPL</stp>
        <stp>High</stp>
        <stp/>
        <stp>T</stp>
        <tr r="F50" s="1"/>
      </tp>
      <tp>
        <v>1.044</v>
        <stp/>
        <stp>StudyData</stp>
        <stp>S.US.AKAM</stp>
        <stp>ATR</stp>
        <stp>MaType=Sim,Period=10</stp>
        <stp>ATR</stp>
        <stp>D</stp>
        <stp>-1</stp>
        <stp>ALL</stp>
        <stp/>
        <stp/>
        <stp>FALSE</stp>
        <stp>T</stp>
        <tr r="K40" s="2"/>
      </tp>
      <tp>
        <v>1454065</v>
        <stp/>
        <stp>ContractData</stp>
        <stp xml:space="preserve">S.US.LRCX      </stp>
        <stp>T_CVol</stp>
        <stp/>
        <stp>T</stp>
        <tr r="K40" s="1"/>
      </tp>
      <tp>
        <v>7263115</v>
        <stp/>
        <stp>ContractData</stp>
        <stp xml:space="preserve">S.US.ORCL      </stp>
        <stp>T_CVol</stp>
        <stp/>
        <stp>T</stp>
        <tr r="K48" s="1"/>
      </tp>
      <tp>
        <v>30.05</v>
        <stp/>
        <stp>ContractData</stp>
        <stp>S.US.SYMC</stp>
        <stp>HIgh</stp>
        <stp/>
        <stp>T</stp>
        <tr r="M44" s="2"/>
      </tp>
      <tp>
        <v>43.59</v>
        <stp/>
        <stp>ContractData</stp>
        <stp>S.US.AMAT</stp>
        <stp>LastTradeToday</stp>
        <stp/>
        <stp>T</stp>
        <tr r="H22" s="2"/>
      </tp>
      <tp>
        <v>132.78</v>
        <stp/>
        <stp>ContractData</stp>
        <stp xml:space="preserve">S.US.NVDA      </stp>
        <stp>High</stp>
        <stp/>
        <stp>T</stp>
        <tr r="F47" s="1"/>
      </tp>
      <tp t="s">
        <v>Skyworks Solutions Inc</v>
        <stp/>
        <stp>ContractData</stp>
        <stp xml:space="preserve">S.US.SWKS      </stp>
        <stp>LongDescription</stp>
        <stp/>
        <stp>T</stp>
        <tr r="V3" s="1"/>
        <tr r="D56" s="1"/>
      </tp>
      <tp>
        <v>194860</v>
        <stp/>
        <stp>ContractData</stp>
        <stp xml:space="preserve">S.US.TSS       </stp>
        <stp>T_CVol</stp>
        <stp/>
        <stp>T</stp>
        <tr r="K62" s="1"/>
      </tp>
      <tp>
        <v>13864434</v>
        <stp/>
        <stp>ContractData</stp>
        <stp xml:space="preserve">S.US.MSFT      </stp>
        <stp>T_CVol</stp>
        <stp/>
        <stp>T</stp>
        <tr r="K44" s="1"/>
      </tp>
      <tp>
        <v>49382623</v>
        <stp/>
        <stp>ContractData</stp>
        <stp xml:space="preserve">S.US.CSCO      </stp>
        <stp>T_CVol</stp>
        <stp/>
        <stp>T</stp>
        <tr r="K17" s="1"/>
      </tp>
      <tp>
        <v>6604298</v>
        <stp/>
        <stp>ContractData</stp>
        <stp>S.US.HPQ</stp>
        <stp>T_CVol</stp>
        <stp/>
        <stp>T</stp>
        <tr r="O43" s="2"/>
        <tr r="K34" s="1"/>
      </tp>
      <tp t="s">
        <v>Analog Devices Inc</v>
        <stp/>
        <stp>ContractData</stp>
        <stp xml:space="preserve">S.US.ADI       </stp>
        <stp>LongDescription</stp>
        <stp/>
        <stp>T</stp>
        <tr r="V6" s="1"/>
        <tr r="D10" s="1"/>
      </tp>
      <tp>
        <v>305973</v>
        <stp/>
        <stp>ContractData</stp>
        <stp xml:space="preserve">S.US.GPN       </stp>
        <stp>T_CVol</stp>
        <stp/>
        <stp>T</stp>
        <tr r="K31" s="1"/>
      </tp>
      <tp>
        <v>341795</v>
        <stp/>
        <stp>ContractData</stp>
        <stp xml:space="preserve">S.US.APH       </stp>
        <stp>T_CVol</stp>
        <stp/>
        <stp>T</stp>
        <tr r="K9" s="1"/>
      </tp>
      <tp>
        <v>918.75</v>
        <stp/>
        <stp>ContractData</stp>
        <stp>S.US.GOOG</stp>
        <stp>Low</stp>
        <stp/>
        <stp>T</stp>
        <tr r="G8" s="1"/>
      </tp>
      <tp>
        <v>125.8</v>
        <stp/>
        <stp>ContractData</stp>
        <stp>S.US.FFIV</stp>
        <stp>LastTradeToday</stp>
        <stp/>
        <stp>T</stp>
        <tr r="H46" s="2"/>
      </tp>
      <tp>
        <v>30.05</v>
        <stp/>
        <stp>ContractData</stp>
        <stp xml:space="preserve">S.US.SYMC      </stp>
        <stp>High</stp>
        <stp/>
        <stp>T</stp>
        <tr r="F57" s="1"/>
      </tp>
      <tp>
        <v>100.58</v>
        <stp/>
        <stp>ContractData</stp>
        <stp xml:space="preserve">S.US.KLAC      </stp>
        <stp>High</stp>
        <stp/>
        <stp>T</stp>
        <tr r="F39" s="1"/>
      </tp>
      <tp>
        <v>35.47</v>
        <stp/>
        <stp>ContractData</stp>
        <stp xml:space="preserve">S.US.INTC      </stp>
        <stp>High</stp>
        <stp/>
        <stp>T</stp>
        <tr r="F35" s="1"/>
      </tp>
      <tp>
        <v>2367.5</v>
        <stp/>
        <stp>ContractData</stp>
        <stp>EP</stp>
        <stp>HIgh</stp>
        <stp/>
        <stp>T</stp>
        <tr r="M14" s="2"/>
      </tp>
      <tp t="s">
        <v>FLIR Systems Inc</v>
        <stp/>
        <stp>ContractData</stp>
        <stp xml:space="preserve">S.US.FLIR      </stp>
        <stp>LongDescription</stp>
        <stp/>
        <stp>T</stp>
        <tr r="V32" s="1"/>
        <tr r="D29" s="1"/>
      </tp>
      <tp t="s">
        <v>F5 Networks Inc</v>
        <stp/>
        <stp>ContractData</stp>
        <stp xml:space="preserve">S.US.FFIV      </stp>
        <stp>LongDescription</stp>
        <stp/>
        <stp>T</stp>
        <tr r="V67" s="1"/>
        <tr r="D25" s="1"/>
      </tp>
      <tp t="s">
        <v>Amphenol</v>
        <stp/>
        <stp>ContractData</stp>
        <stp xml:space="preserve">S.US.APH       </stp>
        <stp>LongDescription</stp>
        <stp/>
        <stp>T</stp>
        <tr r="V56" s="1"/>
        <tr r="D9" s="1"/>
      </tp>
      <tp>
        <v>0.67800000000000005</v>
        <stp/>
        <stp>StudyData</stp>
        <stp>S.US.YHOO</stp>
        <stp>ATR</stp>
        <stp>MaType=Sim,Period=10</stp>
        <stp>ATR</stp>
        <stp>D</stp>
        <stp>-1</stp>
        <stp>ALL</stp>
        <stp/>
        <stp/>
        <stp>FALSE</stp>
        <stp>T</stp>
        <tr r="K38" s="2"/>
      </tp>
      <tp>
        <v>124.27</v>
        <stp/>
        <stp>ContractData</stp>
        <stp>S.US.FFIV</stp>
        <stp>LOw</stp>
        <stp/>
        <stp>T</stp>
        <tr r="N46" s="2"/>
      </tp>
      <tp>
        <v>257588</v>
        <stp/>
        <stp>ContractData</stp>
        <stp>S.US.ADS</stp>
        <stp>T_CVol</stp>
        <stp/>
        <stp>T</stp>
        <tr r="O45" s="2"/>
      </tp>
      <tp>
        <v>132.77000000000001</v>
        <stp/>
        <stp>ContractData</stp>
        <stp xml:space="preserve">S.US.ADBE      </stp>
        <stp>Open</stp>
        <stp/>
        <stp>T</stp>
        <tr r="E3" s="1"/>
      </tp>
      <tp t="s">
        <v>Microchip Technology Inc</v>
        <stp/>
        <stp>ContractData</stp>
        <stp xml:space="preserve">S.US.MCHP      </stp>
        <stp>LongDescription</stp>
        <stp/>
        <stp>T</stp>
        <tr r="V20" s="1"/>
        <tr r="D42" s="1"/>
      </tp>
      <tp>
        <v>18674333</v>
        <stp/>
        <stp>ContractData</stp>
        <stp xml:space="preserve">S.US.NVDA      </stp>
        <stp>T_CVol</stp>
        <stp/>
        <stp>T</stp>
        <tr r="K47" s="1"/>
      </tp>
      <tp>
        <v>93.070000000000007</v>
        <stp/>
        <stp>ContractData</stp>
        <stp>S.US.ADSK</stp>
        <stp>LOw</stp>
        <stp/>
        <stp>T</stp>
        <tr r="N31" s="2"/>
      </tp>
      <tp>
        <v>151.13</v>
        <stp/>
        <stp>ContractData</stp>
        <stp>S.US.AAPL</stp>
        <stp>LOw</stp>
        <stp/>
        <stp>T</stp>
        <tr r="N30" s="2"/>
      </tp>
      <tp>
        <v>42.83</v>
        <stp/>
        <stp>ContractData</stp>
        <stp>S.US.AMAT</stp>
        <stp>LOw</stp>
        <stp/>
        <stp>T</stp>
        <tr r="N22" s="2"/>
      </tp>
      <tp>
        <v>46.9</v>
        <stp/>
        <stp>ContractData</stp>
        <stp>S.US.AKAM</stp>
        <stp>LOw</stp>
        <stp/>
        <stp>T</stp>
        <tr r="N40" s="2"/>
      </tp>
      <tp>
        <v>53.660000000000004</v>
        <stp/>
        <stp>ContractData</stp>
        <stp>S.US.ATVI</stp>
        <stp>LOw</stp>
        <stp/>
        <stp>T</stp>
        <tr r="N25" s="2"/>
      </tp>
      <tp>
        <v>227.68</v>
        <stp/>
        <stp>ContractData</stp>
        <stp>S.US.AVGO</stp>
        <stp>Low</stp>
        <stp/>
        <stp>T</stp>
        <tr r="G15" s="1"/>
      </tp>
      <tp>
        <v>227.68</v>
        <stp/>
        <stp>ContractData</stp>
        <stp>S.US.AVGO</stp>
        <stp>LOw</stp>
        <stp/>
        <stp>T</stp>
        <tr r="N21" s="2"/>
      </tp>
      <tp>
        <v>40.230000000000004</v>
        <stp/>
        <stp>ContractData</stp>
        <stp>S.US.NTAP</stp>
        <stp>LastTradeToday</stp>
        <stp/>
        <stp>T</stp>
        <tr r="H46" s="1"/>
      </tp>
      <tp>
        <v>134.84</v>
        <stp/>
        <stp>ContractData</stp>
        <stp xml:space="preserve">S.US.ADBE      </stp>
        <stp>High</stp>
        <stp/>
        <stp>T</stp>
        <tr r="F3" s="1"/>
      </tp>
      <tp t="s">
        <v>Yahoo! Inc</v>
        <stp/>
        <stp>ContractData</stp>
        <stp xml:space="preserve">S.US.YHOO      </stp>
        <stp>LongDescription</stp>
        <stp/>
        <stp>T</stp>
        <tr r="V59" s="1"/>
        <tr r="D69" s="1"/>
      </tp>
      <tp t="s">
        <v>QUALCOMM Inc</v>
        <stp/>
        <stp>ContractData</stp>
        <stp xml:space="preserve">S.US.QCOM      </stp>
        <stp>LongDescription</stp>
        <stp/>
        <stp>T</stp>
        <tr r="V21" s="1"/>
        <tr r="D52" s="1"/>
      </tp>
      <tp t="s">
        <v>Global Payments</v>
        <stp/>
        <stp>ContractData</stp>
        <stp xml:space="preserve">S.US.GPN       </stp>
        <stp>LongDescription</stp>
        <stp/>
        <stp>T</stp>
        <tr r="V15" s="1"/>
        <tr r="D31" s="1"/>
      </tp>
      <tp t="s">
        <v>Accenture PLC Ireland</v>
        <stp/>
        <stp>ContractData</stp>
        <stp xml:space="preserve">S.US.ACN       </stp>
        <stp>LongDescription</stp>
        <stp/>
        <stp>T</stp>
        <tr r="V50" s="1"/>
        <tr r="D1" s="1"/>
      </tp>
      <tp t="s">
        <v>Texas Instruments Inc</v>
        <stp/>
        <stp>ContractData</stp>
        <stp xml:space="preserve">S.US.TXN       </stp>
        <stp>LongDescription</stp>
        <stp/>
        <stp>T</stp>
        <tr r="V22" s="1"/>
        <tr r="D61" s="1"/>
      </tp>
      <tp>
        <v>0.67900000000000005</v>
        <stp/>
        <stp>StudyData</stp>
        <stp>S.US.SNPS</stp>
        <stp>ATR</stp>
        <stp>MaType=Sim,Period=10</stp>
        <stp>ATR</stp>
        <stp>D</stp>
        <stp>-1</stp>
        <stp>ALL</stp>
        <stp/>
        <stp/>
        <stp>FALSE</stp>
        <stp>T</stp>
        <tr r="K47" s="2"/>
      </tp>
      <tp>
        <v>1008422</v>
        <stp/>
        <stp>ContractData</stp>
        <stp xml:space="preserve">S.US.SWKS      </stp>
        <stp>T_CVol</stp>
        <stp/>
        <stp>T</stp>
        <tr r="K56" s="1"/>
      </tp>
      <tp>
        <v>2.4585029752583778</v>
        <stp/>
        <stp>ContractData</stp>
        <stp>S.US.NVDA</stp>
        <stp>PerCentNetLastTrade</stp>
        <stp/>
        <stp>T</stp>
        <tr r="J19" s="2"/>
      </tp>
      <tp>
        <v>-0.27268220128904314</v>
        <stp/>
        <stp>ContractData</stp>
        <stp>S.US.NTAP</stp>
        <stp>PerCentNetLastTrade</stp>
        <stp/>
        <stp>T</stp>
        <tr r="P48" s="1"/>
        <tr r="J46" s="1"/>
      </tp>
      <tp>
        <v>99.65</v>
        <stp/>
        <stp>ContractData</stp>
        <stp xml:space="preserve">S.US.KLAC      </stp>
        <stp>Open</stp>
        <stp/>
        <stp>T</stp>
        <tr r="E39" s="1"/>
      </tp>
      <tp>
        <v>35.19</v>
        <stp/>
        <stp>ContractData</stp>
        <stp xml:space="preserve">S.US.INTC      </stp>
        <stp>Open</stp>
        <stp/>
        <stp>T</stp>
        <tr r="E35" s="1"/>
      </tp>
      <tp>
        <v>29.96</v>
        <stp/>
        <stp>ContractData</stp>
        <stp xml:space="preserve">S.US.SYMC      </stp>
        <stp>Open</stp>
        <stp/>
        <stp>T</stp>
        <tr r="E57" s="1"/>
      </tp>
      <tp>
        <v>2355</v>
        <stp/>
        <stp>ContractData</stp>
        <stp>EP</stp>
        <stp>OPen</stp>
        <stp/>
        <stp>T</stp>
        <tr r="L14" s="2"/>
      </tp>
      <tp t="s">
        <v>Xilinx Inc</v>
        <stp/>
        <stp>ContractData</stp>
        <stp xml:space="preserve">S.US.XLNX      </stp>
        <stp>LongDescription</stp>
        <stp/>
        <stp>T</stp>
        <tr r="V12" s="1"/>
        <tr r="D68" s="1"/>
      </tp>
      <tp t="s">
        <v>Salesforce.com Inc</v>
        <stp/>
        <stp>ContractData</stp>
        <stp xml:space="preserve">S.US.CRM       </stp>
        <stp>LongDescription</stp>
        <stp/>
        <stp>T</stp>
        <tr r="V46" s="1"/>
        <tr r="D54" s="1"/>
      </tp>
      <tp t="s">
        <v>International Business Machines</v>
        <stp/>
        <stp>ContractData</stp>
        <stp xml:space="preserve">S.US.IBM       </stp>
        <stp>LongDescription</stp>
        <stp/>
        <stp>T</stp>
        <tr r="V49" s="1"/>
        <tr r="D36" s="1"/>
      </tp>
      <tp>
        <v>520958</v>
        <stp/>
        <stp>ContractData</stp>
        <stp xml:space="preserve">S.US.CTXS      </stp>
        <stp>T_CVol</stp>
        <stp/>
        <stp>T</stp>
        <tr r="K18" s="1"/>
      </tp>
      <tp>
        <v>2408607</v>
        <stp/>
        <stp>ContractData</stp>
        <stp xml:space="preserve">S.US.STX       </stp>
        <stp>T_CVol</stp>
        <stp/>
        <stp>T</stp>
        <tr r="K55" s="1"/>
      </tp>
      <tp>
        <v>4473512</v>
        <stp/>
        <stp>ContractData</stp>
        <stp xml:space="preserve">S.US.ATVI      </stp>
        <stp>T_CVol</stp>
        <stp/>
        <stp>T</stp>
        <tr r="K2" s="1"/>
      </tp>
      <tp>
        <v>1683771</v>
        <stp/>
        <stp>ContractData</stp>
        <stp xml:space="preserve">S.US.CTSH      </stp>
        <stp>T_CVol</stp>
        <stp/>
        <stp>T</stp>
        <tr r="K19" s="1"/>
      </tp>
      <tp>
        <v>0.86899999999999999</v>
        <stp/>
        <stp>StudyData</stp>
        <stp>S.US.AMAT</stp>
        <stp>ATR</stp>
        <stp>MaType=Sim,Period=10</stp>
        <stp>ATR</stp>
        <stp>D</stp>
        <stp>-1</stp>
        <stp>ALL</stp>
        <stp/>
        <stp/>
        <stp>FALSE</stp>
        <stp>T</stp>
        <tr r="K22" s="2"/>
      </tp>
      <tp>
        <v>81.8</v>
        <stp/>
        <stp>ContractData</stp>
        <stp>S.US.CTXS</stp>
        <stp>LOw</stp>
        <stp/>
        <stp>T</stp>
        <tr r="N37" s="2"/>
      </tp>
      <tp>
        <v>28.240000000000002</v>
        <stp/>
        <stp>ContractData</stp>
        <stp>S.US.CSRA</stp>
        <stp>Low</stp>
        <stp/>
        <stp>T</stp>
        <tr r="G21" s="1"/>
      </tp>
      <tp>
        <v>30.37</v>
        <stp/>
        <stp>ContractData</stp>
        <stp>S.US.CSCO</stp>
        <stp>LOw</stp>
        <stp/>
        <stp>T</stp>
        <tr r="N48" s="2"/>
      </tp>
      <tp t="s">
        <v>Symantec Corp</v>
        <stp/>
        <stp>ContractData</stp>
        <stp xml:space="preserve">S.US.SYMC      </stp>
        <stp>LongDescription</stp>
        <stp/>
        <stp>T</stp>
        <tr r="V65" s="1"/>
        <tr r="D57" s="1"/>
      </tp>
      <tp>
        <v>0.8</v>
        <stp/>
        <stp>ContractData</stp>
        <stp xml:space="preserve">S.US.XLNX      </stp>
        <stp>NetLastTradeToday</stp>
        <stp/>
        <stp>T</stp>
        <tr r="I68" s="1"/>
      </tp>
      <tp>
        <v>0.1</v>
        <stp/>
        <stp>ContractData</stp>
        <stp xml:space="preserve">S.US.XRX       </stp>
        <stp>NetLastTradeToday</stp>
        <stp/>
        <stp>T</stp>
        <tr r="I67" s="1"/>
      </tp>
      <tp>
        <v>92486</v>
        <stp/>
        <stp>ContractData</stp>
        <stp xml:space="preserve">S.US.IT        </stp>
        <stp>T_CVol</stp>
        <stp/>
        <stp>T</stp>
        <tr r="K30" s="1"/>
      </tp>
      <tp>
        <v>49.03</v>
        <stp/>
        <stp>ContractData</stp>
        <stp>S.US.PYPL</stp>
        <stp>Open</stp>
        <stp/>
        <stp>T</stp>
        <tr r="E50" s="1"/>
      </tp>
      <tp>
        <v>0.93600000000000005</v>
        <stp/>
        <stp>StudyData</stp>
        <stp>S.US.XLNX</stp>
        <stp>ATR</stp>
        <stp>MaType=Sim,Period=10</stp>
        <stp>ATR</stp>
        <stp>D</stp>
        <stp>-1</stp>
        <stp>ALL</stp>
        <stp/>
        <stp/>
        <stp>FALSE</stp>
        <stp>T</stp>
        <tr r="K29" s="2"/>
      </tp>
      <tp>
        <v>29.96</v>
        <stp/>
        <stp>ContractData</stp>
        <stp>S.US.SYMC</stp>
        <stp>OPen</stp>
        <stp/>
        <stp>T</stp>
        <tr r="L44" s="2"/>
      </tp>
      <tp>
        <v>129.5</v>
        <stp/>
        <stp>ContractData</stp>
        <stp xml:space="preserve">S.US.NVDA      </stp>
        <stp>Open</stp>
        <stp/>
        <stp>T</stp>
        <tr r="E47" s="1"/>
      </tp>
      <tp>
        <v>82.25</v>
        <stp/>
        <stp>ContractData</stp>
        <stp>S.US.CTXS</stp>
        <stp>LastTradeToday</stp>
        <stp/>
        <stp>T</stp>
        <tr r="H37" s="2"/>
      </tp>
      <tp>
        <v>71.25</v>
        <stp/>
        <stp>ContractData</stp>
        <stp>S.US.SNPS</stp>
        <stp>LastTradeToday</stp>
        <stp/>
        <stp>T</stp>
        <tr r="H47" s="2"/>
      </tp>
      <tp>
        <v>102.79</v>
        <stp/>
        <stp>ContractData</stp>
        <stp>S.US.SWKS</stp>
        <stp>LastTradeToday</stp>
        <stp/>
        <stp>T</stp>
        <tr r="H20" s="2"/>
      </tp>
      <tp>
        <v>-0.41000000000000003</v>
        <stp/>
        <stp>ContractData</stp>
        <stp xml:space="preserve">S.US.YHOO      </stp>
        <stp>NetLastTradeToday</stp>
        <stp/>
        <stp>T</stp>
        <tr r="I69" s="1"/>
      </tp>
      <tp>
        <v>18100399</v>
        <stp/>
        <stp>ContractData</stp>
        <stp>S.US.MU</stp>
        <stp>T_CVol</stp>
        <stp/>
        <stp>T</stp>
        <tr r="O27" s="2"/>
      </tp>
      <tp>
        <v>18100399</v>
        <stp/>
        <stp>ContractData</stp>
        <stp xml:space="preserve">S.US.MU        </stp>
        <stp>T_CVol</stp>
        <stp/>
        <stp>T</stp>
        <tr r="K43" s="1"/>
      </tp>
      <tp>
        <v>1372823</v>
        <stp/>
        <stp>ContractData</stp>
        <stp xml:space="preserve">S.US.WU        </stp>
        <stp>T_CVol</stp>
        <stp/>
        <stp>T</stp>
        <tr r="K66" s="1"/>
      </tp>
      <tp>
        <v>1.941066417212348</v>
        <stp/>
        <stp>ContractData</stp>
        <stp xml:space="preserve">S.US.AMAT      </stp>
        <stp>PerCentNetLastTrade</stp>
        <stp/>
        <stp>T</stp>
        <tr r="P5" s="1"/>
        <tr r="J12" s="1"/>
      </tp>
      <tp>
        <v>-0.17867778439547349</v>
        <stp/>
        <stp>ContractData</stp>
        <stp xml:space="preserve">S.US.EBAY      </stp>
        <stp>PerCentNetLastTrade</stp>
        <stp/>
        <stp>T</stp>
        <tr r="P44" s="1"/>
        <tr r="J23" s="1"/>
      </tp>
      <tp>
        <v>0.27032438926712055</v>
        <stp/>
        <stp>ContractData</stp>
        <stp xml:space="preserve">S.US.KLAC      </stp>
        <stp>PerCentNetLastTrade</stp>
        <stp/>
        <stp>T</stp>
        <tr r="P30" s="1"/>
        <tr r="J39" s="1"/>
      </tp>
      <tp>
        <v>55.02</v>
        <stp/>
        <stp>ContractData</stp>
        <stp xml:space="preserve">S.US.QCOM      </stp>
        <stp>Low</stp>
        <stp/>
        <stp>T</stp>
        <tr r="G52" s="1"/>
      </tp>
      <tp>
        <v>47.74</v>
        <stp/>
        <stp>ContractData</stp>
        <stp xml:space="preserve">S.US.YHOO      </stp>
        <stp>Low</stp>
        <stp/>
        <stp>T</stp>
        <tr r="G69" s="1"/>
      </tp>
      <tp>
        <v>-1.0736842105263158</v>
        <stp/>
        <stp>ContractData</stp>
        <stp xml:space="preserve">S.US.AKAM      </stp>
        <stp>PerCentNetLastTrade</stp>
        <stp/>
        <stp>T</stp>
        <tr r="P61" s="1"/>
        <tr r="J5" s="1"/>
      </tp>
      <tp t="s">
        <v>Broadcom Limited</v>
        <stp/>
        <stp>ContractData</stp>
        <stp>S.US.AVGO</stp>
        <stp>LongDescription</stp>
        <stp/>
        <stp>T</stp>
        <tr r="C21" s="2"/>
        <tr r="V4" s="1"/>
        <tr r="D15" s="1"/>
      </tp>
      <tp t="s">
        <v>Activision Blizzard Inc</v>
        <stp/>
        <stp>ContractData</stp>
        <stp>S.US.ATVI</stp>
        <stp>LongDescription</stp>
        <stp/>
        <stp>T</stp>
        <tr r="C25" s="2"/>
      </tp>
      <tp t="s">
        <v>Akamai Tech Inc</v>
        <stp/>
        <stp>ContractData</stp>
        <stp>S.US.AKAM</stp>
        <stp>LongDescription</stp>
        <stp/>
        <stp>T</stp>
        <tr r="C40" s="2"/>
      </tp>
      <tp t="s">
        <v>Applied Materials Inc</v>
        <stp/>
        <stp>ContractData</stp>
        <stp>S.US.AMAT</stp>
        <stp>LongDescription</stp>
        <stp/>
        <stp>T</stp>
        <tr r="C22" s="2"/>
      </tp>
      <tp t="s">
        <v>Apple Inc</v>
        <stp/>
        <stp>ContractData</stp>
        <stp>S.US.AAPL</stp>
        <stp>LongDescription</stp>
        <stp/>
        <stp>T</stp>
        <tr r="C30" s="2"/>
      </tp>
      <tp t="s">
        <v>Autodesk Inc</v>
        <stp/>
        <stp>ContractData</stp>
        <stp>S.US.ADSK</stp>
        <stp>LongDescription</stp>
        <stp/>
        <stp>T</stp>
        <tr r="C31" s="2"/>
      </tp>
      <tp>
        <v>64.290000000000006</v>
        <stp/>
        <stp>ContractData</stp>
        <stp xml:space="preserve">S.US.XLNX      </stp>
        <stp>Low</stp>
        <stp/>
        <stp>T</stp>
        <tr r="G68" s="1"/>
      </tp>
      <tp>
        <v>87.68</v>
        <stp/>
        <stp>ContractData</stp>
        <stp xml:space="preserve">S.US.GPN       </stp>
        <stp>Low</stp>
        <stp/>
        <stp>T</stp>
        <tr r="G31" s="1"/>
      </tp>
      <tp>
        <v>119.41</v>
        <stp/>
        <stp>ContractData</stp>
        <stp xml:space="preserve">S.US.ACN       </stp>
        <stp>Low</stp>
        <stp/>
        <stp>T</stp>
        <tr r="G1" s="1"/>
      </tp>
      <tp>
        <v>78.42</v>
        <stp/>
        <stp>ContractData</stp>
        <stp xml:space="preserve">S.US.TXN       </stp>
        <stp>Low</stp>
        <stp/>
        <stp>T</stp>
        <tr r="G61" s="1"/>
      </tp>
      <tp>
        <v>0.86915189787465197</v>
        <stp/>
        <stp>ContractData</stp>
        <stp xml:space="preserve">S.US.LRCX      </stp>
        <stp>PerCentNetLastTrade</stp>
        <stp/>
        <stp>T</stp>
        <tr r="P17" s="1"/>
        <tr r="J40" s="1"/>
      </tp>
      <tp>
        <v>-8.0130100532229456</v>
        <stp/>
        <stp>ContractData</stp>
        <stp xml:space="preserve">S.US.CSCO      </stp>
        <stp>PerCentNetLastTrade</stp>
        <stp/>
        <stp>T</stp>
        <tr r="P69" s="1"/>
        <tr r="J17" s="1"/>
      </tp>
      <tp>
        <v>-2.2609088853719195E-2</v>
        <stp/>
        <stp>ContractData</stp>
        <stp xml:space="preserve">S.US.ORCL      </stp>
        <stp>PerCentNetLastTrade</stp>
        <stp/>
        <stp>T</stp>
        <tr r="P40" s="1"/>
        <tr r="J48" s="1"/>
      </tp>
      <tp>
        <v>29.25</v>
        <stp/>
        <stp>ContractData</stp>
        <stp xml:space="preserve">S.US.SYMC      </stp>
        <stp>Low</stp>
        <stp/>
        <stp>T</stp>
        <tr r="G57" s="1"/>
      </tp>
      <tp>
        <v>0.39896737854963621</v>
        <stp/>
        <stp>ContractData</stp>
        <stp xml:space="preserve">S.US.WDC       </stp>
        <stp>PerCentNetLastTrade</stp>
        <stp/>
        <stp>T</stp>
        <tr r="P27" s="1"/>
        <tr r="J65" s="1"/>
      </tp>
      <tp>
        <v>87.17</v>
        <stp/>
        <stp>ContractData</stp>
        <stp xml:space="preserve">S.US.CRM       </stp>
        <stp>Low</stp>
        <stp/>
        <stp>T</stp>
        <tr r="G54" s="1"/>
      </tp>
      <tp>
        <v>150.11000000000001</v>
        <stp/>
        <stp>ContractData</stp>
        <stp xml:space="preserve">S.US.IBM       </stp>
        <stp>Low</stp>
        <stp/>
        <stp>T</stp>
        <tr r="G36" s="1"/>
      </tp>
      <tp t="s">
        <v>CSRA Inc.</v>
        <stp/>
        <stp>ContractData</stp>
        <stp>S.US.CSRA</stp>
        <stp>LongDescription</stp>
        <stp/>
        <stp>T</stp>
        <tr r="V37" s="1"/>
        <tr r="D21" s="1"/>
      </tp>
      <tp t="s">
        <v>Cisco Systems Inc</v>
        <stp/>
        <stp>ContractData</stp>
        <stp>S.US.CSCO</stp>
        <stp>LongDescription</stp>
        <stp/>
        <stp>T</stp>
        <tr r="C48" s="2"/>
      </tp>
      <tp t="s">
        <v>Citrix Systems Inc</v>
        <stp/>
        <stp>ContractData</stp>
        <stp>S.US.CTXS</stp>
        <stp>LongDescription</stp>
        <stp/>
        <stp>T</stp>
        <tr r="C37" s="2"/>
      </tp>
      <tp>
        <v>1585930</v>
        <stp/>
        <stp>ContractData</stp>
        <stp>EP</stp>
        <stp>T_CVol</stp>
        <stp/>
        <stp>T</stp>
        <tr r="O14" s="2"/>
      </tp>
      <tp>
        <v>-0.2382193106528698</v>
        <stp/>
        <stp>ContractData</stp>
        <stp xml:space="preserve">S.US.ADBE      </stp>
        <stp>PerCentNetLastTrade</stp>
        <stp/>
        <stp>T</stp>
        <tr r="P45" s="1"/>
        <tr r="J3" s="1"/>
      </tp>
      <tp>
        <v>67.19</v>
        <stp/>
        <stp>ContractData</stp>
        <stp>XLE</stp>
        <stp>LastTradeToday</stp>
        <stp/>
        <stp>T</stp>
        <tr r="H15" s="2"/>
      </tp>
      <tp>
        <v>100.22</v>
        <stp/>
        <stp>ContractData</stp>
        <stp xml:space="preserve">S.US.SWKS      </stp>
        <stp>Low</stp>
        <stp/>
        <stp>T</stp>
        <tr r="G56" s="1"/>
      </tp>
      <tp>
        <v>2.4585029752583778</v>
        <stp/>
        <stp>ContractData</stp>
        <stp xml:space="preserve">S.US.NVDA      </stp>
        <stp>PerCentNetLastTrade</stp>
        <stp/>
        <stp>T</stp>
        <tr r="P2" s="1"/>
        <tr r="J47" s="1"/>
      </tp>
      <tp>
        <v>0.35714285714285715</v>
        <stp/>
        <stp>ContractData</stp>
        <stp xml:space="preserve">S.US.AMD       </stp>
        <stp>PerCentNetLastTrade</stp>
        <stp/>
        <stp>T</stp>
        <tr r="P28" s="1"/>
        <tr r="J4" s="1"/>
      </tp>
      <tp>
        <v>124.27</v>
        <stp/>
        <stp>ContractData</stp>
        <stp xml:space="preserve">S.US.FFIV      </stp>
        <stp>Low</stp>
        <stp/>
        <stp>T</stp>
        <tr r="G25" s="1"/>
      </tp>
      <tp>
        <v>37.06</v>
        <stp/>
        <stp>ContractData</stp>
        <stp xml:space="preserve">S.US.FLIR      </stp>
        <stp>Low</stp>
        <stp/>
        <stp>T</stp>
        <tr r="G29" s="1"/>
      </tp>
      <tp>
        <v>79.03</v>
        <stp/>
        <stp>ContractData</stp>
        <stp xml:space="preserve">S.US.ADI       </stp>
        <stp>Low</stp>
        <stp/>
        <stp>T</stp>
        <tr r="G10" s="1"/>
      </tp>
      <tp t="s">
        <v>Google, Inc. Class C</v>
        <stp/>
        <stp>ContractData</stp>
        <stp>S.US.GOOG</stp>
        <stp>LongDescription</stp>
        <stp/>
        <stp>T</stp>
        <tr r="V19" s="1"/>
        <tr r="D8" s="1"/>
      </tp>
      <tp>
        <v>116.04</v>
        <stp/>
        <stp>ContractData</stp>
        <stp>IWF</stp>
        <stp>LastTradeToday</stp>
        <stp/>
        <stp>T</stp>
        <tr r="H12" s="2"/>
      </tp>
      <tp>
        <v>23.06</v>
        <stp/>
        <stp>ContractData</stp>
        <stp>XLF</stp>
        <stp>LastTradeToday</stp>
        <stp/>
        <stp>T</stp>
        <tr r="H9" s="2"/>
      </tp>
      <tp>
        <v>7.4096028452874926E-2</v>
        <stp/>
        <stp>ContractData</stp>
        <stp xml:space="preserve">S.US.MSFT      </stp>
        <stp>PerCentNetLastTrade</stp>
        <stp/>
        <stp>T</stp>
        <tr r="P36" s="1"/>
        <tr r="J44" s="1"/>
      </tp>
      <tp>
        <v>77.87</v>
        <stp/>
        <stp>ContractData</stp>
        <stp xml:space="preserve">S.US.MCHP      </stp>
        <stp>Low</stp>
        <stp/>
        <stp>T</stp>
        <tr r="G42" s="1"/>
      </tp>
      <tp>
        <v>71.37</v>
        <stp/>
        <stp>ContractData</stp>
        <stp xml:space="preserve">S.US.APH       </stp>
        <stp>Low</stp>
        <stp/>
        <stp>T</stp>
        <tr r="G9" s="1"/>
      </tp>
      <tp t="s">
        <v>F5 Networks Inc</v>
        <stp/>
        <stp>ContractData</stp>
        <stp>S.US.FFIV</stp>
        <stp>LongDescription</stp>
        <stp/>
        <stp>T</stp>
        <tr r="C46" s="2"/>
      </tp>
      <tp>
        <v>38.950000000000003</v>
        <stp/>
        <stp>ContractData</stp>
        <stp>FXI</stp>
        <stp>LastTradeToday</stp>
        <stp/>
        <stp>T</stp>
        <tr r="H11" s="2"/>
      </tp>
      <tp>
        <v>0.13404825737265416</v>
        <stp/>
        <stp>ContractData</stp>
        <stp xml:space="preserve">S.US.FLIR      </stp>
        <stp>PerCentNetLastTrade</stp>
        <stp/>
        <stp>T</stp>
        <tr r="P32" s="1"/>
        <tr r="J29" s="1"/>
      </tp>
      <tp>
        <v>-1.6188316258700242</v>
        <stp/>
        <stp>ContractData</stp>
        <stp xml:space="preserve">S.US.FFIV      </stp>
        <stp>PerCentNetLastTrade</stp>
        <stp/>
        <stp>T</stp>
        <tr r="P67" s="1"/>
        <tr r="J25" s="1"/>
      </tp>
      <tp>
        <v>1.5812292782453456</v>
        <stp/>
        <stp>ContractData</stp>
        <stp xml:space="preserve">S.US.ADI       </stp>
        <stp>PerCentNetLastTrade</stp>
        <stp/>
        <stp>T</stp>
        <tr r="P6" s="1"/>
        <tr r="J10" s="1"/>
      </tp>
      <tp>
        <v>0.80418687771253505</v>
        <stp/>
        <stp>ContractData</stp>
        <stp xml:space="preserve">S.US.MCHP      </stp>
        <stp>PerCentNetLastTrade</stp>
        <stp/>
        <stp>T</stp>
        <tr r="P20" s="1"/>
        <tr r="J42" s="1"/>
      </tp>
      <tp>
        <v>67.14</v>
        <stp/>
        <stp>ContractData</stp>
        <stp xml:space="preserve">S.US.MSFT      </stp>
        <stp>Low</stp>
        <stp/>
        <stp>T</stp>
        <tr r="G44" s="1"/>
      </tp>
      <tp>
        <v>-0.49614112458654908</v>
        <stp/>
        <stp>ContractData</stp>
        <stp xml:space="preserve">S.US.APH       </stp>
        <stp>PerCentNetLastTrade</stp>
        <stp/>
        <stp>T</stp>
        <tr r="P56" s="1"/>
        <tr r="J9" s="1"/>
      </tp>
      <tp>
        <v>2.227747389358528</v>
        <stp/>
        <stp>ContractData</stp>
        <stp xml:space="preserve">S.US.SWKS      </stp>
        <stp>PerCentNetLastTrade</stp>
        <stp/>
        <stp>T</stp>
        <tr r="P3" s="1"/>
        <tr r="J56" s="1"/>
      </tp>
      <tp>
        <v>3561394</v>
        <stp/>
        <stp>ContractData</stp>
        <stp xml:space="preserve">S.US.V         </stp>
        <stp>T_CVol</stp>
        <stp/>
        <stp>T</stp>
        <tr r="K64" s="1"/>
      </tp>
      <tp>
        <v>127.05</v>
        <stp/>
        <stp>ContractData</stp>
        <stp xml:space="preserve">S.US.NVDA      </stp>
        <stp>Low</stp>
        <stp/>
        <stp>T</stp>
        <tr r="G47" s="1"/>
      </tp>
      <tp>
        <v>10.81</v>
        <stp/>
        <stp>ContractData</stp>
        <stp xml:space="preserve">S.US.AMD       </stp>
        <stp>Low</stp>
        <stp/>
        <stp>T</stp>
        <tr r="G4" s="1"/>
      </tp>
      <tp>
        <v>145.13</v>
        <stp/>
        <stp>ContractData</stp>
        <stp xml:space="preserve">S.US.LRCX      </stp>
        <stp>Low</stp>
        <stp/>
        <stp>T</stp>
        <tr r="G40" s="1"/>
      </tp>
      <tp>
        <v>43.6</v>
        <stp/>
        <stp>ContractData</stp>
        <stp xml:space="preserve">S.US.ORCL      </stp>
        <stp>Low</stp>
        <stp/>
        <stp>T</stp>
        <tr r="G48" s="1"/>
      </tp>
      <tp>
        <v>-1.3944223107569722</v>
        <stp/>
        <stp>ContractData</stp>
        <stp xml:space="preserve">S.US.SYMC      </stp>
        <stp>PerCentNetLastTrade</stp>
        <stp/>
        <stp>T</stp>
        <tr r="P65" s="1"/>
        <tr r="J57" s="1"/>
      </tp>
      <tp>
        <v>30.37</v>
        <stp/>
        <stp>ContractData</stp>
        <stp xml:space="preserve">S.US.CSCO      </stp>
        <stp>Low</stp>
        <stp/>
        <stp>T</stp>
        <tr r="G17" s="1"/>
      </tp>
      <tp>
        <v>-0.23907103825136611</v>
        <stp/>
        <stp>ContractData</stp>
        <stp xml:space="preserve">S.US.CRM       </stp>
        <stp>PerCentNetLastTrade</stp>
        <stp/>
        <stp>T</stp>
        <tr r="P46" s="1"/>
        <tr r="J54" s="1"/>
      </tp>
      <tp>
        <v>-0.33127940104684289</v>
        <stp/>
        <stp>ContractData</stp>
        <stp xml:space="preserve">S.US.IBM       </stp>
        <stp>PerCentNetLastTrade</stp>
        <stp/>
        <stp>T</stp>
        <tr r="P49" s="1"/>
        <tr r="J36" s="1"/>
      </tp>
      <tp>
        <v>84.13</v>
        <stp/>
        <stp>ContractData</stp>
        <stp xml:space="preserve">S.US.WDC       </stp>
        <stp>Low</stp>
        <stp/>
        <stp>T</stp>
        <tr r="G65" s="1"/>
      </tp>
      <tp>
        <v>130.82</v>
        <stp/>
        <stp>ContractData</stp>
        <stp xml:space="preserve">S.US.ADBE      </stp>
        <stp>Low</stp>
        <stp/>
        <stp>T</stp>
        <tr r="G3" s="1"/>
      </tp>
      <tp>
        <v>160.89000000000001</v>
        <stp/>
        <stp>ContractData</stp>
        <stp>IWO</stp>
        <stp>LastTradeToday</stp>
        <stp/>
        <stp>T</stp>
        <tr r="H13" s="2"/>
      </tp>
      <tp>
        <v>10.27</v>
        <stp/>
        <stp>ContractData</stp>
        <stp>USO</stp>
        <stp>LastTradeToday</stp>
        <stp/>
        <stp>T</stp>
        <tr r="H16" s="2"/>
      </tp>
      <tp>
        <v>32.99</v>
        <stp/>
        <stp>ContractData</stp>
        <stp xml:space="preserve">S.US.EBAY      </stp>
        <stp>Low</stp>
        <stp/>
        <stp>T</stp>
        <tr r="G23" s="1"/>
      </tp>
      <tp>
        <v>42.83</v>
        <stp/>
        <stp>ContractData</stp>
        <stp xml:space="preserve">S.US.AMAT      </stp>
        <stp>Low</stp>
        <stp/>
        <stp>T</stp>
        <tr r="G12" s="1"/>
      </tp>
      <tp>
        <v>46.9</v>
        <stp/>
        <stp>ContractData</stp>
        <stp xml:space="preserve">S.US.AKAM      </stp>
        <stp>Low</stp>
        <stp/>
        <stp>T</stp>
        <tr r="G5" s="1"/>
      </tp>
      <tp>
        <v>-0.82578046324269894</v>
        <stp/>
        <stp>ContractData</stp>
        <stp xml:space="preserve">S.US.YHOO      </stp>
        <stp>PerCentNetLastTrade</stp>
        <stp/>
        <stp>T</stp>
        <tr r="P59" s="1"/>
        <tr r="J69" s="1"/>
      </tp>
      <tp>
        <v>99.16</v>
        <stp/>
        <stp>ContractData</stp>
        <stp xml:space="preserve">S.US.KLAC      </stp>
        <stp>Low</stp>
        <stp/>
        <stp>T</stp>
        <tr r="G39" s="1"/>
      </tp>
      <tp>
        <v>0.75867052023121384</v>
        <stp/>
        <stp>ContractData</stp>
        <stp xml:space="preserve">S.US.QCOM      </stp>
        <stp>PerCentNetLastTrade</stp>
        <stp/>
        <stp>T</stp>
        <tr r="P21" s="1"/>
        <tr r="J52" s="1"/>
      </tp>
      <tp>
        <v>5.3500000000000005</v>
        <stp/>
        <stp>ContractData</stp>
        <stp>S.US.GOOGL</stp>
        <stp>NetLastTradeToday</stp>
        <stp/>
        <stp>T</stp>
        <tr r="I7" s="1"/>
      </tp>
      <tp>
        <v>1.2353304508956147</v>
        <stp/>
        <stp>ContractData</stp>
        <stp xml:space="preserve">S.US.XLNX      </stp>
        <stp>PerCentNetLastTrade</stp>
        <stp/>
        <stp>T</stp>
        <tr r="P12" s="1"/>
        <tr r="J68" s="1"/>
      </tp>
      <tp>
        <v>1.0556186152099887</v>
        <stp/>
        <stp>ContractData</stp>
        <stp xml:space="preserve">S.US.GPN       </stp>
        <stp>PerCentNetLastTrade</stp>
        <stp/>
        <stp>T</stp>
        <tr r="P15" s="1"/>
        <tr r="J31" s="1"/>
      </tp>
      <tp>
        <v>-0.3570242444370641</v>
        <stp/>
        <stp>ContractData</stp>
        <stp xml:space="preserve">S.US.ACN       </stp>
        <stp>PerCentNetLastTrade</stp>
        <stp/>
        <stp>T</stp>
        <tr r="P50" s="1"/>
        <tr r="J1" s="1"/>
      </tp>
      <tp>
        <v>0.74987290289781394</v>
        <stp/>
        <stp>ContractData</stp>
        <stp xml:space="preserve">S.US.TXN       </stp>
        <stp>PerCentNetLastTrade</stp>
        <stp/>
        <stp>T</stp>
        <tr r="P22" s="1"/>
        <tr r="J61" s="1"/>
      </tp>
      <tp t="s">
        <v>NVIDIA Corp</v>
        <stp/>
        <stp>ContractData</stp>
        <stp>S.US.NVDA</stp>
        <stp>LongDescription</stp>
        <stp/>
        <stp>T</stp>
        <tr r="C19" s="2"/>
      </tp>
      <tp t="s">
        <v>NetApp inc.</v>
        <stp/>
        <stp>ContractData</stp>
        <stp>S.US.NTAP</stp>
        <stp>LongDescription</stp>
        <stp/>
        <stp>T</stp>
        <tr r="V48" s="1"/>
        <tr r="D46" s="1"/>
      </tp>
      <tp t="s">
        <v>Qorvo</v>
        <stp/>
        <stp>ContractData</stp>
        <stp>S.US.QRVO</stp>
        <stp>LongDescription</stp>
        <stp/>
        <stp>T</stp>
        <tr r="C18" s="2"/>
        <tr r="V1" s="1"/>
        <tr r="D51" s="1"/>
      </tp>
      <tp>
        <v>-0.43682795698924731</v>
        <stp/>
        <stp>ContractData</stp>
        <stp xml:space="preserve">S.US.JNPR      </stp>
        <stp>PerCentNetLastTrade</stp>
        <stp/>
        <stp>T</stp>
        <tr r="P53" s="1"/>
        <tr r="J38" s="1"/>
      </tp>
      <tp>
        <v>-2.9159286006267884</v>
        <stp/>
        <stp>ContractData</stp>
        <stp xml:space="preserve">S.US.SNPS      </stp>
        <stp>PerCentNetLastTrade</stp>
        <stp/>
        <stp>T</stp>
        <tr r="P68" s="1"/>
        <tr r="J58" s="1"/>
      </tp>
      <tp>
        <v>1.1846921797004992</v>
        <stp/>
        <stp>ContractData</stp>
        <stp xml:space="preserve">S.US.AAPL      </stp>
        <stp>PerCentNetLastTrade</stp>
        <stp/>
        <stp>T</stp>
        <tr r="P13" s="1"/>
        <tr r="J11" s="1"/>
      </tp>
      <tp>
        <v>0.90441932168550876</v>
        <stp/>
        <stp>ContractData</stp>
        <stp xml:space="preserve">S.US.ADP       </stp>
        <stp>PerCentNetLastTrade</stp>
        <stp/>
        <stp>T</stp>
        <tr r="P16" s="1"/>
        <tr r="J14" s="1"/>
      </tp>
      <tp t="s">
        <v>PayPal Holdings, Inc.</v>
        <stp/>
        <stp>ContractData</stp>
        <stp>S.US.PYPL</stp>
        <stp>LongDescription</stp>
        <stp/>
        <stp>T</stp>
        <tr r="V35" s="1"/>
        <tr r="D50" s="1"/>
      </tp>
      <tp>
        <v>0.52883404683958701</v>
        <stp/>
        <stp>ContractData</stp>
        <stp xml:space="preserve">S.US.FISV      </stp>
        <stp>PerCentNetLastTrade</stp>
        <stp/>
        <stp>T</stp>
        <tr r="P25" s="1"/>
        <tr r="J28" s="1"/>
      </tp>
      <tp>
        <v>1.1067361924018304</v>
        <stp/>
        <stp>ContractData</stp>
        <stp xml:space="preserve">S.US.ADSK      </stp>
        <stp>PerCentNetLastTrade</stp>
        <stp/>
        <stp>T</stp>
        <tr r="P14" s="1"/>
        <tr r="J13" s="1"/>
      </tp>
      <tp>
        <v>0.8527131782945736</v>
        <stp/>
        <stp>ContractData</stp>
        <stp xml:space="preserve">S.US.CTSH      </stp>
        <stp>PerCentNetLastTrade</stp>
        <stp/>
        <stp>T</stp>
        <tr r="P18" s="1"/>
        <tr r="J19" s="1"/>
      </tp>
      <tp>
        <v>0.26115589871692974</v>
        <stp/>
        <stp>ContractData</stp>
        <stp xml:space="preserve">S.US.VRSN      </stp>
        <stp>PerCentNetLastTrade</stp>
        <stp/>
        <stp>T</stp>
        <tr r="P31" s="1"/>
        <tr r="J63" s="1"/>
      </tp>
      <tp>
        <v>0.13277006638503319</v>
        <stp/>
        <stp>ContractData</stp>
        <stp xml:space="preserve">S.US.FIS       </stp>
        <stp>PerCentNetLastTrade</stp>
        <stp/>
        <stp>T</stp>
        <tr r="P33" s="1"/>
        <tr r="J27" s="1"/>
      </tp>
      <tp>
        <v>-1.431630211175952</v>
        <stp/>
        <stp>ContractData</stp>
        <stp xml:space="preserve">S.US.ADS       </stp>
        <stp>PerCentNetLastTrade</stp>
        <stp/>
        <stp>T</stp>
        <tr r="P66" s="1"/>
        <tr r="J6" s="1"/>
      </tp>
      <tp>
        <v>-0.13995148348572495</v>
        <stp/>
        <stp>ContractData</stp>
        <stp xml:space="preserve">S.US.HRS       </stp>
        <stp>PerCentNetLastTrade</stp>
        <stp/>
        <stp>T</stp>
        <tr r="P42" s="1"/>
        <tr r="J32" s="1"/>
      </tp>
      <tp>
        <v>-0.17256255392579811</v>
        <stp/>
        <stp>ContractData</stp>
        <stp xml:space="preserve">S.US.TSS       </stp>
        <stp>PerCentNetLastTrade</stp>
        <stp/>
        <stp>T</stp>
        <tr r="P43" s="1"/>
        <tr r="J62" s="1"/>
      </tp>
      <tp t="s">
        <v>Symantec Corp</v>
        <stp/>
        <stp>ContractData</stp>
        <stp>S.US.SYMC</stp>
        <stp>LongDescription</stp>
        <stp/>
        <stp>T</stp>
        <tr r="C44" s="2"/>
      </tp>
      <tp t="s">
        <v>Skyworks Solutions Inc</v>
        <stp/>
        <stp>ContractData</stp>
        <stp>S.US.SWKS</stp>
        <stp>LongDescription</stp>
        <stp/>
        <stp>T</stp>
        <tr r="C20" s="2"/>
      </tp>
      <tp t="s">
        <v>Synopsis</v>
        <stp/>
        <stp>ContractData</stp>
        <stp>S.US.SNPS</stp>
        <stp>LongDescription</stp>
        <stp/>
        <stp>T</stp>
        <tr r="C47" s="2"/>
      </tp>
      <tp t="s">
        <v>CA Inc.</v>
        <stp/>
        <stp>ContractData</stp>
        <stp xml:space="preserve">S.US.CA        </stp>
        <stp>LongDescription</stp>
        <stp/>
        <stp>T</stp>
        <tr r="V57" s="1"/>
        <tr r="D16" s="1"/>
      </tp>
      <tp t="s">
        <v>Mastercard Inc.</v>
        <stp/>
        <stp>ContractData</stp>
        <stp xml:space="preserve">S.US.MA        </stp>
        <stp>LongDescription</stp>
        <stp/>
        <stp>T</stp>
        <tr r="V60" s="1"/>
        <tr r="D41" s="1"/>
      </tp>
      <tp t="s">
        <v>Micron Technology Inc</v>
        <stp/>
        <stp>ContractData</stp>
        <stp xml:space="preserve">S.US.MU        </stp>
        <stp>LongDescription</stp>
        <stp/>
        <stp>T</stp>
        <tr r="V10" s="1"/>
        <tr r="D43" s="1"/>
      </tp>
      <tp t="s">
        <v>Gartner Group</v>
        <stp/>
        <stp>ContractData</stp>
        <stp xml:space="preserve">S.US.IT        </stp>
        <stp>LongDescription</stp>
        <stp/>
        <stp>T</stp>
        <tr r="V26" s="1"/>
        <tr r="D30" s="1"/>
      </tp>
      <tp t="s">
        <v>Visa Inc.</v>
        <stp/>
        <stp>ContractData</stp>
        <stp xml:space="preserve">S.US.V         </stp>
        <stp>LongDescription</stp>
        <stp/>
        <stp>T</stp>
        <tr r="V41" s="1"/>
        <tr r="D64" s="1"/>
      </tp>
      <tp t="s">
        <v>The Western Union Company</v>
        <stp/>
        <stp>ContractData</stp>
        <stp xml:space="preserve">S.US.WU        </stp>
        <stp>LongDescription</stp>
        <stp/>
        <stp>T</stp>
        <tr r="V52" s="1"/>
        <tr r="D66" s="1"/>
      </tp>
      <tp>
        <v>123.07000000000001</v>
        <stp/>
        <stp>ContractData</stp>
        <stp>RYT</stp>
        <stp>LastTradeToday</stp>
        <stp/>
        <stp>T</stp>
        <tr r="H7" s="2"/>
      </tp>
      <tp>
        <v>7.9776625448743522E-3</v>
        <stp/>
        <stp>ContractData</stp>
        <stp xml:space="preserve">S.US.INTU      </stp>
        <stp>PerCentNetLastTrade</stp>
        <stp/>
        <stp>T</stp>
        <tr r="P38" s="1"/>
        <tr r="J37" s="1"/>
      </tp>
      <tp>
        <v>0.3139269406392694</v>
        <stp/>
        <stp>ContractData</stp>
        <stp xml:space="preserve">S.US.INTC      </stp>
        <stp>PerCentNetLastTrade</stp>
        <stp/>
        <stp>T</stp>
        <tr r="P29" s="1"/>
        <tr r="J35" s="1"/>
      </tp>
      <tp>
        <v>-0.36214953271028039</v>
        <stp/>
        <stp>ContractData</stp>
        <stp xml:space="preserve">S.US.RHT       </stp>
        <stp>PerCentNetLastTrade</stp>
        <stp/>
        <stp>T</stp>
        <tr r="P51" s="1"/>
        <tr r="J53" s="1"/>
      </tp>
      <tp>
        <v>42873.50880787037</v>
        <stp/>
        <stp>SystemInfo</stp>
        <stp>Linetime</stp>
        <tr r="AB2" s="2"/>
      </tp>
      <tp>
        <v>56.77</v>
        <stp/>
        <stp>ContractData</stp>
        <stp xml:space="preserve">S.US.PAYX      </stp>
        <stp>Low</stp>
        <stp/>
        <stp>T</stp>
        <tr r="G49" s="1"/>
      </tp>
      <tp>
        <v>0.10474860335195531</v>
        <stp/>
        <stp>ContractData</stp>
        <stp xml:space="preserve">S.US.GLW       </stp>
        <stp>PerCentNetLastTrade</stp>
        <stp/>
        <stp>T</stp>
        <tr r="P34" s="1"/>
        <tr r="J20" s="1"/>
      </tp>
      <tp>
        <v>81.8</v>
        <stp/>
        <stp>ContractData</stp>
        <stp xml:space="preserve">S.US.CTXS      </stp>
        <stp>Low</stp>
        <stp/>
        <stp>T</stp>
        <tr r="G18" s="1"/>
      </tp>
      <tp>
        <v>1.401438318274018</v>
        <stp/>
        <stp>ContractData</stp>
        <stp xml:space="preserve">S.US.ATVI      </stp>
        <stp>PerCentNetLastTrade</stp>
        <stp/>
        <stp>T</stp>
        <tr r="P8" s="1"/>
        <tr r="J2" s="1"/>
      </tp>
      <tp>
        <v>41.67</v>
        <stp/>
        <stp>ContractData</stp>
        <stp xml:space="preserve">S.US.STX       </stp>
        <stp>Low</stp>
        <stp/>
        <stp>T</stp>
        <tr r="G55" s="1"/>
      </tp>
      <tp>
        <v>6.87</v>
        <stp/>
        <stp>ContractData</stp>
        <stp xml:space="preserve">S.US.XRX       </stp>
        <stp>Low</stp>
        <stp/>
        <stp>T</stp>
        <tr r="G67" s="1"/>
      </tp>
      <tp>
        <v>236.15</v>
        <stp/>
        <stp>ContractData</stp>
        <stp>SPY</stp>
        <stp>LastTradeToday</stp>
        <stp/>
        <stp>T</stp>
        <tr r="H8" s="2"/>
      </tp>
      <tp>
        <v>0.72005619950825428</v>
        <stp/>
        <stp>ContractData</stp>
        <stp xml:space="preserve">S.US.PAYX      </stp>
        <stp>PerCentNetLastTrade</stp>
        <stp/>
        <stp>T</stp>
        <tr r="P23" s="1"/>
        <tr r="J49" s="1"/>
      </tp>
      <tp>
        <v>28.330000000000002</v>
        <stp/>
        <stp>ContractData</stp>
        <stp xml:space="preserve">S.US.GLW       </stp>
        <stp>Low</stp>
        <stp/>
        <stp>T</stp>
        <tr r="G20" s="1"/>
      </tp>
      <tp t="s">
        <v>Yahoo! Inc</v>
        <stp/>
        <stp>ContractData</stp>
        <stp>S.US.YHOO</stp>
        <stp>LongDescription</stp>
        <stp/>
        <stp>T</stp>
        <tr r="C38" s="2"/>
      </tp>
      <tp>
        <v>22.88</v>
        <stp/>
        <stp>ContractData</stp>
        <stp>GDX</stp>
        <stp>LastTradeToday</stp>
        <stp/>
        <stp>T</stp>
        <tr r="H10" s="2"/>
      </tp>
      <tp>
        <v>-0.59221658206429784</v>
        <stp/>
        <stp>ContractData</stp>
        <stp xml:space="preserve">S.US.CTXS      </stp>
        <stp>PerCentNetLastTrade</stp>
        <stp/>
        <stp>T</stp>
        <tr r="P58" s="1"/>
        <tr r="J18" s="1"/>
      </tp>
      <tp>
        <v>53.660000000000004</v>
        <stp/>
        <stp>ContractData</stp>
        <stp xml:space="preserve">S.US.ATVI      </stp>
        <stp>Low</stp>
        <stp/>
        <stp>T</stp>
        <tr r="G2" s="1"/>
      </tp>
      <tp>
        <v>92.48</v>
        <stp/>
        <stp>ContractData</stp>
        <stp xml:space="preserve">S.US.V         </stp>
        <stp>High</stp>
        <stp/>
        <stp>T</stp>
        <tr r="F64" s="1"/>
      </tp>
      <tp>
        <v>18.93</v>
        <stp/>
        <stp>ContractData</stp>
        <stp xml:space="preserve">S.US.WU        </stp>
        <stp>High</stp>
        <stp/>
        <stp>T</stp>
        <tr r="F66" s="1"/>
      </tp>
      <tp>
        <v>86.51</v>
        <stp/>
        <stp>ContractData</stp>
        <stp xml:space="preserve">S.US.WDC       </stp>
        <stp>High</stp>
        <stp/>
        <stp>T</stp>
        <tr r="F65" s="1"/>
      </tp>
      <tp>
        <v>79.680000000000007</v>
        <stp/>
        <stp>ContractData</stp>
        <stp xml:space="preserve">S.US.TXN       </stp>
        <stp>High</stp>
        <stp/>
        <stp>T</stp>
        <tr r="F61" s="1"/>
      </tp>
      <tp>
        <v>58.31</v>
        <stp/>
        <stp>ContractData</stp>
        <stp xml:space="preserve">S.US.TSS       </stp>
        <stp>High</stp>
        <stp/>
        <stp>T</stp>
        <tr r="F62" s="1"/>
      </tp>
      <tp>
        <v>85.87</v>
        <stp/>
        <stp>ContractData</stp>
        <stp xml:space="preserve">S.US.RHT       </stp>
        <stp>High</stp>
        <stp/>
        <stp>T</stp>
        <tr r="F53" s="1"/>
      </tp>
      <tp>
        <v>42.660000000000004</v>
        <stp/>
        <stp>ContractData</stp>
        <stp xml:space="preserve">S.US.STX       </stp>
        <stp>High</stp>
        <stp/>
        <stp>T</stp>
        <tr r="F55" s="1"/>
      </tp>
      <tp>
        <v>16.100000000000001</v>
        <stp/>
        <stp>StudyData</stp>
        <stp>EP</stp>
        <stp>ATR</stp>
        <stp>MaType=Sim,Period=10</stp>
        <stp>ATR</stp>
        <stp>D</stp>
        <stp>-1</stp>
        <stp>ALL</stp>
        <stp/>
        <stp/>
        <stp>FALSE</stp>
        <stp>T</stp>
        <tr r="K14" s="2"/>
      </tp>
      <tp>
        <v>7</v>
        <stp/>
        <stp>ContractData</stp>
        <stp xml:space="preserve">S.US.XRX       </stp>
        <stp>High</stp>
        <stp/>
        <stp>T</stp>
        <tr r="F67" s="1"/>
      </tp>
      <tp>
        <v>83.44</v>
        <stp/>
        <stp>ContractData</stp>
        <stp xml:space="preserve">S.US.FIS       </stp>
        <stp>High</stp>
        <stp/>
        <stp>T</stp>
        <tr r="F27" s="1"/>
      </tp>
      <tp>
        <v>147.42000000000002</v>
        <stp/>
        <stp>ContractData</stp>
        <stp>S.US.FB</stp>
        <stp>High</stp>
        <stp/>
        <stp>T</stp>
        <tr r="F26" s="1"/>
      </tp>
      <tp>
        <v>89.15</v>
        <stp/>
        <stp>ContractData</stp>
        <stp xml:space="preserve">S.US.GPN       </stp>
        <stp>High</stp>
        <stp/>
        <stp>T</stp>
        <tr r="F31" s="1"/>
      </tp>
      <tp>
        <v>28.77</v>
        <stp/>
        <stp>ContractData</stp>
        <stp xml:space="preserve">S.US.GLW       </stp>
        <stp>High</stp>
        <stp/>
        <stp>T</stp>
        <tr r="F20" s="1"/>
      </tp>
      <tp>
        <v>-0.47438330170777987</v>
        <stp/>
        <stp>ContractData</stp>
        <stp xml:space="preserve">S.US.STX       </stp>
        <stp>PerCentNetLastTrade</stp>
        <stp/>
        <stp>T</stp>
        <tr r="P54" s="1"/>
        <tr r="J55" s="1"/>
      </tp>
      <tp>
        <v>1.4534883720930232</v>
        <stp/>
        <stp>ContractData</stp>
        <stp xml:space="preserve">S.US.XRX       </stp>
        <stp>PerCentNetLastTrade</stp>
        <stp/>
        <stp>T</stp>
        <tr r="P7" s="1"/>
        <tr r="J67" s="1"/>
      </tp>
      <tp>
        <v>107.62</v>
        <stp/>
        <stp>ContractData</stp>
        <stp>S.US.EA</stp>
        <stp>High</stp>
        <stp/>
        <stp>T</stp>
        <tr r="F24" s="1"/>
      </tp>
      <tp>
        <v>88.33</v>
        <stp/>
        <stp>ContractData</stp>
        <stp xml:space="preserve">S.US.CRM       </stp>
        <stp>High</stp>
        <stp/>
        <stp>T</stp>
        <tr r="F54" s="1"/>
      </tp>
      <tp>
        <v>31.35</v>
        <stp/>
        <stp>ContractData</stp>
        <stp xml:space="preserve">S.US.CA        </stp>
        <stp>High</stp>
        <stp/>
        <stp>T</stp>
        <tr r="F16" s="1"/>
      </tp>
      <tp>
        <v>72.5</v>
        <stp/>
        <stp>ContractData</stp>
        <stp xml:space="preserve">S.US.APH       </stp>
        <stp>High</stp>
        <stp/>
        <stp>T</stp>
        <tr r="F9" s="1"/>
      </tp>
      <tp>
        <v>11.49</v>
        <stp/>
        <stp>ContractData</stp>
        <stp xml:space="preserve">S.US.AMD       </stp>
        <stp>High</stp>
        <stp/>
        <stp>T</stp>
        <tr r="F4" s="1"/>
      </tp>
      <tp>
        <v>121.03</v>
        <stp/>
        <stp>ContractData</stp>
        <stp xml:space="preserve">S.US.ACN       </stp>
        <stp>High</stp>
        <stp/>
        <stp>T</stp>
        <tr r="F1" s="1"/>
      </tp>
      <tp>
        <v>81.320000000000007</v>
        <stp/>
        <stp>ContractData</stp>
        <stp xml:space="preserve">S.US.ADI       </stp>
        <stp>High</stp>
        <stp/>
        <stp>T</stp>
        <tr r="F10" s="1"/>
      </tp>
      <tp>
        <v>98.39</v>
        <stp/>
        <stp>ContractData</stp>
        <stp xml:space="preserve">S.US.ADP       </stp>
        <stp>High</stp>
        <stp/>
        <stp>T</stp>
        <tr r="F14" s="1"/>
      </tp>
      <tp>
        <v>238.53</v>
        <stp/>
        <stp>ContractData</stp>
        <stp xml:space="preserve">S.US.ADS       </stp>
        <stp>High</stp>
        <stp/>
        <stp>T</stp>
        <tr r="F6" s="1"/>
      </tp>
      <tp>
        <v>27.89</v>
        <stp/>
        <stp>ContractData</stp>
        <stp xml:space="preserve">S.US.MU        </stp>
        <stp>High</stp>
        <stp/>
        <stp>T</stp>
        <tr r="F43" s="1"/>
      </tp>
      <tp>
        <v>116.65</v>
        <stp/>
        <stp>ContractData</stp>
        <stp xml:space="preserve">S.US.MA        </stp>
        <stp>High</stp>
        <stp/>
        <stp>T</stp>
        <tr r="F41" s="1"/>
      </tp>
      <tp>
        <v>107.25</v>
        <stp/>
        <stp>ContractData</stp>
        <stp xml:space="preserve">S.US.HRS       </stp>
        <stp>High</stp>
        <stp/>
        <stp>T</stp>
        <tr r="F32" s="1"/>
      </tp>
      <tp>
        <v>112.57000000000001</v>
        <stp/>
        <stp>ContractData</stp>
        <stp xml:space="preserve">S.US.IT        </stp>
        <stp>High</stp>
        <stp/>
        <stp>T</stp>
        <tr r="F30" s="1"/>
      </tp>
      <tp>
        <v>151.22999999999999</v>
        <stp/>
        <stp>ContractData</stp>
        <stp xml:space="preserve">S.US.IBM       </stp>
        <stp>High</stp>
        <stp/>
        <stp>T</stp>
        <tr r="F36" s="1"/>
      </tp>
      <tp>
        <v>147.42000000000002</v>
        <stp/>
        <stp>ContractData</stp>
        <stp>S.US.FB</stp>
        <stp>HIgh</stp>
        <stp/>
        <stp>T</stp>
        <tr r="M28" s="2"/>
      </tp>
      <tp>
        <v>107.62</v>
        <stp/>
        <stp>ContractData</stp>
        <stp>S.US.EA</stp>
        <stp>HIgh</stp>
        <stp/>
        <stp>T</stp>
        <tr r="M26" s="2"/>
      </tp>
      <tp>
        <v>31.35</v>
        <stp/>
        <stp>ContractData</stp>
        <stp>S.US.CA</stp>
        <stp>HIgh</stp>
        <stp/>
        <stp>T</stp>
        <tr r="M36" s="2"/>
      </tp>
      <tp t="s">
        <v>Xilinx Inc</v>
        <stp/>
        <stp>ContractData</stp>
        <stp>S.US.XLNX</stp>
        <stp>LongDescription</stp>
        <stp/>
        <stp>T</stp>
        <tr r="C29" s="2"/>
      </tp>
      <tp>
        <v>27.89</v>
        <stp/>
        <stp>ContractData</stp>
        <stp>S.US.MU</stp>
        <stp>HIgh</stp>
        <stp/>
        <stp>T</stp>
        <tr r="M27" s="2"/>
      </tp>
      <tp>
        <v>116.65</v>
        <stp/>
        <stp>ContractData</stp>
        <stp>S.US.MA</stp>
        <stp>HIgh</stp>
        <stp/>
        <stp>T</stp>
        <tr r="M39" s="2"/>
      </tp>
      <tp t="s">
        <v>Facebook, Inc.</v>
        <stp/>
        <stp>ContractData</stp>
        <stp>S.US.FB</stp>
        <stp>LongDescription</stp>
        <stp/>
        <stp>T</stp>
        <tr r="C28" s="2"/>
        <tr r="V11" s="1"/>
        <tr r="D26" s="1"/>
      </tp>
      <tp t="s">
        <v>Electronic Arts</v>
        <stp/>
        <stp>ContractData</stp>
        <stp>S.US.EA</stp>
        <stp>LongDescription</stp>
        <stp/>
        <stp>T</stp>
        <tr r="C26" s="2"/>
        <tr r="V9" s="1"/>
        <tr r="D24" s="1"/>
      </tp>
      <tp t="s">
        <v>CA Inc.</v>
        <stp/>
        <stp>ContractData</stp>
        <stp>S.US.CA</stp>
        <stp>LongDescription</stp>
        <stp/>
        <stp>T</stp>
        <tr r="C36" s="2"/>
      </tp>
      <tp t="s">
        <v>Mastercard Inc.</v>
        <stp/>
        <stp>ContractData</stp>
        <stp>S.US.MA</stp>
        <stp>LongDescription</stp>
        <stp/>
        <stp>T</stp>
        <tr r="C39" s="2"/>
      </tp>
      <tp t="s">
        <v>Micron Technology Inc</v>
        <stp/>
        <stp>ContractData</stp>
        <stp>S.US.MU</stp>
        <stp>LongDescription</stp>
        <stp/>
        <stp>T</stp>
        <tr r="C27" s="2"/>
      </tp>
      <tp>
        <v>124.22</v>
        <stp/>
        <stp>ContractData</stp>
        <stp xml:space="preserve">S.US.INTU      </stp>
        <stp>Low</stp>
        <stp/>
        <stp>T</stp>
        <tr r="G37" s="1"/>
      </tp>
      <tp>
        <v>35.08</v>
        <stp/>
        <stp>ContractData</stp>
        <stp xml:space="preserve">S.US.INTC      </stp>
        <stp>Low</stp>
        <stp/>
        <stp>T</stp>
        <tr r="G35" s="1"/>
      </tp>
      <tp>
        <v>84.16</v>
        <stp/>
        <stp>ContractData</stp>
        <stp xml:space="preserve">S.US.RHT       </stp>
        <stp>Low</stp>
        <stp/>
        <stp>T</stp>
        <tr r="G53" s="1"/>
      </tp>
      <tp>
        <v>118.95</v>
        <stp/>
        <stp>ContractData</stp>
        <stp xml:space="preserve">S.US.FISV      </stp>
        <stp>Low</stp>
        <stp/>
        <stp>T</stp>
        <tr r="G28" s="1"/>
      </tp>
      <tp>
        <v>87.54</v>
        <stp/>
        <stp>ContractData</stp>
        <stp xml:space="preserve">S.US.VRSN      </stp>
        <stp>Low</stp>
        <stp/>
        <stp>T</stp>
        <tr r="G63" s="1"/>
      </tp>
      <tp>
        <v>63.96</v>
        <stp/>
        <stp>ContractData</stp>
        <stp xml:space="preserve">S.US.CTSH      </stp>
        <stp>Low</stp>
        <stp/>
        <stp>T</stp>
        <tr r="G19" s="1"/>
      </tp>
      <tp>
        <v>93.070000000000007</v>
        <stp/>
        <stp>ContractData</stp>
        <stp xml:space="preserve">S.US.ADSK      </stp>
        <stp>Low</stp>
        <stp/>
        <stp>T</stp>
        <tr r="G13" s="1"/>
      </tp>
      <tp>
        <v>82.58</v>
        <stp/>
        <stp>ContractData</stp>
        <stp xml:space="preserve">S.US.FIS       </stp>
        <stp>Low</stp>
        <stp/>
        <stp>T</stp>
        <tr r="G27" s="1"/>
      </tp>
      <tp>
        <v>232.81</v>
        <stp/>
        <stp>ContractData</stp>
        <stp xml:space="preserve">S.US.ADS       </stp>
        <stp>Low</stp>
        <stp/>
        <stp>T</stp>
        <tr r="G6" s="1"/>
      </tp>
      <tp>
        <v>106.18</v>
        <stp/>
        <stp>ContractData</stp>
        <stp xml:space="preserve">S.US.HRS       </stp>
        <stp>Low</stp>
        <stp/>
        <stp>T</stp>
        <tr r="G32" s="1"/>
      </tp>
      <tp>
        <v>57.58</v>
        <stp/>
        <stp>ContractData</stp>
        <stp xml:space="preserve">S.US.TSS       </stp>
        <stp>Low</stp>
        <stp/>
        <stp>T</stp>
        <tr r="G62" s="1"/>
      </tp>
      <tp>
        <v>27.150000000000002</v>
        <stp/>
        <stp>ContractData</stp>
        <stp xml:space="preserve">S.US.MU        </stp>
        <stp>Open</stp>
        <stp/>
        <stp>T</stp>
        <tr r="E43" s="1"/>
      </tp>
      <tp>
        <v>115.93</v>
        <stp/>
        <stp>ContractData</stp>
        <stp xml:space="preserve">S.US.MA        </stp>
        <stp>Open</stp>
        <stp/>
        <stp>T</stp>
        <tr r="E41" s="1"/>
      </tp>
      <tp>
        <v>111.47</v>
        <stp/>
        <stp>ContractData</stp>
        <stp xml:space="preserve">S.US.IT        </stp>
        <stp>Open</stp>
        <stp/>
        <stp>T</stp>
        <tr r="E30" s="1"/>
      </tp>
      <tp>
        <v>150.86000000000001</v>
        <stp/>
        <stp>ContractData</stp>
        <stp xml:space="preserve">S.US.IBM       </stp>
        <stp>Open</stp>
        <stp/>
        <stp>T</stp>
        <tr r="E36" s="1"/>
      </tp>
      <tp>
        <v>107.09</v>
        <stp/>
        <stp>ContractData</stp>
        <stp xml:space="preserve">S.US.HRS       </stp>
        <stp>Open</stp>
        <stp/>
        <stp>T</stp>
        <tr r="E32" s="1"/>
      </tp>
      <tp>
        <v>88.09</v>
        <stp/>
        <stp>ContractData</stp>
        <stp xml:space="preserve">S.US.GPN       </stp>
        <stp>Open</stp>
        <stp/>
        <stp>T</stp>
        <tr r="E31" s="1"/>
      </tp>
      <tp>
        <v>28.59</v>
        <stp/>
        <stp>ContractData</stp>
        <stp xml:space="preserve">S.US.GLW       </stp>
        <stp>Open</stp>
        <stp/>
        <stp>T</stp>
        <tr r="E20" s="1"/>
      </tp>
      <tp>
        <v>82.850000000000009</v>
        <stp/>
        <stp>ContractData</stp>
        <stp xml:space="preserve">S.US.FIS       </stp>
        <stp>Open</stp>
        <stp/>
        <stp>T</stp>
        <tr r="E27" s="1"/>
      </tp>
      <tp>
        <v>144.72</v>
        <stp/>
        <stp>ContractData</stp>
        <stp>S.US.FB</stp>
        <stp>Open</stp>
        <stp/>
        <stp>T</stp>
        <tr r="E26" s="1"/>
      </tp>
      <tp>
        <v>104.71000000000001</v>
        <stp/>
        <stp>ContractData</stp>
        <stp>S.US.EA</stp>
        <stp>Open</stp>
        <stp/>
        <stp>T</stp>
        <tr r="E24" s="1"/>
      </tp>
      <tp>
        <v>87.88</v>
        <stp/>
        <stp>ContractData</stp>
        <stp xml:space="preserve">S.US.CRM       </stp>
        <stp>Open</stp>
        <stp/>
        <stp>T</stp>
        <tr r="E54" s="1"/>
      </tp>
      <tp>
        <v>31.26</v>
        <stp/>
        <stp>ContractData</stp>
        <stp xml:space="preserve">S.US.CA        </stp>
        <stp>Open</stp>
        <stp/>
        <stp>T</stp>
        <tr r="E16" s="1"/>
      </tp>
      <tp>
        <v>72.13</v>
        <stp/>
        <stp>ContractData</stp>
        <stp xml:space="preserve">S.US.APH       </stp>
        <stp>Open</stp>
        <stp/>
        <stp>T</stp>
        <tr r="E9" s="1"/>
      </tp>
      <tp>
        <v>10.99</v>
        <stp/>
        <stp>ContractData</stp>
        <stp xml:space="preserve">S.US.AMD       </stp>
        <stp>Open</stp>
        <stp/>
        <stp>T</stp>
        <tr r="E4" s="1"/>
      </tp>
      <tp>
        <v>120.86</v>
        <stp/>
        <stp>ContractData</stp>
        <stp xml:space="preserve">S.US.ACN       </stp>
        <stp>Open</stp>
        <stp/>
        <stp>T</stp>
        <tr r="E1" s="1"/>
      </tp>
      <tp>
        <v>79.52</v>
        <stp/>
        <stp>ContractData</stp>
        <stp xml:space="preserve">S.US.ADI       </stp>
        <stp>Open</stp>
        <stp/>
        <stp>T</stp>
        <tr r="E10" s="1"/>
      </tp>
      <tp>
        <v>237.05</v>
        <stp/>
        <stp>ContractData</stp>
        <stp xml:space="preserve">S.US.ADS       </stp>
        <stp>Open</stp>
        <stp/>
        <stp>T</stp>
        <tr r="E6" s="1"/>
      </tp>
      <tp>
        <v>97.15</v>
        <stp/>
        <stp>ContractData</stp>
        <stp xml:space="preserve">S.US.ADP       </stp>
        <stp>Open</stp>
        <stp/>
        <stp>T</stp>
        <tr r="E14" s="1"/>
      </tp>
      <tp>
        <v>6.91</v>
        <stp/>
        <stp>ContractData</stp>
        <stp xml:space="preserve">S.US.XRX       </stp>
        <stp>Open</stp>
        <stp/>
        <stp>T</stp>
        <tr r="E67" s="1"/>
      </tp>
      <tp>
        <v>18.82</v>
        <stp/>
        <stp>ContractData</stp>
        <stp xml:space="preserve">S.US.WU        </stp>
        <stp>Open</stp>
        <stp/>
        <stp>T</stp>
        <tr r="E66" s="1"/>
      </tp>
      <tp>
        <v>85.73</v>
        <stp/>
        <stp>ContractData</stp>
        <stp xml:space="preserve">S.US.WDC       </stp>
        <stp>Open</stp>
        <stp/>
        <stp>T</stp>
        <tr r="E65" s="1"/>
      </tp>
      <tp>
        <v>91.36</v>
        <stp/>
        <stp>ContractData</stp>
        <stp xml:space="preserve">S.US.V         </stp>
        <stp>Open</stp>
        <stp/>
        <stp>T</stp>
        <tr r="E64" s="1"/>
      </tp>
      <tp>
        <v>78.92</v>
        <stp/>
        <stp>ContractData</stp>
        <stp xml:space="preserve">S.US.TXN       </stp>
        <stp>Open</stp>
        <stp/>
        <stp>T</stp>
        <tr r="E61" s="1"/>
      </tp>
      <tp>
        <v>57.86</v>
        <stp/>
        <stp>ContractData</stp>
        <stp xml:space="preserve">S.US.TSS       </stp>
        <stp>Open</stp>
        <stp/>
        <stp>T</stp>
        <tr r="E62" s="1"/>
      </tp>
      <tp>
        <v>42.660000000000004</v>
        <stp/>
        <stp>ContractData</stp>
        <stp xml:space="preserve">S.US.STX       </stp>
        <stp>Open</stp>
        <stp/>
        <stp>T</stp>
        <tr r="E55" s="1"/>
      </tp>
      <tp>
        <v>85.03</v>
        <stp/>
        <stp>ContractData</stp>
        <stp xml:space="preserve">S.US.RHT       </stp>
        <stp>Open</stp>
        <stp/>
        <stp>T</stp>
        <tr r="E53" s="1"/>
      </tp>
      <tp>
        <v>27.150000000000002</v>
        <stp/>
        <stp>ContractData</stp>
        <stp>S.US.MU</stp>
        <stp>OPen</stp>
        <stp/>
        <stp>T</stp>
        <tr r="L27" s="2"/>
      </tp>
      <tp>
        <v>115.93</v>
        <stp/>
        <stp>ContractData</stp>
        <stp>S.US.MA</stp>
        <stp>OPen</stp>
        <stp/>
        <stp>T</stp>
        <tr r="L39" s="2"/>
      </tp>
      <tp>
        <v>144.72</v>
        <stp/>
        <stp>ContractData</stp>
        <stp>S.US.FB</stp>
        <stp>OPen</stp>
        <stp/>
        <stp>T</stp>
        <tr r="L28" s="2"/>
      </tp>
      <tp>
        <v>104.71000000000001</v>
        <stp/>
        <stp>ContractData</stp>
        <stp>S.US.EA</stp>
        <stp>OPen</stp>
        <stp/>
        <stp>T</stp>
        <tr r="L26" s="2"/>
      </tp>
      <tp>
        <v>31.26</v>
        <stp/>
        <stp>ContractData</stp>
        <stp>S.US.CA</stp>
        <stp>OPen</stp>
        <stp/>
        <stp>T</stp>
        <tr r="L36" s="2"/>
      </tp>
      <tp>
        <v>29.17</v>
        <stp/>
        <stp>ContractData</stp>
        <stp xml:space="preserve">S.US.JNPR      </stp>
        <stp>Low</stp>
        <stp/>
        <stp>T</stp>
        <tr r="G38" s="1"/>
      </tp>
      <tp>
        <v>71.19</v>
        <stp/>
        <stp>ContractData</stp>
        <stp xml:space="preserve">S.US.SNPS      </stp>
        <stp>Low</stp>
        <stp/>
        <stp>T</stp>
        <tr r="G58" s="1"/>
      </tp>
      <tp>
        <v>151.13</v>
        <stp/>
        <stp>ContractData</stp>
        <stp xml:space="preserve">S.US.AAPL      </stp>
        <stp>Low</stp>
        <stp/>
        <stp>T</stp>
        <tr r="G11" s="1"/>
      </tp>
      <tp>
        <v>96.8</v>
        <stp/>
        <stp>ContractData</stp>
        <stp xml:space="preserve">S.US.ADP       </stp>
        <stp>Low</stp>
        <stp/>
        <stp>T</stp>
        <tr r="G14" s="1"/>
      </tp>
      <tp>
        <v>0.01</v>
        <stp/>
        <stp>ContractData</stp>
        <stp>S.US.CSRA</stp>
        <stp>NetLastTradeToday</stp>
        <stp/>
        <stp>T</stp>
        <tr r="I21" s="1"/>
      </tp>
      <tp>
        <v>1903304.42857143</v>
        <stp/>
        <stp>StudyData</stp>
        <stp>S.US.AVGO</stp>
        <stp>MA</stp>
        <stp>InputChoice=Vol,MAType=Sim,Period=21</stp>
        <stp>MA</stp>
        <stp>D</stp>
        <stp>-1</stp>
        <stp>all</stp>
        <stp/>
        <stp/>
        <stp/>
        <stp>T</stp>
        <tr r="Q21" s="2"/>
      </tp>
      <tp>
        <v>1.04</v>
        <stp/>
        <stp>ContractData</stp>
        <stp>S.US.ADSK</stp>
        <stp>NetLastTradeToday</stp>
        <stp/>
        <stp>T</stp>
        <tr r="I31" s="2"/>
      </tp>
      <tp>
        <v>-0.36</v>
        <stp/>
        <stp>ContractData</stp>
        <stp>S.US.APH</stp>
        <stp>NetLastTradeToday</stp>
        <stp/>
        <stp>T</stp>
        <tr r="I35" s="2"/>
      </tp>
      <tp>
        <v>0.93</v>
        <stp/>
        <stp>ContractData</stp>
        <stp>S.US.GPN</stp>
        <stp>NetLastTradeToday</stp>
        <stp/>
        <stp>T</stp>
        <tr r="I32" s="2"/>
      </tp>
      <tp>
        <v>0</v>
        <stp/>
        <stp>ContractData</stp>
        <stp>S.US.HPE</stp>
        <stp>NetLastTradeToday</stp>
        <stp/>
        <stp>T</stp>
        <tr r="I33" s="1"/>
      </tp>
      <tp>
        <v>-0.25</v>
        <stp/>
        <stp>ContractData</stp>
        <stp>S.US.HPQ</stp>
        <stp>NetLastTradeToday</stp>
        <stp/>
        <stp>T</stp>
        <tr r="I43" s="2"/>
        <tr r="I34" s="1"/>
      </tp>
      <tp>
        <v>73.81</v>
        <stp/>
        <stp>ContractData</stp>
        <stp>S.US.TEL</stp>
        <stp>High</stp>
        <stp/>
        <stp>T</stp>
        <tr r="F59" s="1"/>
      </tp>
      <tp>
        <v>28.35</v>
        <stp/>
        <stp>ContractData</stp>
        <stp>S.US.TDC</stp>
        <stp>High</stp>
        <stp/>
        <stp>T</stp>
        <tr r="F60" s="1"/>
      </tp>
      <tp>
        <v>73.81</v>
        <stp/>
        <stp>ContractData</stp>
        <stp>S.US.TEL</stp>
        <stp>HIgh</stp>
        <stp/>
        <stp>T</stp>
        <tr r="M34" s="2"/>
      </tp>
      <tp>
        <v>39.07</v>
        <stp/>
        <stp>ContractData</stp>
        <stp>FXI</stp>
        <stp>HIgh</stp>
        <stp/>
        <stp>T</stp>
        <tr r="M11" s="2"/>
      </tp>
      <tp>
        <v>-2.14</v>
        <stp/>
        <stp>ContractData</stp>
        <stp>S.US.SNPS</stp>
        <stp>NetLastTradeToday</stp>
        <stp/>
        <stp>T</stp>
        <tr r="I47" s="2"/>
      </tp>
      <tp>
        <v>1.78</v>
        <stp/>
        <stp>ContractData</stp>
        <stp>S.US.AAPL</stp>
        <stp>NetLastTradeToday</stp>
        <stp/>
        <stp>T</stp>
        <tr r="I30" s="2"/>
      </tp>
      <tp>
        <v>0.04</v>
        <stp/>
        <stp>ContractData</stp>
        <stp>S.US.PYPL</stp>
        <stp>NetLastTradeToday</stp>
        <stp/>
        <stp>T</stp>
        <tr r="I50" s="1"/>
      </tp>
      <tp>
        <v>-0.94000000000000006</v>
        <stp/>
        <stp>ContractData</stp>
        <stp>S.US.MSI</stp>
        <stp>NetLastTradeToday</stp>
        <stp/>
        <stp>T</stp>
        <tr r="I41" s="2"/>
        <tr r="I45" s="1"/>
      </tp>
      <tp>
        <v>17046191.285714291</v>
        <stp/>
        <stp>StudyData</stp>
        <stp>S.US.NVDA</stp>
        <stp>MA</stp>
        <stp>InputChoice=Vol,MAType=Sim,Period=21</stp>
        <stp>MA</stp>
        <stp>D</stp>
        <stp>-1</stp>
        <stp>all</stp>
        <stp/>
        <stp/>
        <stp/>
        <stp>T</stp>
        <tr r="Q19" s="2"/>
      </tp>
      <tp>
        <v>23.17</v>
        <stp/>
        <stp>ContractData</stp>
        <stp>GDX</stp>
        <stp>HIgh</stp>
        <stp/>
        <stp>T</stp>
        <tr r="M10" s="2"/>
      </tp>
      <tp>
        <v>0.1</v>
        <stp/>
        <stp>ContractData</stp>
        <stp>S.US.XRX</stp>
        <stp>NetLastTradeToday</stp>
        <stp/>
        <stp>T</stp>
        <tr r="I24" s="2"/>
      </tp>
      <tp>
        <v>23.11</v>
        <stp/>
        <stp>ContractData</stp>
        <stp>GDX</stp>
        <stp>OPen</stp>
        <stp/>
        <stp>T</stp>
        <tr r="L10" s="2"/>
      </tp>
      <tp>
        <v>18426697.238095239</v>
        <stp/>
        <stp>StudyData</stp>
        <stp>S.US.CSCO</stp>
        <stp>MA</stp>
        <stp>InputChoice=Vol,MAType=Sim,Period=21</stp>
        <stp>MA</stp>
        <stp>D</stp>
        <stp>-1</stp>
        <stp>all</stp>
        <stp/>
        <stp/>
        <stp/>
        <stp>T</stp>
        <tr r="Q48" s="2"/>
      </tp>
      <tp>
        <v>0.76</v>
        <stp/>
        <stp>ContractData</stp>
        <stp>S.US.ATVI</stp>
        <stp>NetLastTradeToday</stp>
        <stp/>
        <stp>T</stp>
        <tr r="I25" s="2"/>
      </tp>
      <tp>
        <v>2.44</v>
        <stp/>
        <stp>ContractData</stp>
        <stp>S.US.QRVO</stp>
        <stp>NetLastTradeToday</stp>
        <stp/>
        <stp>T</stp>
        <tr r="I18" s="2"/>
        <tr r="I51" s="1"/>
      </tp>
      <tp>
        <v>28.23</v>
        <stp/>
        <stp>ContractData</stp>
        <stp>S.US.TDC</stp>
        <stp>Open</stp>
        <stp/>
        <stp>T</stp>
        <tr r="E60" s="1"/>
      </tp>
      <tp>
        <v>73.59</v>
        <stp/>
        <stp>ContractData</stp>
        <stp>S.US.TEL</stp>
        <stp>Open</stp>
        <stp/>
        <stp>T</stp>
        <tr r="E59" s="1"/>
      </tp>
      <tp>
        <v>941.27</v>
        <stp/>
        <stp>ContractData</stp>
        <stp>S.US.GOOGL</stp>
        <stp>Low</stp>
        <stp/>
        <stp>T</stp>
        <tr r="G7" s="1"/>
      </tp>
      <tp>
        <v>73.59</v>
        <stp/>
        <stp>ContractData</stp>
        <stp>S.US.TEL</stp>
        <stp>OPen</stp>
        <stp/>
        <stp>T</stp>
        <tr r="L34" s="2"/>
      </tp>
      <tp>
        <v>38.72</v>
        <stp/>
        <stp>ContractData</stp>
        <stp>FXI</stp>
        <stp>OPen</stp>
        <stp/>
        <stp>T</stp>
        <tr r="L11" s="2"/>
      </tp>
      <tp>
        <v>44526731</v>
        <stp/>
        <stp>ContractData</stp>
        <stp>SPY</stp>
        <stp>T_CVol</stp>
        <stp/>
        <stp>T</stp>
        <tr r="O8" s="2"/>
      </tp>
      <tp>
        <v>9084992.4761904795</v>
        <stp/>
        <stp>StudyData</stp>
        <stp>S.US.AMAT</stp>
        <stp>MA</stp>
        <stp>InputChoice=Vol,MAType=Sim,Period=21</stp>
        <stp>MA</stp>
        <stp>D</stp>
        <stp>-1</stp>
        <stp>all</stp>
        <stp/>
        <stp/>
        <stp/>
        <stp>T</stp>
        <tr r="Q22" s="2"/>
      </tp>
      <tp>
        <v>3423759.57142857</v>
        <stp/>
        <stp>StudyData</stp>
        <stp>S.US.AKAM</stp>
        <stp>MA</stp>
        <stp>InputChoice=Vol,MAType=Sim,Period=21</stp>
        <stp>MA</stp>
        <stp>D</stp>
        <stp>-1</stp>
        <stp>all</stp>
        <stp/>
        <stp/>
        <stp/>
        <stp>T</stp>
        <tr r="Q40" s="2"/>
      </tp>
      <tp>
        <v>31475289</v>
        <stp/>
        <stp>ContractData</stp>
        <stp>GDX</stp>
        <stp>T_CVol</stp>
        <stp/>
        <stp>T</stp>
        <tr r="O10" s="2"/>
      </tp>
      <tp>
        <v>9128411.6190476194</v>
        <stp/>
        <stp>StudyData</stp>
        <stp>S.US.YHOO</stp>
        <stp>MA</stp>
        <stp>InputChoice=Vol,MAType=Sim,Period=21</stp>
        <stp>MA</stp>
        <stp>D</stp>
        <stp>-1</stp>
        <stp>all</stp>
        <stp/>
        <stp/>
        <stp/>
        <stp>T</stp>
        <tr r="Q38" s="2"/>
      </tp>
      <tp>
        <v>6.91</v>
        <stp/>
        <stp>ContractData</stp>
        <stp>S.US.XRX</stp>
        <stp>OPen</stp>
        <stp/>
        <stp>T</stp>
        <tr r="L24" s="2"/>
      </tp>
      <tp>
        <v>3560749.7619047598</v>
        <stp/>
        <stp>StudyData</stp>
        <stp>S.US.XLNX</stp>
        <stp>MA</stp>
        <stp>InputChoice=Vol,MAType=Sim,Period=21</stp>
        <stp>MA</stp>
        <stp>D</stp>
        <stp>-1</stp>
        <stp>all</stp>
        <stp/>
        <stp/>
        <stp/>
        <stp>T</stp>
        <tr r="Q29" s="2"/>
      </tp>
      <tp>
        <v>-0.93</v>
        <stp/>
        <stp>ContractData</stp>
        <stp>S.US.DXC</stp>
        <stp>NetLastTradeToday</stp>
        <stp/>
        <stp>T</stp>
        <tr r="I42" s="2"/>
        <tr r="I22" s="1"/>
      </tp>
      <tp>
        <v>-0.49</v>
        <stp/>
        <stp>ContractData</stp>
        <stp>S.US.CTXS</stp>
        <stp>NetLastTradeToday</stp>
        <stp/>
        <stp>T</stp>
        <tr r="I37" s="2"/>
      </tp>
      <tp>
        <v>6918810.0952380998</v>
        <stp/>
        <stp>StudyData</stp>
        <stp>S.US.SYMC</stp>
        <stp>MA</stp>
        <stp>InputChoice=Vol,MAType=Sim,Period=21</stp>
        <stp>MA</stp>
        <stp>D</stp>
        <stp>-1</stp>
        <stp>all</stp>
        <stp/>
        <stp/>
        <stp/>
        <stp>T</stp>
        <tr r="Q44" s="2"/>
      </tp>
      <tp>
        <v>160.56</v>
        <stp/>
        <stp>ContractData</stp>
        <stp>IWO</stp>
        <stp>OPen</stp>
        <stp/>
        <stp>T</stp>
        <tr r="L13" s="2"/>
      </tp>
      <tp>
        <v>115.65</v>
        <stp/>
        <stp>ContractData</stp>
        <stp>IWF</stp>
        <stp>OPen</stp>
        <stp/>
        <stp>T</stp>
        <tr r="L12" s="2"/>
      </tp>
      <tp>
        <v>33650</v>
        <stp/>
        <stp>ContractData</stp>
        <stp>RYT</stp>
        <stp>T_CVol</stp>
        <stp/>
        <stp>T</stp>
        <tr r="O7" s="2"/>
      </tp>
      <tp>
        <v>0.56783807593109525</v>
        <stp/>
        <stp>ContractData</stp>
        <stp>S.US.GOOGL</stp>
        <stp>PerCentNetLastTrade</stp>
        <stp/>
        <stp>T</stp>
        <tr r="P24" s="1"/>
        <tr r="J7" s="1"/>
      </tp>
      <tp>
        <v>1953236.0476190499</v>
        <stp/>
        <stp>StudyData</stp>
        <stp>S.US.SWKS</stp>
        <stp>MA</stp>
        <stp>InputChoice=Vol,MAType=Sim,Period=21</stp>
        <stp>MA</stp>
        <stp>D</stp>
        <stp>-1</stp>
        <stp>all</stp>
        <stp/>
        <stp/>
        <stp/>
        <stp>T</stp>
        <tr r="Q20" s="2"/>
      </tp>
      <tp>
        <v>162.07</v>
        <stp/>
        <stp>ContractData</stp>
        <stp>IWO</stp>
        <stp>HIgh</stp>
        <stp/>
        <stp>T</stp>
        <tr r="M13" s="2"/>
      </tp>
      <tp>
        <v>116.45</v>
        <stp/>
        <stp>ContractData</stp>
        <stp>IWF</stp>
        <stp>HIgh</stp>
        <stp/>
        <stp>T</stp>
        <tr r="M12" s="2"/>
      </tp>
      <tp t="s">
        <v>Motorola Solutions, Inc.</v>
        <stp/>
        <stp>ContractData</stp>
        <stp>S.US.MSI</stp>
        <stp>LongDescription</stp>
        <stp/>
        <stp>T</stp>
        <tr r="C41" s="2"/>
        <tr r="V62" s="1"/>
        <tr r="D45" s="1"/>
      </tp>
      <tp t="s">
        <v>Hewlett Packard Enterprise Company</v>
        <stp/>
        <stp>ContractData</stp>
        <stp>S.US.HPE</stp>
        <stp>LongDescription</stp>
        <stp/>
        <stp>T</stp>
        <tr r="V39" s="1"/>
        <tr r="D33" s="1"/>
      </tp>
      <tp t="s">
        <v>Hewlett-Packard Company</v>
        <stp/>
        <stp>ContractData</stp>
        <stp>S.US.HPQ</stp>
        <stp>LongDescription</stp>
        <stp/>
        <stp>T</stp>
        <tr r="C43" s="2"/>
        <tr r="V64" s="1"/>
        <tr r="D34" s="1"/>
      </tp>
      <tp t="s">
        <v>DXC Technology Company</v>
        <stp/>
        <stp>ContractData</stp>
        <stp>S.US.DXC</stp>
        <stp>LongDescription</stp>
        <stp/>
        <stp>T</stp>
        <tr r="C42" s="2"/>
        <tr r="V63" s="1"/>
        <tr r="D22" s="1"/>
      </tp>
      <tp t="s">
        <v>Global Payments</v>
        <stp/>
        <stp>ContractData</stp>
        <stp>S.US.GPN</stp>
        <stp>LongDescription</stp>
        <stp/>
        <stp>T</stp>
        <tr r="C32" s="2"/>
      </tp>
      <tp t="s">
        <v>Amphenol</v>
        <stp/>
        <stp>ContractData</stp>
        <stp>S.US.APH</stp>
        <stp>LongDescription</stp>
        <stp/>
        <stp>T</stp>
        <tr r="C35" s="2"/>
      </tp>
      <tp t="s">
        <v>Analog Devices Inc</v>
        <stp/>
        <stp>ContractData</stp>
        <stp>S.US.ADI</stp>
        <stp>LongDescription</stp>
        <stp/>
        <stp>T</stp>
        <tr r="C23" s="2"/>
      </tp>
      <tp t="s">
        <v>Alliance Data Systems Corp</v>
        <stp/>
        <stp>ContractData</stp>
        <stp>S.US.ADS</stp>
        <stp>LongDescription</stp>
        <stp/>
        <stp>T</stp>
        <tr r="C45" s="2"/>
      </tp>
      <tp>
        <v>7</v>
        <stp/>
        <stp>ContractData</stp>
        <stp>S.US.XRX</stp>
        <stp>HIgh</stp>
        <stp/>
        <stp>T</stp>
        <tr r="M24" s="2"/>
      </tp>
      <tp t="s">
        <v>Xerox Corp</v>
        <stp/>
        <stp>ContractData</stp>
        <stp>S.US.XRX</stp>
        <stp>LongDescription</stp>
        <stp/>
        <stp>T</stp>
        <tr r="C24" s="2"/>
      </tp>
      <tp t="s">
        <v>TE Connectivity Ltd.</v>
        <stp/>
        <stp>ContractData</stp>
        <stp>S.US.TEL</stp>
        <stp>LongDescription</stp>
        <stp/>
        <stp>T</stp>
        <tr r="C34" s="2"/>
        <tr r="V55" s="1"/>
        <tr r="D59" s="1"/>
      </tp>
      <tp t="s">
        <v>Teradata Corporation</v>
        <stp/>
        <stp>ContractData</stp>
        <stp>S.US.TDC</stp>
        <stp>LongDescription</stp>
        <stp/>
        <stp>T</stp>
        <tr r="V47" s="1"/>
        <tr r="D60" s="1"/>
      </tp>
      <tp>
        <v>1230001.9523809501</v>
        <stp/>
        <stp>StudyData</stp>
        <stp>S.US.FFIV</stp>
        <stp>MA</stp>
        <stp>InputChoice=Vol,MAType=Sim,Period=21</stp>
        <stp>MA</stp>
        <stp>D</stp>
        <stp>-1</stp>
        <stp>all</stp>
        <stp/>
        <stp/>
        <stp/>
        <stp>T</stp>
        <tr r="Q46" s="2"/>
      </tp>
      <tp>
        <v>290149</v>
        <stp/>
        <stp>ContractData</stp>
        <stp>IWO</stp>
        <stp>T_CVol</stp>
        <stp/>
        <stp>T</stp>
        <tr r="O13" s="2"/>
      </tp>
      <tp>
        <v>10281009</v>
        <stp/>
        <stp>ContractData</stp>
        <stp>USO</stp>
        <stp>T_CVol</stp>
        <stp/>
        <stp>T</stp>
        <tr r="O16" s="2"/>
      </tp>
      <tp>
        <v>72.13</v>
        <stp/>
        <stp>ContractData</stp>
        <stp>S.US.APH</stp>
        <stp>OPen</stp>
        <stp/>
        <stp>T</stp>
        <tr r="L35" s="2"/>
      </tp>
      <tp>
        <v>237.05</v>
        <stp/>
        <stp>ContractData</stp>
        <stp>S.US.ADS</stp>
        <stp>OPen</stp>
        <stp/>
        <stp>T</stp>
        <tr r="L45" s="2"/>
      </tp>
      <tp>
        <v>79.52</v>
        <stp/>
        <stp>ContractData</stp>
        <stp>S.US.ADI</stp>
        <stp>OPen</stp>
        <stp/>
        <stp>T</stp>
        <tr r="L23" s="2"/>
      </tp>
      <tp>
        <v>235.73000000000002</v>
        <stp/>
        <stp>ContractData</stp>
        <stp>SPY</stp>
        <stp>OPen</stp>
        <stp/>
        <stp>T</stp>
        <tr r="L8" s="2"/>
      </tp>
      <tp>
        <v>22.55</v>
        <stp/>
        <stp>ContractData</stp>
        <stp>GDX</stp>
        <stp>LOw</stp>
        <stp/>
        <stp>T</stp>
        <tr r="N10" s="2"/>
      </tp>
      <tp>
        <v>38.660000000000004</v>
        <stp/>
        <stp>ContractData</stp>
        <stp>FXI</stp>
        <stp>LOw</stp>
        <stp/>
        <stp>T</stp>
        <tr r="N11" s="2"/>
      </tp>
      <tp>
        <v>160.19</v>
        <stp/>
        <stp>ContractData</stp>
        <stp>IWO</stp>
        <stp>LOw</stp>
        <stp/>
        <stp>T</stp>
        <tr r="N13" s="2"/>
      </tp>
      <tp>
        <v>115.57000000000001</v>
        <stp/>
        <stp>ContractData</stp>
        <stp>IWF</stp>
        <stp>LOw</stp>
        <stp/>
        <stp>T</stp>
        <tr r="N12" s="2"/>
      </tp>
      <tp>
        <v>235.43</v>
        <stp/>
        <stp>ContractData</stp>
        <stp>SPY</stp>
        <stp>LOw</stp>
        <stp/>
        <stp>T</stp>
        <tr r="N8" s="2"/>
      </tp>
      <tp>
        <v>122.2</v>
        <stp/>
        <stp>ContractData</stp>
        <stp>RYT</stp>
        <stp>LOw</stp>
        <stp/>
        <stp>T</stp>
        <tr r="N7" s="2"/>
      </tp>
      <tp>
        <v>10.08</v>
        <stp/>
        <stp>ContractData</stp>
        <stp>USO</stp>
        <stp>LOw</stp>
        <stp/>
        <stp>T</stp>
        <tr r="N16" s="2"/>
      </tp>
      <tp>
        <v>23</v>
        <stp/>
        <stp>ContractData</stp>
        <stp>XLF</stp>
        <stp>LOw</stp>
        <stp/>
        <stp>T</stp>
        <tr r="N9" s="2"/>
      </tp>
      <tp>
        <v>66.72</v>
        <stp/>
        <stp>ContractData</stp>
        <stp>XLE</stp>
        <stp>LOw</stp>
        <stp/>
        <stp>T</stp>
        <tr r="N15" s="2"/>
      </tp>
      <tp>
        <v>5.3022269353128315E-2</v>
        <stp/>
        <stp>ContractData</stp>
        <stp>EP</stp>
        <stp>PerCentNetLastTrade</stp>
        <stp/>
        <stp>T</stp>
        <tr r="J14" s="2"/>
      </tp>
      <tp>
        <v>89.15</v>
        <stp/>
        <stp>ContractData</stp>
        <stp>S.US.GPN</stp>
        <stp>HIgh</stp>
        <stp/>
        <stp>T</stp>
        <tr r="M32" s="2"/>
      </tp>
      <tp>
        <v>10.31</v>
        <stp/>
        <stp>ContractData</stp>
        <stp>USO</stp>
        <stp>HIgh</stp>
        <stp/>
        <stp>T</stp>
        <tr r="M16" s="2"/>
      </tp>
      <tp>
        <v>122.65</v>
        <stp/>
        <stp>ContractData</stp>
        <stp>RYT</stp>
        <stp>OPen</stp>
        <stp/>
        <stp>T</stp>
        <tr r="L7" s="2"/>
      </tp>
      <tp>
        <v>1884348</v>
        <stp/>
        <stp>StudyData</stp>
        <stp>S.US.QRVO</stp>
        <stp>MA</stp>
        <stp>InputChoice=Vol,MAType=Sim,Period=21</stp>
        <stp>MA</stp>
        <stp>D</stp>
        <stp>-1</stp>
        <stp>all</stp>
        <stp/>
        <stp/>
        <stp/>
        <stp>T</stp>
        <tr r="Q18" s="2"/>
      </tp>
      <tp>
        <v>5603846.0952380998</v>
        <stp/>
        <stp>StudyData</stp>
        <stp>S.US.ATVI</stp>
        <stp>MA</stp>
        <stp>InputChoice=Vol,MAType=Sim,Period=21</stp>
        <stp>MA</stp>
        <stp>D</stp>
        <stp>-1</stp>
        <stp>all</stp>
        <stp/>
        <stp/>
        <stp/>
        <stp>T</stp>
        <tr r="Q25" s="2"/>
      </tp>
      <tp>
        <v>-2.71</v>
        <stp/>
        <stp>ContractData</stp>
        <stp>S.US.CSCO</stp>
        <stp>NetLastTradeToday</stp>
        <stp/>
        <stp>T</stp>
        <tr r="I48" s="2"/>
      </tp>
      <tp>
        <v>78.89</v>
        <stp/>
        <stp>ContractData</stp>
        <stp>S.US.DXC</stp>
        <stp>High</stp>
        <stp/>
        <stp>T</stp>
        <tr r="F22" s="1"/>
      </tp>
      <tp>
        <v>78.89</v>
        <stp/>
        <stp>ContractData</stp>
        <stp>S.US.DXC</stp>
        <stp>HIgh</stp>
        <stp/>
        <stp>T</stp>
        <tr r="M42" s="2"/>
      </tp>
      <tp>
        <v>-0.11</v>
        <stp/>
        <stp>ContractData</stp>
        <stp>S.US.NTAP</stp>
        <stp>NetLastTradeToday</stp>
        <stp/>
        <stp>T</stp>
        <tr r="I46" s="1"/>
      </tp>
      <tp>
        <v>0.83000000000000007</v>
        <stp/>
        <stp>ContractData</stp>
        <stp>S.US.AMAT</stp>
        <stp>NetLastTradeToday</stp>
        <stp/>
        <stp>T</stp>
        <tr r="I22" s="2"/>
      </tp>
      <tp>
        <v>-0.51</v>
        <stp/>
        <stp>ContractData</stp>
        <stp>S.US.AKAM</stp>
        <stp>NetLastTradeToday</stp>
        <stp/>
        <stp>T</stp>
        <tr r="I40" s="2"/>
      </tp>
      <tp>
        <v>91.64</v>
        <stp/>
        <stp>ContractData</stp>
        <stp xml:space="preserve">S.US.V         </stp>
        <stp>LastTradeToday</stp>
        <stp/>
        <stp>T</stp>
        <tr r="H64" s="1"/>
      </tp>
      <tp>
        <v>1962237.3809523799</v>
        <stp/>
        <stp>StudyData</stp>
        <stp>S.US.ADSK</stp>
        <stp>MA</stp>
        <stp>InputChoice=Vol,MAType=Sim,Period=21</stp>
        <stp>MA</stp>
        <stp>D</stp>
        <stp>-1</stp>
        <stp>all</stp>
        <stp/>
        <stp/>
        <stp/>
        <stp>T</stp>
        <tr r="Q31" s="2"/>
      </tp>
      <tp>
        <v>-0.36</v>
        <stp/>
        <stp>ContractData</stp>
        <stp>S.US.TEL</stp>
        <stp>NetLastTradeToday</stp>
        <stp/>
        <stp>T</stp>
        <tr r="I34" s="2"/>
        <tr r="I59" s="1"/>
      </tp>
      <tp>
        <v>78.7</v>
        <stp/>
        <stp>ContractData</stp>
        <stp>S.US.DXC</stp>
        <stp>Open</stp>
        <stp/>
        <stp>T</stp>
        <tr r="E22" s="1"/>
      </tp>
      <tp>
        <v>78.7</v>
        <stp/>
        <stp>ContractData</stp>
        <stp>S.US.DXC</stp>
        <stp>OPen</stp>
        <stp/>
        <stp>T</stp>
        <tr r="L42" s="2"/>
      </tp>
      <tp>
        <v>4.6399999999999997</v>
        <stp/>
        <stp>ContractData</stp>
        <stp>S.US.AVGO</stp>
        <stp>NetLastTradeToday</stp>
        <stp/>
        <stp>T</stp>
        <tr r="I21" s="2"/>
        <tr r="I15" s="1"/>
      </tp>
      <tp>
        <v>1.24</v>
        <stp/>
        <stp>ContractData</stp>
        <stp>S.US.ADI</stp>
        <stp>NetLastTradeToday</stp>
        <stp/>
        <stp>T</stp>
        <tr r="I23" s="2"/>
      </tp>
      <tp>
        <v>-7.0000000000000007E-2</v>
        <stp/>
        <stp>ContractData</stp>
        <stp>S.US.TDC</stp>
        <stp>NetLastTradeToday</stp>
        <stp/>
        <stp>T</stp>
        <tr r="I60" s="1"/>
      </tp>
      <tp>
        <v>-3.41</v>
        <stp/>
        <stp>ContractData</stp>
        <stp>S.US.ADS</stp>
        <stp>NetLastTradeToday</stp>
        <stp/>
        <stp>T</stp>
        <tr r="I45" s="2"/>
      </tp>
      <tp>
        <v>9901541</v>
        <stp/>
        <stp>ContractData</stp>
        <stp>FXI</stp>
        <stp>T_CVol</stp>
        <stp/>
        <stp>T</stp>
        <tr r="O11" s="2"/>
      </tp>
      <tp>
        <v>88.09</v>
        <stp/>
        <stp>ContractData</stp>
        <stp>S.US.GPN</stp>
        <stp>OPen</stp>
        <stp/>
        <stp>T</stp>
        <tr r="L32" s="2"/>
      </tp>
      <tp>
        <v>123.64</v>
        <stp/>
        <stp>ContractData</stp>
        <stp>RYT</stp>
        <stp>HIgh</stp>
        <stp/>
        <stp>T</stp>
        <tr r="M7" s="2"/>
      </tp>
      <tp>
        <v>3.14</v>
        <stp/>
        <stp>ContractData</stp>
        <stp>S.US.NVDA</stp>
        <stp>NetLastTradeToday</stp>
        <stp/>
        <stp>T</stp>
        <tr r="I19" s="2"/>
      </tp>
      <tp>
        <v>10.09</v>
        <stp/>
        <stp>ContractData</stp>
        <stp>USO</stp>
        <stp>OPen</stp>
        <stp/>
        <stp>T</stp>
        <tr r="L16" s="2"/>
      </tp>
      <tp>
        <v>238.53</v>
        <stp/>
        <stp>ContractData</stp>
        <stp>S.US.ADS</stp>
        <stp>HIgh</stp>
        <stp/>
        <stp>T</stp>
        <tr r="M45" s="2"/>
      </tp>
      <tp>
        <v>81.320000000000007</v>
        <stp/>
        <stp>ContractData</stp>
        <stp>S.US.ADI</stp>
        <stp>HIgh</stp>
        <stp/>
        <stp>T</stp>
        <tr r="M23" s="2"/>
      </tp>
      <tp>
        <v>72.5</v>
        <stp/>
        <stp>ContractData</stp>
        <stp>S.US.APH</stp>
        <stp>HIgh</stp>
        <stp/>
        <stp>T</stp>
        <tr r="M35" s="2"/>
      </tp>
      <tp>
        <v>948360.04761905002</v>
        <stp/>
        <stp>StudyData</stp>
        <stp>S.US.SNPS</stp>
        <stp>MA</stp>
        <stp>InputChoice=Vol,MAType=Sim,Period=21</stp>
        <stp>MA</stp>
        <stp>D</stp>
        <stp>-1</stp>
        <stp>all</stp>
        <stp/>
        <stp/>
        <stp/>
        <stp>T</stp>
        <tr r="Q47" s="2"/>
      </tp>
      <tp>
        <v>237.02</v>
        <stp/>
        <stp>ContractData</stp>
        <stp>SPY</stp>
        <stp>HIgh</stp>
        <stp/>
        <stp>T</stp>
        <tr r="M8" s="2"/>
      </tp>
      <tp>
        <v>28322420.523809519</v>
        <stp/>
        <stp>StudyData</stp>
        <stp>S.US.AAPL</stp>
        <stp>MA</stp>
        <stp>InputChoice=Vol,MAType=Sim,Period=21</stp>
        <stp>MA</stp>
        <stp>D</stp>
        <stp>-1</stp>
        <stp>all</stp>
        <stp/>
        <stp/>
        <stp/>
        <stp>T</stp>
        <tr r="Q30" s="2"/>
      </tp>
      <tp>
        <v>18.87</v>
        <stp/>
        <stp>ContractData</stp>
        <stp>S.US.HPQ</stp>
        <stp>Open</stp>
        <stp/>
        <stp>T</stp>
        <tr r="E34" s="1"/>
      </tp>
      <tp>
        <v>18.650000000000002</v>
        <stp/>
        <stp>ContractData</stp>
        <stp>S.US.HPE</stp>
        <stp>Open</stp>
        <stp/>
        <stp>T</stp>
        <tr r="E33" s="1"/>
      </tp>
      <tp>
        <v>818452</v>
        <stp/>
        <stp>ContractData</stp>
        <stp>IWF</stp>
        <stp>T_CVol</stp>
        <stp/>
        <stp>T</stp>
        <tr r="O12" s="2"/>
      </tp>
      <tp>
        <v>65563594</v>
        <stp/>
        <stp>ContractData</stp>
        <stp>XLF</stp>
        <stp>T_CVol</stp>
        <stp/>
        <stp>T</stp>
        <tr r="O9" s="2"/>
      </tp>
      <tp>
        <v>18.87</v>
        <stp/>
        <stp>ContractData</stp>
        <stp>S.US.HPQ</stp>
        <stp>OPen</stp>
        <stp/>
        <stp>T</stp>
        <tr r="L43" s="2"/>
      </tp>
      <tp>
        <v>2.2400000000000002</v>
        <stp/>
        <stp>ContractData</stp>
        <stp>S.US.SWKS</stp>
        <stp>NetLastTradeToday</stp>
        <stp/>
        <stp>T</stp>
        <tr r="I20" s="2"/>
      </tp>
      <tp>
        <v>6614694</v>
        <stp/>
        <stp>ContractData</stp>
        <stp>XLE</stp>
        <stp>T_CVol</stp>
        <stp/>
        <stp>T</stp>
        <tr r="O15" s="2"/>
      </tp>
      <tp>
        <v>81.7</v>
        <stp/>
        <stp>ContractData</stp>
        <stp>S.US.MSI</stp>
        <stp>High</stp>
        <stp/>
        <stp>T</stp>
        <tr r="F45" s="1"/>
      </tp>
      <tp>
        <v>81.7</v>
        <stp/>
        <stp>ContractData</stp>
        <stp>S.US.MSI</stp>
        <stp>HIgh</stp>
        <stp/>
        <stp>T</stp>
        <tr r="M41" s="2"/>
      </tp>
      <tp>
        <v>-2.0699999999999998</v>
        <stp/>
        <stp>ContractData</stp>
        <stp>S.US.FFIV</stp>
        <stp>NetLastTradeToday</stp>
        <stp/>
        <stp>T</stp>
        <tr r="I46" s="2"/>
      </tp>
      <tp>
        <v>66.97</v>
        <stp/>
        <stp>ContractData</stp>
        <stp>XLE</stp>
        <stp>OPen</stp>
        <stp/>
        <stp>T</stp>
        <tr r="L15" s="2"/>
      </tp>
      <tp>
        <v>23.03</v>
        <stp/>
        <stp>ContractData</stp>
        <stp>XLF</stp>
        <stp>OPen</stp>
        <stp/>
        <stp>T</stp>
        <tr r="L9" s="2"/>
      </tp>
      <tp>
        <v>81.22</v>
        <stp/>
        <stp>ContractData</stp>
        <stp>S.US.MSI</stp>
        <stp>Open</stp>
        <stp/>
        <stp>T</stp>
        <tr r="E45" s="1"/>
      </tp>
      <tp>
        <v>81.22</v>
        <stp/>
        <stp>ContractData</stp>
        <stp>S.US.MSI</stp>
        <stp>OPen</stp>
        <stp/>
        <stp>T</stp>
        <tr r="L41" s="2"/>
      </tp>
      <tp>
        <v>0.8</v>
        <stp/>
        <stp>ContractData</stp>
        <stp>S.US.XLNX</stp>
        <stp>NetLastTradeToday</stp>
        <stp/>
        <stp>T</stp>
        <tr r="I29" s="2"/>
      </tp>
      <tp>
        <v>23.25</v>
        <stp/>
        <stp>ContractData</stp>
        <stp>XLF</stp>
        <stp>HIgh</stp>
        <stp/>
        <stp>T</stp>
        <tr r="M9" s="2"/>
      </tp>
      <tp>
        <v>67.489999999999995</v>
        <stp/>
        <stp>ContractData</stp>
        <stp>XLE</stp>
        <stp>HIgh</stp>
        <stp/>
        <stp>T</stp>
        <tr r="M15" s="2"/>
      </tp>
      <tp>
        <v>2358.75</v>
        <stp/>
        <stp>ContractData</stp>
        <stp>EP</stp>
        <stp>LastTradeToday</stp>
        <stp/>
        <stp>T</stp>
        <tr r="H14" s="2"/>
      </tp>
      <tp>
        <v>7.44</v>
        <stp/>
        <stp>ContractData</stp>
        <stp>S.US.GOOG</stp>
        <stp>NetLastTradeToday</stp>
        <stp/>
        <stp>T</stp>
        <tr r="I8" s="1"/>
      </tp>
      <tp>
        <v>-0.41000000000000003</v>
        <stp/>
        <stp>ContractData</stp>
        <stp>S.US.YHOO</stp>
        <stp>NetLastTradeToday</stp>
        <stp/>
        <stp>T</stp>
        <tr r="I38" s="2"/>
      </tp>
      <tp>
        <v>18.88</v>
        <stp/>
        <stp>ContractData</stp>
        <stp>S.US.HPQ</stp>
        <stp>High</stp>
        <stp/>
        <stp>T</stp>
        <tr r="F34" s="1"/>
      </tp>
      <tp>
        <v>18.940000000000001</v>
        <stp/>
        <stp>ContractData</stp>
        <stp>S.US.HPE</stp>
        <stp>High</stp>
        <stp/>
        <stp>T</stp>
        <tr r="F33" s="1"/>
      </tp>
      <tp>
        <v>18.88</v>
        <stp/>
        <stp>ContractData</stp>
        <stp>S.US.HPQ</stp>
        <stp>HIgh</stp>
        <stp/>
        <stp>T</stp>
        <tr r="M43" s="2"/>
      </tp>
      <tp>
        <v>0.31987550791043484</v>
        <stp/>
        <stp>ContractData</stp>
        <stp>IWF</stp>
        <stp>PerCentNetLastTrade</stp>
        <stp/>
        <stp>T</stp>
        <tr r="J12" s="2"/>
      </tp>
      <tp>
        <v>-7.452953232718465E-2</v>
        <stp/>
        <stp>ContractData</stp>
        <stp>IWO</stp>
        <stp>PerCentNetLastTrade</stp>
        <stp/>
        <stp>T</stp>
        <tr r="J13" s="2"/>
      </tp>
      <tp>
        <v>-2.0967051775780914</v>
        <stp/>
        <stp>ContractData</stp>
        <stp>GDX</stp>
        <stp>PerCentNetLastTrade</stp>
        <stp/>
        <stp>T</stp>
        <tr r="J10" s="2"/>
      </tp>
      <tp>
        <v>7.7081192189105863E-2</v>
        <stp/>
        <stp>ContractData</stp>
        <stp>FXI</stp>
        <stp>PerCentNetLastTrade</stp>
        <stp/>
        <stp>T</stp>
        <tr r="J11" s="2"/>
      </tp>
      <tp>
        <v>0</v>
        <stp/>
        <stp>ContractData</stp>
        <stp>XLF</stp>
        <stp>PerCentNetLastTrade</stp>
        <stp/>
        <stp>T</stp>
        <tr r="J9" s="2"/>
      </tp>
      <tp>
        <v>-0.11892374015162777</v>
        <stp/>
        <stp>ContractData</stp>
        <stp>XLE</stp>
        <stp>PerCentNetLastTrade</stp>
        <stp/>
        <stp>T</stp>
        <tr r="J15" s="2"/>
      </tp>
      <tp>
        <v>0.88408644400785852</v>
        <stp/>
        <stp>ContractData</stp>
        <stp>USO</stp>
        <stp>PerCentNetLastTrade</stp>
        <stp/>
        <stp>T</stp>
        <tr r="J16" s="2"/>
      </tp>
      <tp>
        <v>0.13993724026800103</v>
        <stp/>
        <stp>ContractData</stp>
        <stp>SPY</stp>
        <stp>PerCentNetLastTrade</stp>
        <stp/>
        <stp>T</stp>
        <tr r="J8" s="2"/>
      </tp>
      <tp>
        <v>0.10574263868553765</v>
        <stp/>
        <stp>ContractData</stp>
        <stp>RYT</stp>
        <stp>PerCentNetLastTrade</stp>
        <stp/>
        <stp>T</stp>
        <tr r="J7" s="2"/>
      </tp>
      <tp>
        <v>2344.5</v>
        <stp/>
        <stp>ContractData</stp>
        <stp>EP</stp>
        <stp>LOw</stp>
        <stp/>
        <stp>T</stp>
        <tr r="N14" s="2"/>
      </tp>
      <tp>
        <v>1967566.33333333</v>
        <stp/>
        <stp>StudyData</stp>
        <stp>S.US.CTXS</stp>
        <stp>MA</stp>
        <stp>InputChoice=Vol,MAType=Sim,Period=21</stp>
        <stp>MA</stp>
        <stp>D</stp>
        <stp>-1</stp>
        <stp>all</stp>
        <stp/>
        <stp/>
        <stp/>
        <stp>T</stp>
        <tr r="Q37" s="2"/>
      </tp>
      <tp>
        <v>-0.42</v>
        <stp/>
        <stp>ContractData</stp>
        <stp>S.US.SYMC</stp>
        <stp>NetLastTradeToday</stp>
        <stp/>
        <stp>T</stp>
        <tr r="I44" s="2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72629341577702"/>
          <c:y val="9.2122682777860312E-3"/>
          <c:w val="0.59082324525385232"/>
          <c:h val="0.980853858784893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75000">
                  <a:srgbClr val="80B2DE">
                    <a:lumMod val="45000"/>
                    <a:lumOff val="55000"/>
                  </a:srgbClr>
                </a:gs>
                <a:gs pos="35000">
                  <a:srgbClr val="C0D9EF">
                    <a:lumMod val="50000"/>
                    <a:lumOff val="50000"/>
                  </a:srgbClr>
                </a:gs>
                <a:gs pos="0">
                  <a:schemeClr val="accent1">
                    <a:lumMod val="5000"/>
                    <a:lumOff val="95000"/>
                  </a:schemeClr>
                </a:gs>
                <a:gs pos="98000">
                  <a:schemeClr val="accent1"/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4E07146-229D-4626-B4E2-B8BD91DB45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6587791-1FDD-407F-A2D5-59535BB23A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75CDF78-88B3-4939-911B-0CF8212F8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7B8A0E7-5269-4BF4-9B9B-6AA420D1EF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0DA6393-7ADD-42A2-BFCF-C283D55A01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208F694A-8CE8-4E25-8001-6152CA73E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406962C-5093-49CA-971F-FEBE67020E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3E293F1-717E-470D-9EC2-1DDE85AC83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DBE7E743-C495-45C8-A842-A6E805083C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D7FA5BD0-E392-439F-8A49-A8F4DF37EC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FA9D257-16FE-4967-B0D8-E8BCC410DA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3B636E3-963F-4849-B928-6D5AFB2076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A6841411-B300-4B80-9C86-EA7397E13B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E9B204CA-E413-44DC-B6D9-0A2721F12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7C511FCA-E762-424B-A71D-F576AE717B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RYT!$V$1:$V$15</c:f>
              <c:strCache>
                <c:ptCount val="15"/>
                <c:pt idx="0">
                  <c:v>Qorvo</c:v>
                </c:pt>
                <c:pt idx="1">
                  <c:v>NVIDIA Corp</c:v>
                </c:pt>
                <c:pt idx="2">
                  <c:v>Skyworks Solutions Inc</c:v>
                </c:pt>
                <c:pt idx="3">
                  <c:v>Broadcom Limited</c:v>
                </c:pt>
                <c:pt idx="4">
                  <c:v>Applied Materials Inc</c:v>
                </c:pt>
                <c:pt idx="5">
                  <c:v>Analog Devices Inc</c:v>
                </c:pt>
                <c:pt idx="6">
                  <c:v>Xerox Corp</c:v>
                </c:pt>
                <c:pt idx="7">
                  <c:v>Activision Blizzard Inc</c:v>
                </c:pt>
                <c:pt idx="8">
                  <c:v>Electronic Arts</c:v>
                </c:pt>
                <c:pt idx="9">
                  <c:v>Micron Technology Inc</c:v>
                </c:pt>
                <c:pt idx="10">
                  <c:v>Facebook, Inc.</c:v>
                </c:pt>
                <c:pt idx="11">
                  <c:v>Xilinx Inc</c:v>
                </c:pt>
                <c:pt idx="12">
                  <c:v>Apple Inc</c:v>
                </c:pt>
                <c:pt idx="13">
                  <c:v>Autodesk Inc</c:v>
                </c:pt>
                <c:pt idx="14">
                  <c:v>Global Payments</c:v>
                </c:pt>
              </c:strCache>
            </c:strRef>
          </c:cat>
          <c:val>
            <c:numRef>
              <c:f>RYT!$AD$1:$AD$15</c:f>
              <c:numCache>
                <c:formatCode>0.00%</c:formatCode>
                <c:ptCount val="15"/>
                <c:pt idx="0">
                  <c:v>3.3636614281775577E-2</c:v>
                </c:pt>
                <c:pt idx="1">
                  <c:v>2.4585029752583778E-2</c:v>
                </c:pt>
                <c:pt idx="2">
                  <c:v>2.2277473893585281E-2</c:v>
                </c:pt>
                <c:pt idx="3">
                  <c:v>2.0070940392767543E-2</c:v>
                </c:pt>
                <c:pt idx="4">
                  <c:v>1.941066417212348E-2</c:v>
                </c:pt>
                <c:pt idx="5">
                  <c:v>1.5812292782453455E-2</c:v>
                </c:pt>
                <c:pt idx="6">
                  <c:v>1.4534883720930232E-2</c:v>
                </c:pt>
                <c:pt idx="7">
                  <c:v>1.4014383182740181E-2</c:v>
                </c:pt>
                <c:pt idx="8">
                  <c:v>1.3492968453059672E-2</c:v>
                </c:pt>
                <c:pt idx="9">
                  <c:v>1.2592592592592593E-2</c:v>
                </c:pt>
                <c:pt idx="10">
                  <c:v>1.256472212633759E-2</c:v>
                </c:pt>
                <c:pt idx="11">
                  <c:v>1.2353304508956147E-2</c:v>
                </c:pt>
                <c:pt idx="12">
                  <c:v>1.1846921797004993E-2</c:v>
                </c:pt>
                <c:pt idx="13">
                  <c:v>1.1067361924018304E-2</c:v>
                </c:pt>
                <c:pt idx="14">
                  <c:v>1.0556186152099887E-2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RYT!$AD$1:$AD$15</c15:f>
                <c15:dlblRangeCache>
                  <c:ptCount val="15"/>
                  <c:pt idx="0">
                    <c:v>3.36%</c:v>
                  </c:pt>
                  <c:pt idx="1">
                    <c:v>2.46%</c:v>
                  </c:pt>
                  <c:pt idx="2">
                    <c:v>2.23%</c:v>
                  </c:pt>
                  <c:pt idx="3">
                    <c:v>2.01%</c:v>
                  </c:pt>
                  <c:pt idx="4">
                    <c:v>1.94%</c:v>
                  </c:pt>
                  <c:pt idx="5">
                    <c:v>1.58%</c:v>
                  </c:pt>
                  <c:pt idx="6">
                    <c:v>1.45%</c:v>
                  </c:pt>
                  <c:pt idx="7">
                    <c:v>1.40%</c:v>
                  </c:pt>
                  <c:pt idx="8">
                    <c:v>1.35%</c:v>
                  </c:pt>
                  <c:pt idx="9">
                    <c:v>1.26%</c:v>
                  </c:pt>
                  <c:pt idx="10">
                    <c:v>1.26%</c:v>
                  </c:pt>
                  <c:pt idx="11">
                    <c:v>1.24%</c:v>
                  </c:pt>
                  <c:pt idx="12">
                    <c:v>1.18%</c:v>
                  </c:pt>
                  <c:pt idx="13">
                    <c:v>1.11%</c:v>
                  </c:pt>
                  <c:pt idx="14">
                    <c:v>1.06%</c:v>
                  </c:pt>
                </c15:dlblRangeCache>
              </c15:datalabelsRange>
            </c:ext>
          </c:extLst>
        </c:ser>
        <c:ser>
          <c:idx val="1"/>
          <c:order val="1"/>
          <c:spPr>
            <a:gradFill flip="none" rotWithShape="1">
              <a:gsLst>
                <a:gs pos="35000">
                  <a:srgbClr val="FF0000"/>
                </a:gs>
                <a:gs pos="0">
                  <a:schemeClr val="accent2">
                    <a:lumMod val="75000"/>
                  </a:schemeClr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EB794243-56DF-47AC-9159-33CD718379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AC340A97-7DC8-4B13-9D22-6C52C128CA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B8CF48A-211F-4C3F-B8E6-9DFFE514A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7F6773F-BE8D-4780-A619-5629AAA402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5402D58-BC33-4B14-8843-32D0E9BC75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642D2F4A-00A6-411D-905B-99F64F6B96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220561A-A899-44E1-870A-FFDE21A031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E847E0A2-86AB-481D-8082-C279B9CEAA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D4D54AD-096B-41C9-AFAA-B91ED90BDA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9161053E-90B7-41CE-BA1D-959F97AC78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65E4190D-70EC-49BF-A0D8-1945A750B3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9C642155-2703-446F-955A-4C95D6A765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DD4A43C7-F4F7-4F44-9C4D-2F9560F919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056C0D0E-4F79-410D-80E5-7B59FAAE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E7385098-94E1-4118-B3F1-526034FA24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462C967-4221-413B-BBDF-1BF38293E7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866BD59-8423-464F-AAD7-B1DAA000EC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488D154-AC87-4B8D-8824-98BD7A78EC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4052693-C306-424B-AE80-7716F824DF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FB1BE9B-C46C-46D9-A57B-176AAEC5F7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9696FC2-2D8E-446B-B0AF-DF3380B424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38AC7D-D202-43AB-AB44-AF0F0EFB7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65BA4E2-D211-45FA-AF7A-9798BBA353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ACCEA54-0998-4E7B-87E0-82E079B257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B325082-632B-4C64-9567-6186A058D1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RYT!$V$1:$V$15</c:f>
              <c:strCache>
                <c:ptCount val="15"/>
                <c:pt idx="0">
                  <c:v>Qorvo</c:v>
                </c:pt>
                <c:pt idx="1">
                  <c:v>NVIDIA Corp</c:v>
                </c:pt>
                <c:pt idx="2">
                  <c:v>Skyworks Solutions Inc</c:v>
                </c:pt>
                <c:pt idx="3">
                  <c:v>Broadcom Limited</c:v>
                </c:pt>
                <c:pt idx="4">
                  <c:v>Applied Materials Inc</c:v>
                </c:pt>
                <c:pt idx="5">
                  <c:v>Analog Devices Inc</c:v>
                </c:pt>
                <c:pt idx="6">
                  <c:v>Xerox Corp</c:v>
                </c:pt>
                <c:pt idx="7">
                  <c:v>Activision Blizzard Inc</c:v>
                </c:pt>
                <c:pt idx="8">
                  <c:v>Electronic Arts</c:v>
                </c:pt>
                <c:pt idx="9">
                  <c:v>Micron Technology Inc</c:v>
                </c:pt>
                <c:pt idx="10">
                  <c:v>Facebook, Inc.</c:v>
                </c:pt>
                <c:pt idx="11">
                  <c:v>Xilinx Inc</c:v>
                </c:pt>
                <c:pt idx="12">
                  <c:v>Apple Inc</c:v>
                </c:pt>
                <c:pt idx="13">
                  <c:v>Autodesk Inc</c:v>
                </c:pt>
                <c:pt idx="14">
                  <c:v>Global Payments</c:v>
                </c:pt>
              </c:strCache>
            </c:strRef>
          </c:cat>
          <c:val>
            <c:numRef>
              <c:f>RYT!$AE$1:$AE$15</c:f>
              <c:numCache>
                <c:formatCode>0.00%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RYT!$AF$1:$AF$15</c15:f>
                <c15:dlblRangeCache>
                  <c:ptCount val="15"/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64"/>
        <c:axId val="220937360"/>
        <c:axId val="220938480"/>
      </c:barChart>
      <c:catAx>
        <c:axId val="2209373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0938480"/>
        <c:crosses val="autoZero"/>
        <c:auto val="1"/>
        <c:lblAlgn val="ctr"/>
        <c:lblOffset val="100"/>
        <c:noMultiLvlLbl val="0"/>
      </c:catAx>
      <c:valAx>
        <c:axId val="2209384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002060"/>
              </a:solidFill>
              <a:prstDash val="sysDash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093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851318523149869"/>
          <c:y val="9.2122682777860312E-3"/>
          <c:w val="0.58803631555981062"/>
          <c:h val="0.980853858784893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99000">
                  <a:schemeClr val="accent1"/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C774D6D5-464E-4482-A8C1-B5108C3075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52BEFA0-60ED-4DDB-B6FE-C6856E2554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676B592-36AF-4D46-AA71-810F16302A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9C09B63-82AC-4DB1-96B0-C277E33A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90ADA0C-61F1-462A-BA74-D360037A83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A69053D4-967A-4D75-AEAA-C9DACCF99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BBF3156-EF93-47B8-9C69-8AF933C153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DBE4CFFE-16F0-4C76-9934-0C598CFC73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24E7296-748D-4F44-86E5-EF063360D2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7B27E238-CD61-43D5-9647-D7DF0A07F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26CC0D81-6C86-4C4D-AE7B-40CFA9FB6C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B66CD3F-3F5F-427A-AD9D-BA93AA392B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203693E0-4CB7-494C-87AF-02601881A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EE79D190-B79E-473D-B4E4-2EE766FDB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4B9323DF-F5B6-4813-AB67-DBBB38CE16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1880338-1940-4FDD-A1BB-92D5173A53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054C7E6-1D44-401D-B374-15C0F972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RYT!$V$55:$V$69</c:f>
              <c:strCache>
                <c:ptCount val="15"/>
                <c:pt idx="0">
                  <c:v>TE Connectivity Ltd.</c:v>
                </c:pt>
                <c:pt idx="1">
                  <c:v>Amphenol</c:v>
                </c:pt>
                <c:pt idx="2">
                  <c:v>CA Inc.</c:v>
                </c:pt>
                <c:pt idx="3">
                  <c:v>Citrix Systems Inc</c:v>
                </c:pt>
                <c:pt idx="4">
                  <c:v>Yahoo! Inc</c:v>
                </c:pt>
                <c:pt idx="5">
                  <c:v>Mastercard Inc.</c:v>
                </c:pt>
                <c:pt idx="6">
                  <c:v>Akamai Tech Inc</c:v>
                </c:pt>
                <c:pt idx="7">
                  <c:v>Motorola Solutions, Inc.</c:v>
                </c:pt>
                <c:pt idx="8">
                  <c:v>DXC Technology Company</c:v>
                </c:pt>
                <c:pt idx="9">
                  <c:v>Hewlett-Packard Company</c:v>
                </c:pt>
                <c:pt idx="10">
                  <c:v>Symantec Corp</c:v>
                </c:pt>
                <c:pt idx="11">
                  <c:v>Alliance Data Systems Corp</c:v>
                </c:pt>
                <c:pt idx="12">
                  <c:v>F5 Networks Inc</c:v>
                </c:pt>
                <c:pt idx="13">
                  <c:v>Synopsis</c:v>
                </c:pt>
                <c:pt idx="14">
                  <c:v>Cisco Systems Inc</c:v>
                </c:pt>
              </c:strCache>
            </c:strRef>
          </c:cat>
          <c:val>
            <c:numRef>
              <c:f>RYT!$AD$55:$AD$69</c:f>
              <c:numCache>
                <c:formatCode>0.00%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RYT!$AD$55:$AD$69</c15:f>
                <c15:dlblRangeCache>
                  <c:ptCount val="15"/>
                </c15:dlblRangeCache>
              </c15:datalabelsRange>
            </c:ext>
          </c:extLst>
        </c:ser>
        <c:ser>
          <c:idx val="1"/>
          <c:order val="1"/>
          <c:spPr>
            <a:gradFill flip="none" rotWithShape="1">
              <a:gsLst>
                <a:gs pos="30000">
                  <a:srgbClr val="FF0000"/>
                </a:gs>
                <a:gs pos="0">
                  <a:schemeClr val="accent2">
                    <a:lumMod val="75000"/>
                  </a:schemeClr>
                </a:gs>
                <a:gs pos="100000">
                  <a:srgbClr val="FF0000"/>
                </a:gs>
              </a:gsLst>
              <a:lin ang="5400000" scaled="0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D4D7AA24-6AEB-418E-9B6B-C094DE7BD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EA81BBE-D6A7-4C71-9A26-D41FF27CE0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F3BA472-8E1F-4995-90B8-EE329B047A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89F3816-FABF-4DC6-9BD1-F52E8996A6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A7BE316-C91F-4AF0-8C44-EE39EAA9D1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7CB7DA9E-F5B0-43D3-BD95-12D2F30338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6E014D7-913B-4CB4-884D-52F7C64DAF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49758676-4A22-4EB7-AE94-0CE98724B0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55EF4E8-2C7B-4AC0-A075-B20AA27905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81D8F87D-632B-452B-9F2B-8012A2E443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FED4069A-A53A-4E86-894A-49A01955D3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CA4FBED6-002C-41CE-B29A-FC91ACFC88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A3E0C0DB-9CB9-46B0-9C02-649C5B76A7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D9C9AD78-D41B-48C1-A992-791BE6E245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B336E6D1-73BE-4502-B5AB-E46760F9C6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RYT!$V$55:$V$69</c:f>
              <c:strCache>
                <c:ptCount val="15"/>
                <c:pt idx="0">
                  <c:v>TE Connectivity Ltd.</c:v>
                </c:pt>
                <c:pt idx="1">
                  <c:v>Amphenol</c:v>
                </c:pt>
                <c:pt idx="2">
                  <c:v>CA Inc.</c:v>
                </c:pt>
                <c:pt idx="3">
                  <c:v>Citrix Systems Inc</c:v>
                </c:pt>
                <c:pt idx="4">
                  <c:v>Yahoo! Inc</c:v>
                </c:pt>
                <c:pt idx="5">
                  <c:v>Mastercard Inc.</c:v>
                </c:pt>
                <c:pt idx="6">
                  <c:v>Akamai Tech Inc</c:v>
                </c:pt>
                <c:pt idx="7">
                  <c:v>Motorola Solutions, Inc.</c:v>
                </c:pt>
                <c:pt idx="8">
                  <c:v>DXC Technology Company</c:v>
                </c:pt>
                <c:pt idx="9">
                  <c:v>Hewlett-Packard Company</c:v>
                </c:pt>
                <c:pt idx="10">
                  <c:v>Symantec Corp</c:v>
                </c:pt>
                <c:pt idx="11">
                  <c:v>Alliance Data Systems Corp</c:v>
                </c:pt>
                <c:pt idx="12">
                  <c:v>F5 Networks Inc</c:v>
                </c:pt>
                <c:pt idx="13">
                  <c:v>Synopsis</c:v>
                </c:pt>
                <c:pt idx="14">
                  <c:v>Cisco Systems Inc</c:v>
                </c:pt>
              </c:strCache>
            </c:strRef>
          </c:cat>
          <c:val>
            <c:numRef>
              <c:f>RYT!$AE$55:$AE$69</c:f>
              <c:numCache>
                <c:formatCode>0.00%</c:formatCode>
                <c:ptCount val="15"/>
                <c:pt idx="0">
                  <c:v>4.8681541582150101E-3</c:v>
                </c:pt>
                <c:pt idx="1">
                  <c:v>4.9614112458654909E-3</c:v>
                </c:pt>
                <c:pt idx="2">
                  <c:v>5.4469721243191284E-3</c:v>
                </c:pt>
                <c:pt idx="3">
                  <c:v>5.9221658206429781E-3</c:v>
                </c:pt>
                <c:pt idx="4">
                  <c:v>8.2578046324269898E-3</c:v>
                </c:pt>
                <c:pt idx="5">
                  <c:v>8.4760273972602738E-3</c:v>
                </c:pt>
                <c:pt idx="6">
                  <c:v>1.0736842105263157E-2</c:v>
                </c:pt>
                <c:pt idx="7">
                  <c:v>1.1484422724496028E-2</c:v>
                </c:pt>
                <c:pt idx="8">
                  <c:v>1.1805026656511806E-2</c:v>
                </c:pt>
                <c:pt idx="9">
                  <c:v>1.3185654008438819E-2</c:v>
                </c:pt>
                <c:pt idx="10">
                  <c:v>1.3944223107569723E-2</c:v>
                </c:pt>
                <c:pt idx="11">
                  <c:v>1.431630211175952E-2</c:v>
                </c:pt>
                <c:pt idx="12">
                  <c:v>1.6188316258700243E-2</c:v>
                </c:pt>
                <c:pt idx="13">
                  <c:v>2.9159286006267885E-2</c:v>
                </c:pt>
                <c:pt idx="14">
                  <c:v>8.0130100532229451E-2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RYT!$AF$55:$AF$69</c15:f>
                <c15:dlblRangeCache>
                  <c:ptCount val="15"/>
                  <c:pt idx="0">
                    <c:v>-0.49%</c:v>
                  </c:pt>
                  <c:pt idx="1">
                    <c:v>-0.50%</c:v>
                  </c:pt>
                  <c:pt idx="2">
                    <c:v>-0.54%</c:v>
                  </c:pt>
                  <c:pt idx="3">
                    <c:v>-0.59%</c:v>
                  </c:pt>
                  <c:pt idx="4">
                    <c:v>-0.83%</c:v>
                  </c:pt>
                  <c:pt idx="5">
                    <c:v>-0.85%</c:v>
                  </c:pt>
                  <c:pt idx="6">
                    <c:v>-1.07%</c:v>
                  </c:pt>
                  <c:pt idx="7">
                    <c:v>-1.15%</c:v>
                  </c:pt>
                  <c:pt idx="8">
                    <c:v>-1.18%</c:v>
                  </c:pt>
                  <c:pt idx="9">
                    <c:v>-1.32%</c:v>
                  </c:pt>
                  <c:pt idx="10">
                    <c:v>-1.39%</c:v>
                  </c:pt>
                  <c:pt idx="11">
                    <c:v>-1.43%</c:v>
                  </c:pt>
                  <c:pt idx="12">
                    <c:v>-1.62%</c:v>
                  </c:pt>
                  <c:pt idx="13">
                    <c:v>-2.92%</c:v>
                  </c:pt>
                  <c:pt idx="14">
                    <c:v>-8.01%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64"/>
        <c:axId val="189117072"/>
        <c:axId val="222630928"/>
      </c:barChart>
      <c:catAx>
        <c:axId val="1891170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22630928"/>
        <c:crosses val="autoZero"/>
        <c:auto val="1"/>
        <c:lblAlgn val="ctr"/>
        <c:lblOffset val="100"/>
        <c:noMultiLvlLbl val="0"/>
      </c:catAx>
      <c:valAx>
        <c:axId val="2226309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002060"/>
              </a:solidFill>
              <a:prstDash val="sysDash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9117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</xdr:row>
      <xdr:rowOff>142876</xdr:rowOff>
    </xdr:from>
    <xdr:to>
      <xdr:col>4</xdr:col>
      <xdr:colOff>155230</xdr:colOff>
      <xdr:row>2</xdr:row>
      <xdr:rowOff>179535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80976"/>
          <a:ext cx="1222030" cy="284309"/>
        </a:xfrm>
        <a:prstGeom prst="rect">
          <a:avLst/>
        </a:prstGeom>
      </xdr:spPr>
    </xdr:pic>
    <xdr:clientData/>
  </xdr:twoCellAnchor>
  <xdr:twoCellAnchor>
    <xdr:from>
      <xdr:col>17</xdr:col>
      <xdr:colOff>161925</xdr:colOff>
      <xdr:row>5</xdr:row>
      <xdr:rowOff>85725</xdr:rowOff>
    </xdr:from>
    <xdr:to>
      <xdr:col>30</xdr:col>
      <xdr:colOff>428625</xdr:colOff>
      <xdr:row>25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9525</xdr:rowOff>
        </xdr:from>
        <xdr:to>
          <xdr:col>2</xdr:col>
          <xdr:colOff>0</xdr:colOff>
          <xdr:row>17</xdr:row>
          <xdr:rowOff>9525</xdr:rowOff>
        </xdr:to>
        <xdr:sp macro="" textlink="">
          <xdr:nvSpPr>
            <xdr:cNvPr id="1025" name="CommandButton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18</xdr:col>
      <xdr:colOff>19050</xdr:colOff>
      <xdr:row>27</xdr:row>
      <xdr:rowOff>28575</xdr:rowOff>
    </xdr:from>
    <xdr:to>
      <xdr:col>30</xdr:col>
      <xdr:colOff>381000</xdr:colOff>
      <xdr:row>47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finance.yahoo.com/quote/GPN" TargetMode="External"/><Relationship Id="rId18" Type="http://schemas.openxmlformats.org/officeDocument/2006/relationships/hyperlink" Target="https://finance.yahoo.com/quote/TEL" TargetMode="External"/><Relationship Id="rId26" Type="http://schemas.openxmlformats.org/officeDocument/2006/relationships/hyperlink" Target="https://finance.yahoo.com/quote/ADS" TargetMode="External"/><Relationship Id="rId21" Type="http://schemas.openxmlformats.org/officeDocument/2006/relationships/hyperlink" Target="https://finance.yahoo.com/quote/CTXS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https://finance.yahoo.com/quote/XRX" TargetMode="External"/><Relationship Id="rId12" Type="http://schemas.openxmlformats.org/officeDocument/2006/relationships/hyperlink" Target="https://finance.yahoo.com/quote/FB" TargetMode="External"/><Relationship Id="rId17" Type="http://schemas.openxmlformats.org/officeDocument/2006/relationships/hyperlink" Target="https://finance.yahoo.com/quote/APH" TargetMode="External"/><Relationship Id="rId25" Type="http://schemas.openxmlformats.org/officeDocument/2006/relationships/hyperlink" Target="https://finance.yahoo.com/quote/FFIV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https://finance.yahoo.com/quote/NVDA" TargetMode="External"/><Relationship Id="rId16" Type="http://schemas.openxmlformats.org/officeDocument/2006/relationships/hyperlink" Target="https://finance.yahoo.com/quote/CA" TargetMode="External"/><Relationship Id="rId20" Type="http://schemas.openxmlformats.org/officeDocument/2006/relationships/hyperlink" Target="https://finance.yahoo.com/quote/YHOO" TargetMode="External"/><Relationship Id="rId29" Type="http://schemas.openxmlformats.org/officeDocument/2006/relationships/hyperlink" Target="https://finance.yahoo.com/quote/MSI" TargetMode="External"/><Relationship Id="rId1" Type="http://schemas.openxmlformats.org/officeDocument/2006/relationships/hyperlink" Target="https://finance.yahoo.com/quote/QRVO" TargetMode="External"/><Relationship Id="rId6" Type="http://schemas.openxmlformats.org/officeDocument/2006/relationships/hyperlink" Target="https://finance.yahoo.com/quote/ADI" TargetMode="External"/><Relationship Id="rId11" Type="http://schemas.openxmlformats.org/officeDocument/2006/relationships/hyperlink" Target="https://finance.yahoo.com/quote/XLNX" TargetMode="External"/><Relationship Id="rId24" Type="http://schemas.openxmlformats.org/officeDocument/2006/relationships/hyperlink" Target="https://finance.yahoo.com/quote/SNPS" TargetMode="External"/><Relationship Id="rId32" Type="http://schemas.openxmlformats.org/officeDocument/2006/relationships/printerSettings" Target="../printerSettings/printerSettings1.bin"/><Relationship Id="rId37" Type="http://schemas.openxmlformats.org/officeDocument/2006/relationships/image" Target="../media/image2.emf"/><Relationship Id="rId5" Type="http://schemas.openxmlformats.org/officeDocument/2006/relationships/hyperlink" Target="https://finance.yahoo.com/quote/AMAT" TargetMode="External"/><Relationship Id="rId15" Type="http://schemas.openxmlformats.org/officeDocument/2006/relationships/hyperlink" Target="https://finance.yahoo.com/quote/AAPL" TargetMode="External"/><Relationship Id="rId23" Type="http://schemas.openxmlformats.org/officeDocument/2006/relationships/hyperlink" Target="https://finance.yahoo.com/quote/CSCO" TargetMode="External"/><Relationship Id="rId28" Type="http://schemas.openxmlformats.org/officeDocument/2006/relationships/hyperlink" Target="https://finance.yahoo.com/quote/DXC" TargetMode="External"/><Relationship Id="rId36" Type="http://schemas.openxmlformats.org/officeDocument/2006/relationships/control" Target="../activeX/activeX1.xml"/><Relationship Id="rId10" Type="http://schemas.openxmlformats.org/officeDocument/2006/relationships/hyperlink" Target="https://finance.yahoo.com/quote/MU" TargetMode="External"/><Relationship Id="rId19" Type="http://schemas.openxmlformats.org/officeDocument/2006/relationships/hyperlink" Target="https://finance.yahoo.com/quote/MA" TargetMode="External"/><Relationship Id="rId31" Type="http://schemas.openxmlformats.org/officeDocument/2006/relationships/hyperlink" Target="https://finance.yahoo.com/quote/TSS" TargetMode="External"/><Relationship Id="rId4" Type="http://schemas.openxmlformats.org/officeDocument/2006/relationships/hyperlink" Target="https://finance.yahoo.com/quote/AVGO" TargetMode="External"/><Relationship Id="rId9" Type="http://schemas.openxmlformats.org/officeDocument/2006/relationships/hyperlink" Target="https://finance.yahoo.com/quote/EA" TargetMode="External"/><Relationship Id="rId14" Type="http://schemas.openxmlformats.org/officeDocument/2006/relationships/hyperlink" Target="https://finance.yahoo.com/quote/ADSK" TargetMode="External"/><Relationship Id="rId22" Type="http://schemas.openxmlformats.org/officeDocument/2006/relationships/hyperlink" Target="https://finance.yahoo.com/quote/HPQ" TargetMode="External"/><Relationship Id="rId27" Type="http://schemas.openxmlformats.org/officeDocument/2006/relationships/hyperlink" Target="https://finance.yahoo.com/quote/SYMC" TargetMode="External"/><Relationship Id="rId30" Type="http://schemas.openxmlformats.org/officeDocument/2006/relationships/hyperlink" Target="https://finance.yahoo.com/quote/AKAM" TargetMode="External"/><Relationship Id="rId35" Type="http://schemas.openxmlformats.org/officeDocument/2006/relationships/image" Target="../media/image1.jpeg"/><Relationship Id="rId8" Type="http://schemas.openxmlformats.org/officeDocument/2006/relationships/hyperlink" Target="https://finance.yahoo.com/quote/ATVI" TargetMode="External"/><Relationship Id="rId3" Type="http://schemas.openxmlformats.org/officeDocument/2006/relationships/hyperlink" Target="https://finance.yahoo.com/quote/SWK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gi.guggenheiminvestments.com/products/etf/details?productId=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E81"/>
  <sheetViews>
    <sheetView showGridLines="0" showRowColHeaders="0" tabSelected="1" zoomScaleNormal="100" workbookViewId="0">
      <selection activeCell="B8" sqref="B8"/>
    </sheetView>
  </sheetViews>
  <sheetFormatPr defaultRowHeight="16.5" x14ac:dyDescent="0.3"/>
  <cols>
    <col min="1" max="1" width="1.7109375" style="1" customWidth="1"/>
    <col min="2" max="16" width="9.140625" style="1"/>
    <col min="17" max="17" width="10" style="1" bestFit="1" customWidth="1"/>
    <col min="18" max="18" width="2.7109375" style="1" customWidth="1"/>
    <col min="19" max="16384" width="9.140625" style="1"/>
  </cols>
  <sheetData>
    <row r="1" spans="2:31" ht="3" customHeight="1" x14ac:dyDescent="0.3"/>
    <row r="2" spans="2:31" ht="20.100000000000001" customHeight="1" x14ac:dyDescent="0.3">
      <c r="B2" s="66"/>
      <c r="C2" s="67"/>
      <c r="D2" s="67"/>
      <c r="E2" s="67"/>
      <c r="F2" s="74" t="s">
        <v>170</v>
      </c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0">
        <f>RTD("cqg.rtd", ,"SystemInfo", "Linetime")</f>
        <v>42873.50880787037</v>
      </c>
      <c r="AC2" s="70"/>
      <c r="AD2" s="70"/>
      <c r="AE2" s="71"/>
    </row>
    <row r="3" spans="2:31" ht="20.100000000000001" customHeight="1" x14ac:dyDescent="0.3">
      <c r="B3" s="68"/>
      <c r="C3" s="69"/>
      <c r="D3" s="69"/>
      <c r="E3" s="69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2"/>
      <c r="AC3" s="72"/>
      <c r="AD3" s="72"/>
      <c r="AE3" s="73"/>
    </row>
    <row r="4" spans="2:31" ht="12" customHeight="1" x14ac:dyDescent="0.3">
      <c r="B4" s="29"/>
      <c r="C4" s="29"/>
      <c r="D4" s="29"/>
      <c r="E4" s="29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1"/>
      <c r="AC4" s="31"/>
      <c r="AD4" s="31"/>
      <c r="AE4" s="31"/>
    </row>
    <row r="5" spans="2:31" ht="16.350000000000001" customHeight="1" x14ac:dyDescent="0.3">
      <c r="B5" s="80" t="s">
        <v>157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13"/>
      <c r="S5" s="55" t="s">
        <v>168</v>
      </c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6"/>
    </row>
    <row r="6" spans="2:31" ht="16.350000000000001" customHeight="1" x14ac:dyDescent="0.3">
      <c r="B6" s="2" t="s">
        <v>141</v>
      </c>
      <c r="C6" s="55" t="s">
        <v>149</v>
      </c>
      <c r="D6" s="55"/>
      <c r="E6" s="55"/>
      <c r="F6" s="55"/>
      <c r="G6" s="55"/>
      <c r="H6" s="3" t="s">
        <v>153</v>
      </c>
      <c r="I6" s="3" t="s">
        <v>154</v>
      </c>
      <c r="J6" s="3" t="s">
        <v>155</v>
      </c>
      <c r="K6" s="3" t="s">
        <v>156</v>
      </c>
      <c r="L6" s="3" t="s">
        <v>150</v>
      </c>
      <c r="M6" s="3" t="s">
        <v>151</v>
      </c>
      <c r="N6" s="3" t="s">
        <v>152</v>
      </c>
      <c r="O6" s="55" t="s">
        <v>158</v>
      </c>
      <c r="P6" s="55"/>
      <c r="Q6" s="5" t="s">
        <v>159</v>
      </c>
      <c r="R6" s="20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2"/>
    </row>
    <row r="7" spans="2:31" ht="16.350000000000001" customHeight="1" x14ac:dyDescent="0.3">
      <c r="B7" s="17" t="s">
        <v>142</v>
      </c>
      <c r="C7" s="57" t="str">
        <f>RTD("cqg.rtd", ,"ContractData",B7, "LongDescription",, "T")</f>
        <v>Guggenheim S&amp;P 500 Eq Wt Technology ETF</v>
      </c>
      <c r="D7" s="58"/>
      <c r="E7" s="58"/>
      <c r="F7" s="58"/>
      <c r="G7" s="59"/>
      <c r="H7" s="32">
        <f>RTD("cqg.rtd", ,"ContractData",B7, "LastTradeToday",, "T")</f>
        <v>123.07000000000001</v>
      </c>
      <c r="I7" s="32">
        <f>RTD("cqg.rtd", ,"ContractData",B7, "NetLastTradeToday",, "T")</f>
        <v>0.13</v>
      </c>
      <c r="J7" s="33">
        <f>RTD("cqg.rtd", ,"ContractData",B7, "PerCentNetLastTrade",, "T")/100</f>
        <v>1.0574263868553765E-3</v>
      </c>
      <c r="K7" s="33">
        <f xml:space="preserve"> I7/RTD("cqg.rtd",,"StudyData",B7, "ATR", "MaType=Sim,Period=10", "ATR","D","-1","ALL",,,"FALSE","T")/100</f>
        <v>1.2172284644194756E-3</v>
      </c>
      <c r="L7" s="32">
        <f>RTD("cqg.rtd", ,"ContractData",B7, "OPen",, "T")</f>
        <v>122.65</v>
      </c>
      <c r="M7" s="32">
        <f>RTD("cqg.rtd", ,"ContractData", B7, "HIgh",, "T")</f>
        <v>123.64</v>
      </c>
      <c r="N7" s="32">
        <f>RTD("cqg.rtd", ,"ContractData",B7, "LOw",, "T")</f>
        <v>122.2</v>
      </c>
      <c r="O7" s="62">
        <f>RTD("cqg.rtd", ,"ContractData",B7, "T_CVol",, "T")</f>
        <v>33650</v>
      </c>
      <c r="P7" s="63"/>
      <c r="Q7" s="34">
        <f xml:space="preserve"> IFERROR(O7/RTD("cqg.rtd",,"StudyData",B7, "MA", "InputChoice=Vol,MAType=Sim,Period=21", "MA","D","-1","all",,,,"T"),"")</f>
        <v>0.30912573825560874</v>
      </c>
      <c r="R7" s="35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7"/>
    </row>
    <row r="8" spans="2:31" ht="16.350000000000001" customHeight="1" x14ac:dyDescent="0.3">
      <c r="B8" s="18" t="s">
        <v>143</v>
      </c>
      <c r="C8" s="58" t="str">
        <f>RTD("cqg.rtd", ,"ContractData",B8, "LongDescription",, "T")</f>
        <v>SPDR S&amp;P 500</v>
      </c>
      <c r="D8" s="58"/>
      <c r="E8" s="58"/>
      <c r="F8" s="58"/>
      <c r="G8" s="59"/>
      <c r="H8" s="32">
        <f>RTD("cqg.rtd", ,"ContractData",B8, "LastTradeToday",, "T")</f>
        <v>236.15</v>
      </c>
      <c r="I8" s="32">
        <f>RTD("cqg.rtd", ,"ContractData",B8, "NetLastTradeToday",, "T")</f>
        <v>0.33</v>
      </c>
      <c r="J8" s="33">
        <f>RTD("cqg.rtd", ,"ContractData",B8, "PerCentNetLastTrade",, "T")/100</f>
        <v>1.3993724026800103E-3</v>
      </c>
      <c r="K8" s="33">
        <f xml:space="preserve"> I8/RTD("cqg.rtd",,"StudyData",B8, "ATR", "MaType=Sim,Period=10", "ATR","D","-1","ALL",,,"FALSE","T")/100</f>
        <v>2.3028611304954641E-3</v>
      </c>
      <c r="L8" s="32">
        <f>RTD("cqg.rtd", ,"ContractData",B8, "OPen",, "T")</f>
        <v>235.73000000000002</v>
      </c>
      <c r="M8" s="32">
        <f>RTD("cqg.rtd", ,"ContractData", B8, "HIgh",, "T")</f>
        <v>237.02</v>
      </c>
      <c r="N8" s="32">
        <f>RTD("cqg.rtd", ,"ContractData",B8, "LOw",, "T")</f>
        <v>235.43</v>
      </c>
      <c r="O8" s="60">
        <f>RTD("cqg.rtd", ,"ContractData",B8, "T_CVol",, "T")</f>
        <v>44526731</v>
      </c>
      <c r="P8" s="61"/>
      <c r="Q8" s="34">
        <f xml:space="preserve"> IFERROR(O8/RTD("cqg.rtd",,"StudyData",B8, "MA", "InputChoice=Vol,MAType=Sim,Period=21", "MA","D","-1","all",,,,"T"),"")</f>
        <v>0.60418201917907666</v>
      </c>
      <c r="R8" s="35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7"/>
    </row>
    <row r="9" spans="2:31" ht="16.350000000000001" customHeight="1" x14ac:dyDescent="0.3">
      <c r="B9" s="18" t="s">
        <v>144</v>
      </c>
      <c r="C9" s="58" t="str">
        <f>RTD("cqg.rtd", ,"ContractData",B9, "LongDescription",, "T")</f>
        <v>Financial Select Sector SPDR</v>
      </c>
      <c r="D9" s="58"/>
      <c r="E9" s="58"/>
      <c r="F9" s="58"/>
      <c r="G9" s="59"/>
      <c r="H9" s="32">
        <f>RTD("cqg.rtd", ,"ContractData",B9, "LastTradeToday",, "T")</f>
        <v>23.06</v>
      </c>
      <c r="I9" s="32">
        <f>RTD("cqg.rtd", ,"ContractData",B9, "NetLastTradeToday",, "T")</f>
        <v>0</v>
      </c>
      <c r="J9" s="33">
        <f>RTD("cqg.rtd", ,"ContractData",B9, "PerCentNetLastTrade",, "T")/100</f>
        <v>0</v>
      </c>
      <c r="K9" s="33">
        <f xml:space="preserve"> I9/RTD("cqg.rtd",,"StudyData",B9, "ATR", "MaType=Sim,Period=10", "ATR","D","-1","ALL",,,"FALSE","T")/100</f>
        <v>0</v>
      </c>
      <c r="L9" s="32">
        <f>RTD("cqg.rtd", ,"ContractData",B9, "OPen",, "T")</f>
        <v>23.03</v>
      </c>
      <c r="M9" s="32">
        <f>RTD("cqg.rtd", ,"ContractData", B9, "HIgh",, "T")</f>
        <v>23.25</v>
      </c>
      <c r="N9" s="32">
        <f>RTD("cqg.rtd", ,"ContractData",B9, "LOw",, "T")</f>
        <v>23</v>
      </c>
      <c r="O9" s="60">
        <f>RTD("cqg.rtd", ,"ContractData",B9, "T_CVol",, "T")</f>
        <v>65563594</v>
      </c>
      <c r="P9" s="61"/>
      <c r="Q9" s="34">
        <f xml:space="preserve"> IFERROR(O9/RTD("cqg.rtd",,"StudyData",B9, "MA", "InputChoice=Vol,MAType=Sim,Period=21", "MA","D","-1","all",,,,"T"),"")</f>
        <v>0.92641096977759785</v>
      </c>
      <c r="R9" s="35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7"/>
    </row>
    <row r="10" spans="2:31" ht="16.350000000000001" customHeight="1" x14ac:dyDescent="0.3">
      <c r="B10" s="18" t="s">
        <v>145</v>
      </c>
      <c r="C10" s="58" t="str">
        <f>RTD("cqg.rtd", ,"ContractData",B10, "LongDescription",, "T")</f>
        <v>Market Vectors Gold Miners ETF</v>
      </c>
      <c r="D10" s="58"/>
      <c r="E10" s="58"/>
      <c r="F10" s="58"/>
      <c r="G10" s="59"/>
      <c r="H10" s="32">
        <f>RTD("cqg.rtd", ,"ContractData",B10, "LastTradeToday",, "T")</f>
        <v>22.88</v>
      </c>
      <c r="I10" s="32">
        <f>RTD("cqg.rtd", ,"ContractData",B10, "NetLastTradeToday",, "T")</f>
        <v>-0.49</v>
      </c>
      <c r="J10" s="33">
        <f>RTD("cqg.rtd", ,"ContractData",B10, "PerCentNetLastTrade",, "T")/100</f>
        <v>-2.0967051775780912E-2</v>
      </c>
      <c r="K10" s="33">
        <f xml:space="preserve"> I10/RTD("cqg.rtd",,"StudyData",B10, "ATR", "MaType=Sim,Period=10", "ATR","D","-1","ALL",,,"FALSE","T")/100</f>
        <v>-9.5703125000000007E-3</v>
      </c>
      <c r="L10" s="32">
        <f>RTD("cqg.rtd", ,"ContractData",B10, "OPen",, "T")</f>
        <v>23.11</v>
      </c>
      <c r="M10" s="32">
        <f>RTD("cqg.rtd", ,"ContractData", B10, "HIgh",, "T")</f>
        <v>23.17</v>
      </c>
      <c r="N10" s="32">
        <f>RTD("cqg.rtd", ,"ContractData",B10, "LOw",, "T")</f>
        <v>22.55</v>
      </c>
      <c r="O10" s="60">
        <f>RTD("cqg.rtd", ,"ContractData",B10, "T_CVol",, "T")</f>
        <v>31475289</v>
      </c>
      <c r="P10" s="61"/>
      <c r="Q10" s="34">
        <f xml:space="preserve"> IFERROR(O10/RTD("cqg.rtd",,"StudyData",B10, "MA", "InputChoice=Vol,MAType=Sim,Period=21", "MA","D","-1","all",,,,"T"),"")</f>
        <v>0.50637194882225323</v>
      </c>
      <c r="R10" s="35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7"/>
    </row>
    <row r="11" spans="2:31" ht="16.350000000000001" customHeight="1" x14ac:dyDescent="0.3">
      <c r="B11" s="18" t="s">
        <v>160</v>
      </c>
      <c r="C11" s="58" t="str">
        <f>RTD("cqg.rtd", ,"ContractData",B11, "LongDescription",, "T")</f>
        <v>iShares China Large-Cap ETF</v>
      </c>
      <c r="D11" s="58"/>
      <c r="E11" s="58"/>
      <c r="F11" s="58"/>
      <c r="G11" s="59"/>
      <c r="H11" s="32">
        <f>RTD("cqg.rtd", ,"ContractData",B11, "LastTradeToday",, "T")</f>
        <v>38.950000000000003</v>
      </c>
      <c r="I11" s="32">
        <f>RTD("cqg.rtd", ,"ContractData",B11, "NetLastTradeToday",, "T")</f>
        <v>0.03</v>
      </c>
      <c r="J11" s="33">
        <f>RTD("cqg.rtd", ,"ContractData",B11, "PerCentNetLastTrade",, "T")/100</f>
        <v>7.7081192189105865E-4</v>
      </c>
      <c r="K11" s="33">
        <f xml:space="preserve"> I11/RTD("cqg.rtd",,"StudyData",B11, "ATR", "MaType=Sim,Period=10", "ATR","D","-1","ALL",,,"FALSE","T")/100</f>
        <v>6.4794816414686816E-4</v>
      </c>
      <c r="L11" s="32">
        <f>RTD("cqg.rtd", ,"ContractData",B11, "OPen",, "T")</f>
        <v>38.72</v>
      </c>
      <c r="M11" s="32">
        <f>RTD("cqg.rtd", ,"ContractData", B11, "HIgh",, "T")</f>
        <v>39.07</v>
      </c>
      <c r="N11" s="32">
        <f>RTD("cqg.rtd", ,"ContractData",B11, "LOw",, "T")</f>
        <v>38.660000000000004</v>
      </c>
      <c r="O11" s="60">
        <f>RTD("cqg.rtd", ,"ContractData",B11, "T_CVol",, "T")</f>
        <v>9901541</v>
      </c>
      <c r="P11" s="61"/>
      <c r="Q11" s="34">
        <f xml:space="preserve"> IFERROR(O11/RTD("cqg.rtd",,"StudyData",B11, "MA", "InputChoice=Vol,MAType=Sim,Period=21", "MA","D","-1","all",,,,"T"),"")</f>
        <v>0.58949687875961065</v>
      </c>
      <c r="R11" s="35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7"/>
    </row>
    <row r="12" spans="2:31" ht="16.350000000000001" customHeight="1" x14ac:dyDescent="0.3">
      <c r="B12" s="18" t="s">
        <v>172</v>
      </c>
      <c r="C12" s="58" t="str">
        <f>RTD("cqg.rtd", ,"ContractData",B12, "LongDescription",, "T")</f>
        <v>iShares Russell 1000 Growth ETF</v>
      </c>
      <c r="D12" s="58"/>
      <c r="E12" s="58"/>
      <c r="F12" s="58"/>
      <c r="G12" s="59"/>
      <c r="H12" s="32">
        <f>RTD("cqg.rtd", ,"ContractData",B12, "LastTradeToday",, "T")</f>
        <v>116.04</v>
      </c>
      <c r="I12" s="32">
        <f>RTD("cqg.rtd", ,"ContractData",B12, "NetLastTradeToday",, "T")</f>
        <v>0.37</v>
      </c>
      <c r="J12" s="33">
        <f>RTD("cqg.rtd", ,"ContractData",B12, "PerCentNetLastTrade",, "T")/100</f>
        <v>3.1987550791043482E-3</v>
      </c>
      <c r="K12" s="33">
        <f xml:space="preserve"> I12/RTD("cqg.rtd",,"StudyData",B12, "ATR", "MaType=Sim,Period=10", "ATR","D","-1","ALL",,,"FALSE","T")/100</f>
        <v>5.4896142433234416E-3</v>
      </c>
      <c r="L12" s="32">
        <f>RTD("cqg.rtd", ,"ContractData",B12, "OPen",, "T")</f>
        <v>115.65</v>
      </c>
      <c r="M12" s="32">
        <f>RTD("cqg.rtd", ,"ContractData", B12, "HIgh",, "T")</f>
        <v>116.45</v>
      </c>
      <c r="N12" s="32">
        <f>RTD("cqg.rtd", ,"ContractData",B12, "LOw",, "T")</f>
        <v>115.57000000000001</v>
      </c>
      <c r="O12" s="60">
        <f>RTD("cqg.rtd", ,"ContractData",B12, "T_CVol",, "T")</f>
        <v>818452</v>
      </c>
      <c r="P12" s="61"/>
      <c r="Q12" s="34">
        <f xml:space="preserve"> IFERROR(O12/RTD("cqg.rtd",,"StudyData",B12, "MA", "InputChoice=Vol,MAType=Sim,Period=21", "MA","D","-1","all",,,,"T"),"")</f>
        <v>0.58608131003478736</v>
      </c>
      <c r="R12" s="35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7"/>
    </row>
    <row r="13" spans="2:31" ht="16.350000000000001" customHeight="1" x14ac:dyDescent="0.3">
      <c r="B13" s="18" t="s">
        <v>148</v>
      </c>
      <c r="C13" s="58" t="str">
        <f>RTD("cqg.rtd", ,"ContractData",B13, "LongDescription",, "T")</f>
        <v>iShares Russell 2000 Growth ETF</v>
      </c>
      <c r="D13" s="58"/>
      <c r="E13" s="58"/>
      <c r="F13" s="58"/>
      <c r="G13" s="59"/>
      <c r="H13" s="32">
        <f>RTD("cqg.rtd", ,"ContractData",B13, "LastTradeToday",, "T")</f>
        <v>160.89000000000001</v>
      </c>
      <c r="I13" s="32">
        <f>RTD("cqg.rtd", ,"ContractData",B13, "NetLastTradeToday",, "T")</f>
        <v>-0.12</v>
      </c>
      <c r="J13" s="33">
        <f>RTD("cqg.rtd", ,"ContractData",B13, "PerCentNetLastTrade",, "T")/100</f>
        <v>-7.4529532327184645E-4</v>
      </c>
      <c r="K13" s="33">
        <f xml:space="preserve"> I13/RTD("cqg.rtd",,"StudyData",B13, "ATR", "MaType=Sim,Period=10", "ATR","D","-1","ALL",,,"FALSE","T")/100</f>
        <v>-5.955334987593051E-4</v>
      </c>
      <c r="L13" s="32">
        <f>RTD("cqg.rtd", ,"ContractData",B13, "OPen",, "T")</f>
        <v>160.56</v>
      </c>
      <c r="M13" s="32">
        <f>RTD("cqg.rtd", ,"ContractData", B13, "HIgh",, "T")</f>
        <v>162.07</v>
      </c>
      <c r="N13" s="32">
        <f>RTD("cqg.rtd", ,"ContractData",B13, "LOw",, "T")</f>
        <v>160.19</v>
      </c>
      <c r="O13" s="60">
        <f>RTD("cqg.rtd", ,"ContractData",B13, "T_CVol",, "T")</f>
        <v>290149</v>
      </c>
      <c r="P13" s="61"/>
      <c r="Q13" s="34">
        <f xml:space="preserve"> IFERROR(O13/RTD("cqg.rtd",,"StudyData",B13, "MA", "InputChoice=Vol,MAType=Sim,Period=21", "MA","D","-1","all",,,,"T"),"")</f>
        <v>0.55396095517102617</v>
      </c>
      <c r="R13" s="35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7"/>
    </row>
    <row r="14" spans="2:31" ht="16.350000000000001" customHeight="1" x14ac:dyDescent="0.3">
      <c r="B14" s="18" t="s">
        <v>171</v>
      </c>
      <c r="C14" s="58" t="str">
        <f>RTD("cqg.rtd", ,"ContractData",B14, "LongDescription",, "T")</f>
        <v>E-Mini S&amp;P 500, Jun 17</v>
      </c>
      <c r="D14" s="58"/>
      <c r="E14" s="58"/>
      <c r="F14" s="58"/>
      <c r="G14" s="59"/>
      <c r="H14" s="32">
        <f>RTD("cqg.rtd", ,"ContractData",B14, "LastTradeToday",, "T")</f>
        <v>2358.75</v>
      </c>
      <c r="I14" s="32">
        <f>RTD("cqg.rtd", ,"ContractData",B14, "NetLastTradeToday",, "T")</f>
        <v>1.25</v>
      </c>
      <c r="J14" s="33">
        <f>RTD("cqg.rtd", ,"ContractData",B14, "PerCentNetLastTrade",, "T")/100</f>
        <v>5.3022269353128319E-4</v>
      </c>
      <c r="K14" s="33">
        <f xml:space="preserve"> I14/RTD("cqg.rtd",,"StudyData",B14, "ATR", "MaType=Sim,Period=10", "ATR","D","-1","ALL",,,"FALSE","T")/100</f>
        <v>7.7639751552795026E-4</v>
      </c>
      <c r="L14" s="32">
        <f>RTD("cqg.rtd", ,"ContractData",B14, "OPen",, "T")</f>
        <v>2355</v>
      </c>
      <c r="M14" s="32">
        <f>RTD("cqg.rtd", ,"ContractData", B14, "HIgh",, "T")</f>
        <v>2367.5</v>
      </c>
      <c r="N14" s="32">
        <f>RTD("cqg.rtd", ,"ContractData",B14, "LOw",, "T")</f>
        <v>2344.5</v>
      </c>
      <c r="O14" s="60">
        <f>RTD("cqg.rtd", ,"ContractData",B14, "T_CVol",, "T")</f>
        <v>1585930</v>
      </c>
      <c r="P14" s="61"/>
      <c r="Q14" s="34">
        <f xml:space="preserve"> IFERROR(O14/RTD("cqg.rtd",,"StudyData",B14, "MA", "InputChoice=Vol,MAType=Sim,Period=21", "MA","D","-1","all",,,,"T"),"")</f>
        <v>1.2576219745325019</v>
      </c>
      <c r="R14" s="35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7"/>
    </row>
    <row r="15" spans="2:31" ht="16.350000000000001" customHeight="1" x14ac:dyDescent="0.3">
      <c r="B15" s="18" t="s">
        <v>147</v>
      </c>
      <c r="C15" s="58" t="str">
        <f>RTD("cqg.rtd", ,"ContractData",B15, "LongDescription",, "T")</f>
        <v>Energy Select Sector SPDR</v>
      </c>
      <c r="D15" s="58"/>
      <c r="E15" s="58"/>
      <c r="F15" s="58"/>
      <c r="G15" s="59"/>
      <c r="H15" s="32">
        <f>RTD("cqg.rtd", ,"ContractData",B15, "LastTradeToday",, "T")</f>
        <v>67.19</v>
      </c>
      <c r="I15" s="32">
        <f>RTD("cqg.rtd", ,"ContractData",B15, "NetLastTradeToday",, "T")</f>
        <v>-0.08</v>
      </c>
      <c r="J15" s="33">
        <f>RTD("cqg.rtd", ,"ContractData",B15, "PerCentNetLastTrade",, "T")/100</f>
        <v>-1.1892374015162776E-3</v>
      </c>
      <c r="K15" s="33">
        <f xml:space="preserve"> I15/RTD("cqg.rtd",,"StudyData",B15, "ATR", "MaType=Sim,Period=10", "ATR","D","-1","ALL",,,"FALSE","T")/100</f>
        <v>-8.3857442348008392E-4</v>
      </c>
      <c r="L15" s="32">
        <f>RTD("cqg.rtd", ,"ContractData",B15, "OPen",, "T")</f>
        <v>66.97</v>
      </c>
      <c r="M15" s="32">
        <f>RTD("cqg.rtd", ,"ContractData", B15, "HIgh",, "T")</f>
        <v>67.489999999999995</v>
      </c>
      <c r="N15" s="32">
        <f>RTD("cqg.rtd", ,"ContractData",B15, "LOw",, "T")</f>
        <v>66.72</v>
      </c>
      <c r="O15" s="60">
        <f>RTD("cqg.rtd", ,"ContractData",B15, "T_CVol",, "T")</f>
        <v>6614694</v>
      </c>
      <c r="P15" s="61"/>
      <c r="Q15" s="34">
        <f xml:space="preserve"> IFERROR(O15/RTD("cqg.rtd",,"StudyData",B15, "MA", "InputChoice=Vol,MAType=Sim,Period=21", "MA","D","-1","all",,,,"T"),"")</f>
        <v>0.41134790429372597</v>
      </c>
      <c r="R15" s="35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7"/>
    </row>
    <row r="16" spans="2:31" ht="16.350000000000001" customHeight="1" x14ac:dyDescent="0.3">
      <c r="B16" s="19" t="s">
        <v>146</v>
      </c>
      <c r="C16" s="77" t="str">
        <f>RTD("cqg.rtd", ,"ContractData",B16, "LongDescription",, "T")</f>
        <v>United States Oil Fund</v>
      </c>
      <c r="D16" s="78"/>
      <c r="E16" s="78"/>
      <c r="F16" s="78"/>
      <c r="G16" s="79"/>
      <c r="H16" s="38">
        <f>RTD("cqg.rtd", ,"ContractData",B16, "LastTradeToday",, "T")</f>
        <v>10.27</v>
      </c>
      <c r="I16" s="38">
        <f>RTD("cqg.rtd", ,"ContractData",B16, "NetLastTradeToday",, "T")</f>
        <v>0.09</v>
      </c>
      <c r="J16" s="39">
        <f>RTD("cqg.rtd", ,"ContractData",B16, "PerCentNetLastTrade",, "T")/100</f>
        <v>8.840864440078585E-3</v>
      </c>
      <c r="K16" s="40">
        <f xml:space="preserve"> I16/RTD("cqg.rtd",,"StudyData",B16, "ATR", "MaType=Sim,Period=10", "ATR","D","-1","ALL",,,"FALSE","T")/100</f>
        <v>3.4351145038167934E-3</v>
      </c>
      <c r="L16" s="38">
        <f>RTD("cqg.rtd", ,"ContractData",B16, "OPen",, "T")</f>
        <v>10.09</v>
      </c>
      <c r="M16" s="38">
        <f>RTD("cqg.rtd", ,"ContractData", B16, "HIgh",, "T")</f>
        <v>10.31</v>
      </c>
      <c r="N16" s="38">
        <f>RTD("cqg.rtd", ,"ContractData",B16, "LOw",, "T")</f>
        <v>10.08</v>
      </c>
      <c r="O16" s="85">
        <f>RTD("cqg.rtd", ,"ContractData",B16, "T_CVol",, "T")</f>
        <v>10281009</v>
      </c>
      <c r="P16" s="86"/>
      <c r="Q16" s="41">
        <f xml:space="preserve"> IFERROR(O16/RTD("cqg.rtd",,"StudyData",B16, "MA", "InputChoice=Vol,MAType=Sim,Period=21", "MA","D","-1","all",,,,"T"),"")</f>
        <v>0.33073499355217373</v>
      </c>
      <c r="R16" s="50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7"/>
    </row>
    <row r="17" spans="1:31" ht="18.95" customHeight="1" x14ac:dyDescent="0.3">
      <c r="B17" s="4"/>
      <c r="C17" s="55" t="s">
        <v>163</v>
      </c>
      <c r="D17" s="55"/>
      <c r="E17" s="55"/>
      <c r="F17" s="55"/>
      <c r="G17" s="55"/>
      <c r="H17" s="12" t="s">
        <v>153</v>
      </c>
      <c r="I17" s="12" t="s">
        <v>154</v>
      </c>
      <c r="J17" s="12" t="s">
        <v>155</v>
      </c>
      <c r="K17" s="12" t="s">
        <v>156</v>
      </c>
      <c r="L17" s="12" t="s">
        <v>150</v>
      </c>
      <c r="M17" s="12" t="s">
        <v>151</v>
      </c>
      <c r="N17" s="12" t="s">
        <v>152</v>
      </c>
      <c r="O17" s="83" t="s">
        <v>158</v>
      </c>
      <c r="P17" s="83"/>
      <c r="Q17" s="5" t="s">
        <v>159</v>
      </c>
      <c r="R17" s="50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7"/>
    </row>
    <row r="18" spans="1:31" ht="16.350000000000001" customHeight="1" x14ac:dyDescent="0.3">
      <c r="A18" s="9" t="str">
        <f>TRIM(RYT!O1)</f>
        <v>S.US.QRVO</v>
      </c>
      <c r="B18" s="14" t="s">
        <v>162</v>
      </c>
      <c r="C18" s="64" t="str">
        <f>RTD("cqg.rtd", ,"ContractData",A18, "LongDescription",, "T")&amp;" ("&amp;RIGHT(A18,LEN(A18)-5)&amp;")"</f>
        <v>Qorvo (QRVO)</v>
      </c>
      <c r="D18" s="64"/>
      <c r="E18" s="64"/>
      <c r="F18" s="64"/>
      <c r="G18" s="64"/>
      <c r="H18" s="42">
        <f>RTD("cqg.rtd", ,"ContractData",A18, "LastTradeToday",, "T")</f>
        <v>74.98</v>
      </c>
      <c r="I18" s="42">
        <f>RTD("cqg.rtd", ,"ContractData",A18, "NetLastTradeToday",, "T")</f>
        <v>2.44</v>
      </c>
      <c r="J18" s="43">
        <f>RTD("cqg.rtd", ,"ContractData",A18, "PerCentNetLastTrade",, "T")/100</f>
        <v>3.3636614281775577E-2</v>
      </c>
      <c r="K18" s="43">
        <f xml:space="preserve"> I18/RTD("cqg.rtd",,"StudyData",A18, "ATR", "MaType=Sim,Period=10", "ATR","D","-1","ALL",,,"FALSE","T")/100</f>
        <v>1.1172161172161171E-2</v>
      </c>
      <c r="L18" s="42">
        <f>RTD("cqg.rtd", ,"ContractData",A18, "OPen",, "T")</f>
        <v>72.16</v>
      </c>
      <c r="M18" s="42">
        <f>RTD("cqg.rtd", ,"ContractData", A18, "HIgh",, "T")</f>
        <v>75.42</v>
      </c>
      <c r="N18" s="42">
        <f>RTD("cqg.rtd", ,"ContractData",A18, "LOw",, "T")</f>
        <v>71.75</v>
      </c>
      <c r="O18" s="76">
        <f>RTD("cqg.rtd", ,"ContractData",A18, "T_CVol",, "T")</f>
        <v>1644371</v>
      </c>
      <c r="P18" s="76"/>
      <c r="Q18" s="44">
        <f xml:space="preserve"> IFERROR(O18/RTD("cqg.rtd",,"StudyData",A18, "MA", "InputChoice=Vol,MAType=Sim,Period=21", "MA","D","-1","all",,,,"T"),"")</f>
        <v>0.87264719680228919</v>
      </c>
      <c r="R18" s="50" t="str">
        <f>RYT!Q1</f>
        <v>https://finance.yahoo.com/quote/QRVO</v>
      </c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7"/>
    </row>
    <row r="19" spans="1:31" ht="16.350000000000001" customHeight="1" x14ac:dyDescent="0.3">
      <c r="A19" s="9" t="str">
        <f>TRIM(RYT!O2)</f>
        <v>S.US.NVDA</v>
      </c>
      <c r="B19" s="15" t="s">
        <v>162</v>
      </c>
      <c r="C19" s="64" t="str">
        <f>RTD("cqg.rtd", ,"ContractData",A19, "LongDescription",, "T")&amp;" ("&amp;RIGHT(A19,LEN(A19)-5)&amp;")"</f>
        <v>NVIDIA Corp (NVDA)</v>
      </c>
      <c r="D19" s="64"/>
      <c r="E19" s="64"/>
      <c r="F19" s="64"/>
      <c r="G19" s="64"/>
      <c r="H19" s="45">
        <f>RTD("cqg.rtd", ,"ContractData",A19, "LastTradeToday",, "T")</f>
        <v>130.86000000000001</v>
      </c>
      <c r="I19" s="45">
        <f>RTD("cqg.rtd", ,"ContractData",A19, "NetLastTradeToday",, "T")</f>
        <v>3.14</v>
      </c>
      <c r="J19" s="46">
        <f>RTD("cqg.rtd", ,"ContractData",A19, "PerCentNetLastTrade",, "T")/100</f>
        <v>2.4585029752583778E-2</v>
      </c>
      <c r="K19" s="46">
        <f xml:space="preserve"> I19/RTD("cqg.rtd",,"StudyData",A19, "ATR", "MaType=Sim,Period=10", "ATR","D","-1","ALL",,,"FALSE","T")/100</f>
        <v>5.2107534019249927E-3</v>
      </c>
      <c r="L19" s="45">
        <f>RTD("cqg.rtd", ,"ContractData",A19, "OPen",, "T")</f>
        <v>129.5</v>
      </c>
      <c r="M19" s="45">
        <f>RTD("cqg.rtd", ,"ContractData", A19, "HIgh",, "T")</f>
        <v>132.78</v>
      </c>
      <c r="N19" s="45">
        <f>RTD("cqg.rtd", ,"ContractData",A19, "LOw",, "T")</f>
        <v>127.05</v>
      </c>
      <c r="O19" s="65">
        <f>RTD("cqg.rtd", ,"ContractData",A19, "T_CVol",, "T")</f>
        <v>18674333</v>
      </c>
      <c r="P19" s="65"/>
      <c r="Q19" s="34">
        <f xml:space="preserve"> IFERROR(O19/RTD("cqg.rtd",,"StudyData",A19, "MA", "InputChoice=Vol,MAType=Sim,Period=21", "MA","D","-1","all",,,,"T"),"")</f>
        <v>1.0955135189436827</v>
      </c>
      <c r="R19" s="50" t="str">
        <f>RYT!Q2</f>
        <v xml:space="preserve">https://finance.yahoo.com/quote/NVDA      </v>
      </c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7"/>
    </row>
    <row r="20" spans="1:31" ht="16.350000000000001" customHeight="1" x14ac:dyDescent="0.3">
      <c r="A20" s="9" t="str">
        <f>TRIM(RYT!O3)</f>
        <v>S.US.SWKS</v>
      </c>
      <c r="B20" s="15" t="s">
        <v>162</v>
      </c>
      <c r="C20" s="64" t="str">
        <f>RTD("cqg.rtd", ,"ContractData",A20, "LongDescription",, "T")&amp;" ("&amp;RIGHT(A20,LEN(A20)-5)&amp;")"</f>
        <v>Skyworks Solutions Inc (SWKS)</v>
      </c>
      <c r="D20" s="64"/>
      <c r="E20" s="64"/>
      <c r="F20" s="64"/>
      <c r="G20" s="64"/>
      <c r="H20" s="45">
        <f>RTD("cqg.rtd", ,"ContractData",A20, "LastTradeToday",, "T")</f>
        <v>102.79</v>
      </c>
      <c r="I20" s="45">
        <f>RTD("cqg.rtd", ,"ContractData",A20, "NetLastTradeToday",, "T")</f>
        <v>2.2400000000000002</v>
      </c>
      <c r="J20" s="46">
        <f>RTD("cqg.rtd", ,"ContractData",A20, "PerCentNetLastTrade",, "T")/100</f>
        <v>2.2277473893585281E-2</v>
      </c>
      <c r="K20" s="46">
        <f xml:space="preserve"> I20/RTD("cqg.rtd",,"StudyData",A20, "ATR", "MaType=Sim,Period=10", "ATR","D","-1","ALL",,,"FALSE","T")/100</f>
        <v>1.2307692307692308E-2</v>
      </c>
      <c r="L20" s="45">
        <f>RTD("cqg.rtd", ,"ContractData",A20, "OPen",, "T")</f>
        <v>100.63</v>
      </c>
      <c r="M20" s="45">
        <f>RTD("cqg.rtd", ,"ContractData", A20, "HIgh",, "T")</f>
        <v>103.04</v>
      </c>
      <c r="N20" s="45">
        <f>RTD("cqg.rtd", ,"ContractData",A20, "LOw",, "T")</f>
        <v>100.22</v>
      </c>
      <c r="O20" s="65">
        <f>RTD("cqg.rtd", ,"ContractData",A20, "T_CVol",, "T")</f>
        <v>1008422</v>
      </c>
      <c r="P20" s="65"/>
      <c r="Q20" s="34">
        <f xml:space="preserve"> IFERROR(O20/RTD("cqg.rtd",,"StudyData",A20, "MA", "InputChoice=Vol,MAType=Sim,Period=21", "MA","D","-1","all",,,,"T"),"")</f>
        <v>0.51628271003355863</v>
      </c>
      <c r="R20" s="50" t="str">
        <f>RYT!Q3</f>
        <v xml:space="preserve">https://finance.yahoo.com/quote/SWKS      </v>
      </c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7"/>
    </row>
    <row r="21" spans="1:31" ht="16.350000000000001" customHeight="1" x14ac:dyDescent="0.3">
      <c r="A21" s="9" t="str">
        <f>TRIM(RYT!O4)</f>
        <v>S.US.AVGO</v>
      </c>
      <c r="B21" s="15" t="s">
        <v>162</v>
      </c>
      <c r="C21" s="64" t="str">
        <f>RTD("cqg.rtd", ,"ContractData",A21, "LongDescription",, "T")&amp;" ("&amp;RIGHT(A21,LEN(A21)-5)&amp;")"</f>
        <v>Broadcom Limited (AVGO)</v>
      </c>
      <c r="D21" s="64"/>
      <c r="E21" s="64"/>
      <c r="F21" s="64"/>
      <c r="G21" s="64"/>
      <c r="H21" s="45">
        <f>RTD("cqg.rtd", ,"ContractData",A21, "LastTradeToday",, "T")</f>
        <v>235.82</v>
      </c>
      <c r="I21" s="45">
        <f>RTD("cqg.rtd", ,"ContractData",A21, "NetLastTradeToday",, "T")</f>
        <v>4.6399999999999997</v>
      </c>
      <c r="J21" s="46">
        <f>RTD("cqg.rtd", ,"ContractData",A21, "PerCentNetLastTrade",, "T")/100</f>
        <v>2.0070940392767543E-2</v>
      </c>
      <c r="K21" s="46">
        <f xml:space="preserve"> I21/RTD("cqg.rtd",,"StudyData",A21, "ATR", "MaType=Sim,Period=10", "ATR","D","-1","ALL",,,"FALSE","T")/100</f>
        <v>1.013986013986014E-2</v>
      </c>
      <c r="L21" s="45">
        <f>RTD("cqg.rtd", ,"ContractData",A21, "OPen",, "T")</f>
        <v>231.58</v>
      </c>
      <c r="M21" s="45">
        <f>RTD("cqg.rtd", ,"ContractData", A21, "HIgh",, "T")</f>
        <v>237.1</v>
      </c>
      <c r="N21" s="45">
        <f>RTD("cqg.rtd", ,"ContractData",A21, "LOw",, "T")</f>
        <v>227.68</v>
      </c>
      <c r="O21" s="65">
        <f>RTD("cqg.rtd", ,"ContractData",A21, "T_CVol",, "T")</f>
        <v>1804728</v>
      </c>
      <c r="P21" s="65"/>
      <c r="Q21" s="34">
        <f xml:space="preserve"> IFERROR(O21/RTD("cqg.rtd",,"StudyData",A21, "MA", "InputChoice=Vol,MAType=Sim,Period=21", "MA","D","-1","all",,,,"T"),"")</f>
        <v>0.94820774486117343</v>
      </c>
      <c r="R21" s="50" t="str">
        <f>RYT!Q4</f>
        <v>https://finance.yahoo.com/quote/AVGO</v>
      </c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7"/>
    </row>
    <row r="22" spans="1:31" ht="16.350000000000001" customHeight="1" x14ac:dyDescent="0.3">
      <c r="A22" s="9" t="str">
        <f>TRIM(RYT!O5)</f>
        <v>S.US.AMAT</v>
      </c>
      <c r="B22" s="15" t="s">
        <v>162</v>
      </c>
      <c r="C22" s="64" t="str">
        <f>RTD("cqg.rtd", ,"ContractData",A22, "LongDescription",, "T")&amp;" ("&amp;RIGHT(A22,LEN(A22)-5)&amp;")"</f>
        <v>Applied Materials Inc (AMAT)</v>
      </c>
      <c r="D22" s="64"/>
      <c r="E22" s="64"/>
      <c r="F22" s="64"/>
      <c r="G22" s="64"/>
      <c r="H22" s="45">
        <f>RTD("cqg.rtd", ,"ContractData",A22, "LastTradeToday",, "T")</f>
        <v>43.59</v>
      </c>
      <c r="I22" s="45">
        <f>RTD("cqg.rtd", ,"ContractData",A22, "NetLastTradeToday",, "T")</f>
        <v>0.83000000000000007</v>
      </c>
      <c r="J22" s="46">
        <f>RTD("cqg.rtd", ,"ContractData",A22, "PerCentNetLastTrade",, "T")/100</f>
        <v>1.941066417212348E-2</v>
      </c>
      <c r="K22" s="46">
        <f xml:space="preserve"> I22/RTD("cqg.rtd",,"StudyData",A22, "ATR", "MaType=Sim,Period=10", "ATR","D","-1","ALL",,,"FALSE","T")/100</f>
        <v>9.551208285385502E-3</v>
      </c>
      <c r="L22" s="45">
        <f>RTD("cqg.rtd", ,"ContractData",A22, "OPen",, "T")</f>
        <v>43.1</v>
      </c>
      <c r="M22" s="45">
        <f>RTD("cqg.rtd", ,"ContractData", A22, "HIgh",, "T")</f>
        <v>43.730000000000004</v>
      </c>
      <c r="N22" s="45">
        <f>RTD("cqg.rtd", ,"ContractData",A22, "LOw",, "T")</f>
        <v>42.83</v>
      </c>
      <c r="O22" s="65">
        <f>RTD("cqg.rtd", ,"ContractData",A22, "T_CVol",, "T")</f>
        <v>9807521</v>
      </c>
      <c r="P22" s="65"/>
      <c r="Q22" s="34">
        <f xml:space="preserve"> IFERROR(O22/RTD("cqg.rtd",,"StudyData",A22, "MA", "InputChoice=Vol,MAType=Sim,Period=21", "MA","D","-1","all",,,,"T"),"")</f>
        <v>1.0795298978731231</v>
      </c>
      <c r="R22" s="50" t="str">
        <f>RYT!Q5</f>
        <v xml:space="preserve">https://finance.yahoo.com/quote/AMAT      </v>
      </c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7"/>
    </row>
    <row r="23" spans="1:31" ht="16.350000000000001" customHeight="1" x14ac:dyDescent="0.3">
      <c r="A23" s="9" t="str">
        <f>TRIM(RYT!O6)</f>
        <v>S.US.ADI</v>
      </c>
      <c r="B23" s="15" t="s">
        <v>162</v>
      </c>
      <c r="C23" s="64" t="str">
        <f>RTD("cqg.rtd", ,"ContractData",A23, "LongDescription",, "T")&amp;" ("&amp;RIGHT(A23,LEN(A23)-5)&amp;")"</f>
        <v>Analog Devices Inc (ADI)</v>
      </c>
      <c r="D23" s="64"/>
      <c r="E23" s="64"/>
      <c r="F23" s="64"/>
      <c r="G23" s="64"/>
      <c r="H23" s="45">
        <f>RTD("cqg.rtd", ,"ContractData",A23, "LastTradeToday",, "T")</f>
        <v>79.66</v>
      </c>
      <c r="I23" s="45">
        <f>RTD("cqg.rtd", ,"ContractData",A23, "NetLastTradeToday",, "T")</f>
        <v>1.24</v>
      </c>
      <c r="J23" s="46">
        <f>RTD("cqg.rtd", ,"ContractData",A23, "PerCentNetLastTrade",, "T")/100</f>
        <v>1.5812292782453455E-2</v>
      </c>
      <c r="K23" s="46">
        <f xml:space="preserve"> I23/RTD("cqg.rtd",,"StudyData",A23, "ATR", "MaType=Sim,Period=10", "ATR","D","-1","ALL",,,"FALSE","T")/100</f>
        <v>8.3783783783783778E-3</v>
      </c>
      <c r="L23" s="45">
        <f>RTD("cqg.rtd", ,"ContractData",A23, "OPen",, "T")</f>
        <v>79.52</v>
      </c>
      <c r="M23" s="45">
        <f>RTD("cqg.rtd", ,"ContractData", A23, "HIgh",, "T")</f>
        <v>81.320000000000007</v>
      </c>
      <c r="N23" s="45">
        <f>RTD("cqg.rtd", ,"ContractData",A23, "LOw",, "T")</f>
        <v>79.03</v>
      </c>
      <c r="O23" s="65">
        <f>RTD("cqg.rtd", ,"ContractData",A23, "T_CVol",, "T")</f>
        <v>3028502</v>
      </c>
      <c r="P23" s="65"/>
      <c r="Q23" s="34">
        <f xml:space="preserve"> IFERROR(O23/RTD("cqg.rtd",,"StudyData",A23, "MA", "InputChoice=Vol,MAType=Sim,Period=21", "MA","D","-1","all",,,,"T"),"")</f>
        <v>0.86854448559458031</v>
      </c>
      <c r="R23" s="50" t="str">
        <f>RYT!Q6</f>
        <v xml:space="preserve">https://finance.yahoo.com/quote/ADI       </v>
      </c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7"/>
    </row>
    <row r="24" spans="1:31" ht="16.350000000000001" customHeight="1" x14ac:dyDescent="0.3">
      <c r="A24" s="9" t="str">
        <f>TRIM(RYT!O7)</f>
        <v>S.US.XRX</v>
      </c>
      <c r="B24" s="15" t="s">
        <v>162</v>
      </c>
      <c r="C24" s="64" t="str">
        <f>RTD("cqg.rtd", ,"ContractData",A24, "LongDescription",, "T")&amp;" ("&amp;RIGHT(A24,LEN(A24)-5)&amp;")"</f>
        <v>Xerox Corp (XRX)</v>
      </c>
      <c r="D24" s="64"/>
      <c r="E24" s="64"/>
      <c r="F24" s="64"/>
      <c r="G24" s="64"/>
      <c r="H24" s="45">
        <f>RTD("cqg.rtd", ,"ContractData",A24, "LastTradeToday",, "T")</f>
        <v>6.98</v>
      </c>
      <c r="I24" s="45">
        <f>RTD("cqg.rtd", ,"ContractData",A24, "NetLastTradeToday",, "T")</f>
        <v>0.1</v>
      </c>
      <c r="J24" s="46">
        <f>RTD("cqg.rtd", ,"ContractData",A24, "PerCentNetLastTrade",, "T")/100</f>
        <v>1.4534883720930232E-2</v>
      </c>
      <c r="K24" s="46">
        <f xml:space="preserve"> I24/RTD("cqg.rtd",,"StudyData",A24, "ATR", "MaType=Sim,Period=10", "ATR","D","-1","ALL",,,"FALSE","T")/100</f>
        <v>8.4033613445378165E-3</v>
      </c>
      <c r="L24" s="45">
        <f>RTD("cqg.rtd", ,"ContractData",A24, "OPen",, "T")</f>
        <v>6.91</v>
      </c>
      <c r="M24" s="45">
        <f>RTD("cqg.rtd", ,"ContractData", A24, "HIgh",, "T")</f>
        <v>7</v>
      </c>
      <c r="N24" s="45">
        <f>RTD("cqg.rtd", ,"ContractData",A24, "LOw",, "T")</f>
        <v>6.87</v>
      </c>
      <c r="O24" s="65">
        <f>RTD("cqg.rtd", ,"ContractData",A24, "T_CVol",, "T")</f>
        <v>4567753</v>
      </c>
      <c r="P24" s="65"/>
      <c r="Q24" s="34">
        <f xml:space="preserve"> IFERROR(O24/RTD("cqg.rtd",,"StudyData",A24, "MA", "InputChoice=Vol,MAType=Sim,Period=21", "MA","D","-1","all",,,,"T"),"")</f>
        <v>0.56088796837559407</v>
      </c>
      <c r="R24" s="50" t="str">
        <f>RYT!Q7</f>
        <v xml:space="preserve">https://finance.yahoo.com/quote/XRX       </v>
      </c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7"/>
    </row>
    <row r="25" spans="1:31" ht="16.350000000000001" customHeight="1" x14ac:dyDescent="0.3">
      <c r="A25" s="9" t="str">
        <f>TRIM(RYT!O8)</f>
        <v>S.US.ATVI</v>
      </c>
      <c r="B25" s="15" t="s">
        <v>162</v>
      </c>
      <c r="C25" s="64" t="str">
        <f>RTD("cqg.rtd", ,"ContractData",A25, "LongDescription",, "T")&amp;" ("&amp;RIGHT(A25,LEN(A25)-5)&amp;")"</f>
        <v>Activision Blizzard Inc (ATVI)</v>
      </c>
      <c r="D25" s="64"/>
      <c r="E25" s="64"/>
      <c r="F25" s="64"/>
      <c r="G25" s="64"/>
      <c r="H25" s="45">
        <f>RTD("cqg.rtd", ,"ContractData",A25, "LastTradeToday",, "T")</f>
        <v>54.99</v>
      </c>
      <c r="I25" s="45">
        <f>RTD("cqg.rtd", ,"ContractData",A25, "NetLastTradeToday",, "T")</f>
        <v>0.76</v>
      </c>
      <c r="J25" s="46">
        <f>RTD("cqg.rtd", ,"ContractData",A25, "PerCentNetLastTrade",, "T")/100</f>
        <v>1.4014383182740181E-2</v>
      </c>
      <c r="K25" s="46">
        <f xml:space="preserve"> I25/RTD("cqg.rtd",,"StudyData",A25, "ATR", "MaType=Sim,Period=10", "ATR","D","-1","ALL",,,"FALSE","T")/100</f>
        <v>6.6549912434325752E-3</v>
      </c>
      <c r="L25" s="45">
        <f>RTD("cqg.rtd", ,"ContractData",A25, "OPen",, "T")</f>
        <v>53.9</v>
      </c>
      <c r="M25" s="45">
        <f>RTD("cqg.rtd", ,"ContractData", A25, "HIgh",, "T")</f>
        <v>55.27</v>
      </c>
      <c r="N25" s="45">
        <f>RTD("cqg.rtd", ,"ContractData",A25, "LOw",, "T")</f>
        <v>53.660000000000004</v>
      </c>
      <c r="O25" s="65">
        <f>RTD("cqg.rtd", ,"ContractData",A25, "T_CVol",, "T")</f>
        <v>4473512</v>
      </c>
      <c r="P25" s="65"/>
      <c r="Q25" s="34">
        <f xml:space="preserve"> IFERROR(O25/RTD("cqg.rtd",,"StudyData",A25, "MA", "InputChoice=Vol,MAType=Sim,Period=21", "MA","D","-1","all",,,,"T"),"")</f>
        <v>0.79829315865783546</v>
      </c>
      <c r="R25" s="50" t="str">
        <f>RYT!Q8</f>
        <v xml:space="preserve">https://finance.yahoo.com/quote/ATVI      </v>
      </c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7"/>
    </row>
    <row r="26" spans="1:31" ht="16.350000000000001" customHeight="1" x14ac:dyDescent="0.3">
      <c r="A26" s="9" t="str">
        <f>TRIM(RYT!O9)</f>
        <v>S.US.EA</v>
      </c>
      <c r="B26" s="15" t="s">
        <v>162</v>
      </c>
      <c r="C26" s="64" t="str">
        <f>RTD("cqg.rtd", ,"ContractData",A26, "LongDescription",, "T")&amp;" ("&amp;RIGHT(A26,LEN(A26)-5)&amp;")"</f>
        <v>Electronic Arts (EA)</v>
      </c>
      <c r="D26" s="64"/>
      <c r="E26" s="64"/>
      <c r="F26" s="64"/>
      <c r="G26" s="64"/>
      <c r="H26" s="45">
        <f>RTD("cqg.rtd", ,"ContractData",A26, "LastTradeToday",, "T")</f>
        <v>106.66</v>
      </c>
      <c r="I26" s="45">
        <f>RTD("cqg.rtd", ,"ContractData",A26, "NetLastTradeToday",, "T")</f>
        <v>1.42</v>
      </c>
      <c r="J26" s="46">
        <f>RTD("cqg.rtd", ,"ContractData",A26, "PerCentNetLastTrade",, "T")/100</f>
        <v>1.3492968453059672E-2</v>
      </c>
      <c r="K26" s="46">
        <f xml:space="preserve"> I26/RTD("cqg.rtd",,"StudyData",A26, "ATR", "MaType=Sim,Period=10", "ATR","D","-1","ALL",,,"FALSE","T")/100</f>
        <v>4.1351193942923701E-3</v>
      </c>
      <c r="L26" s="45">
        <f>RTD("cqg.rtd", ,"ContractData",A26, "OPen",, "T")</f>
        <v>104.71000000000001</v>
      </c>
      <c r="M26" s="45">
        <f>RTD("cqg.rtd", ,"ContractData", A26, "HIgh",, "T")</f>
        <v>107.62</v>
      </c>
      <c r="N26" s="45">
        <f>RTD("cqg.rtd", ,"ContractData",A26, "LOw",, "T")</f>
        <v>104.34</v>
      </c>
      <c r="O26" s="65">
        <f>RTD("cqg.rtd", ,"ContractData",A26, "T_CVol",, "T")</f>
        <v>1833993</v>
      </c>
      <c r="P26" s="65"/>
      <c r="Q26" s="34">
        <f xml:space="preserve"> IFERROR(O26/RTD("cqg.rtd",,"StudyData",A26, "MA", "InputChoice=Vol,MAType=Sim,Period=21", "MA","D","-1","all",,,,"T"),"")</f>
        <v>0.49712537708886267</v>
      </c>
      <c r="R26" s="50" t="str">
        <f>RYT!Q9</f>
        <v>https://finance.yahoo.com/quote/EA</v>
      </c>
      <c r="S26" s="47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9"/>
    </row>
    <row r="27" spans="1:31" ht="16.350000000000001" customHeight="1" x14ac:dyDescent="0.3">
      <c r="A27" s="9" t="str">
        <f>TRIM(RYT!O10)</f>
        <v>S.US.MU</v>
      </c>
      <c r="B27" s="15" t="s">
        <v>162</v>
      </c>
      <c r="C27" s="64" t="str">
        <f>RTD("cqg.rtd", ,"ContractData",A27, "LongDescription",, "T")&amp;" ("&amp;RIGHT(A27,LEN(A27)-5)&amp;")"</f>
        <v>Micron Technology Inc (MU)</v>
      </c>
      <c r="D27" s="64"/>
      <c r="E27" s="64"/>
      <c r="F27" s="64"/>
      <c r="G27" s="64"/>
      <c r="H27" s="45">
        <f>RTD("cqg.rtd", ,"ContractData",A27, "LastTradeToday",, "T")</f>
        <v>27.34</v>
      </c>
      <c r="I27" s="45">
        <f>RTD("cqg.rtd", ,"ContractData",A27, "NetLastTradeToday",, "T")</f>
        <v>0.34</v>
      </c>
      <c r="J27" s="46">
        <f>RTD("cqg.rtd", ,"ContractData",A27, "PerCentNetLastTrade",, "T")/100</f>
        <v>1.2592592592592593E-2</v>
      </c>
      <c r="K27" s="46">
        <f xml:space="preserve"> I27/RTD("cqg.rtd",,"StudyData",A27, "ATR", "MaType=Sim,Period=10", "ATR","D","-1","ALL",,,"FALSE","T")/100</f>
        <v>4.527296937416778E-3</v>
      </c>
      <c r="L27" s="45">
        <f>RTD("cqg.rtd", ,"ContractData",A27, "OPen",, "T")</f>
        <v>27.150000000000002</v>
      </c>
      <c r="M27" s="45">
        <f>RTD("cqg.rtd", ,"ContractData", A27, "HIgh",, "T")</f>
        <v>27.89</v>
      </c>
      <c r="N27" s="45">
        <f>RTD("cqg.rtd", ,"ContractData",A27, "LOw",, "T")</f>
        <v>27.080000000000002</v>
      </c>
      <c r="O27" s="65">
        <f>RTD("cqg.rtd", ,"ContractData",A27, "T_CVol",, "T")</f>
        <v>18100399</v>
      </c>
      <c r="P27" s="65"/>
      <c r="Q27" s="34">
        <f xml:space="preserve"> IFERROR(O27/RTD("cqg.rtd",,"StudyData",A27, "MA", "InputChoice=Vol,MAType=Sim,Period=21", "MA","D","-1","all",,,,"T"),"")</f>
        <v>0.73238027846391862</v>
      </c>
      <c r="R27" s="50" t="str">
        <f>RYT!Q10</f>
        <v xml:space="preserve">https://finance.yahoo.com/quote/MU        </v>
      </c>
      <c r="S27" s="55" t="s">
        <v>161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6"/>
    </row>
    <row r="28" spans="1:31" ht="16.350000000000001" customHeight="1" x14ac:dyDescent="0.3">
      <c r="A28" s="9" t="str">
        <f>TRIM(RYT!O11)</f>
        <v>S.US.FB</v>
      </c>
      <c r="B28" s="15" t="s">
        <v>162</v>
      </c>
      <c r="C28" s="64" t="str">
        <f>RTD("cqg.rtd", ,"ContractData",A28, "LongDescription",, "T")&amp;" ("&amp;RIGHT(A28,LEN(A28)-5)&amp;")"</f>
        <v>Facebook, Inc. (FB)</v>
      </c>
      <c r="D28" s="64"/>
      <c r="E28" s="64"/>
      <c r="F28" s="64"/>
      <c r="G28" s="64"/>
      <c r="H28" s="45">
        <f>RTD("cqg.rtd", ,"ContractData",A28, "LastTradeToday",, "T")</f>
        <v>146.67000000000002</v>
      </c>
      <c r="I28" s="45">
        <f>RTD("cqg.rtd", ,"ContractData",A28, "NetLastTradeToday",, "T")</f>
        <v>1.82</v>
      </c>
      <c r="J28" s="46">
        <f>RTD("cqg.rtd", ,"ContractData",A28, "PerCentNetLastTrade",, "T")/100</f>
        <v>1.256472212633759E-2</v>
      </c>
      <c r="K28" s="46">
        <f xml:space="preserve"> I28/RTD("cqg.rtd",,"StudyData",A28, "ATR", "MaType=Sim,Period=10", "ATR","D","-1","ALL",,,"FALSE","T")/100</f>
        <v>8.8263821532492733E-3</v>
      </c>
      <c r="L28" s="45">
        <f>RTD("cqg.rtd", ,"ContractData",A28, "OPen",, "T")</f>
        <v>144.72</v>
      </c>
      <c r="M28" s="45">
        <f>RTD("cqg.rtd", ,"ContractData", A28, "HIgh",, "T")</f>
        <v>147.42000000000002</v>
      </c>
      <c r="N28" s="45">
        <f>RTD("cqg.rtd", ,"ContractData",A28, "LOw",, "T")</f>
        <v>144.51</v>
      </c>
      <c r="O28" s="65">
        <f>RTD("cqg.rtd", ,"ContractData",A28, "T_CVol",, "T")</f>
        <v>13575466</v>
      </c>
      <c r="P28" s="65"/>
      <c r="Q28" s="34">
        <f xml:space="preserve"> IFERROR(O28/RTD("cqg.rtd",,"StudyData",A28, "MA", "InputChoice=Vol,MAType=Sim,Period=21", "MA","D","-1","all",,,,"T"),"")</f>
        <v>0.73976147462741293</v>
      </c>
      <c r="R28" s="50" t="str">
        <f>RYT!Q11</f>
        <v>https://finance.yahoo.com/quote/FB</v>
      </c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2"/>
    </row>
    <row r="29" spans="1:31" ht="16.350000000000001" customHeight="1" x14ac:dyDescent="0.3">
      <c r="A29" s="9" t="str">
        <f>TRIM(RYT!O12)</f>
        <v>S.US.XLNX</v>
      </c>
      <c r="B29" s="15" t="s">
        <v>162</v>
      </c>
      <c r="C29" s="64" t="str">
        <f>RTD("cqg.rtd", ,"ContractData",A29, "LongDescription",, "T")&amp;" ("&amp;RIGHT(A29,LEN(A29)-5)&amp;")"</f>
        <v>Xilinx Inc (XLNX)</v>
      </c>
      <c r="D29" s="64"/>
      <c r="E29" s="64"/>
      <c r="F29" s="64"/>
      <c r="G29" s="64"/>
      <c r="H29" s="45">
        <f>RTD("cqg.rtd", ,"ContractData",A29, "LastTradeToday",, "T")</f>
        <v>65.56</v>
      </c>
      <c r="I29" s="45">
        <f>RTD("cqg.rtd", ,"ContractData",A29, "NetLastTradeToday",, "T")</f>
        <v>0.8</v>
      </c>
      <c r="J29" s="46">
        <f>RTD("cqg.rtd", ,"ContractData",A29, "PerCentNetLastTrade",, "T")/100</f>
        <v>1.2353304508956147E-2</v>
      </c>
      <c r="K29" s="46">
        <f xml:space="preserve"> I29/RTD("cqg.rtd",,"StudyData",A29, "ATR", "MaType=Sim,Period=10", "ATR","D","-1","ALL",,,"FALSE","T")/100</f>
        <v>8.5470085470085461E-3</v>
      </c>
      <c r="L29" s="45">
        <f>RTD("cqg.rtd", ,"ContractData",A29, "OPen",, "T")</f>
        <v>64.55</v>
      </c>
      <c r="M29" s="45">
        <f>RTD("cqg.rtd", ,"ContractData", A29, "HIgh",, "T")</f>
        <v>65.930000000000007</v>
      </c>
      <c r="N29" s="45">
        <f>RTD("cqg.rtd", ,"ContractData",A29, "LOw",, "T")</f>
        <v>64.290000000000006</v>
      </c>
      <c r="O29" s="65">
        <f>RTD("cqg.rtd", ,"ContractData",A29, "T_CVol",, "T")</f>
        <v>2629281</v>
      </c>
      <c r="P29" s="65"/>
      <c r="Q29" s="34">
        <f xml:space="preserve"> IFERROR(O29/RTD("cqg.rtd",,"StudyData",A29, "MA", "InputChoice=Vol,MAType=Sim,Period=21", "MA","D","-1","all",,,,"T"),"")</f>
        <v>0.73840656485602429</v>
      </c>
      <c r="R29" s="50" t="str">
        <f>RYT!Q12</f>
        <v xml:space="preserve">https://finance.yahoo.com/quote/XLNX      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7"/>
    </row>
    <row r="30" spans="1:31" ht="16.350000000000001" customHeight="1" x14ac:dyDescent="0.3">
      <c r="A30" s="9" t="str">
        <f>TRIM(RYT!O13)</f>
        <v>S.US.AAPL</v>
      </c>
      <c r="B30" s="15" t="s">
        <v>162</v>
      </c>
      <c r="C30" s="64" t="str">
        <f>RTD("cqg.rtd", ,"ContractData",A30, "LongDescription",, "T")&amp;" ("&amp;RIGHT(A30,LEN(A30)-5)&amp;")"</f>
        <v>Apple Inc (AAPL)</v>
      </c>
      <c r="D30" s="64"/>
      <c r="E30" s="64"/>
      <c r="F30" s="64"/>
      <c r="G30" s="64"/>
      <c r="H30" s="45">
        <f>RTD("cqg.rtd", ,"ContractData",A30, "LastTradeToday",, "T")</f>
        <v>152.04</v>
      </c>
      <c r="I30" s="45">
        <f>RTD("cqg.rtd", ,"ContractData",A30, "NetLastTradeToday",, "T")</f>
        <v>1.78</v>
      </c>
      <c r="J30" s="46">
        <f>RTD("cqg.rtd", ,"ContractData",A30, "PerCentNetLastTrade",, "T")/100</f>
        <v>1.1846921797004993E-2</v>
      </c>
      <c r="K30" s="46">
        <f xml:space="preserve"> I30/RTD("cqg.rtd",,"StudyData",A30, "ATR", "MaType=Sim,Period=10", "ATR","D","-1","ALL",,,"FALSE","T")/100</f>
        <v>7.0634920634920642E-3</v>
      </c>
      <c r="L30" s="45">
        <f>RTD("cqg.rtd", ,"ContractData",A30, "OPen",, "T")</f>
        <v>151.27000000000001</v>
      </c>
      <c r="M30" s="45">
        <f>RTD("cqg.rtd", ,"ContractData", A30, "HIgh",, "T")</f>
        <v>153.34</v>
      </c>
      <c r="N30" s="45">
        <f>RTD("cqg.rtd", ,"ContractData",A30, "LOw",, "T")</f>
        <v>151.13</v>
      </c>
      <c r="O30" s="65">
        <f>RTD("cqg.rtd", ,"ContractData",A30, "T_CVol",, "T")</f>
        <v>20815157</v>
      </c>
      <c r="P30" s="65"/>
      <c r="Q30" s="34">
        <f xml:space="preserve"> IFERROR(O30/RTD("cqg.rtd",,"StudyData",A30, "MA", "InputChoice=Vol,MAType=Sim,Period=21", "MA","D","-1","all",,,,"T"),"")</f>
        <v>0.73493566633902407</v>
      </c>
      <c r="R30" s="50" t="str">
        <f>RYT!Q13</f>
        <v xml:space="preserve">https://finance.yahoo.com/quote/AAPL      </v>
      </c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7"/>
    </row>
    <row r="31" spans="1:31" ht="16.350000000000001" customHeight="1" x14ac:dyDescent="0.3">
      <c r="A31" s="9" t="str">
        <f>TRIM(RYT!O14)</f>
        <v>S.US.ADSK</v>
      </c>
      <c r="B31" s="15" t="s">
        <v>162</v>
      </c>
      <c r="C31" s="64" t="str">
        <f>RTD("cqg.rtd", ,"ContractData",A31, "LongDescription",, "T")&amp;" ("&amp;RIGHT(A31,LEN(A31)-5)&amp;")"</f>
        <v>Autodesk Inc (ADSK)</v>
      </c>
      <c r="D31" s="64"/>
      <c r="E31" s="64"/>
      <c r="F31" s="64"/>
      <c r="G31" s="64"/>
      <c r="H31" s="45">
        <f>RTD("cqg.rtd", ,"ContractData",A31, "LastTradeToday",, "T")</f>
        <v>95.01</v>
      </c>
      <c r="I31" s="45">
        <f>RTD("cqg.rtd", ,"ContractData",A31, "NetLastTradeToday",, "T")</f>
        <v>1.04</v>
      </c>
      <c r="J31" s="46">
        <f>RTD("cqg.rtd", ,"ContractData",A31, "PerCentNetLastTrade",, "T")/100</f>
        <v>1.1067361924018304E-2</v>
      </c>
      <c r="K31" s="46">
        <f xml:space="preserve"> I31/RTD("cqg.rtd",,"StudyData",A31, "ATR", "MaType=Sim,Period=10", "ATR","D","-1","ALL",,,"FALSE","T")/100</f>
        <v>6.1176470588235297E-3</v>
      </c>
      <c r="L31" s="45">
        <f>RTD("cqg.rtd", ,"ContractData",A31, "OPen",, "T")</f>
        <v>94.04</v>
      </c>
      <c r="M31" s="45">
        <f>RTD("cqg.rtd", ,"ContractData", A31, "HIgh",, "T")</f>
        <v>95.7</v>
      </c>
      <c r="N31" s="45">
        <f>RTD("cqg.rtd", ,"ContractData",A31, "LOw",, "T")</f>
        <v>93.070000000000007</v>
      </c>
      <c r="O31" s="65">
        <f>RTD("cqg.rtd", ,"ContractData",A31, "T_CVol",, "T")</f>
        <v>983864</v>
      </c>
      <c r="P31" s="65"/>
      <c r="Q31" s="34">
        <f xml:space="preserve"> IFERROR(O31/RTD("cqg.rtd",,"StudyData",A31, "MA", "InputChoice=Vol,MAType=Sim,Period=21", "MA","D","-1","all",,,,"T"),"")</f>
        <v>0.5013990710555507</v>
      </c>
      <c r="R31" s="50" t="str">
        <f>RYT!Q14</f>
        <v xml:space="preserve">https://finance.yahoo.com/quote/ADSK      </v>
      </c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7"/>
    </row>
    <row r="32" spans="1:31" ht="16.350000000000001" customHeight="1" x14ac:dyDescent="0.3">
      <c r="A32" s="9" t="str">
        <f>TRIM(RYT!O15)</f>
        <v>S.US.GPN</v>
      </c>
      <c r="B32" s="16" t="s">
        <v>162</v>
      </c>
      <c r="C32" s="81" t="str">
        <f>RTD("cqg.rtd", ,"ContractData",A32, "LongDescription",, "T")&amp;" ("&amp;RIGHT(A32,LEN(A32)-5)&amp;")"</f>
        <v>Global Payments (GPN)</v>
      </c>
      <c r="D32" s="81"/>
      <c r="E32" s="81"/>
      <c r="F32" s="81"/>
      <c r="G32" s="81"/>
      <c r="H32" s="53">
        <f>RTD("cqg.rtd", ,"ContractData",A32, "LastTradeToday",, "T")</f>
        <v>89.03</v>
      </c>
      <c r="I32" s="53">
        <f>RTD("cqg.rtd", ,"ContractData",A32, "NetLastTradeToday",, "T")</f>
        <v>0.93</v>
      </c>
      <c r="J32" s="40">
        <f>RTD("cqg.rtd", ,"ContractData",A32, "PerCentNetLastTrade",, "T")/100</f>
        <v>1.0556186152099887E-2</v>
      </c>
      <c r="K32" s="40">
        <f xml:space="preserve"> I32/RTD("cqg.rtd",,"StudyData",A32, "ATR", "MaType=Sim,Period=10", "ATR","D","-1","ALL",,,"FALSE","T")/100</f>
        <v>6.0389610389610391E-3</v>
      </c>
      <c r="L32" s="53">
        <f>RTD("cqg.rtd", ,"ContractData",A32, "OPen",, "T")</f>
        <v>88.09</v>
      </c>
      <c r="M32" s="53">
        <f>RTD("cqg.rtd", ,"ContractData", A32, "HIgh",, "T")</f>
        <v>89.15</v>
      </c>
      <c r="N32" s="53">
        <f>RTD("cqg.rtd", ,"ContractData",A32, "LOw",, "T")</f>
        <v>87.68</v>
      </c>
      <c r="O32" s="82">
        <f>RTD("cqg.rtd", ,"ContractData",A32, "T_CVol",, "T")</f>
        <v>305973</v>
      </c>
      <c r="P32" s="82"/>
      <c r="Q32" s="41">
        <f xml:space="preserve"> IFERROR(O32/RTD("cqg.rtd",,"StudyData",A32, "MA", "InputChoice=Vol,MAType=Sim,Period=21", "MA","D","-1","all",,,,"T"),"")</f>
        <v>0.22738218185555187</v>
      </c>
      <c r="R32" s="50" t="str">
        <f>RYT!Q15</f>
        <v xml:space="preserve">https://finance.yahoo.com/quote/GPN       </v>
      </c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7"/>
    </row>
    <row r="33" spans="1:31" ht="18.95" customHeight="1" x14ac:dyDescent="0.3">
      <c r="A33" s="9"/>
      <c r="B33" s="4"/>
      <c r="C33" s="55" t="s">
        <v>164</v>
      </c>
      <c r="D33" s="55"/>
      <c r="E33" s="55"/>
      <c r="F33" s="55"/>
      <c r="G33" s="55"/>
      <c r="H33" s="12" t="s">
        <v>153</v>
      </c>
      <c r="I33" s="12" t="s">
        <v>154</v>
      </c>
      <c r="J33" s="12" t="s">
        <v>155</v>
      </c>
      <c r="K33" s="12" t="s">
        <v>156</v>
      </c>
      <c r="L33" s="12" t="s">
        <v>150</v>
      </c>
      <c r="M33" s="12" t="s">
        <v>151</v>
      </c>
      <c r="N33" s="12" t="s">
        <v>152</v>
      </c>
      <c r="O33" s="83" t="s">
        <v>158</v>
      </c>
      <c r="P33" s="83"/>
      <c r="Q33" s="5" t="s">
        <v>159</v>
      </c>
      <c r="R33" s="50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7"/>
    </row>
    <row r="34" spans="1:31" ht="16.350000000000001" customHeight="1" x14ac:dyDescent="0.3">
      <c r="A34" s="9" t="str">
        <f>TRIM(RYT!O55)</f>
        <v>S.US.TEL</v>
      </c>
      <c r="B34" s="14" t="s">
        <v>162</v>
      </c>
      <c r="C34" s="64" t="str">
        <f>RTD("cqg.rtd", ,"ContractData",A34, "LongDescription",, "T")&amp;" ("&amp;RIGHT(A34,LEN(A34)-5)&amp;")"</f>
        <v>TE Connectivity Ltd. (TEL)</v>
      </c>
      <c r="D34" s="64"/>
      <c r="E34" s="64"/>
      <c r="F34" s="64"/>
      <c r="G34" s="64"/>
      <c r="H34" s="42">
        <f>RTD("cqg.rtd", ,"ContractData",A34, "LastTradeToday",, "T")</f>
        <v>73.59</v>
      </c>
      <c r="I34" s="42">
        <f>RTD("cqg.rtd", ,"ContractData",A34, "NetLastTradeToday",, "T")</f>
        <v>-0.36</v>
      </c>
      <c r="J34" s="43">
        <f>RTD("cqg.rtd", ,"ContractData",A34, "PerCentNetLastTrade",, "T")/100</f>
        <v>-4.8681541582150101E-3</v>
      </c>
      <c r="K34" s="43" t="e">
        <f xml:space="preserve"> I34/RTD("cqg.rtd",,"StudyData",A34, "ATR", "MaType=Sim,Period=10", "ATR","D","-1","ALL",,,"FALSE","T")/100</f>
        <v>#N/A</v>
      </c>
      <c r="L34" s="42">
        <f>RTD("cqg.rtd", ,"ContractData",A34, "OPen",, "T")</f>
        <v>73.59</v>
      </c>
      <c r="M34" s="42">
        <f>RTD("cqg.rtd", ,"ContractData", A34, "HIgh",, "T")</f>
        <v>73.81</v>
      </c>
      <c r="N34" s="42">
        <f>RTD("cqg.rtd", ,"ContractData",A34, "LOw",, "T")</f>
        <v>73.010000000000005</v>
      </c>
      <c r="O34" s="76">
        <f>RTD("cqg.rtd", ,"ContractData",A34, "T_CVol",, "T")</f>
        <v>487915</v>
      </c>
      <c r="P34" s="76"/>
      <c r="Q34" s="44" t="str">
        <f xml:space="preserve"> IFERROR(O34/RTD("cqg.rtd",,"StudyData",A34, "MA", "InputChoice=Vol,MAType=Sim,Period=21", "MA","D","-1","all",,,,"T"),"")</f>
        <v/>
      </c>
      <c r="R34" s="50" t="str">
        <f>RYT!Q55</f>
        <v>https://finance.yahoo.com/quote/TEL</v>
      </c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7"/>
    </row>
    <row r="35" spans="1:31" ht="16.350000000000001" customHeight="1" x14ac:dyDescent="0.3">
      <c r="A35" s="9" t="str">
        <f>TRIM(RYT!O56)</f>
        <v>S.US.APH</v>
      </c>
      <c r="B35" s="15" t="s">
        <v>162</v>
      </c>
      <c r="C35" s="64" t="str">
        <f>RTD("cqg.rtd", ,"ContractData",A35, "LongDescription",, "T")&amp;" ("&amp;RIGHT(A35,LEN(A35)-5)&amp;")"</f>
        <v>Amphenol (APH)</v>
      </c>
      <c r="D35" s="64"/>
      <c r="E35" s="64"/>
      <c r="F35" s="64"/>
      <c r="G35" s="64"/>
      <c r="H35" s="45">
        <f>RTD("cqg.rtd", ,"ContractData",A35, "LastTradeToday",, "T")</f>
        <v>72.2</v>
      </c>
      <c r="I35" s="45">
        <f>RTD("cqg.rtd", ,"ContractData",A35, "NetLastTradeToday",, "T")</f>
        <v>-0.36</v>
      </c>
      <c r="J35" s="46">
        <f>RTD("cqg.rtd", ,"ContractData",A35, "PerCentNetLastTrade",, "T")/100</f>
        <v>-4.9614112458654909E-3</v>
      </c>
      <c r="K35" s="46">
        <f xml:space="preserve"> I35/RTD("cqg.rtd",,"StudyData",A35, "ATR", "MaType=Sim,Period=10", "ATR","D","-1","ALL",,,"FALSE","T")/100</f>
        <v>-5.2173913043478256E-3</v>
      </c>
      <c r="L35" s="45">
        <f>RTD("cqg.rtd", ,"ContractData",A35, "OPen",, "T")</f>
        <v>72.13</v>
      </c>
      <c r="M35" s="45">
        <f>RTD("cqg.rtd", ,"ContractData", A35, "HIgh",, "T")</f>
        <v>72.5</v>
      </c>
      <c r="N35" s="45">
        <f>RTD("cqg.rtd", ,"ContractData",A35, "LOw",, "T")</f>
        <v>71.37</v>
      </c>
      <c r="O35" s="65">
        <f>RTD("cqg.rtd", ,"ContractData",A35, "T_CVol",, "T")</f>
        <v>341795</v>
      </c>
      <c r="P35" s="65"/>
      <c r="Q35" s="34">
        <f xml:space="preserve"> IFERROR(O35/RTD("cqg.rtd",,"StudyData",A35, "MA", "InputChoice=Vol,MAType=Sim,Period=21", "MA","D","-1","all",,,,"T"),"")</f>
        <v>0.31701967116004592</v>
      </c>
      <c r="R35" s="50" t="str">
        <f>RYT!Q56</f>
        <v xml:space="preserve">https://finance.yahoo.com/quote/APH       </v>
      </c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7"/>
    </row>
    <row r="36" spans="1:31" ht="16.350000000000001" customHeight="1" x14ac:dyDescent="0.3">
      <c r="A36" s="9" t="str">
        <f>TRIM(RYT!O57)</f>
        <v>S.US.CA</v>
      </c>
      <c r="B36" s="15" t="s">
        <v>162</v>
      </c>
      <c r="C36" s="64" t="str">
        <f>RTD("cqg.rtd", ,"ContractData",A36, "LongDescription",, "T")&amp;" ("&amp;RIGHT(A36,LEN(A36)-5)&amp;")"</f>
        <v>CA Inc. (CA)</v>
      </c>
      <c r="D36" s="64"/>
      <c r="E36" s="64"/>
      <c r="F36" s="64"/>
      <c r="G36" s="64"/>
      <c r="H36" s="45">
        <f>RTD("cqg.rtd", ,"ContractData",A36, "LastTradeToday",, "T")</f>
        <v>31.04</v>
      </c>
      <c r="I36" s="45">
        <f>RTD("cqg.rtd", ,"ContractData",A36, "NetLastTradeToday",, "T")</f>
        <v>-0.17</v>
      </c>
      <c r="J36" s="46">
        <f>RTD("cqg.rtd", ,"ContractData",A36, "PerCentNetLastTrade",, "T")/100</f>
        <v>-5.4469721243191284E-3</v>
      </c>
      <c r="K36" s="46">
        <f xml:space="preserve"> I36/RTD("cqg.rtd",,"StudyData",A36, "ATR", "MaType=Sim,Period=10", "ATR","D","-1","ALL",,,"FALSE","T")/100</f>
        <v>-2.8145695364238414E-3</v>
      </c>
      <c r="L36" s="45">
        <f>RTD("cqg.rtd", ,"ContractData",A36, "OPen",, "T")</f>
        <v>31.26</v>
      </c>
      <c r="M36" s="45">
        <f>RTD("cqg.rtd", ,"ContractData", A36, "HIgh",, "T")</f>
        <v>31.35</v>
      </c>
      <c r="N36" s="45">
        <f>RTD("cqg.rtd", ,"ContractData",A36, "LOw",, "T")</f>
        <v>30.92</v>
      </c>
      <c r="O36" s="65">
        <f>RTD("cqg.rtd", ,"ContractData",A36, "T_CVol",, "T")</f>
        <v>1620384</v>
      </c>
      <c r="P36" s="65"/>
      <c r="Q36" s="34">
        <f xml:space="preserve"> IFERROR(O36/RTD("cqg.rtd",,"StudyData",A36, "MA", "InputChoice=Vol,MAType=Sim,Period=21", "MA","D","-1","all",,,,"T"),"")</f>
        <v>0.58407323442063319</v>
      </c>
      <c r="R36" s="50" t="str">
        <f>RYT!Q57</f>
        <v xml:space="preserve">https://finance.yahoo.com/quote/CA        </v>
      </c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7"/>
    </row>
    <row r="37" spans="1:31" ht="16.350000000000001" customHeight="1" x14ac:dyDescent="0.3">
      <c r="A37" s="9" t="str">
        <f>TRIM(RYT!O58)</f>
        <v>S.US.CTXS</v>
      </c>
      <c r="B37" s="15" t="s">
        <v>162</v>
      </c>
      <c r="C37" s="64" t="str">
        <f>RTD("cqg.rtd", ,"ContractData",A37, "LongDescription",, "T")&amp;" ("&amp;RIGHT(A37,LEN(A37)-5)&amp;")"</f>
        <v>Citrix Systems Inc (CTXS)</v>
      </c>
      <c r="D37" s="64"/>
      <c r="E37" s="64"/>
      <c r="F37" s="64"/>
      <c r="G37" s="64"/>
      <c r="H37" s="45">
        <f>RTD("cqg.rtd", ,"ContractData",A37, "LastTradeToday",, "T")</f>
        <v>82.25</v>
      </c>
      <c r="I37" s="45">
        <f>RTD("cqg.rtd", ,"ContractData",A37, "NetLastTradeToday",, "T")</f>
        <v>-0.49</v>
      </c>
      <c r="J37" s="46">
        <f>RTD("cqg.rtd", ,"ContractData",A37, "PerCentNetLastTrade",, "T")/100</f>
        <v>-5.9221658206429781E-3</v>
      </c>
      <c r="K37" s="46">
        <f xml:space="preserve"> I37/RTD("cqg.rtd",,"StudyData",A37, "ATR", "MaType=Sim,Period=10", "ATR","D","-1","ALL",,,"FALSE","T")/100</f>
        <v>-3.740458015267175E-3</v>
      </c>
      <c r="L37" s="45">
        <f>RTD("cqg.rtd", ,"ContractData",A37, "OPen",, "T")</f>
        <v>82.52</v>
      </c>
      <c r="M37" s="45">
        <f>RTD("cqg.rtd", ,"ContractData", A37, "HIgh",, "T")</f>
        <v>83.04</v>
      </c>
      <c r="N37" s="45">
        <f>RTD("cqg.rtd", ,"ContractData",A37, "LOw",, "T")</f>
        <v>81.8</v>
      </c>
      <c r="O37" s="65">
        <f>RTD("cqg.rtd", ,"ContractData",A37, "T_CVol",, "T")</f>
        <v>520958</v>
      </c>
      <c r="P37" s="65"/>
      <c r="Q37" s="34">
        <f xml:space="preserve"> IFERROR(O37/RTD("cqg.rtd",,"StudyData",A37, "MA", "InputChoice=Vol,MAType=Sim,Period=21", "MA","D","-1","all",,,,"T"),"")</f>
        <v>0.26477277597926013</v>
      </c>
      <c r="R37" s="50" t="str">
        <f>RYT!Q58</f>
        <v xml:space="preserve">https://finance.yahoo.com/quote/CTXS      </v>
      </c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7"/>
    </row>
    <row r="38" spans="1:31" ht="16.350000000000001" customHeight="1" x14ac:dyDescent="0.3">
      <c r="A38" s="9" t="str">
        <f>TRIM(RYT!O59)</f>
        <v>S.US.YHOO</v>
      </c>
      <c r="B38" s="15" t="s">
        <v>162</v>
      </c>
      <c r="C38" s="64" t="str">
        <f>RTD("cqg.rtd", ,"ContractData",A38, "LongDescription",, "T")&amp;" ("&amp;RIGHT(A38,LEN(A38)-5)&amp;")"</f>
        <v>Yahoo! Inc (YHOO)</v>
      </c>
      <c r="D38" s="64"/>
      <c r="E38" s="64"/>
      <c r="F38" s="64"/>
      <c r="G38" s="64"/>
      <c r="H38" s="45">
        <f>RTD("cqg.rtd", ,"ContractData",A38, "LastTradeToday",, "T")</f>
        <v>49.24</v>
      </c>
      <c r="I38" s="45">
        <f>RTD("cqg.rtd", ,"ContractData",A38, "NetLastTradeToday",, "T")</f>
        <v>-0.41000000000000003</v>
      </c>
      <c r="J38" s="46">
        <f>RTD("cqg.rtd", ,"ContractData",A38, "PerCentNetLastTrade",, "T")/100</f>
        <v>-8.2578046324269898E-3</v>
      </c>
      <c r="K38" s="46">
        <f xml:space="preserve"> I38/RTD("cqg.rtd",,"StudyData",A38, "ATR", "MaType=Sim,Period=10", "ATR","D","-1","ALL",,,"FALSE","T")/100</f>
        <v>-6.047197640117994E-3</v>
      </c>
      <c r="L38" s="45">
        <f>RTD("cqg.rtd", ,"ContractData",A38, "OPen",, "T")</f>
        <v>48.68</v>
      </c>
      <c r="M38" s="45">
        <f>RTD("cqg.rtd", ,"ContractData", A38, "HIgh",, "T")</f>
        <v>49.53</v>
      </c>
      <c r="N38" s="45">
        <f>RTD("cqg.rtd", ,"ContractData",A38, "LOw",, "T")</f>
        <v>47.74</v>
      </c>
      <c r="O38" s="65">
        <f>RTD("cqg.rtd", ,"ContractData",A38, "T_CVol",, "T")</f>
        <v>8602893</v>
      </c>
      <c r="P38" s="65"/>
      <c r="Q38" s="34">
        <f xml:space="preserve"> IFERROR(O38/RTD("cqg.rtd",,"StudyData",A38, "MA", "InputChoice=Vol,MAType=Sim,Period=21", "MA","D","-1","all",,,,"T"),"")</f>
        <v>0.94243044233992945</v>
      </c>
      <c r="R38" s="50" t="str">
        <f>RYT!Q59</f>
        <v xml:space="preserve">https://finance.yahoo.com/quote/YHOO      </v>
      </c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7"/>
    </row>
    <row r="39" spans="1:31" ht="16.350000000000001" customHeight="1" x14ac:dyDescent="0.3">
      <c r="A39" s="9" t="str">
        <f>TRIM(RYT!O60)</f>
        <v>S.US.MA</v>
      </c>
      <c r="B39" s="15" t="s">
        <v>162</v>
      </c>
      <c r="C39" s="64" t="str">
        <f>RTD("cqg.rtd", ,"ContractData",A39, "LongDescription",, "T")&amp;" ("&amp;RIGHT(A39,LEN(A39)-5)&amp;")"</f>
        <v>Mastercard Inc. (MA)</v>
      </c>
      <c r="D39" s="64"/>
      <c r="E39" s="64"/>
      <c r="F39" s="64"/>
      <c r="G39" s="64"/>
      <c r="H39" s="45">
        <f>RTD("cqg.rtd", ,"ContractData",A39, "LastTradeToday",, "T")</f>
        <v>115.81</v>
      </c>
      <c r="I39" s="45">
        <f>RTD("cqg.rtd", ,"ContractData",A39, "NetLastTradeToday",, "T")</f>
        <v>-0.99</v>
      </c>
      <c r="J39" s="46">
        <f>RTD("cqg.rtd", ,"ContractData",A39, "PerCentNetLastTrade",, "T")/100</f>
        <v>-8.4760273972602738E-3</v>
      </c>
      <c r="K39" s="46">
        <f xml:space="preserve"> I39/RTD("cqg.rtd",,"StudyData",A39, "ATR", "MaType=Sim,Period=10", "ATR","D","-1","ALL",,,"FALSE","T")/100</f>
        <v>-8.4978540772532186E-3</v>
      </c>
      <c r="L39" s="45">
        <f>RTD("cqg.rtd", ,"ContractData",A39, "OPen",, "T")</f>
        <v>115.93</v>
      </c>
      <c r="M39" s="45">
        <f>RTD("cqg.rtd", ,"ContractData", A39, "HIgh",, "T")</f>
        <v>116.65</v>
      </c>
      <c r="N39" s="45">
        <f>RTD("cqg.rtd", ,"ContractData",A39, "LOw",, "T")</f>
        <v>115.68</v>
      </c>
      <c r="O39" s="65">
        <f>RTD("cqg.rtd", ,"ContractData",A39, "T_CVol",, "T")</f>
        <v>2346250</v>
      </c>
      <c r="P39" s="65"/>
      <c r="Q39" s="34">
        <f xml:space="preserve"> IFERROR(O39/RTD("cqg.rtd",,"StudyData",A39, "MA", "InputChoice=Vol,MAType=Sim,Period=21", "MA","D","-1","all",,,,"T"),"")</f>
        <v>0.75166882034330718</v>
      </c>
      <c r="R39" s="50" t="str">
        <f>RYT!Q60</f>
        <v xml:space="preserve">https://finance.yahoo.com/quote/MA        </v>
      </c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7"/>
    </row>
    <row r="40" spans="1:31" ht="16.350000000000001" customHeight="1" x14ac:dyDescent="0.3">
      <c r="A40" s="9" t="str">
        <f>TRIM(RYT!O61)</f>
        <v>S.US.AKAM</v>
      </c>
      <c r="B40" s="15" t="s">
        <v>162</v>
      </c>
      <c r="C40" s="64" t="str">
        <f>RTD("cqg.rtd", ,"ContractData",A40, "LongDescription",, "T")&amp;" ("&amp;RIGHT(A40,LEN(A40)-5)&amp;")"</f>
        <v>Akamai Tech Inc (AKAM)</v>
      </c>
      <c r="D40" s="64"/>
      <c r="E40" s="64"/>
      <c r="F40" s="64"/>
      <c r="G40" s="64"/>
      <c r="H40" s="45">
        <f>RTD("cqg.rtd", ,"ContractData",A40, "LastTradeToday",, "T")</f>
        <v>46.99</v>
      </c>
      <c r="I40" s="45">
        <f>RTD("cqg.rtd", ,"ContractData",A40, "NetLastTradeToday",, "T")</f>
        <v>-0.51</v>
      </c>
      <c r="J40" s="46">
        <f>RTD("cqg.rtd", ,"ContractData",A40, "PerCentNetLastTrade",, "T")/100</f>
        <v>-1.0736842105263157E-2</v>
      </c>
      <c r="K40" s="46">
        <f xml:space="preserve"> I40/RTD("cqg.rtd",,"StudyData",A40, "ATR", "MaType=Sim,Period=10", "ATR","D","-1","ALL",,,"FALSE","T")/100</f>
        <v>-4.8850574712643677E-3</v>
      </c>
      <c r="L40" s="45">
        <f>RTD("cqg.rtd", ,"ContractData",A40, "OPen",, "T")</f>
        <v>47.5</v>
      </c>
      <c r="M40" s="45">
        <f>RTD("cqg.rtd", ,"ContractData", A40, "HIgh",, "T")</f>
        <v>47.7</v>
      </c>
      <c r="N40" s="45">
        <f>RTD("cqg.rtd", ,"ContractData",A40, "LOw",, "T")</f>
        <v>46.9</v>
      </c>
      <c r="O40" s="65">
        <f>RTD("cqg.rtd", ,"ContractData",A40, "T_CVol",, "T")</f>
        <v>2094577</v>
      </c>
      <c r="P40" s="65"/>
      <c r="Q40" s="34">
        <f xml:space="preserve"> IFERROR(O40/RTD("cqg.rtd",,"StudyData",A40, "MA", "InputChoice=Vol,MAType=Sim,Period=21", "MA","D","-1","all",,,,"T"),"")</f>
        <v>0.61177689504816302</v>
      </c>
      <c r="R40" s="50" t="str">
        <f>RYT!Q61</f>
        <v xml:space="preserve">https://finance.yahoo.com/quote/AKAM      </v>
      </c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7"/>
    </row>
    <row r="41" spans="1:31" ht="16.350000000000001" customHeight="1" x14ac:dyDescent="0.3">
      <c r="A41" s="9" t="str">
        <f>TRIM(RYT!O62)</f>
        <v>S.US.MSI</v>
      </c>
      <c r="B41" s="15" t="s">
        <v>162</v>
      </c>
      <c r="C41" s="64" t="str">
        <f>RTD("cqg.rtd", ,"ContractData",A41, "LongDescription",, "T")&amp;" ("&amp;RIGHT(A41,LEN(A41)-5)&amp;")"</f>
        <v>Motorola Solutions, Inc. (MSI)</v>
      </c>
      <c r="D41" s="64"/>
      <c r="E41" s="64"/>
      <c r="F41" s="64"/>
      <c r="G41" s="64"/>
      <c r="H41" s="45">
        <f>RTD("cqg.rtd", ,"ContractData",A41, "LastTradeToday",, "T")</f>
        <v>80.91</v>
      </c>
      <c r="I41" s="45">
        <f>RTD("cqg.rtd", ,"ContractData",A41, "NetLastTradeToday",, "T")</f>
        <v>-0.94000000000000006</v>
      </c>
      <c r="J41" s="46">
        <f>RTD("cqg.rtd", ,"ContractData",A41, "PerCentNetLastTrade",, "T")/100</f>
        <v>-1.1484422724496028E-2</v>
      </c>
      <c r="K41" s="46">
        <f xml:space="preserve"> I41/RTD("cqg.rtd",,"StudyData",A41, "ATR", "MaType=Sim,Period=10", "ATR","D","-1","ALL",,,"FALSE","T")/100</f>
        <v>-5.3378762067007391E-3</v>
      </c>
      <c r="L41" s="45">
        <f>RTD("cqg.rtd", ,"ContractData",A41, "OPen",, "T")</f>
        <v>81.22</v>
      </c>
      <c r="M41" s="45">
        <f>RTD("cqg.rtd", ,"ContractData", A41, "HIgh",, "T")</f>
        <v>81.7</v>
      </c>
      <c r="N41" s="45">
        <f>RTD("cqg.rtd", ,"ContractData",A41, "LOw",, "T")</f>
        <v>80.680000000000007</v>
      </c>
      <c r="O41" s="65">
        <f>RTD("cqg.rtd", ,"ContractData",A41, "T_CVol",, "T")</f>
        <v>454062</v>
      </c>
      <c r="P41" s="65"/>
      <c r="Q41" s="34">
        <f xml:space="preserve"> IFERROR(O41/RTD("cqg.rtd",,"StudyData",A41, "MA", "InputChoice=Vol,MAType=Sim,Period=21", "MA","D","-1","all",,,,"T"),"")</f>
        <v>0.4842973279112695</v>
      </c>
      <c r="R41" s="50" t="str">
        <f>RYT!Q62</f>
        <v>https://finance.yahoo.com/quote/MSI</v>
      </c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7"/>
    </row>
    <row r="42" spans="1:31" ht="16.350000000000001" customHeight="1" x14ac:dyDescent="0.3">
      <c r="A42" s="9" t="str">
        <f>TRIM(RYT!O63)</f>
        <v>S.US.DXC</v>
      </c>
      <c r="B42" s="15" t="s">
        <v>162</v>
      </c>
      <c r="C42" s="64" t="str">
        <f>RTD("cqg.rtd", ,"ContractData",A42, "LongDescription",, "T")&amp;" ("&amp;RIGHT(A42,LEN(A42)-5)&amp;")"</f>
        <v>DXC Technology Company (DXC)</v>
      </c>
      <c r="D42" s="64"/>
      <c r="E42" s="64"/>
      <c r="F42" s="64"/>
      <c r="G42" s="64"/>
      <c r="H42" s="45">
        <f>RTD("cqg.rtd", ,"ContractData",A42, "LastTradeToday",, "T")</f>
        <v>77.850000000000009</v>
      </c>
      <c r="I42" s="45">
        <f>RTD("cqg.rtd", ,"ContractData",A42, "NetLastTradeToday",, "T")</f>
        <v>-0.93</v>
      </c>
      <c r="J42" s="46">
        <f>RTD("cqg.rtd", ,"ContractData",A42, "PerCentNetLastTrade",, "T")/100</f>
        <v>-1.1805026656511806E-2</v>
      </c>
      <c r="K42" s="46">
        <f xml:space="preserve"> I42/RTD("cqg.rtd",,"StudyData",A42, "ATR", "MaType=Sim,Period=10", "ATR","D","-1","ALL",,,"FALSE","T")/100</f>
        <v>-8.7570621468926555E-3</v>
      </c>
      <c r="L42" s="45">
        <f>RTD("cqg.rtd", ,"ContractData",A42, "OPen",, "T")</f>
        <v>78.7</v>
      </c>
      <c r="M42" s="45">
        <f>RTD("cqg.rtd", ,"ContractData", A42, "HIgh",, "T")</f>
        <v>78.89</v>
      </c>
      <c r="N42" s="45">
        <f>RTD("cqg.rtd", ,"ContractData",A42, "LOw",, "T")</f>
        <v>77.850000000000009</v>
      </c>
      <c r="O42" s="65">
        <f>RTD("cqg.rtd", ,"ContractData",A42, "T_CVol",, "T")</f>
        <v>1160897</v>
      </c>
      <c r="P42" s="65"/>
      <c r="Q42" s="34">
        <f xml:space="preserve"> IFERROR(O42/RTD("cqg.rtd",,"StudyData",A42, "MA", "InputChoice=Vol,MAType=Sim,Period=21", "MA","D","-1","all",,,,"T"),"")</f>
        <v>0.53868804333468079</v>
      </c>
      <c r="R42" s="50" t="str">
        <f>RYT!Q63</f>
        <v>https://finance.yahoo.com/quote/DXC</v>
      </c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7"/>
    </row>
    <row r="43" spans="1:31" ht="16.350000000000001" customHeight="1" x14ac:dyDescent="0.3">
      <c r="A43" s="9" t="str">
        <f>TRIM(RYT!O64)</f>
        <v>S.US.HPQ</v>
      </c>
      <c r="B43" s="15" t="s">
        <v>162</v>
      </c>
      <c r="C43" s="64" t="str">
        <f>RTD("cqg.rtd", ,"ContractData",A43, "LongDescription",, "T")&amp;" ("&amp;RIGHT(A43,LEN(A43)-5)&amp;")"</f>
        <v>Hewlett-Packard Company (HPQ)</v>
      </c>
      <c r="D43" s="64"/>
      <c r="E43" s="64"/>
      <c r="F43" s="64"/>
      <c r="G43" s="64"/>
      <c r="H43" s="45">
        <f>RTD("cqg.rtd", ,"ContractData",A43, "LastTradeToday",, "T")</f>
        <v>18.71</v>
      </c>
      <c r="I43" s="45">
        <f>RTD("cqg.rtd", ,"ContractData",A43, "NetLastTradeToday",, "T")</f>
        <v>-0.25</v>
      </c>
      <c r="J43" s="46">
        <f>RTD("cqg.rtd", ,"ContractData",A43, "PerCentNetLastTrade",, "T")/100</f>
        <v>-1.3185654008438819E-2</v>
      </c>
      <c r="K43" s="46">
        <f xml:space="preserve"> I43/RTD("cqg.rtd",,"StudyData",A43, "ATR", "MaType=Sim,Period=10", "ATR","D","-1","ALL",,,"FALSE","T")/100</f>
        <v>-9.433962264150943E-3</v>
      </c>
      <c r="L43" s="45">
        <f>RTD("cqg.rtd", ,"ContractData",A43, "OPen",, "T")</f>
        <v>18.87</v>
      </c>
      <c r="M43" s="45">
        <f>RTD("cqg.rtd", ,"ContractData", A43, "HIgh",, "T")</f>
        <v>18.88</v>
      </c>
      <c r="N43" s="45">
        <f>RTD("cqg.rtd", ,"ContractData",A43, "LOw",, "T")</f>
        <v>18.650000000000002</v>
      </c>
      <c r="O43" s="65">
        <f>RTD("cqg.rtd", ,"ContractData",A43, "T_CVol",, "T")</f>
        <v>6604298</v>
      </c>
      <c r="P43" s="65"/>
      <c r="Q43" s="34">
        <f xml:space="preserve"> IFERROR(O43/RTD("cqg.rtd",,"StudyData",A43, "MA", "InputChoice=Vol,MAType=Sim,Period=21", "MA","D","-1","all",,,,"T"),"")</f>
        <v>0.76000174324972791</v>
      </c>
      <c r="R43" s="50" t="str">
        <f>RYT!Q64</f>
        <v>https://finance.yahoo.com/quote/HPQ</v>
      </c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7"/>
    </row>
    <row r="44" spans="1:31" ht="16.350000000000001" customHeight="1" x14ac:dyDescent="0.3">
      <c r="A44" s="9" t="str">
        <f>TRIM(RYT!O65)</f>
        <v>S.US.SYMC</v>
      </c>
      <c r="B44" s="15" t="s">
        <v>162</v>
      </c>
      <c r="C44" s="64" t="str">
        <f>RTD("cqg.rtd", ,"ContractData",A44, "LongDescription",, "T")&amp;" ("&amp;RIGHT(A44,LEN(A44)-5)&amp;")"</f>
        <v>Symantec Corp (SYMC)</v>
      </c>
      <c r="D44" s="64"/>
      <c r="E44" s="64"/>
      <c r="F44" s="64"/>
      <c r="G44" s="64"/>
      <c r="H44" s="45">
        <f>RTD("cqg.rtd", ,"ContractData",A44, "LastTradeToday",, "T")</f>
        <v>29.7</v>
      </c>
      <c r="I44" s="45">
        <f>RTD("cqg.rtd", ,"ContractData",A44, "NetLastTradeToday",, "T")</f>
        <v>-0.42</v>
      </c>
      <c r="J44" s="46">
        <f>RTD("cqg.rtd", ,"ContractData",A44, "PerCentNetLastTrade",, "T")/100</f>
        <v>-1.3944223107569723E-2</v>
      </c>
      <c r="K44" s="46">
        <f xml:space="preserve"> I44/RTD("cqg.rtd",,"StudyData",A44, "ATR", "MaType=Sim,Period=10", "ATR","D","-1","ALL",,,"FALSE","T")/100</f>
        <v>-4.4491525423728815E-3</v>
      </c>
      <c r="L44" s="45">
        <f>RTD("cqg.rtd", ,"ContractData",A44, "OPen",, "T")</f>
        <v>29.96</v>
      </c>
      <c r="M44" s="45">
        <f>RTD("cqg.rtd", ,"ContractData", A44, "HIgh",, "T")</f>
        <v>30.05</v>
      </c>
      <c r="N44" s="45">
        <f>RTD("cqg.rtd", ,"ContractData",A44, "LOw",, "T")</f>
        <v>29.25</v>
      </c>
      <c r="O44" s="65">
        <f>RTD("cqg.rtd", ,"ContractData",A44, "T_CVol",, "T")</f>
        <v>4084872</v>
      </c>
      <c r="P44" s="65"/>
      <c r="Q44" s="34">
        <f xml:space="preserve"> IFERROR(O44/RTD("cqg.rtd",,"StudyData",A44, "MA", "InputChoice=Vol,MAType=Sim,Period=21", "MA","D","-1","all",,,,"T"),"")</f>
        <v>0.59040094232553519</v>
      </c>
      <c r="R44" s="50" t="str">
        <f>RYT!Q65</f>
        <v xml:space="preserve">https://finance.yahoo.com/quote/SYMC      </v>
      </c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7"/>
    </row>
    <row r="45" spans="1:31" ht="16.350000000000001" customHeight="1" x14ac:dyDescent="0.3">
      <c r="A45" s="9" t="str">
        <f>TRIM(RYT!O66)</f>
        <v>S.US.ADS</v>
      </c>
      <c r="B45" s="15" t="s">
        <v>162</v>
      </c>
      <c r="C45" s="64" t="str">
        <f>RTD("cqg.rtd", ,"ContractData",A45, "LongDescription",, "T")&amp;" ("&amp;RIGHT(A45,LEN(A45)-5)&amp;")"</f>
        <v>Alliance Data Systems Corp (ADS)</v>
      </c>
      <c r="D45" s="64"/>
      <c r="E45" s="64"/>
      <c r="F45" s="64"/>
      <c r="G45" s="64"/>
      <c r="H45" s="45">
        <f>RTD("cqg.rtd", ,"ContractData",A45, "LastTradeToday",, "T")</f>
        <v>234.78</v>
      </c>
      <c r="I45" s="45">
        <f>RTD("cqg.rtd", ,"ContractData",A45, "NetLastTradeToday",, "T")</f>
        <v>-3.41</v>
      </c>
      <c r="J45" s="46">
        <f>RTD("cqg.rtd", ,"ContractData",A45, "PerCentNetLastTrade",, "T")/100</f>
        <v>-1.431630211175952E-2</v>
      </c>
      <c r="K45" s="46">
        <f xml:space="preserve"> I45/RTD("cqg.rtd",,"StudyData",A45, "ATR", "MaType=Sim,Period=10", "ATR","D","-1","ALL",,,"FALSE","T")/100</f>
        <v>-6.2180889861415019E-3</v>
      </c>
      <c r="L45" s="45">
        <f>RTD("cqg.rtd", ,"ContractData",A45, "OPen",, "T")</f>
        <v>237.05</v>
      </c>
      <c r="M45" s="45">
        <f>RTD("cqg.rtd", ,"ContractData", A45, "HIgh",, "T")</f>
        <v>238.53</v>
      </c>
      <c r="N45" s="45">
        <f>RTD("cqg.rtd", ,"ContractData",A45, "LOw",, "T")</f>
        <v>232.81</v>
      </c>
      <c r="O45" s="65">
        <f>RTD("cqg.rtd", ,"ContractData",A45, "T_CVol",, "T")</f>
        <v>257588</v>
      </c>
      <c r="P45" s="65"/>
      <c r="Q45" s="34">
        <f xml:space="preserve"> IFERROR(O45/RTD("cqg.rtd",,"StudyData",A45, "MA", "InputChoice=Vol,MAType=Sim,Period=21", "MA","D","-1","all",,,,"T"),"")</f>
        <v>0.35155495706742945</v>
      </c>
      <c r="R45" s="50" t="str">
        <f>RYT!Q66</f>
        <v xml:space="preserve">https://finance.yahoo.com/quote/ADS       </v>
      </c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7"/>
    </row>
    <row r="46" spans="1:31" ht="16.350000000000001" customHeight="1" x14ac:dyDescent="0.3">
      <c r="A46" s="9" t="str">
        <f>TRIM(RYT!O67)</f>
        <v>S.US.FFIV</v>
      </c>
      <c r="B46" s="15" t="s">
        <v>162</v>
      </c>
      <c r="C46" s="64" t="str">
        <f>RTD("cqg.rtd", ,"ContractData",A46, "LongDescription",, "T")&amp;" ("&amp;RIGHT(A46,LEN(A46)-5)&amp;")"</f>
        <v>F5 Networks Inc (FFIV)</v>
      </c>
      <c r="D46" s="64"/>
      <c r="E46" s="64"/>
      <c r="F46" s="64"/>
      <c r="G46" s="64"/>
      <c r="H46" s="45">
        <f>RTD("cqg.rtd", ,"ContractData",A46, "LastTradeToday",, "T")</f>
        <v>125.8</v>
      </c>
      <c r="I46" s="45">
        <f>RTD("cqg.rtd", ,"ContractData",A46, "NetLastTradeToday",, "T")</f>
        <v>-2.0699999999999998</v>
      </c>
      <c r="J46" s="46">
        <f>RTD("cqg.rtd", ,"ContractData",A46, "PerCentNetLastTrade",, "T")/100</f>
        <v>-1.6188316258700243E-2</v>
      </c>
      <c r="K46" s="46">
        <f xml:space="preserve"> I46/RTD("cqg.rtd",,"StudyData",A46, "ATR", "MaType=Sim,Period=10", "ATR","D","-1","ALL",,,"FALSE","T")/100</f>
        <v>-9.819734345351043E-3</v>
      </c>
      <c r="L46" s="45">
        <f>RTD("cqg.rtd", ,"ContractData",A46, "OPen",, "T")</f>
        <v>126.89</v>
      </c>
      <c r="M46" s="45">
        <f>RTD("cqg.rtd", ,"ContractData", A46, "HIgh",, "T")</f>
        <v>128.02000000000001</v>
      </c>
      <c r="N46" s="45">
        <f>RTD("cqg.rtd", ,"ContractData",A46, "LOw",, "T")</f>
        <v>124.27</v>
      </c>
      <c r="O46" s="65">
        <f>RTD("cqg.rtd", ,"ContractData",A46, "T_CVol",, "T")</f>
        <v>676771</v>
      </c>
      <c r="P46" s="65"/>
      <c r="Q46" s="34">
        <f xml:space="preserve"> IFERROR(O46/RTD("cqg.rtd",,"StudyData",A46, "MA", "InputChoice=Vol,MAType=Sim,Period=21", "MA","D","-1","all",,,,"T"),"")</f>
        <v>0.55021945183904375</v>
      </c>
      <c r="R46" s="50" t="str">
        <f>RYT!Q67</f>
        <v xml:space="preserve">https://finance.yahoo.com/quote/FFIV      </v>
      </c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7"/>
    </row>
    <row r="47" spans="1:31" ht="16.350000000000001" customHeight="1" x14ac:dyDescent="0.3">
      <c r="A47" s="9" t="str">
        <f>TRIM(RYT!O68)</f>
        <v>S.US.SNPS</v>
      </c>
      <c r="B47" s="15" t="s">
        <v>162</v>
      </c>
      <c r="C47" s="64" t="str">
        <f>RTD("cqg.rtd", ,"ContractData",A47, "LongDescription",, "T")&amp;" ("&amp;RIGHT(A47,LEN(A47)-5)&amp;")"</f>
        <v>Synopsis (SNPS)</v>
      </c>
      <c r="D47" s="64"/>
      <c r="E47" s="64"/>
      <c r="F47" s="64"/>
      <c r="G47" s="64"/>
      <c r="H47" s="45">
        <f>RTD("cqg.rtd", ,"ContractData",A47, "LastTradeToday",, "T")</f>
        <v>71.25</v>
      </c>
      <c r="I47" s="45">
        <f>RTD("cqg.rtd", ,"ContractData",A47, "NetLastTradeToday",, "T")</f>
        <v>-2.14</v>
      </c>
      <c r="J47" s="46">
        <f>RTD("cqg.rtd", ,"ContractData",A47, "PerCentNetLastTrade",, "T")/100</f>
        <v>-2.9159286006267885E-2</v>
      </c>
      <c r="K47" s="46">
        <f xml:space="preserve"> I47/RTD("cqg.rtd",,"StudyData",A47, "ATR", "MaType=Sim,Period=10", "ATR","D","-1","ALL",,,"FALSE","T")/100</f>
        <v>-3.1516936671575846E-2</v>
      </c>
      <c r="L47" s="45">
        <f>RTD("cqg.rtd", ,"ContractData",A47, "OPen",, "T")</f>
        <v>75</v>
      </c>
      <c r="M47" s="45">
        <f>RTD("cqg.rtd", ,"ContractData", A47, "HIgh",, "T")</f>
        <v>75.34</v>
      </c>
      <c r="N47" s="45">
        <f>RTD("cqg.rtd", ,"ContractData",A47, "LOw",, "T")</f>
        <v>71.19</v>
      </c>
      <c r="O47" s="65">
        <f>RTD("cqg.rtd", ,"ContractData",A47, "T_CVol",, "T")</f>
        <v>1647258</v>
      </c>
      <c r="P47" s="65"/>
      <c r="Q47" s="34">
        <f xml:space="preserve"> IFERROR(O47/RTD("cqg.rtd",,"StudyData",A47, "MA", "InputChoice=Vol,MAType=Sim,Period=21", "MA","D","-1","all",,,,"T"),"")</f>
        <v>1.7369542339279276</v>
      </c>
      <c r="R47" s="50" t="str">
        <f>RYT!Q68</f>
        <v xml:space="preserve">https://finance.yahoo.com/quote/SNPS      </v>
      </c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7"/>
    </row>
    <row r="48" spans="1:31" ht="16.350000000000001" customHeight="1" x14ac:dyDescent="0.3">
      <c r="A48" s="9" t="str">
        <f>TRIM(RYT!O69)</f>
        <v>S.US.CSCO</v>
      </c>
      <c r="B48" s="16" t="s">
        <v>162</v>
      </c>
      <c r="C48" s="81" t="str">
        <f>RTD("cqg.rtd", ,"ContractData",A48, "LongDescription",, "T")&amp;" ("&amp;RIGHT(A48,LEN(A48)-5)&amp;")"</f>
        <v>Cisco Systems Inc (CSCO)</v>
      </c>
      <c r="D48" s="81"/>
      <c r="E48" s="81"/>
      <c r="F48" s="81"/>
      <c r="G48" s="81"/>
      <c r="H48" s="53">
        <f>RTD("cqg.rtd", ,"ContractData",A48, "LastTradeToday",, "T")</f>
        <v>31.11</v>
      </c>
      <c r="I48" s="53">
        <f>RTD("cqg.rtd", ,"ContractData",A48, "NetLastTradeToday",, "T")</f>
        <v>-2.71</v>
      </c>
      <c r="J48" s="40">
        <f>RTD("cqg.rtd", ,"ContractData",A48, "PerCentNetLastTrade",, "T")/100</f>
        <v>-8.0130100532229451E-2</v>
      </c>
      <c r="K48" s="40">
        <f xml:space="preserve"> I48/RTD("cqg.rtd",,"StudyData",A48, "ATR", "MaType=Sim,Period=10", "ATR","D","-1","ALL",,,"FALSE","T")/100</f>
        <v>-5.8658008658008659E-2</v>
      </c>
      <c r="L48" s="53">
        <f>RTD("cqg.rtd", ,"ContractData",A48, "OPen",, "T")</f>
        <v>31.1</v>
      </c>
      <c r="M48" s="53">
        <f>RTD("cqg.rtd", ,"ContractData", A48, "HIgh",, "T")</f>
        <v>31.51</v>
      </c>
      <c r="N48" s="53">
        <f>RTD("cqg.rtd", ,"ContractData",A48, "LOw",, "T")</f>
        <v>30.37</v>
      </c>
      <c r="O48" s="82">
        <f>RTD("cqg.rtd", ,"ContractData",A48, "T_CVol",, "T")</f>
        <v>49382623</v>
      </c>
      <c r="P48" s="82"/>
      <c r="Q48" s="54">
        <f xml:space="preserve"> IFERROR(O48/RTD("cqg.rtd",,"StudyData",A48, "MA", "InputChoice=Vol,MAType=Sim,Period=21", "MA","D","-1","all",,,,"T"),"")</f>
        <v>2.6799497686382274</v>
      </c>
      <c r="R48" s="50" t="str">
        <f>RYT!Q69</f>
        <v xml:space="preserve">https://finance.yahoo.com/quote/CSCO      </v>
      </c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9"/>
    </row>
    <row r="49" spans="2:31" ht="16.5" customHeight="1" x14ac:dyDescent="0.3">
      <c r="B49" s="6"/>
      <c r="C49" s="11" t="s">
        <v>166</v>
      </c>
      <c r="D49" s="11"/>
      <c r="E49" s="11"/>
      <c r="F49" s="11"/>
      <c r="G49" s="11" t="s">
        <v>167</v>
      </c>
      <c r="H49" s="11"/>
      <c r="I49" s="11"/>
      <c r="J49" s="84" t="s">
        <v>173</v>
      </c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10">
        <f>RYT!AB70</f>
        <v>0.56521739130434778</v>
      </c>
      <c r="AA49" s="7" t="s">
        <v>165</v>
      </c>
      <c r="AB49" s="7"/>
      <c r="AC49" s="7"/>
      <c r="AD49" s="7"/>
      <c r="AE49" s="8"/>
    </row>
    <row r="50" spans="2:31" ht="16.5" customHeight="1" x14ac:dyDescent="0.3"/>
    <row r="51" spans="2:31" ht="16.5" customHeight="1" x14ac:dyDescent="0.3"/>
    <row r="52" spans="2:31" ht="16.5" customHeight="1" x14ac:dyDescent="0.3"/>
    <row r="53" spans="2:31" ht="16.5" customHeight="1" x14ac:dyDescent="0.3"/>
    <row r="54" spans="2:31" ht="16.5" customHeight="1" x14ac:dyDescent="0.3"/>
    <row r="55" spans="2:31" ht="16.5" customHeight="1" x14ac:dyDescent="0.3"/>
    <row r="56" spans="2:31" ht="16.5" customHeight="1" x14ac:dyDescent="0.3"/>
    <row r="57" spans="2:31" ht="16.5" customHeight="1" x14ac:dyDescent="0.3"/>
    <row r="58" spans="2:31" ht="16.5" customHeight="1" x14ac:dyDescent="0.3"/>
    <row r="59" spans="2:31" ht="16.5" customHeight="1" x14ac:dyDescent="0.3"/>
    <row r="60" spans="2:31" ht="16.5" customHeight="1" x14ac:dyDescent="0.3"/>
    <row r="61" spans="2:31" ht="16.5" customHeight="1" x14ac:dyDescent="0.3"/>
    <row r="62" spans="2:31" ht="16.5" customHeight="1" x14ac:dyDescent="0.3"/>
    <row r="63" spans="2:31" ht="16.5" customHeight="1" x14ac:dyDescent="0.3"/>
    <row r="64" spans="2:31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</sheetData>
  <sheetProtection algorithmName="SHA-512" hashValue="PFzLvDXqQsU4OgOWiZ8nYSh8MRNQto2PBqU7pLq802ThT9SQeXVTDf8H7SBXLIJLC7+VDwp289rWKi8p+sycxg==" saltValue="UIZCHfeOGOKKoHLqjMlIhA==" spinCount="100000" sheet="1" objects="1" scenarios="1" selectLockedCells="1"/>
  <mergeCells count="93">
    <mergeCell ref="C36:G36"/>
    <mergeCell ref="O36:P36"/>
    <mergeCell ref="C37:G37"/>
    <mergeCell ref="O37:P37"/>
    <mergeCell ref="J49:Y49"/>
    <mergeCell ref="C47:G47"/>
    <mergeCell ref="O47:P47"/>
    <mergeCell ref="C48:G48"/>
    <mergeCell ref="O48:P48"/>
    <mergeCell ref="C38:G38"/>
    <mergeCell ref="O38:P38"/>
    <mergeCell ref="C39:G39"/>
    <mergeCell ref="O39:P39"/>
    <mergeCell ref="C40:G40"/>
    <mergeCell ref="O40:P40"/>
    <mergeCell ref="C45:G45"/>
    <mergeCell ref="O45:P45"/>
    <mergeCell ref="C46:G46"/>
    <mergeCell ref="O46:P46"/>
    <mergeCell ref="C41:G41"/>
    <mergeCell ref="O41:P41"/>
    <mergeCell ref="C43:G43"/>
    <mergeCell ref="O43:P43"/>
    <mergeCell ref="C42:G42"/>
    <mergeCell ref="O42:P42"/>
    <mergeCell ref="C44:G44"/>
    <mergeCell ref="O44:P44"/>
    <mergeCell ref="C32:G32"/>
    <mergeCell ref="O32:P32"/>
    <mergeCell ref="C34:G34"/>
    <mergeCell ref="O34:P34"/>
    <mergeCell ref="C35:G35"/>
    <mergeCell ref="O35:P35"/>
    <mergeCell ref="C33:G33"/>
    <mergeCell ref="O33:P33"/>
    <mergeCell ref="C29:G29"/>
    <mergeCell ref="O29:P29"/>
    <mergeCell ref="C30:G30"/>
    <mergeCell ref="O30:P30"/>
    <mergeCell ref="C31:G31"/>
    <mergeCell ref="O31:P31"/>
    <mergeCell ref="C26:G26"/>
    <mergeCell ref="O26:P26"/>
    <mergeCell ref="C27:G27"/>
    <mergeCell ref="O27:P27"/>
    <mergeCell ref="C28:G28"/>
    <mergeCell ref="O28:P28"/>
    <mergeCell ref="C23:G23"/>
    <mergeCell ref="O23:P23"/>
    <mergeCell ref="C24:G24"/>
    <mergeCell ref="O24:P24"/>
    <mergeCell ref="C25:G25"/>
    <mergeCell ref="O25:P25"/>
    <mergeCell ref="O6:P6"/>
    <mergeCell ref="B5:Q5"/>
    <mergeCell ref="C19:G19"/>
    <mergeCell ref="O19:P19"/>
    <mergeCell ref="C20:G20"/>
    <mergeCell ref="O20:P20"/>
    <mergeCell ref="C17:G17"/>
    <mergeCell ref="O17:P17"/>
    <mergeCell ref="B2:E3"/>
    <mergeCell ref="AB2:AE3"/>
    <mergeCell ref="F2:AA3"/>
    <mergeCell ref="S5:AE5"/>
    <mergeCell ref="C18:G18"/>
    <mergeCell ref="O18:P18"/>
    <mergeCell ref="C16:G16"/>
    <mergeCell ref="C6:G6"/>
    <mergeCell ref="O16:P16"/>
    <mergeCell ref="O15:P15"/>
    <mergeCell ref="O14:P14"/>
    <mergeCell ref="O13:P13"/>
    <mergeCell ref="O12:P12"/>
    <mergeCell ref="O11:P11"/>
    <mergeCell ref="O10:P10"/>
    <mergeCell ref="C10:G10"/>
    <mergeCell ref="S27:AE27"/>
    <mergeCell ref="C7:G7"/>
    <mergeCell ref="C8:G8"/>
    <mergeCell ref="C9:G9"/>
    <mergeCell ref="C15:G15"/>
    <mergeCell ref="C11:G11"/>
    <mergeCell ref="C12:G12"/>
    <mergeCell ref="C13:G13"/>
    <mergeCell ref="C14:G14"/>
    <mergeCell ref="O9:P9"/>
    <mergeCell ref="O8:P8"/>
    <mergeCell ref="O7:P7"/>
    <mergeCell ref="C21:G21"/>
    <mergeCell ref="O21:P21"/>
    <mergeCell ref="C22:G22"/>
    <mergeCell ref="O22:P22"/>
  </mergeCells>
  <conditionalFormatting sqref="Q7:Q16">
    <cfRule type="colorScale" priority="12">
      <colorScale>
        <cfvo type="min"/>
        <cfvo type="max"/>
        <color rgb="FF00000F"/>
        <color rgb="FF00B050"/>
      </colorScale>
    </cfRule>
  </conditionalFormatting>
  <conditionalFormatting sqref="Q18:Q32">
    <cfRule type="colorScale" priority="6">
      <colorScale>
        <cfvo type="min"/>
        <cfvo type="max"/>
        <color rgb="FF00000F"/>
        <color rgb="FF00B050"/>
      </colorScale>
    </cfRule>
  </conditionalFormatting>
  <conditionalFormatting sqref="K7:K16">
    <cfRule type="colorScale" priority="4">
      <colorScale>
        <cfvo type="min"/>
        <cfvo type="num" val="0"/>
        <cfvo type="max"/>
        <color rgb="FFFF0000"/>
        <color rgb="FF00000F"/>
        <color rgb="FF00B050"/>
      </colorScale>
    </cfRule>
  </conditionalFormatting>
  <conditionalFormatting sqref="K18:K32">
    <cfRule type="colorScale" priority="3">
      <colorScale>
        <cfvo type="min"/>
        <cfvo type="num" val="0"/>
        <cfvo type="max"/>
        <color rgb="FFFF0000"/>
        <color rgb="FF00000F"/>
        <color rgb="FF00B050"/>
      </colorScale>
    </cfRule>
  </conditionalFormatting>
  <conditionalFormatting sqref="K34:K48">
    <cfRule type="colorScale" priority="2">
      <colorScale>
        <cfvo type="min"/>
        <cfvo type="num" val="0"/>
        <cfvo type="max"/>
        <color rgb="FFFF0000"/>
        <color rgb="FF00000F"/>
        <color rgb="FF00B050"/>
      </colorScale>
    </cfRule>
  </conditionalFormatting>
  <conditionalFormatting sqref="Q34:Q48">
    <cfRule type="colorScale" priority="1">
      <colorScale>
        <cfvo type="min"/>
        <cfvo type="max"/>
        <color rgb="FF00000F"/>
        <color rgb="FF00B050"/>
      </colorScale>
    </cfRule>
  </conditionalFormatting>
  <hyperlinks>
    <hyperlink ref="B18" r:id="rId1"/>
    <hyperlink ref="B19" r:id="rId2"/>
    <hyperlink ref="B20" r:id="rId3"/>
    <hyperlink ref="B21" r:id="rId4"/>
    <hyperlink ref="B22" r:id="rId5"/>
    <hyperlink ref="B23" r:id="rId6"/>
    <hyperlink ref="B24" r:id="rId7"/>
    <hyperlink ref="B25" r:id="rId8"/>
    <hyperlink ref="B26" r:id="rId9"/>
    <hyperlink ref="B27" r:id="rId10"/>
    <hyperlink ref="B29" r:id="rId11"/>
    <hyperlink ref="B28" r:id="rId12"/>
    <hyperlink ref="B32" r:id="rId13"/>
    <hyperlink ref="B31" r:id="rId14"/>
    <hyperlink ref="B30" r:id="rId15"/>
    <hyperlink ref="B36" r:id="rId16"/>
    <hyperlink ref="B35" r:id="rId17"/>
    <hyperlink ref="B34" r:id="rId18"/>
    <hyperlink ref="B39" r:id="rId19"/>
    <hyperlink ref="B38" r:id="rId20"/>
    <hyperlink ref="B37" r:id="rId21"/>
    <hyperlink ref="B43" r:id="rId22"/>
    <hyperlink ref="B48" r:id="rId23"/>
    <hyperlink ref="B47" r:id="rId24"/>
    <hyperlink ref="B46" r:id="rId25"/>
    <hyperlink ref="B45" r:id="rId26"/>
    <hyperlink ref="B44" r:id="rId27"/>
    <hyperlink ref="B42" r:id="rId28"/>
    <hyperlink ref="B41" r:id="rId29"/>
    <hyperlink ref="B40" r:id="rId30"/>
    <hyperlink ref="B3" r:id="rId31" display="News"/>
  </hyperlinks>
  <pageMargins left="0.7" right="0.7" top="0.75" bottom="0.75" header="0.3" footer="0.3"/>
  <pageSetup orientation="portrait" r:id="rId32"/>
  <drawing r:id="rId33"/>
  <legacyDrawing r:id="rId34"/>
  <picture r:id="rId35"/>
  <controls>
    <mc:AlternateContent xmlns:mc="http://schemas.openxmlformats.org/markup-compatibility/2006">
      <mc:Choice Requires="x14">
        <control shapeId="1025" r:id="rId36" name="CommandButton1">
          <controlPr defaultSize="0" autoLine="0" r:id="rId37">
            <anchor moveWithCells="1">
              <from>
                <xdr:col>1</xdr:col>
                <xdr:colOff>9525</xdr:colOff>
                <xdr:row>16</xdr:row>
                <xdr:rowOff>9525</xdr:rowOff>
              </from>
              <to>
                <xdr:col>2</xdr:col>
                <xdr:colOff>0</xdr:colOff>
                <xdr:row>17</xdr:row>
                <xdr:rowOff>9525</xdr:rowOff>
              </to>
            </anchor>
          </controlPr>
        </control>
      </mc:Choice>
      <mc:Fallback>
        <control shapeId="1025" r:id="rId36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 summaryRight="0"/>
    <pageSetUpPr autoPageBreaks="0" fitToPage="1"/>
  </sheetPr>
  <dimension ref="A1:AH72"/>
  <sheetViews>
    <sheetView showRowColHeaders="0" workbookViewId="0">
      <selection sqref="A1:XFD1048576"/>
    </sheetView>
  </sheetViews>
  <sheetFormatPr defaultRowHeight="16.5" x14ac:dyDescent="0.3"/>
  <cols>
    <col min="1" max="1" width="33.85546875" style="23" customWidth="1"/>
    <col min="2" max="2" width="18.5703125" style="23" customWidth="1"/>
    <col min="3" max="3" width="12.5703125" style="23" customWidth="1"/>
    <col min="4" max="4" width="33.28515625" style="23" customWidth="1"/>
    <col min="5" max="5" width="11.42578125" style="23" customWidth="1"/>
    <col min="6" max="10" width="9.28515625" style="23" bestFit="1" customWidth="1"/>
    <col min="11" max="11" width="11.28515625" style="25" bestFit="1" customWidth="1"/>
    <col min="12" max="12" width="9.140625" style="23"/>
    <col min="13" max="13" width="9.140625" style="26"/>
    <col min="14" max="14" width="15.5703125" style="23" customWidth="1"/>
    <col min="15" max="15" width="15.7109375" style="23" customWidth="1"/>
    <col min="16" max="16" width="9.140625" style="23"/>
    <col min="17" max="17" width="52.85546875" style="23" customWidth="1"/>
    <col min="18" max="19" width="9.28515625" style="23" customWidth="1"/>
    <col min="20" max="20" width="9.140625" style="24"/>
    <col min="21" max="21" width="9.140625" style="23"/>
    <col min="22" max="22" width="21.85546875" style="23" customWidth="1"/>
    <col min="23" max="16384" width="9.140625" style="23"/>
  </cols>
  <sheetData>
    <row r="1" spans="1:34" x14ac:dyDescent="0.3">
      <c r="A1" s="23" t="s">
        <v>118</v>
      </c>
      <c r="B1" s="23" t="s">
        <v>119</v>
      </c>
      <c r="C1" s="23" t="str">
        <f>"S.US."&amp;B1</f>
        <v xml:space="preserve">S.US.ACN       </v>
      </c>
      <c r="D1" s="23" t="str">
        <f>RTD("cqg.rtd", ,"ContractData",C1, "LongDescription",, "T")</f>
        <v>Accenture PLC Ireland</v>
      </c>
      <c r="E1" s="23">
        <f>RTD("cqg.rtd", ,"ContractData",C1, "Open",, "T")</f>
        <v>120.86</v>
      </c>
      <c r="F1" s="23">
        <f>RTD("cqg.rtd", ,"ContractData",C1, "High",, "T")</f>
        <v>121.03</v>
      </c>
      <c r="G1" s="23">
        <f>RTD("cqg.rtd", ,"ContractData",C1, "Low",, "T")</f>
        <v>119.41</v>
      </c>
      <c r="H1" s="23">
        <f>RTD("cqg.rtd", ,"ContractData",C1, "LastTradeToday",, "T")</f>
        <v>120.01</v>
      </c>
      <c r="I1" s="23">
        <f>RTD("cqg.rtd", ,"ContractData",C1, "NetLastTradeToday",, "T")</f>
        <v>-0.43</v>
      </c>
      <c r="J1" s="24">
        <f>RTD("cqg.rtd", ,"ContractData",C1, "PerCentNetLastTrade",, "T")/100</f>
        <v>-3.5702424443706409E-3</v>
      </c>
      <c r="K1" s="25">
        <f>RTD("cqg.rtd", ,"ContractData", C1, "T_CVol",, "T")</f>
        <v>748051</v>
      </c>
      <c r="L1" s="23">
        <v>1</v>
      </c>
      <c r="M1" s="26">
        <f>RANK($J1,$J$1:J$69)+COUNTIF($J$1:J1,J1)-1</f>
        <v>50</v>
      </c>
      <c r="N1" s="23" t="str">
        <f>C1</f>
        <v xml:space="preserve">S.US.ACN       </v>
      </c>
      <c r="O1" s="23" t="str">
        <f>VLOOKUP($L1,$M$1:$N$69,2,FALSE)</f>
        <v>S.US.QRVO</v>
      </c>
      <c r="P1" s="24">
        <f>RTD("cqg.rtd", ,"ContractData",O1, "PerCentNetLastTrade",, "T")/100</f>
        <v>3.3636614281775577E-2</v>
      </c>
      <c r="Q1" s="23" t="str">
        <f>"https://finance.yahoo.com/quote/"&amp;RIGHT(O1,(LEN(O1)-5))</f>
        <v>https://finance.yahoo.com/quote/QRVO</v>
      </c>
      <c r="S1" s="24">
        <f>IF(P1&gt;=0,P1,NA())</f>
        <v>3.3636614281775577E-2</v>
      </c>
      <c r="T1" s="24" t="e">
        <f>IF(P1&gt;=0,NA(),-1*P1)</f>
        <v>#N/A</v>
      </c>
      <c r="V1" s="23" t="str">
        <f>RTD("cqg.rtd", ,"ContractData",O1, "LongDescription",, "T")</f>
        <v>Qorvo</v>
      </c>
      <c r="Y1" s="24">
        <f>IFERROR(S1,P1)</f>
        <v>3.3636614281775577E-2</v>
      </c>
      <c r="AA1" s="23">
        <f>IF(S1="NA()",0,1)</f>
        <v>1</v>
      </c>
      <c r="AB1" s="23">
        <f>IFERROR(AA1,0)</f>
        <v>1</v>
      </c>
      <c r="AD1" s="24">
        <f>IFERROR(S1,"")</f>
        <v>3.3636614281775577E-2</v>
      </c>
      <c r="AE1" s="24" t="str">
        <f>IFERROR(T1,"")</f>
        <v/>
      </c>
      <c r="AF1" s="24" t="str">
        <f>IF(AE1="","",Y1)</f>
        <v/>
      </c>
    </row>
    <row r="2" spans="1:34" x14ac:dyDescent="0.3">
      <c r="A2" s="23" t="s">
        <v>46</v>
      </c>
      <c r="B2" s="23" t="s">
        <v>47</v>
      </c>
      <c r="C2" s="23" t="str">
        <f t="shared" ref="C2:C65" si="0">"S.US."&amp;B2</f>
        <v xml:space="preserve">S.US.ATVI      </v>
      </c>
      <c r="D2" s="23" t="str">
        <f>RTD("cqg.rtd", ,"ContractData",C2, "LongDescription",, "T")</f>
        <v>Activision Blizzard Inc</v>
      </c>
      <c r="E2" s="23">
        <f>RTD("cqg.rtd", ,"ContractData",C2, "Open",, "T")</f>
        <v>53.9</v>
      </c>
      <c r="F2" s="23">
        <f>RTD("cqg.rtd", ,"ContractData",C2, "High",, "T")</f>
        <v>55.27</v>
      </c>
      <c r="G2" s="23">
        <f>RTD("cqg.rtd", ,"ContractData",C2, "Low",, "T")</f>
        <v>53.660000000000004</v>
      </c>
      <c r="H2" s="23">
        <f>RTD("cqg.rtd", ,"ContractData",C2, "LastTradeToday",, "T")</f>
        <v>54.99</v>
      </c>
      <c r="I2" s="23">
        <f>RTD("cqg.rtd", ,"ContractData",C2, "NetLastTradeToday",, "T")</f>
        <v>0.76</v>
      </c>
      <c r="J2" s="24">
        <f>RTD("cqg.rtd", ,"ContractData",C2, "PerCentNetLastTrade",, "T")/100</f>
        <v>1.4014383182740181E-2</v>
      </c>
      <c r="K2" s="25">
        <f>RTD("cqg.rtd", ,"ContractData", C2, "T_CVol",, "T")</f>
        <v>4473512</v>
      </c>
      <c r="L2" s="23">
        <f>L1+1</f>
        <v>2</v>
      </c>
      <c r="M2" s="26">
        <f>RANK($J2,$J$1:J$69)+COUNTIF($J$1:J2,J2)-1</f>
        <v>8</v>
      </c>
      <c r="N2" s="23" t="str">
        <f t="shared" ref="N2:N65" si="1">C2</f>
        <v xml:space="preserve">S.US.ATVI      </v>
      </c>
      <c r="O2" s="23" t="str">
        <f t="shared" ref="O2:O65" si="2">VLOOKUP($L2,$M$1:$N$69,2,FALSE)</f>
        <v xml:space="preserve">S.US.NVDA      </v>
      </c>
      <c r="P2" s="24">
        <f>RTD("cqg.rtd", ,"ContractData",O2, "PerCentNetLastTrade",, "T")/100</f>
        <v>2.4585029752583778E-2</v>
      </c>
      <c r="Q2" s="23" t="str">
        <f t="shared" ref="Q2:Q65" si="3">"https://finance.yahoo.com/quote/"&amp;RIGHT(O2,(LEN(O2)-5))</f>
        <v xml:space="preserve">https://finance.yahoo.com/quote/NVDA      </v>
      </c>
      <c r="S2" s="24">
        <f t="shared" ref="S2:S65" si="4">IF(P2&gt;=0,P2,NA())</f>
        <v>2.4585029752583778E-2</v>
      </c>
      <c r="T2" s="24" t="e">
        <f t="shared" ref="T2:T65" si="5">IF(P2&gt;=0,NA(),-1*P2)</f>
        <v>#N/A</v>
      </c>
      <c r="V2" s="23" t="str">
        <f>RTD("cqg.rtd", ,"ContractData",O2, "LongDescription",, "T")</f>
        <v>NVIDIA Corp</v>
      </c>
      <c r="Y2" s="24">
        <f t="shared" ref="Y2:Y65" si="6">IFERROR(S2,P2)</f>
        <v>2.4585029752583778E-2</v>
      </c>
      <c r="AA2" s="23">
        <f t="shared" ref="AA2:AA65" si="7">IF(S2="NA()",0,1)</f>
        <v>1</v>
      </c>
      <c r="AB2" s="23">
        <f t="shared" ref="AB2:AB65" si="8">IFERROR(AA2,0)</f>
        <v>1</v>
      </c>
      <c r="AD2" s="24">
        <f t="shared" ref="AD2:AD24" si="9">IFERROR(S2,"")</f>
        <v>2.4585029752583778E-2</v>
      </c>
      <c r="AE2" s="24" t="str">
        <f t="shared" ref="AE2:AE24" si="10">IFERROR(T2,"")</f>
        <v/>
      </c>
      <c r="AF2" s="24" t="str">
        <f t="shared" ref="AF2:AF25" si="11">IF(AE2="","",Y2)</f>
        <v/>
      </c>
    </row>
    <row r="3" spans="1:34" x14ac:dyDescent="0.3">
      <c r="A3" s="23" t="s">
        <v>6</v>
      </c>
      <c r="B3" s="23" t="s">
        <v>7</v>
      </c>
      <c r="C3" s="23" t="str">
        <f t="shared" si="0"/>
        <v xml:space="preserve">S.US.ADBE      </v>
      </c>
      <c r="D3" s="23" t="str">
        <f>RTD("cqg.rtd", ,"ContractData",C3, "LongDescription",, "T")</f>
        <v>Adobe Systems Inc</v>
      </c>
      <c r="E3" s="23">
        <f>RTD("cqg.rtd", ,"ContractData",C3, "Open",, "T")</f>
        <v>132.77000000000001</v>
      </c>
      <c r="F3" s="23">
        <f>RTD("cqg.rtd", ,"ContractData",C3, "High",, "T")</f>
        <v>134.84</v>
      </c>
      <c r="G3" s="23">
        <f>RTD("cqg.rtd", ,"ContractData",C3, "Low",, "T")</f>
        <v>130.82</v>
      </c>
      <c r="H3" s="23">
        <f>RTD("cqg.rtd", ,"ContractData",C3, "LastTradeToday",, "T")</f>
        <v>134.01</v>
      </c>
      <c r="I3" s="23">
        <f>RTD("cqg.rtd", ,"ContractData",C3, "NetLastTradeToday",, "T")</f>
        <v>-0.32</v>
      </c>
      <c r="J3" s="24">
        <f>RTD("cqg.rtd", ,"ContractData",C3, "PerCentNetLastTrade",, "T")/100</f>
        <v>-2.3821931065286981E-3</v>
      </c>
      <c r="K3" s="25">
        <f>RTD("cqg.rtd", ,"ContractData", C3, "T_CVol",, "T")</f>
        <v>2164976</v>
      </c>
      <c r="L3" s="23">
        <f t="shared" ref="L3:L66" si="12">L2+1</f>
        <v>3</v>
      </c>
      <c r="M3" s="26">
        <f>RANK($J3,$J$1:J$69)+COUNTIF($J$1:J3,J3)-1</f>
        <v>45</v>
      </c>
      <c r="N3" s="23" t="str">
        <f t="shared" si="1"/>
        <v xml:space="preserve">S.US.ADBE      </v>
      </c>
      <c r="O3" s="23" t="str">
        <f t="shared" si="2"/>
        <v xml:space="preserve">S.US.SWKS      </v>
      </c>
      <c r="P3" s="24">
        <f>RTD("cqg.rtd", ,"ContractData",O3, "PerCentNetLastTrade",, "T")/100</f>
        <v>2.2277473893585281E-2</v>
      </c>
      <c r="Q3" s="23" t="str">
        <f t="shared" si="3"/>
        <v xml:space="preserve">https://finance.yahoo.com/quote/SWKS      </v>
      </c>
      <c r="S3" s="24">
        <f t="shared" si="4"/>
        <v>2.2277473893585281E-2</v>
      </c>
      <c r="T3" s="24" t="e">
        <f t="shared" si="5"/>
        <v>#N/A</v>
      </c>
      <c r="V3" s="23" t="str">
        <f>RTD("cqg.rtd", ,"ContractData",O3, "LongDescription",, "T")</f>
        <v>Skyworks Solutions Inc</v>
      </c>
      <c r="Y3" s="24">
        <f t="shared" si="6"/>
        <v>2.2277473893585281E-2</v>
      </c>
      <c r="AA3" s="23">
        <f t="shared" si="7"/>
        <v>1</v>
      </c>
      <c r="AB3" s="23">
        <f t="shared" si="8"/>
        <v>1</v>
      </c>
      <c r="AD3" s="24">
        <f t="shared" si="9"/>
        <v>2.2277473893585281E-2</v>
      </c>
      <c r="AE3" s="24" t="str">
        <f t="shared" si="10"/>
        <v/>
      </c>
      <c r="AF3" s="24" t="str">
        <f t="shared" si="11"/>
        <v/>
      </c>
    </row>
    <row r="4" spans="1:34" x14ac:dyDescent="0.3">
      <c r="A4" s="23" t="s">
        <v>112</v>
      </c>
      <c r="B4" s="23" t="s">
        <v>113</v>
      </c>
      <c r="C4" s="23" t="str">
        <f t="shared" si="0"/>
        <v xml:space="preserve">S.US.AMD       </v>
      </c>
      <c r="D4" s="23" t="str">
        <f>RTD("cqg.rtd", ,"ContractData",C4, "LongDescription",, "T")</f>
        <v>Advanced Micro Devices</v>
      </c>
      <c r="E4" s="23">
        <f>RTD("cqg.rtd", ,"ContractData",C4, "Open",, "T")</f>
        <v>10.99</v>
      </c>
      <c r="F4" s="23">
        <f>RTD("cqg.rtd", ,"ContractData",C4, "High",, "T")</f>
        <v>11.49</v>
      </c>
      <c r="G4" s="23">
        <f>RTD("cqg.rtd", ,"ContractData",C4, "Low",, "T")</f>
        <v>10.81</v>
      </c>
      <c r="H4" s="23">
        <f>RTD("cqg.rtd", ,"ContractData",C4, "LastTradeToday",, "T")</f>
        <v>11.24</v>
      </c>
      <c r="I4" s="23">
        <f>RTD("cqg.rtd", ,"ContractData",C4, "NetLastTradeToday",, "T")</f>
        <v>0.04</v>
      </c>
      <c r="J4" s="24">
        <f>RTD("cqg.rtd", ,"ContractData",C4, "PerCentNetLastTrade",, "T")/100</f>
        <v>3.5714285714285713E-3</v>
      </c>
      <c r="K4" s="25">
        <f>RTD("cqg.rtd", ,"ContractData", C4, "T_CVol",, "T")</f>
        <v>60956631</v>
      </c>
      <c r="L4" s="23">
        <f t="shared" si="12"/>
        <v>4</v>
      </c>
      <c r="M4" s="26">
        <f>RANK($J4,$J$1:J$69)+COUNTIF($J$1:J4,J4)-1</f>
        <v>28</v>
      </c>
      <c r="N4" s="23" t="str">
        <f t="shared" si="1"/>
        <v xml:space="preserve">S.US.AMD       </v>
      </c>
      <c r="O4" s="23" t="str">
        <f t="shared" si="2"/>
        <v>S.US.AVGO</v>
      </c>
      <c r="P4" s="24">
        <f>RTD("cqg.rtd", ,"ContractData",O4, "PerCentNetLastTrade",, "T")/100</f>
        <v>2.0070940392767543E-2</v>
      </c>
      <c r="Q4" s="23" t="str">
        <f t="shared" si="3"/>
        <v>https://finance.yahoo.com/quote/AVGO</v>
      </c>
      <c r="S4" s="24">
        <f t="shared" si="4"/>
        <v>2.0070940392767543E-2</v>
      </c>
      <c r="T4" s="24" t="e">
        <f t="shared" si="5"/>
        <v>#N/A</v>
      </c>
      <c r="V4" s="23" t="str">
        <f>RTD("cqg.rtd", ,"ContractData",O4, "LongDescription",, "T")</f>
        <v>Broadcom Limited</v>
      </c>
      <c r="Y4" s="24">
        <f t="shared" si="6"/>
        <v>2.0070940392767543E-2</v>
      </c>
      <c r="AA4" s="23">
        <f t="shared" si="7"/>
        <v>1</v>
      </c>
      <c r="AB4" s="23">
        <f t="shared" si="8"/>
        <v>1</v>
      </c>
      <c r="AD4" s="24">
        <f t="shared" si="9"/>
        <v>2.0070940392767543E-2</v>
      </c>
      <c r="AE4" s="24" t="str">
        <f t="shared" si="10"/>
        <v/>
      </c>
      <c r="AF4" s="24" t="str">
        <f t="shared" si="11"/>
        <v/>
      </c>
    </row>
    <row r="5" spans="1:34" x14ac:dyDescent="0.3">
      <c r="A5" s="23" t="s">
        <v>116</v>
      </c>
      <c r="B5" s="23" t="s">
        <v>117</v>
      </c>
      <c r="C5" s="23" t="str">
        <f t="shared" si="0"/>
        <v xml:space="preserve">S.US.AKAM      </v>
      </c>
      <c r="D5" s="23" t="str">
        <f>RTD("cqg.rtd", ,"ContractData",C5, "LongDescription",, "T")</f>
        <v>Akamai Tech Inc</v>
      </c>
      <c r="E5" s="23">
        <f>RTD("cqg.rtd", ,"ContractData",C5, "Open",, "T")</f>
        <v>47.5</v>
      </c>
      <c r="F5" s="23">
        <f>RTD("cqg.rtd", ,"ContractData",C5, "High",, "T")</f>
        <v>47.7</v>
      </c>
      <c r="G5" s="23">
        <f>RTD("cqg.rtd", ,"ContractData",C5, "Low",, "T")</f>
        <v>46.9</v>
      </c>
      <c r="H5" s="23">
        <f>RTD("cqg.rtd", ,"ContractData",C5, "LastTradeToday",, "T")</f>
        <v>46.99</v>
      </c>
      <c r="I5" s="23">
        <f>RTD("cqg.rtd", ,"ContractData",C5, "NetLastTradeToday",, "T")</f>
        <v>-0.51</v>
      </c>
      <c r="J5" s="24">
        <f>RTD("cqg.rtd", ,"ContractData",C5, "PerCentNetLastTrade",, "T")/100</f>
        <v>-1.0736842105263157E-2</v>
      </c>
      <c r="K5" s="25">
        <f>RTD("cqg.rtd", ,"ContractData", C5, "T_CVol",, "T")</f>
        <v>2094577</v>
      </c>
      <c r="L5" s="23">
        <f t="shared" si="12"/>
        <v>5</v>
      </c>
      <c r="M5" s="26">
        <f>RANK($J5,$J$1:J$69)+COUNTIF($J$1:J5,J5)-1</f>
        <v>61</v>
      </c>
      <c r="N5" s="23" t="str">
        <f t="shared" si="1"/>
        <v xml:space="preserve">S.US.AKAM      </v>
      </c>
      <c r="O5" s="23" t="str">
        <f t="shared" si="2"/>
        <v xml:space="preserve">S.US.AMAT      </v>
      </c>
      <c r="P5" s="24">
        <f>RTD("cqg.rtd", ,"ContractData",O5, "PerCentNetLastTrade",, "T")/100</f>
        <v>1.941066417212348E-2</v>
      </c>
      <c r="Q5" s="23" t="str">
        <f t="shared" si="3"/>
        <v xml:space="preserve">https://finance.yahoo.com/quote/AMAT      </v>
      </c>
      <c r="S5" s="24">
        <f t="shared" si="4"/>
        <v>1.941066417212348E-2</v>
      </c>
      <c r="T5" s="24" t="e">
        <f t="shared" si="5"/>
        <v>#N/A</v>
      </c>
      <c r="V5" s="23" t="str">
        <f>RTD("cqg.rtd", ,"ContractData",O5, "LongDescription",, "T")</f>
        <v>Applied Materials Inc</v>
      </c>
      <c r="Y5" s="24">
        <f t="shared" si="6"/>
        <v>1.941066417212348E-2</v>
      </c>
      <c r="AA5" s="23">
        <f t="shared" si="7"/>
        <v>1</v>
      </c>
      <c r="AB5" s="23">
        <f t="shared" si="8"/>
        <v>1</v>
      </c>
      <c r="AD5" s="24">
        <f t="shared" si="9"/>
        <v>1.941066417212348E-2</v>
      </c>
      <c r="AE5" s="24" t="str">
        <f t="shared" si="10"/>
        <v/>
      </c>
      <c r="AF5" s="24" t="str">
        <f t="shared" si="11"/>
        <v/>
      </c>
    </row>
    <row r="6" spans="1:34" x14ac:dyDescent="0.3">
      <c r="A6" s="23" t="s">
        <v>24</v>
      </c>
      <c r="B6" s="23" t="s">
        <v>25</v>
      </c>
      <c r="C6" s="23" t="str">
        <f t="shared" si="0"/>
        <v xml:space="preserve">S.US.ADS       </v>
      </c>
      <c r="D6" s="23" t="str">
        <f>RTD("cqg.rtd", ,"ContractData",C6, "LongDescription",, "T")</f>
        <v>Alliance Data Systems Corp</v>
      </c>
      <c r="E6" s="23">
        <f>RTD("cqg.rtd", ,"ContractData",C6, "Open",, "T")</f>
        <v>237.05</v>
      </c>
      <c r="F6" s="23">
        <f>RTD("cqg.rtd", ,"ContractData",C6, "High",, "T")</f>
        <v>238.53</v>
      </c>
      <c r="G6" s="23">
        <f>RTD("cqg.rtd", ,"ContractData",C6, "Low",, "T")</f>
        <v>232.81</v>
      </c>
      <c r="H6" s="23">
        <f>RTD("cqg.rtd", ,"ContractData",C6, "LastTradeToday",, "T")</f>
        <v>234.78</v>
      </c>
      <c r="I6" s="23">
        <f>RTD("cqg.rtd", ,"ContractData",C6, "NetLastTradeToday",, "T")</f>
        <v>-3.41</v>
      </c>
      <c r="J6" s="24">
        <f>RTD("cqg.rtd", ,"ContractData",C6, "PerCentNetLastTrade",, "T")/100</f>
        <v>-1.431630211175952E-2</v>
      </c>
      <c r="K6" s="25">
        <f>RTD("cqg.rtd", ,"ContractData", C6, "T_CVol",, "T")</f>
        <v>257588</v>
      </c>
      <c r="L6" s="23">
        <f t="shared" si="12"/>
        <v>6</v>
      </c>
      <c r="M6" s="26">
        <f>RANK($J6,$J$1:J$69)+COUNTIF($J$1:J6,J6)-1</f>
        <v>66</v>
      </c>
      <c r="N6" s="23" t="str">
        <f t="shared" si="1"/>
        <v xml:space="preserve">S.US.ADS       </v>
      </c>
      <c r="O6" s="23" t="str">
        <f t="shared" si="2"/>
        <v xml:space="preserve">S.US.ADI       </v>
      </c>
      <c r="P6" s="24">
        <f>RTD("cqg.rtd", ,"ContractData",O6, "PerCentNetLastTrade",, "T")/100</f>
        <v>1.5812292782453455E-2</v>
      </c>
      <c r="Q6" s="23" t="str">
        <f t="shared" si="3"/>
        <v xml:space="preserve">https://finance.yahoo.com/quote/ADI       </v>
      </c>
      <c r="S6" s="24">
        <f t="shared" si="4"/>
        <v>1.5812292782453455E-2</v>
      </c>
      <c r="T6" s="24" t="e">
        <f t="shared" si="5"/>
        <v>#N/A</v>
      </c>
      <c r="V6" s="23" t="str">
        <f>RTD("cqg.rtd", ,"ContractData",O6, "LongDescription",, "T")</f>
        <v>Analog Devices Inc</v>
      </c>
      <c r="Y6" s="24">
        <f t="shared" si="6"/>
        <v>1.5812292782453455E-2</v>
      </c>
      <c r="AA6" s="23">
        <f t="shared" si="7"/>
        <v>1</v>
      </c>
      <c r="AB6" s="23">
        <f t="shared" si="8"/>
        <v>1</v>
      </c>
      <c r="AD6" s="24">
        <f t="shared" si="9"/>
        <v>1.5812292782453455E-2</v>
      </c>
      <c r="AE6" s="24" t="str">
        <f t="shared" si="10"/>
        <v/>
      </c>
      <c r="AF6" s="24" t="str">
        <f t="shared" si="11"/>
        <v/>
      </c>
      <c r="AH6" s="23" t="s">
        <v>169</v>
      </c>
    </row>
    <row r="7" spans="1:34" x14ac:dyDescent="0.3">
      <c r="A7" s="23" t="s">
        <v>134</v>
      </c>
      <c r="B7" s="23" t="s">
        <v>135</v>
      </c>
      <c r="C7" s="23" t="str">
        <f t="shared" si="0"/>
        <v>S.US.GOOGL</v>
      </c>
      <c r="D7" s="23" t="str">
        <f>RTD("cqg.rtd", ,"ContractData",C7, "LongDescription",, "T")</f>
        <v>Alphabet Inc. Class A</v>
      </c>
      <c r="E7" s="23">
        <f>RTD("cqg.rtd", ,"ContractData",C7, "Open",, "T")</f>
        <v>943.2</v>
      </c>
      <c r="F7" s="23">
        <f>RTD("cqg.rtd", ,"ContractData",C7, "High",, "T")</f>
        <v>952.53</v>
      </c>
      <c r="G7" s="23">
        <f>RTD("cqg.rtd", ,"ContractData",C7, "Low",, "T")</f>
        <v>941.27</v>
      </c>
      <c r="H7" s="23">
        <f>RTD("cqg.rtd", ,"ContractData",C7, "LastTradeToday",, "T")</f>
        <v>947.52</v>
      </c>
      <c r="I7" s="23">
        <f>RTD("cqg.rtd", ,"ContractData",C7, "NetLastTradeToday",, "T")</f>
        <v>5.3500000000000005</v>
      </c>
      <c r="J7" s="24">
        <f>RTD("cqg.rtd", ,"ContractData",C7, "PerCentNetLastTrade",, "T")/100</f>
        <v>5.6783807593109529E-3</v>
      </c>
      <c r="K7" s="25">
        <f>RTD("cqg.rtd", ,"ContractData", C7, "T_CVol",, "T")</f>
        <v>1070187</v>
      </c>
      <c r="L7" s="23">
        <f t="shared" si="12"/>
        <v>7</v>
      </c>
      <c r="M7" s="26">
        <f>RANK($J7,$J$1:J$69)+COUNTIF($J$1:J7,J7)-1</f>
        <v>24</v>
      </c>
      <c r="N7" s="23" t="str">
        <f t="shared" si="1"/>
        <v>S.US.GOOGL</v>
      </c>
      <c r="O7" s="23" t="str">
        <f t="shared" si="2"/>
        <v xml:space="preserve">S.US.XRX       </v>
      </c>
      <c r="P7" s="24">
        <f>RTD("cqg.rtd", ,"ContractData",O7, "PerCentNetLastTrade",, "T")/100</f>
        <v>1.4534883720930232E-2</v>
      </c>
      <c r="Q7" s="23" t="str">
        <f t="shared" si="3"/>
        <v xml:space="preserve">https://finance.yahoo.com/quote/XRX       </v>
      </c>
      <c r="S7" s="24">
        <f t="shared" si="4"/>
        <v>1.4534883720930232E-2</v>
      </c>
      <c r="T7" s="24" t="e">
        <f t="shared" si="5"/>
        <v>#N/A</v>
      </c>
      <c r="V7" s="23" t="str">
        <f>RTD("cqg.rtd", ,"ContractData",O7, "LongDescription",, "T")</f>
        <v>Xerox Corp</v>
      </c>
      <c r="Y7" s="24">
        <f t="shared" si="6"/>
        <v>1.4534883720930232E-2</v>
      </c>
      <c r="AA7" s="23">
        <f t="shared" si="7"/>
        <v>1</v>
      </c>
      <c r="AB7" s="23">
        <f t="shared" si="8"/>
        <v>1</v>
      </c>
      <c r="AD7" s="24">
        <f t="shared" si="9"/>
        <v>1.4534883720930232E-2</v>
      </c>
      <c r="AE7" s="24" t="str">
        <f t="shared" si="10"/>
        <v/>
      </c>
      <c r="AF7" s="24" t="str">
        <f t="shared" si="11"/>
        <v/>
      </c>
    </row>
    <row r="8" spans="1:34" x14ac:dyDescent="0.3">
      <c r="A8" s="23" t="s">
        <v>136</v>
      </c>
      <c r="B8" s="23" t="s">
        <v>137</v>
      </c>
      <c r="C8" s="23" t="str">
        <f t="shared" si="0"/>
        <v>S.US.GOOG</v>
      </c>
      <c r="D8" s="23" t="str">
        <f>RTD("cqg.rtd", ,"ContractData",C8, "LongDescription",, "T")</f>
        <v>Google, Inc. Class C</v>
      </c>
      <c r="E8" s="23">
        <f>RTD("cqg.rtd", ,"ContractData",C8, "Open",, "T")</f>
        <v>921</v>
      </c>
      <c r="F8" s="23">
        <f>RTD("cqg.rtd", ,"ContractData",C8, "High",, "T")</f>
        <v>930.94</v>
      </c>
      <c r="G8" s="23">
        <f>RTD("cqg.rtd", ,"ContractData",C8, "Low",, "T")</f>
        <v>918.75</v>
      </c>
      <c r="H8" s="23">
        <f>RTD("cqg.rtd", ,"ContractData",C8, "LastTradeToday",, "T")</f>
        <v>927.06000000000006</v>
      </c>
      <c r="I8" s="23">
        <f>RTD("cqg.rtd", ,"ContractData",C8, "NetLastTradeToday",, "T")</f>
        <v>7.44</v>
      </c>
      <c r="J8" s="24">
        <f>RTD("cqg.rtd", ,"ContractData",C8, "PerCentNetLastTrade",, "T")/100</f>
        <v>8.0902981666340443E-3</v>
      </c>
      <c r="K8" s="25">
        <f>RTD("cqg.rtd", ,"ContractData", C8, "T_CVol",, "T")</f>
        <v>926271</v>
      </c>
      <c r="L8" s="23">
        <f t="shared" si="12"/>
        <v>8</v>
      </c>
      <c r="M8" s="26">
        <f>RANK($J8,$J$1:J$69)+COUNTIF($J$1:J8,J8)-1</f>
        <v>19</v>
      </c>
      <c r="N8" s="23" t="str">
        <f t="shared" si="1"/>
        <v>S.US.GOOG</v>
      </c>
      <c r="O8" s="23" t="str">
        <f t="shared" si="2"/>
        <v xml:space="preserve">S.US.ATVI      </v>
      </c>
      <c r="P8" s="24">
        <f>RTD("cqg.rtd", ,"ContractData",O8, "PerCentNetLastTrade",, "T")/100</f>
        <v>1.4014383182740181E-2</v>
      </c>
      <c r="Q8" s="23" t="str">
        <f t="shared" si="3"/>
        <v xml:space="preserve">https://finance.yahoo.com/quote/ATVI      </v>
      </c>
      <c r="S8" s="24">
        <f t="shared" si="4"/>
        <v>1.4014383182740181E-2</v>
      </c>
      <c r="T8" s="24" t="e">
        <f t="shared" si="5"/>
        <v>#N/A</v>
      </c>
      <c r="V8" s="23" t="str">
        <f>RTD("cqg.rtd", ,"ContractData",O8, "LongDescription",, "T")</f>
        <v>Activision Blizzard Inc</v>
      </c>
      <c r="Y8" s="24">
        <f t="shared" si="6"/>
        <v>1.4014383182740181E-2</v>
      </c>
      <c r="AA8" s="23">
        <f t="shared" si="7"/>
        <v>1</v>
      </c>
      <c r="AB8" s="23">
        <f t="shared" si="8"/>
        <v>1</v>
      </c>
      <c r="AD8" s="24">
        <f t="shared" si="9"/>
        <v>1.4014383182740181E-2</v>
      </c>
      <c r="AE8" s="24" t="str">
        <f t="shared" si="10"/>
        <v/>
      </c>
      <c r="AF8" s="24" t="str">
        <f t="shared" si="11"/>
        <v/>
      </c>
    </row>
    <row r="9" spans="1:34" x14ac:dyDescent="0.3">
      <c r="A9" s="23" t="s">
        <v>76</v>
      </c>
      <c r="B9" s="23" t="s">
        <v>77</v>
      </c>
      <c r="C9" s="23" t="str">
        <f t="shared" si="0"/>
        <v xml:space="preserve">S.US.APH       </v>
      </c>
      <c r="D9" s="23" t="str">
        <f>RTD("cqg.rtd", ,"ContractData",C9, "LongDescription",, "T")</f>
        <v>Amphenol</v>
      </c>
      <c r="E9" s="23">
        <f>RTD("cqg.rtd", ,"ContractData",C9, "Open",, "T")</f>
        <v>72.13</v>
      </c>
      <c r="F9" s="23">
        <f>RTD("cqg.rtd", ,"ContractData",C9, "High",, "T")</f>
        <v>72.5</v>
      </c>
      <c r="G9" s="23">
        <f>RTD("cqg.rtd", ,"ContractData",C9, "Low",, "T")</f>
        <v>71.37</v>
      </c>
      <c r="H9" s="23">
        <f>RTD("cqg.rtd", ,"ContractData",C9, "LastTradeToday",, "T")</f>
        <v>72.2</v>
      </c>
      <c r="I9" s="23">
        <f>RTD("cqg.rtd", ,"ContractData",C9, "NetLastTradeToday",, "T")</f>
        <v>-0.36</v>
      </c>
      <c r="J9" s="24">
        <f>RTD("cqg.rtd", ,"ContractData",C9, "PerCentNetLastTrade",, "T")/100</f>
        <v>-4.9614112458654909E-3</v>
      </c>
      <c r="K9" s="25">
        <f>RTD("cqg.rtd", ,"ContractData", C9, "T_CVol",, "T")</f>
        <v>341795</v>
      </c>
      <c r="L9" s="23">
        <f t="shared" si="12"/>
        <v>9</v>
      </c>
      <c r="M9" s="26">
        <f>RANK($J9,$J$1:J$69)+COUNTIF($J$1:J9,J9)-1</f>
        <v>56</v>
      </c>
      <c r="N9" s="23" t="str">
        <f t="shared" si="1"/>
        <v xml:space="preserve">S.US.APH       </v>
      </c>
      <c r="O9" s="23" t="str">
        <f t="shared" si="2"/>
        <v>S.US.EA</v>
      </c>
      <c r="P9" s="24">
        <f>RTD("cqg.rtd", ,"ContractData",O9, "PerCentNetLastTrade",, "T")/100</f>
        <v>1.3492968453059672E-2</v>
      </c>
      <c r="Q9" s="23" t="str">
        <f t="shared" si="3"/>
        <v>https://finance.yahoo.com/quote/EA</v>
      </c>
      <c r="S9" s="24">
        <f t="shared" si="4"/>
        <v>1.3492968453059672E-2</v>
      </c>
      <c r="T9" s="24" t="e">
        <f t="shared" si="5"/>
        <v>#N/A</v>
      </c>
      <c r="V9" s="23" t="str">
        <f>RTD("cqg.rtd", ,"ContractData",O9, "LongDescription",, "T")</f>
        <v>Electronic Arts</v>
      </c>
      <c r="Y9" s="24">
        <f t="shared" si="6"/>
        <v>1.3492968453059672E-2</v>
      </c>
      <c r="AA9" s="23">
        <f t="shared" si="7"/>
        <v>1</v>
      </c>
      <c r="AB9" s="23">
        <f t="shared" si="8"/>
        <v>1</v>
      </c>
      <c r="AD9" s="24">
        <f t="shared" si="9"/>
        <v>1.3492968453059672E-2</v>
      </c>
      <c r="AE9" s="24" t="str">
        <f t="shared" si="10"/>
        <v/>
      </c>
      <c r="AF9" s="24" t="str">
        <f t="shared" si="11"/>
        <v/>
      </c>
    </row>
    <row r="10" spans="1:34" x14ac:dyDescent="0.3">
      <c r="A10" s="23" t="s">
        <v>114</v>
      </c>
      <c r="B10" s="23" t="s">
        <v>115</v>
      </c>
      <c r="C10" s="23" t="str">
        <f t="shared" si="0"/>
        <v xml:space="preserve">S.US.ADI       </v>
      </c>
      <c r="D10" s="23" t="str">
        <f>RTD("cqg.rtd", ,"ContractData",C10, "LongDescription",, "T")</f>
        <v>Analog Devices Inc</v>
      </c>
      <c r="E10" s="23">
        <f>RTD("cqg.rtd", ,"ContractData",C10, "Open",, "T")</f>
        <v>79.52</v>
      </c>
      <c r="F10" s="23">
        <f>RTD("cqg.rtd", ,"ContractData",C10, "High",, "T")</f>
        <v>81.320000000000007</v>
      </c>
      <c r="G10" s="23">
        <f>RTD("cqg.rtd", ,"ContractData",C10, "Low",, "T")</f>
        <v>79.03</v>
      </c>
      <c r="H10" s="23">
        <f>RTD("cqg.rtd", ,"ContractData",C10, "LastTradeToday",, "T")</f>
        <v>79.66</v>
      </c>
      <c r="I10" s="23">
        <f>RTD("cqg.rtd", ,"ContractData",C10, "NetLastTradeToday",, "T")</f>
        <v>1.24</v>
      </c>
      <c r="J10" s="24">
        <f>RTD("cqg.rtd", ,"ContractData",C10, "PerCentNetLastTrade",, "T")/100</f>
        <v>1.5812292782453455E-2</v>
      </c>
      <c r="K10" s="25">
        <f>RTD("cqg.rtd", ,"ContractData", C10, "T_CVol",, "T")</f>
        <v>3028502</v>
      </c>
      <c r="L10" s="23">
        <f t="shared" si="12"/>
        <v>10</v>
      </c>
      <c r="M10" s="26">
        <f>RANK($J10,$J$1:J$69)+COUNTIF($J$1:J10,J10)-1</f>
        <v>6</v>
      </c>
      <c r="N10" s="23" t="str">
        <f t="shared" si="1"/>
        <v xml:space="preserve">S.US.ADI       </v>
      </c>
      <c r="O10" s="23" t="str">
        <f t="shared" si="2"/>
        <v xml:space="preserve">S.US.MU        </v>
      </c>
      <c r="P10" s="24">
        <f>RTD("cqg.rtd", ,"ContractData",O10, "PerCentNetLastTrade",, "T")/100</f>
        <v>1.2592592592592593E-2</v>
      </c>
      <c r="Q10" s="23" t="str">
        <f t="shared" si="3"/>
        <v xml:space="preserve">https://finance.yahoo.com/quote/MU        </v>
      </c>
      <c r="S10" s="24">
        <f t="shared" si="4"/>
        <v>1.2592592592592593E-2</v>
      </c>
      <c r="T10" s="24" t="e">
        <f t="shared" si="5"/>
        <v>#N/A</v>
      </c>
      <c r="V10" s="23" t="str">
        <f>RTD("cqg.rtd", ,"ContractData",O10, "LongDescription",, "T")</f>
        <v>Micron Technology Inc</v>
      </c>
      <c r="Y10" s="24">
        <f t="shared" si="6"/>
        <v>1.2592592592592593E-2</v>
      </c>
      <c r="AA10" s="23">
        <f t="shared" si="7"/>
        <v>1</v>
      </c>
      <c r="AB10" s="23">
        <f t="shared" si="8"/>
        <v>1</v>
      </c>
      <c r="AD10" s="24">
        <f t="shared" si="9"/>
        <v>1.2592592592592593E-2</v>
      </c>
      <c r="AE10" s="24" t="str">
        <f t="shared" si="10"/>
        <v/>
      </c>
      <c r="AF10" s="24" t="str">
        <f t="shared" si="11"/>
        <v/>
      </c>
    </row>
    <row r="11" spans="1:34" x14ac:dyDescent="0.3">
      <c r="A11" s="23" t="s">
        <v>54</v>
      </c>
      <c r="B11" s="23" t="s">
        <v>55</v>
      </c>
      <c r="C11" s="23" t="str">
        <f t="shared" si="0"/>
        <v xml:space="preserve">S.US.AAPL      </v>
      </c>
      <c r="D11" s="23" t="str">
        <f>RTD("cqg.rtd", ,"ContractData",C11, "LongDescription",, "T")</f>
        <v>Apple Inc</v>
      </c>
      <c r="E11" s="23">
        <f>RTD("cqg.rtd", ,"ContractData",C11, "Open",, "T")</f>
        <v>151.27000000000001</v>
      </c>
      <c r="F11" s="23">
        <f>RTD("cqg.rtd", ,"ContractData",C11, "High",, "T")</f>
        <v>153.34</v>
      </c>
      <c r="G11" s="23">
        <f>RTD("cqg.rtd", ,"ContractData",C11, "Low",, "T")</f>
        <v>151.13</v>
      </c>
      <c r="H11" s="23">
        <f>RTD("cqg.rtd", ,"ContractData",C11, "LastTradeToday",, "T")</f>
        <v>152.04</v>
      </c>
      <c r="I11" s="23">
        <f>RTD("cqg.rtd", ,"ContractData",C11, "NetLastTradeToday",, "T")</f>
        <v>1.78</v>
      </c>
      <c r="J11" s="24">
        <f>RTD("cqg.rtd", ,"ContractData",C11, "PerCentNetLastTrade",, "T")/100</f>
        <v>1.1846921797004993E-2</v>
      </c>
      <c r="K11" s="25">
        <f>RTD("cqg.rtd", ,"ContractData", C11, "T_CVol",, "T")</f>
        <v>20815157</v>
      </c>
      <c r="L11" s="23">
        <f t="shared" si="12"/>
        <v>11</v>
      </c>
      <c r="M11" s="26">
        <f>RANK($J11,$J$1:J$69)+COUNTIF($J$1:J11,J11)-1</f>
        <v>13</v>
      </c>
      <c r="N11" s="23" t="str">
        <f t="shared" si="1"/>
        <v xml:space="preserve">S.US.AAPL      </v>
      </c>
      <c r="O11" s="23" t="str">
        <f t="shared" si="2"/>
        <v>S.US.FB</v>
      </c>
      <c r="P11" s="24">
        <f>RTD("cqg.rtd", ,"ContractData",O11, "PerCentNetLastTrade",, "T")/100</f>
        <v>1.256472212633759E-2</v>
      </c>
      <c r="Q11" s="23" t="str">
        <f t="shared" si="3"/>
        <v>https://finance.yahoo.com/quote/FB</v>
      </c>
      <c r="S11" s="24">
        <f t="shared" si="4"/>
        <v>1.256472212633759E-2</v>
      </c>
      <c r="T11" s="24" t="e">
        <f t="shared" si="5"/>
        <v>#N/A</v>
      </c>
      <c r="V11" s="23" t="str">
        <f>RTD("cqg.rtd", ,"ContractData",O11, "LongDescription",, "T")</f>
        <v>Facebook, Inc.</v>
      </c>
      <c r="Y11" s="24">
        <f t="shared" si="6"/>
        <v>1.256472212633759E-2</v>
      </c>
      <c r="AA11" s="23">
        <f t="shared" si="7"/>
        <v>1</v>
      </c>
      <c r="AB11" s="23">
        <f t="shared" si="8"/>
        <v>1</v>
      </c>
      <c r="AD11" s="24">
        <f t="shared" si="9"/>
        <v>1.256472212633759E-2</v>
      </c>
      <c r="AE11" s="24" t="str">
        <f t="shared" si="10"/>
        <v/>
      </c>
      <c r="AF11" s="24" t="str">
        <f t="shared" si="11"/>
        <v/>
      </c>
    </row>
    <row r="12" spans="1:34" x14ac:dyDescent="0.3">
      <c r="A12" s="23" t="s">
        <v>16</v>
      </c>
      <c r="B12" s="23" t="s">
        <v>17</v>
      </c>
      <c r="C12" s="23" t="str">
        <f t="shared" si="0"/>
        <v xml:space="preserve">S.US.AMAT      </v>
      </c>
      <c r="D12" s="23" t="str">
        <f>RTD("cqg.rtd", ,"ContractData",C12, "LongDescription",, "T")</f>
        <v>Applied Materials Inc</v>
      </c>
      <c r="E12" s="23">
        <f>RTD("cqg.rtd", ,"ContractData",C12, "Open",, "T")</f>
        <v>43.1</v>
      </c>
      <c r="F12" s="23">
        <f>RTD("cqg.rtd", ,"ContractData",C12, "High",, "T")</f>
        <v>43.730000000000004</v>
      </c>
      <c r="G12" s="23">
        <f>RTD("cqg.rtd", ,"ContractData",C12, "Low",, "T")</f>
        <v>42.83</v>
      </c>
      <c r="H12" s="23">
        <f>RTD("cqg.rtd", ,"ContractData",C12, "LastTradeToday",, "T")</f>
        <v>43.59</v>
      </c>
      <c r="I12" s="23">
        <f>RTD("cqg.rtd", ,"ContractData",C12, "NetLastTradeToday",, "T")</f>
        <v>0.83000000000000007</v>
      </c>
      <c r="J12" s="24">
        <f>RTD("cqg.rtd", ,"ContractData",C12, "PerCentNetLastTrade",, "T")/100</f>
        <v>1.941066417212348E-2</v>
      </c>
      <c r="K12" s="25">
        <f>RTD("cqg.rtd", ,"ContractData", C12, "T_CVol",, "T")</f>
        <v>9807521</v>
      </c>
      <c r="L12" s="23">
        <f t="shared" si="12"/>
        <v>12</v>
      </c>
      <c r="M12" s="26">
        <f>RANK($J12,$J$1:J$69)+COUNTIF($J$1:J12,J12)-1</f>
        <v>5</v>
      </c>
      <c r="N12" s="23" t="str">
        <f t="shared" si="1"/>
        <v xml:space="preserve">S.US.AMAT      </v>
      </c>
      <c r="O12" s="23" t="str">
        <f t="shared" si="2"/>
        <v xml:space="preserve">S.US.XLNX      </v>
      </c>
      <c r="P12" s="24">
        <f>RTD("cqg.rtd", ,"ContractData",O12, "PerCentNetLastTrade",, "T")/100</f>
        <v>1.2353304508956147E-2</v>
      </c>
      <c r="Q12" s="23" t="str">
        <f t="shared" si="3"/>
        <v xml:space="preserve">https://finance.yahoo.com/quote/XLNX      </v>
      </c>
      <c r="S12" s="24">
        <f t="shared" si="4"/>
        <v>1.2353304508956147E-2</v>
      </c>
      <c r="T12" s="24" t="e">
        <f t="shared" si="5"/>
        <v>#N/A</v>
      </c>
      <c r="V12" s="23" t="str">
        <f>RTD("cqg.rtd", ,"ContractData",O12, "LongDescription",, "T")</f>
        <v>Xilinx Inc</v>
      </c>
      <c r="Y12" s="24">
        <f t="shared" si="6"/>
        <v>1.2353304508956147E-2</v>
      </c>
      <c r="AA12" s="23">
        <f t="shared" si="7"/>
        <v>1</v>
      </c>
      <c r="AB12" s="23">
        <f t="shared" si="8"/>
        <v>1</v>
      </c>
      <c r="AD12" s="24">
        <f t="shared" si="9"/>
        <v>1.2353304508956147E-2</v>
      </c>
      <c r="AE12" s="24" t="str">
        <f t="shared" si="10"/>
        <v/>
      </c>
      <c r="AF12" s="24" t="str">
        <f t="shared" si="11"/>
        <v/>
      </c>
    </row>
    <row r="13" spans="1:34" x14ac:dyDescent="0.3">
      <c r="A13" s="23" t="s">
        <v>36</v>
      </c>
      <c r="B13" s="23" t="s">
        <v>37</v>
      </c>
      <c r="C13" s="23" t="str">
        <f t="shared" si="0"/>
        <v xml:space="preserve">S.US.ADSK      </v>
      </c>
      <c r="D13" s="23" t="str">
        <f>RTD("cqg.rtd", ,"ContractData",C13, "LongDescription",, "T")</f>
        <v>Autodesk Inc</v>
      </c>
      <c r="E13" s="23">
        <f>RTD("cqg.rtd", ,"ContractData",C13, "Open",, "T")</f>
        <v>94.04</v>
      </c>
      <c r="F13" s="23">
        <f>RTD("cqg.rtd", ,"ContractData",C13, "High",, "T")</f>
        <v>95.7</v>
      </c>
      <c r="G13" s="23">
        <f>RTD("cqg.rtd", ,"ContractData",C13, "Low",, "T")</f>
        <v>93.070000000000007</v>
      </c>
      <c r="H13" s="23">
        <f>RTD("cqg.rtd", ,"ContractData",C13, "LastTradeToday",, "T")</f>
        <v>95.01</v>
      </c>
      <c r="I13" s="23">
        <f>RTD("cqg.rtd", ,"ContractData",C13, "NetLastTradeToday",, "T")</f>
        <v>1.04</v>
      </c>
      <c r="J13" s="24">
        <f>RTD("cqg.rtd", ,"ContractData",C13, "PerCentNetLastTrade",, "T")/100</f>
        <v>1.1067361924018304E-2</v>
      </c>
      <c r="K13" s="25">
        <f>RTD("cqg.rtd", ,"ContractData", C13, "T_CVol",, "T")</f>
        <v>983864</v>
      </c>
      <c r="L13" s="23">
        <f t="shared" si="12"/>
        <v>13</v>
      </c>
      <c r="M13" s="26">
        <f>RANK($J13,$J$1:J$69)+COUNTIF($J$1:J13,J13)-1</f>
        <v>14</v>
      </c>
      <c r="N13" s="23" t="str">
        <f t="shared" si="1"/>
        <v xml:space="preserve">S.US.ADSK      </v>
      </c>
      <c r="O13" s="23" t="str">
        <f t="shared" si="2"/>
        <v xml:space="preserve">S.US.AAPL      </v>
      </c>
      <c r="P13" s="24">
        <f>RTD("cqg.rtd", ,"ContractData",O13, "PerCentNetLastTrade",, "T")/100</f>
        <v>1.1846921797004993E-2</v>
      </c>
      <c r="Q13" s="23" t="str">
        <f t="shared" si="3"/>
        <v xml:space="preserve">https://finance.yahoo.com/quote/AAPL      </v>
      </c>
      <c r="S13" s="24">
        <f t="shared" si="4"/>
        <v>1.1846921797004993E-2</v>
      </c>
      <c r="T13" s="24" t="e">
        <f t="shared" si="5"/>
        <v>#N/A</v>
      </c>
      <c r="V13" s="23" t="str">
        <f>RTD("cqg.rtd", ,"ContractData",O13, "LongDescription",, "T")</f>
        <v>Apple Inc</v>
      </c>
      <c r="Y13" s="24">
        <f t="shared" si="6"/>
        <v>1.1846921797004993E-2</v>
      </c>
      <c r="AA13" s="23">
        <f t="shared" si="7"/>
        <v>1</v>
      </c>
      <c r="AB13" s="23">
        <f t="shared" si="8"/>
        <v>1</v>
      </c>
      <c r="AD13" s="24">
        <f t="shared" si="9"/>
        <v>1.1846921797004993E-2</v>
      </c>
      <c r="AE13" s="24" t="str">
        <f t="shared" si="10"/>
        <v/>
      </c>
      <c r="AF13" s="24" t="str">
        <f t="shared" si="11"/>
        <v/>
      </c>
    </row>
    <row r="14" spans="1:34" x14ac:dyDescent="0.3">
      <c r="A14" s="23" t="s">
        <v>100</v>
      </c>
      <c r="B14" s="23" t="s">
        <v>101</v>
      </c>
      <c r="C14" s="23" t="str">
        <f t="shared" si="0"/>
        <v xml:space="preserve">S.US.ADP       </v>
      </c>
      <c r="D14" s="23" t="str">
        <f>RTD("cqg.rtd", ,"ContractData",C14, "LongDescription",, "T")</f>
        <v>Auto Data Processing Inc</v>
      </c>
      <c r="E14" s="23">
        <f>RTD("cqg.rtd", ,"ContractData",C14, "Open",, "T")</f>
        <v>97.15</v>
      </c>
      <c r="F14" s="23">
        <f>RTD("cqg.rtd", ,"ContractData",C14, "High",, "T")</f>
        <v>98.39</v>
      </c>
      <c r="G14" s="23">
        <f>RTD("cqg.rtd", ,"ContractData",C14, "Low",, "T")</f>
        <v>96.8</v>
      </c>
      <c r="H14" s="23">
        <f>RTD("cqg.rtd", ,"ContractData",C14, "LastTradeToday",, "T")</f>
        <v>98.18</v>
      </c>
      <c r="I14" s="23">
        <f>RTD("cqg.rtd", ,"ContractData",C14, "NetLastTradeToday",, "T")</f>
        <v>0.88</v>
      </c>
      <c r="J14" s="24">
        <f>RTD("cqg.rtd", ,"ContractData",C14, "PerCentNetLastTrade",, "T")/100</f>
        <v>9.0441932168550884E-3</v>
      </c>
      <c r="K14" s="25">
        <f>RTD("cqg.rtd", ,"ContractData", C14, "T_CVol",, "T")</f>
        <v>1059876</v>
      </c>
      <c r="L14" s="23">
        <f t="shared" si="12"/>
        <v>14</v>
      </c>
      <c r="M14" s="26">
        <f>RANK($J14,$J$1:J$69)+COUNTIF($J$1:J14,J14)-1</f>
        <v>16</v>
      </c>
      <c r="N14" s="23" t="str">
        <f t="shared" si="1"/>
        <v xml:space="preserve">S.US.ADP       </v>
      </c>
      <c r="O14" s="23" t="str">
        <f t="shared" si="2"/>
        <v xml:space="preserve">S.US.ADSK      </v>
      </c>
      <c r="P14" s="24">
        <f>RTD("cqg.rtd", ,"ContractData",O14, "PerCentNetLastTrade",, "T")/100</f>
        <v>1.1067361924018304E-2</v>
      </c>
      <c r="Q14" s="23" t="str">
        <f t="shared" si="3"/>
        <v xml:space="preserve">https://finance.yahoo.com/quote/ADSK      </v>
      </c>
      <c r="S14" s="24">
        <f t="shared" si="4"/>
        <v>1.1067361924018304E-2</v>
      </c>
      <c r="T14" s="24" t="e">
        <f t="shared" si="5"/>
        <v>#N/A</v>
      </c>
      <c r="V14" s="23" t="str">
        <f>RTD("cqg.rtd", ,"ContractData",O14, "LongDescription",, "T")</f>
        <v>Autodesk Inc</v>
      </c>
      <c r="Y14" s="24">
        <f t="shared" si="6"/>
        <v>1.1067361924018304E-2</v>
      </c>
      <c r="AA14" s="23">
        <f t="shared" si="7"/>
        <v>1</v>
      </c>
      <c r="AB14" s="23">
        <f t="shared" si="8"/>
        <v>1</v>
      </c>
      <c r="AD14" s="24">
        <f t="shared" si="9"/>
        <v>1.1067361924018304E-2</v>
      </c>
      <c r="AE14" s="24" t="str">
        <f t="shared" si="10"/>
        <v/>
      </c>
      <c r="AF14" s="24" t="str">
        <f t="shared" si="11"/>
        <v/>
      </c>
    </row>
    <row r="15" spans="1:34" x14ac:dyDescent="0.3">
      <c r="A15" s="23" t="s">
        <v>108</v>
      </c>
      <c r="B15" s="23" t="s">
        <v>109</v>
      </c>
      <c r="C15" s="23" t="str">
        <f t="shared" si="0"/>
        <v>S.US.AVGO</v>
      </c>
      <c r="D15" s="23" t="str">
        <f>RTD("cqg.rtd", ,"ContractData",C15, "LongDescription",, "T")</f>
        <v>Broadcom Limited</v>
      </c>
      <c r="E15" s="23">
        <f>RTD("cqg.rtd", ,"ContractData",C15, "Open",, "T")</f>
        <v>231.58</v>
      </c>
      <c r="F15" s="23">
        <f>RTD("cqg.rtd", ,"ContractData",C15, "High",, "T")</f>
        <v>237.1</v>
      </c>
      <c r="G15" s="23">
        <f>RTD("cqg.rtd", ,"ContractData",C15, "Low",, "T")</f>
        <v>227.68</v>
      </c>
      <c r="H15" s="23">
        <f>RTD("cqg.rtd", ,"ContractData",C15, "LastTradeToday",, "T")</f>
        <v>235.82</v>
      </c>
      <c r="I15" s="23">
        <f>RTD("cqg.rtd", ,"ContractData",C15, "NetLastTradeToday",, "T")</f>
        <v>4.6399999999999997</v>
      </c>
      <c r="J15" s="24">
        <f>RTD("cqg.rtd", ,"ContractData",C15, "PerCentNetLastTrade",, "T")/100</f>
        <v>2.0070940392767543E-2</v>
      </c>
      <c r="K15" s="25">
        <f>RTD("cqg.rtd", ,"ContractData", C15, "T_CVol",, "T")</f>
        <v>1804728</v>
      </c>
      <c r="L15" s="23">
        <f t="shared" si="12"/>
        <v>15</v>
      </c>
      <c r="M15" s="26">
        <f>RANK($J15,$J$1:J$69)+COUNTIF($J$1:J15,J15)-1</f>
        <v>4</v>
      </c>
      <c r="N15" s="23" t="str">
        <f t="shared" si="1"/>
        <v>S.US.AVGO</v>
      </c>
      <c r="O15" s="23" t="str">
        <f t="shared" si="2"/>
        <v xml:space="preserve">S.US.GPN       </v>
      </c>
      <c r="P15" s="24">
        <f>RTD("cqg.rtd", ,"ContractData",O15, "PerCentNetLastTrade",, "T")/100</f>
        <v>1.0556186152099887E-2</v>
      </c>
      <c r="Q15" s="23" t="str">
        <f t="shared" si="3"/>
        <v xml:space="preserve">https://finance.yahoo.com/quote/GPN       </v>
      </c>
      <c r="S15" s="24">
        <f t="shared" si="4"/>
        <v>1.0556186152099887E-2</v>
      </c>
      <c r="T15" s="24" t="e">
        <f t="shared" si="5"/>
        <v>#N/A</v>
      </c>
      <c r="V15" s="23" t="str">
        <f>RTD("cqg.rtd", ,"ContractData",O15, "LongDescription",, "T")</f>
        <v>Global Payments</v>
      </c>
      <c r="Y15" s="24">
        <f t="shared" si="6"/>
        <v>1.0556186152099887E-2</v>
      </c>
      <c r="AA15" s="23">
        <f t="shared" si="7"/>
        <v>1</v>
      </c>
      <c r="AB15" s="23">
        <f t="shared" si="8"/>
        <v>1</v>
      </c>
      <c r="AD15" s="24">
        <f t="shared" si="9"/>
        <v>1.0556186152099887E-2</v>
      </c>
      <c r="AE15" s="24" t="str">
        <f t="shared" si="10"/>
        <v/>
      </c>
      <c r="AF15" s="24" t="str">
        <f t="shared" si="11"/>
        <v/>
      </c>
    </row>
    <row r="16" spans="1:34" x14ac:dyDescent="0.3">
      <c r="A16" s="23" t="s">
        <v>92</v>
      </c>
      <c r="B16" s="23" t="s">
        <v>93</v>
      </c>
      <c r="C16" s="23" t="str">
        <f t="shared" si="0"/>
        <v xml:space="preserve">S.US.CA        </v>
      </c>
      <c r="D16" s="23" t="str">
        <f>RTD("cqg.rtd", ,"ContractData",C16, "LongDescription",, "T")</f>
        <v>CA Inc.</v>
      </c>
      <c r="E16" s="23">
        <f>RTD("cqg.rtd", ,"ContractData",C16, "Open",, "T")</f>
        <v>31.26</v>
      </c>
      <c r="F16" s="23">
        <f>RTD("cqg.rtd", ,"ContractData",C16, "High",, "T")</f>
        <v>31.35</v>
      </c>
      <c r="G16" s="23">
        <f>RTD("cqg.rtd", ,"ContractData",C16, "Low",, "T")</f>
        <v>30.92</v>
      </c>
      <c r="H16" s="23">
        <f>RTD("cqg.rtd", ,"ContractData",C16, "LastTradeToday",, "T")</f>
        <v>31.04</v>
      </c>
      <c r="I16" s="23">
        <f>RTD("cqg.rtd", ,"ContractData",C16, "NetLastTradeToday",, "T")</f>
        <v>-0.17</v>
      </c>
      <c r="J16" s="24">
        <f>RTD("cqg.rtd", ,"ContractData",C16, "PerCentNetLastTrade",, "T")/100</f>
        <v>-5.4469721243191284E-3</v>
      </c>
      <c r="K16" s="25">
        <f>RTD("cqg.rtd", ,"ContractData", C16, "T_CVol",, "T")</f>
        <v>1620384</v>
      </c>
      <c r="L16" s="23">
        <f t="shared" si="12"/>
        <v>16</v>
      </c>
      <c r="M16" s="26">
        <f>RANK($J16,$J$1:J$69)+COUNTIF($J$1:J16,J16)-1</f>
        <v>57</v>
      </c>
      <c r="N16" s="23" t="str">
        <f t="shared" si="1"/>
        <v xml:space="preserve">S.US.CA        </v>
      </c>
      <c r="O16" s="23" t="str">
        <f t="shared" si="2"/>
        <v xml:space="preserve">S.US.ADP       </v>
      </c>
      <c r="P16" s="24">
        <f>RTD("cqg.rtd", ,"ContractData",O16, "PerCentNetLastTrade",, "T")/100</f>
        <v>9.0441932168550884E-3</v>
      </c>
      <c r="Q16" s="23" t="str">
        <f t="shared" si="3"/>
        <v xml:space="preserve">https://finance.yahoo.com/quote/ADP       </v>
      </c>
      <c r="S16" s="24">
        <f t="shared" si="4"/>
        <v>9.0441932168550884E-3</v>
      </c>
      <c r="T16" s="24" t="e">
        <f t="shared" si="5"/>
        <v>#N/A</v>
      </c>
      <c r="V16" s="23" t="str">
        <f>RTD("cqg.rtd", ,"ContractData",O16, "LongDescription",, "T")</f>
        <v>Auto Data Processing Inc</v>
      </c>
      <c r="Y16" s="24">
        <f t="shared" si="6"/>
        <v>9.0441932168550884E-3</v>
      </c>
      <c r="AA16" s="23">
        <f t="shared" si="7"/>
        <v>1</v>
      </c>
      <c r="AB16" s="23">
        <f t="shared" si="8"/>
        <v>1</v>
      </c>
      <c r="AD16" s="24">
        <f t="shared" si="9"/>
        <v>9.0441932168550884E-3</v>
      </c>
      <c r="AE16" s="24" t="str">
        <f t="shared" si="10"/>
        <v/>
      </c>
      <c r="AF16" s="24" t="str">
        <f t="shared" si="11"/>
        <v/>
      </c>
    </row>
    <row r="17" spans="1:32" x14ac:dyDescent="0.3">
      <c r="A17" s="23" t="s">
        <v>110</v>
      </c>
      <c r="B17" s="23" t="s">
        <v>111</v>
      </c>
      <c r="C17" s="23" t="str">
        <f t="shared" si="0"/>
        <v xml:space="preserve">S.US.CSCO      </v>
      </c>
      <c r="D17" s="23" t="str">
        <f>RTD("cqg.rtd", ,"ContractData",C17, "LongDescription",, "T")</f>
        <v>Cisco Systems Inc</v>
      </c>
      <c r="E17" s="23">
        <f>RTD("cqg.rtd", ,"ContractData",C17, "Open",, "T")</f>
        <v>31.1</v>
      </c>
      <c r="F17" s="23">
        <f>RTD("cqg.rtd", ,"ContractData",C17, "High",, "T")</f>
        <v>31.51</v>
      </c>
      <c r="G17" s="23">
        <f>RTD("cqg.rtd", ,"ContractData",C17, "Low",, "T")</f>
        <v>30.37</v>
      </c>
      <c r="H17" s="23">
        <f>RTD("cqg.rtd", ,"ContractData",C17, "LastTradeToday",, "T")</f>
        <v>31.11</v>
      </c>
      <c r="I17" s="23">
        <f>RTD("cqg.rtd", ,"ContractData",C17, "NetLastTradeToday",, "T")</f>
        <v>-2.71</v>
      </c>
      <c r="J17" s="24">
        <f>RTD("cqg.rtd", ,"ContractData",C17, "PerCentNetLastTrade",, "T")/100</f>
        <v>-8.0130100532229451E-2</v>
      </c>
      <c r="K17" s="25">
        <f>RTD("cqg.rtd", ,"ContractData", C17, "T_CVol",, "T")</f>
        <v>49382623</v>
      </c>
      <c r="L17" s="23">
        <f t="shared" si="12"/>
        <v>17</v>
      </c>
      <c r="M17" s="26">
        <f>RANK($J17,$J$1:J$69)+COUNTIF($J$1:J17,J17)-1</f>
        <v>69</v>
      </c>
      <c r="N17" s="23" t="str">
        <f t="shared" si="1"/>
        <v xml:space="preserve">S.US.CSCO      </v>
      </c>
      <c r="O17" s="23" t="str">
        <f t="shared" si="2"/>
        <v xml:space="preserve">S.US.LRCX      </v>
      </c>
      <c r="P17" s="24">
        <f>RTD("cqg.rtd", ,"ContractData",O17, "PerCentNetLastTrade",, "T")/100</f>
        <v>8.6915189787465201E-3</v>
      </c>
      <c r="Q17" s="23" t="str">
        <f t="shared" si="3"/>
        <v xml:space="preserve">https://finance.yahoo.com/quote/LRCX      </v>
      </c>
      <c r="S17" s="24">
        <f t="shared" si="4"/>
        <v>8.6915189787465201E-3</v>
      </c>
      <c r="T17" s="24" t="e">
        <f t="shared" si="5"/>
        <v>#N/A</v>
      </c>
      <c r="V17" s="23" t="str">
        <f>RTD("cqg.rtd", ,"ContractData",O17, "LongDescription",, "T")</f>
        <v>LAM Research Corporation</v>
      </c>
      <c r="Y17" s="24">
        <f t="shared" si="6"/>
        <v>8.6915189787465201E-3</v>
      </c>
      <c r="AA17" s="23">
        <f t="shared" si="7"/>
        <v>1</v>
      </c>
      <c r="AB17" s="23">
        <f t="shared" si="8"/>
        <v>1</v>
      </c>
      <c r="AD17" s="24">
        <f t="shared" si="9"/>
        <v>8.6915189787465201E-3</v>
      </c>
      <c r="AE17" s="24" t="str">
        <f t="shared" si="10"/>
        <v/>
      </c>
      <c r="AF17" s="24" t="str">
        <f t="shared" si="11"/>
        <v/>
      </c>
    </row>
    <row r="18" spans="1:32" x14ac:dyDescent="0.3">
      <c r="A18" s="23" t="s">
        <v>28</v>
      </c>
      <c r="B18" s="23" t="s">
        <v>29</v>
      </c>
      <c r="C18" s="23" t="str">
        <f t="shared" si="0"/>
        <v xml:space="preserve">S.US.CTXS      </v>
      </c>
      <c r="D18" s="23" t="str">
        <f>RTD("cqg.rtd", ,"ContractData",C18, "LongDescription",, "T")</f>
        <v>Citrix Systems Inc</v>
      </c>
      <c r="E18" s="23">
        <f>RTD("cqg.rtd", ,"ContractData",C18, "Open",, "T")</f>
        <v>82.52</v>
      </c>
      <c r="F18" s="23">
        <f>RTD("cqg.rtd", ,"ContractData",C18, "High",, "T")</f>
        <v>83.04</v>
      </c>
      <c r="G18" s="23">
        <f>RTD("cqg.rtd", ,"ContractData",C18, "Low",, "T")</f>
        <v>81.8</v>
      </c>
      <c r="H18" s="23">
        <f>RTD("cqg.rtd", ,"ContractData",C18, "LastTradeToday",, "T")</f>
        <v>82.25</v>
      </c>
      <c r="I18" s="23">
        <f>RTD("cqg.rtd", ,"ContractData",C18, "NetLastTradeToday",, "T")</f>
        <v>-0.49</v>
      </c>
      <c r="J18" s="24">
        <f>RTD("cqg.rtd", ,"ContractData",C18, "PerCentNetLastTrade",, "T")/100</f>
        <v>-5.9221658206429781E-3</v>
      </c>
      <c r="K18" s="25">
        <f>RTD("cqg.rtd", ,"ContractData", C18, "T_CVol",, "T")</f>
        <v>520958</v>
      </c>
      <c r="L18" s="23">
        <f t="shared" si="12"/>
        <v>18</v>
      </c>
      <c r="M18" s="26">
        <f>RANK($J18,$J$1:J$69)+COUNTIF($J$1:J18,J18)-1</f>
        <v>58</v>
      </c>
      <c r="N18" s="23" t="str">
        <f t="shared" si="1"/>
        <v xml:space="preserve">S.US.CTXS      </v>
      </c>
      <c r="O18" s="23" t="str">
        <f t="shared" si="2"/>
        <v xml:space="preserve">S.US.CTSH      </v>
      </c>
      <c r="P18" s="24">
        <f>RTD("cqg.rtd", ,"ContractData",O18, "PerCentNetLastTrade",, "T")/100</f>
        <v>8.5271317829457363E-3</v>
      </c>
      <c r="Q18" s="23" t="str">
        <f t="shared" si="3"/>
        <v xml:space="preserve">https://finance.yahoo.com/quote/CTSH      </v>
      </c>
      <c r="S18" s="24">
        <f t="shared" si="4"/>
        <v>8.5271317829457363E-3</v>
      </c>
      <c r="T18" s="24" t="e">
        <f t="shared" si="5"/>
        <v>#N/A</v>
      </c>
      <c r="V18" s="23" t="str">
        <f>RTD("cqg.rtd", ,"ContractData",O18, "LongDescription",, "T")</f>
        <v>Cognizant Tech Solutions Corp</v>
      </c>
      <c r="Y18" s="24">
        <f t="shared" si="6"/>
        <v>8.5271317829457363E-3</v>
      </c>
      <c r="AA18" s="23">
        <f t="shared" si="7"/>
        <v>1</v>
      </c>
      <c r="AB18" s="23">
        <f t="shared" si="8"/>
        <v>1</v>
      </c>
      <c r="AD18" s="24">
        <f t="shared" si="9"/>
        <v>8.5271317829457363E-3</v>
      </c>
      <c r="AE18" s="24" t="str">
        <f t="shared" si="10"/>
        <v/>
      </c>
      <c r="AF18" s="24" t="str">
        <f t="shared" si="11"/>
        <v/>
      </c>
    </row>
    <row r="19" spans="1:32" x14ac:dyDescent="0.3">
      <c r="A19" s="23" t="s">
        <v>96</v>
      </c>
      <c r="B19" s="23" t="s">
        <v>97</v>
      </c>
      <c r="C19" s="23" t="str">
        <f t="shared" si="0"/>
        <v xml:space="preserve">S.US.CTSH      </v>
      </c>
      <c r="D19" s="23" t="str">
        <f>RTD("cqg.rtd", ,"ContractData",C19, "LongDescription",, "T")</f>
        <v>Cognizant Tech Solutions Corp</v>
      </c>
      <c r="E19" s="23">
        <f>RTD("cqg.rtd", ,"ContractData",C19, "Open",, "T")</f>
        <v>64.16</v>
      </c>
      <c r="F19" s="23">
        <f>RTD("cqg.rtd", ,"ContractData",C19, "High",, "T")</f>
        <v>65.150000000000006</v>
      </c>
      <c r="G19" s="23">
        <f>RTD("cqg.rtd", ,"ContractData",C19, "Low",, "T")</f>
        <v>63.96</v>
      </c>
      <c r="H19" s="23">
        <f>RTD("cqg.rtd", ,"ContractData",C19, "LastTradeToday",, "T")</f>
        <v>65.05</v>
      </c>
      <c r="I19" s="23">
        <f>RTD("cqg.rtd", ,"ContractData",C19, "NetLastTradeToday",, "T")</f>
        <v>0.55000000000000004</v>
      </c>
      <c r="J19" s="24">
        <f>RTD("cqg.rtd", ,"ContractData",C19, "PerCentNetLastTrade",, "T")/100</f>
        <v>8.5271317829457363E-3</v>
      </c>
      <c r="K19" s="25">
        <f>RTD("cqg.rtd", ,"ContractData", C19, "T_CVol",, "T")</f>
        <v>1683771</v>
      </c>
      <c r="L19" s="23">
        <f t="shared" si="12"/>
        <v>19</v>
      </c>
      <c r="M19" s="26">
        <f>RANK($J19,$J$1:J$69)+COUNTIF($J$1:J19,J19)-1</f>
        <v>18</v>
      </c>
      <c r="N19" s="23" t="str">
        <f t="shared" si="1"/>
        <v xml:space="preserve">S.US.CTSH      </v>
      </c>
      <c r="O19" s="23" t="str">
        <f t="shared" si="2"/>
        <v>S.US.GOOG</v>
      </c>
      <c r="P19" s="24">
        <f>RTD("cqg.rtd", ,"ContractData",O19, "PerCentNetLastTrade",, "T")/100</f>
        <v>8.0902981666340443E-3</v>
      </c>
      <c r="Q19" s="23" t="str">
        <f t="shared" si="3"/>
        <v>https://finance.yahoo.com/quote/GOOG</v>
      </c>
      <c r="S19" s="24">
        <f t="shared" si="4"/>
        <v>8.0902981666340443E-3</v>
      </c>
      <c r="T19" s="24" t="e">
        <f t="shared" si="5"/>
        <v>#N/A</v>
      </c>
      <c r="V19" s="23" t="str">
        <f>RTD("cqg.rtd", ,"ContractData",O19, "LongDescription",, "T")</f>
        <v>Google, Inc. Class C</v>
      </c>
      <c r="Y19" s="24">
        <f t="shared" si="6"/>
        <v>8.0902981666340443E-3</v>
      </c>
      <c r="AA19" s="23">
        <f t="shared" si="7"/>
        <v>1</v>
      </c>
      <c r="AB19" s="23">
        <f t="shared" si="8"/>
        <v>1</v>
      </c>
      <c r="AD19" s="24">
        <f t="shared" si="9"/>
        <v>8.0902981666340443E-3</v>
      </c>
      <c r="AE19" s="24" t="str">
        <f t="shared" si="10"/>
        <v/>
      </c>
      <c r="AF19" s="24" t="str">
        <f t="shared" si="11"/>
        <v/>
      </c>
    </row>
    <row r="20" spans="1:32" x14ac:dyDescent="0.3">
      <c r="A20" s="23" t="s">
        <v>62</v>
      </c>
      <c r="B20" s="23" t="s">
        <v>63</v>
      </c>
      <c r="C20" s="23" t="str">
        <f t="shared" si="0"/>
        <v xml:space="preserve">S.US.GLW       </v>
      </c>
      <c r="D20" s="23" t="str">
        <f>RTD("cqg.rtd", ,"ContractData",C20, "LongDescription",, "T")</f>
        <v>Corning Incorporated</v>
      </c>
      <c r="E20" s="23">
        <f>RTD("cqg.rtd", ,"ContractData",C20, "Open",, "T")</f>
        <v>28.59</v>
      </c>
      <c r="F20" s="23">
        <f>RTD("cqg.rtd", ,"ContractData",C20, "High",, "T")</f>
        <v>28.77</v>
      </c>
      <c r="G20" s="23">
        <f>RTD("cqg.rtd", ,"ContractData",C20, "Low",, "T")</f>
        <v>28.330000000000002</v>
      </c>
      <c r="H20" s="23">
        <f>RTD("cqg.rtd", ,"ContractData",C20, "LastTradeToday",, "T")</f>
        <v>28.67</v>
      </c>
      <c r="I20" s="23">
        <f>RTD("cqg.rtd", ,"ContractData",C20, "NetLastTradeToday",, "T")</f>
        <v>0.03</v>
      </c>
      <c r="J20" s="24">
        <f>RTD("cqg.rtd", ,"ContractData",C20, "PerCentNetLastTrade",, "T")/100</f>
        <v>1.0474860335195531E-3</v>
      </c>
      <c r="K20" s="25">
        <f>RTD("cqg.rtd", ,"ContractData", C20, "T_CVol",, "T")</f>
        <v>3025105</v>
      </c>
      <c r="L20" s="23">
        <f t="shared" si="12"/>
        <v>20</v>
      </c>
      <c r="M20" s="26">
        <f>RANK($J20,$J$1:J$69)+COUNTIF($J$1:J20,J20)-1</f>
        <v>34</v>
      </c>
      <c r="N20" s="23" t="str">
        <f t="shared" si="1"/>
        <v xml:space="preserve">S.US.GLW       </v>
      </c>
      <c r="O20" s="23" t="str">
        <f t="shared" si="2"/>
        <v xml:space="preserve">S.US.MCHP      </v>
      </c>
      <c r="P20" s="24">
        <f>RTD("cqg.rtd", ,"ContractData",O20, "PerCentNetLastTrade",, "T")/100</f>
        <v>8.0418687771253508E-3</v>
      </c>
      <c r="Q20" s="23" t="str">
        <f t="shared" si="3"/>
        <v xml:space="preserve">https://finance.yahoo.com/quote/MCHP      </v>
      </c>
      <c r="S20" s="24">
        <f t="shared" si="4"/>
        <v>8.0418687771253508E-3</v>
      </c>
      <c r="T20" s="24" t="e">
        <f t="shared" si="5"/>
        <v>#N/A</v>
      </c>
      <c r="V20" s="23" t="str">
        <f>RTD("cqg.rtd", ,"ContractData",O20, "LongDescription",, "T")</f>
        <v>Microchip Technology Inc</v>
      </c>
      <c r="Y20" s="24">
        <f t="shared" si="6"/>
        <v>8.0418687771253508E-3</v>
      </c>
      <c r="AA20" s="23">
        <f t="shared" si="7"/>
        <v>1</v>
      </c>
      <c r="AB20" s="23">
        <f t="shared" si="8"/>
        <v>1</v>
      </c>
      <c r="AD20" s="24">
        <f t="shared" si="9"/>
        <v>8.0418687771253508E-3</v>
      </c>
      <c r="AE20" s="24" t="str">
        <f t="shared" si="10"/>
        <v/>
      </c>
      <c r="AF20" s="24" t="str">
        <f t="shared" si="11"/>
        <v/>
      </c>
    </row>
    <row r="21" spans="1:32" x14ac:dyDescent="0.3">
      <c r="A21" s="23" t="s">
        <v>74</v>
      </c>
      <c r="B21" s="23" t="s">
        <v>75</v>
      </c>
      <c r="C21" s="23" t="str">
        <f t="shared" si="0"/>
        <v>S.US.CSRA</v>
      </c>
      <c r="D21" s="23" t="str">
        <f>RTD("cqg.rtd", ,"ContractData",C21, "LongDescription",, "T")</f>
        <v>CSRA Inc.</v>
      </c>
      <c r="E21" s="23">
        <f>RTD("cqg.rtd", ,"ContractData",C21, "Open",, "T")</f>
        <v>28.61</v>
      </c>
      <c r="F21" s="23">
        <f>RTD("cqg.rtd", ,"ContractData",C21, "High",, "T")</f>
        <v>28.87</v>
      </c>
      <c r="G21" s="23">
        <f>RTD("cqg.rtd", ,"ContractData",C21, "Low",, "T")</f>
        <v>28.240000000000002</v>
      </c>
      <c r="H21" s="23">
        <f>RTD("cqg.rtd", ,"ContractData",C21, "LastTradeToday",, "T")</f>
        <v>28.8</v>
      </c>
      <c r="I21" s="23">
        <f>RTD("cqg.rtd", ,"ContractData",C21, "NetLastTradeToday",, "T")</f>
        <v>0.01</v>
      </c>
      <c r="J21" s="24">
        <f>RTD("cqg.rtd", ,"ContractData",C21, "PerCentNetLastTrade",, "T")/100</f>
        <v>3.4734282737061478E-4</v>
      </c>
      <c r="K21" s="25">
        <f>RTD("cqg.rtd", ,"ContractData", C21, "T_CVol",, "T")</f>
        <v>422062</v>
      </c>
      <c r="L21" s="23">
        <f t="shared" si="12"/>
        <v>21</v>
      </c>
      <c r="M21" s="26">
        <f>RANK($J21,$J$1:J$69)+COUNTIF($J$1:J21,J21)-1</f>
        <v>37</v>
      </c>
      <c r="N21" s="23" t="str">
        <f t="shared" si="1"/>
        <v>S.US.CSRA</v>
      </c>
      <c r="O21" s="23" t="str">
        <f t="shared" si="2"/>
        <v xml:space="preserve">S.US.QCOM      </v>
      </c>
      <c r="P21" s="24">
        <f>RTD("cqg.rtd", ,"ContractData",O21, "PerCentNetLastTrade",, "T")/100</f>
        <v>7.5867052023121384E-3</v>
      </c>
      <c r="Q21" s="23" t="str">
        <f t="shared" si="3"/>
        <v xml:space="preserve">https://finance.yahoo.com/quote/QCOM      </v>
      </c>
      <c r="S21" s="24">
        <f t="shared" si="4"/>
        <v>7.5867052023121384E-3</v>
      </c>
      <c r="T21" s="24" t="e">
        <f>IF(P21&gt;=0,NA(),-1*P21)</f>
        <v>#N/A</v>
      </c>
      <c r="V21" s="23" t="str">
        <f>RTD("cqg.rtd", ,"ContractData",O21, "LongDescription",, "T")</f>
        <v>QUALCOMM Inc</v>
      </c>
      <c r="Y21" s="24">
        <f t="shared" si="6"/>
        <v>7.5867052023121384E-3</v>
      </c>
      <c r="AA21" s="23">
        <f t="shared" si="7"/>
        <v>1</v>
      </c>
      <c r="AB21" s="23">
        <f t="shared" si="8"/>
        <v>1</v>
      </c>
      <c r="AD21" s="24">
        <f t="shared" si="9"/>
        <v>7.5867052023121384E-3</v>
      </c>
      <c r="AE21" s="24" t="str">
        <f t="shared" si="10"/>
        <v/>
      </c>
      <c r="AF21" s="24" t="str">
        <f t="shared" si="11"/>
        <v/>
      </c>
    </row>
    <row r="22" spans="1:32" x14ac:dyDescent="0.3">
      <c r="A22" s="23" t="s">
        <v>2</v>
      </c>
      <c r="B22" s="23" t="s">
        <v>3</v>
      </c>
      <c r="C22" s="23" t="str">
        <f t="shared" si="0"/>
        <v>S.US.DXC</v>
      </c>
      <c r="D22" s="23" t="str">
        <f>RTD("cqg.rtd", ,"ContractData",C22, "LongDescription",, "T")</f>
        <v>DXC Technology Company</v>
      </c>
      <c r="E22" s="23">
        <f>RTD("cqg.rtd", ,"ContractData",C22, "Open",, "T")</f>
        <v>78.7</v>
      </c>
      <c r="F22" s="23">
        <f>RTD("cqg.rtd", ,"ContractData",C22, "High",, "T")</f>
        <v>78.89</v>
      </c>
      <c r="G22" s="23">
        <f>RTD("cqg.rtd", ,"ContractData",C22, "Low",, "T")</f>
        <v>77.850000000000009</v>
      </c>
      <c r="H22" s="23">
        <f>RTD("cqg.rtd", ,"ContractData",C22, "LastTradeToday",, "T")</f>
        <v>77.850000000000009</v>
      </c>
      <c r="I22" s="23">
        <f>RTD("cqg.rtd", ,"ContractData",C22, "NetLastTradeToday",, "T")</f>
        <v>-0.93</v>
      </c>
      <c r="J22" s="24">
        <f>RTD("cqg.rtd", ,"ContractData",C22, "PerCentNetLastTrade",, "T")/100</f>
        <v>-1.1805026656511806E-2</v>
      </c>
      <c r="K22" s="25">
        <f>RTD("cqg.rtd", ,"ContractData", C22, "T_CVol",, "T")</f>
        <v>1160897</v>
      </c>
      <c r="L22" s="23">
        <f t="shared" si="12"/>
        <v>22</v>
      </c>
      <c r="M22" s="26">
        <f>RANK($J22,$J$1:J$69)+COUNTIF($J$1:J22,J22)-1</f>
        <v>63</v>
      </c>
      <c r="N22" s="23" t="str">
        <f t="shared" si="1"/>
        <v>S.US.DXC</v>
      </c>
      <c r="O22" s="23" t="str">
        <f t="shared" si="2"/>
        <v xml:space="preserve">S.US.TXN       </v>
      </c>
      <c r="P22" s="24">
        <f>RTD("cqg.rtd", ,"ContractData",O22, "PerCentNetLastTrade",, "T")/100</f>
        <v>7.4987290289781393E-3</v>
      </c>
      <c r="Q22" s="23" t="str">
        <f t="shared" si="3"/>
        <v xml:space="preserve">https://finance.yahoo.com/quote/TXN       </v>
      </c>
      <c r="S22" s="24">
        <f t="shared" si="4"/>
        <v>7.4987290289781393E-3</v>
      </c>
      <c r="T22" s="24" t="e">
        <f t="shared" si="5"/>
        <v>#N/A</v>
      </c>
      <c r="V22" s="23" t="str">
        <f>RTD("cqg.rtd", ,"ContractData",O22, "LongDescription",, "T")</f>
        <v>Texas Instruments Inc</v>
      </c>
      <c r="Y22" s="24">
        <f t="shared" si="6"/>
        <v>7.4987290289781393E-3</v>
      </c>
      <c r="AA22" s="23">
        <f t="shared" si="7"/>
        <v>1</v>
      </c>
      <c r="AB22" s="23">
        <f t="shared" si="8"/>
        <v>1</v>
      </c>
      <c r="AD22" s="24">
        <f t="shared" si="9"/>
        <v>7.4987290289781393E-3</v>
      </c>
      <c r="AE22" s="24" t="str">
        <f t="shared" si="10"/>
        <v/>
      </c>
      <c r="AF22" s="24" t="str">
        <f t="shared" si="11"/>
        <v/>
      </c>
    </row>
    <row r="23" spans="1:32" x14ac:dyDescent="0.3">
      <c r="A23" s="23" t="s">
        <v>104</v>
      </c>
      <c r="B23" s="23" t="s">
        <v>105</v>
      </c>
      <c r="C23" s="23" t="str">
        <f t="shared" si="0"/>
        <v xml:space="preserve">S.US.EBAY      </v>
      </c>
      <c r="D23" s="23" t="str">
        <f>RTD("cqg.rtd", ,"ContractData",C23, "LongDescription",, "T")</f>
        <v>eBay Inc</v>
      </c>
      <c r="E23" s="23">
        <f>RTD("cqg.rtd", ,"ContractData",C23, "Open",, "T")</f>
        <v>33.64</v>
      </c>
      <c r="F23" s="23">
        <f>RTD("cqg.rtd", ,"ContractData",C23, "High",, "T")</f>
        <v>33.880000000000003</v>
      </c>
      <c r="G23" s="23">
        <f>RTD("cqg.rtd", ,"ContractData",C23, "Low",, "T")</f>
        <v>32.99</v>
      </c>
      <c r="H23" s="23">
        <f>RTD("cqg.rtd", ,"ContractData",C23, "LastTradeToday",, "T")</f>
        <v>33.520000000000003</v>
      </c>
      <c r="I23" s="23">
        <f>RTD("cqg.rtd", ,"ContractData",C23, "NetLastTradeToday",, "T")</f>
        <v>-0.06</v>
      </c>
      <c r="J23" s="24">
        <f>RTD("cqg.rtd", ,"ContractData",C23, "PerCentNetLastTrade",, "T")/100</f>
        <v>-1.7867778439547349E-3</v>
      </c>
      <c r="K23" s="25">
        <f>RTD("cqg.rtd", ,"ContractData", C23, "T_CVol",, "T")</f>
        <v>6993869</v>
      </c>
      <c r="L23" s="23">
        <f t="shared" si="12"/>
        <v>23</v>
      </c>
      <c r="M23" s="26">
        <f>RANK($J23,$J$1:J$69)+COUNTIF($J$1:J23,J23)-1</f>
        <v>44</v>
      </c>
      <c r="N23" s="23" t="str">
        <f t="shared" si="1"/>
        <v xml:space="preserve">S.US.EBAY      </v>
      </c>
      <c r="O23" s="23" t="str">
        <f t="shared" si="2"/>
        <v xml:space="preserve">S.US.PAYX      </v>
      </c>
      <c r="P23" s="24">
        <f>RTD("cqg.rtd", ,"ContractData",O23, "PerCentNetLastTrade",, "T")/100</f>
        <v>7.2005619950825427E-3</v>
      </c>
      <c r="Q23" s="23" t="str">
        <f t="shared" si="3"/>
        <v xml:space="preserve">https://finance.yahoo.com/quote/PAYX      </v>
      </c>
      <c r="S23" s="24">
        <f t="shared" si="4"/>
        <v>7.2005619950825427E-3</v>
      </c>
      <c r="T23" s="24" t="e">
        <f t="shared" si="5"/>
        <v>#N/A</v>
      </c>
      <c r="V23" s="23" t="str">
        <f>RTD("cqg.rtd", ,"ContractData",O23, "LongDescription",, "T")</f>
        <v>Paychex Inc</v>
      </c>
      <c r="Y23" s="24">
        <f t="shared" si="6"/>
        <v>7.2005619950825427E-3</v>
      </c>
      <c r="AA23" s="23">
        <f t="shared" si="7"/>
        <v>1</v>
      </c>
      <c r="AB23" s="23">
        <f t="shared" si="8"/>
        <v>1</v>
      </c>
      <c r="AD23" s="24">
        <f t="shared" si="9"/>
        <v>7.2005619950825427E-3</v>
      </c>
      <c r="AE23" s="24" t="str">
        <f>IFERROR(T23,"")</f>
        <v/>
      </c>
      <c r="AF23" s="24" t="str">
        <f t="shared" si="11"/>
        <v/>
      </c>
    </row>
    <row r="24" spans="1:32" x14ac:dyDescent="0.3">
      <c r="A24" s="23" t="s">
        <v>64</v>
      </c>
      <c r="B24" s="23" t="s">
        <v>65</v>
      </c>
      <c r="C24" s="23" t="str">
        <f t="shared" si="0"/>
        <v>S.US.EA</v>
      </c>
      <c r="D24" s="23" t="str">
        <f>RTD("cqg.rtd", ,"ContractData",C24, "LongDescription",, "T")</f>
        <v>Electronic Arts</v>
      </c>
      <c r="E24" s="23">
        <f>RTD("cqg.rtd", ,"ContractData",C24, "Open",, "T")</f>
        <v>104.71000000000001</v>
      </c>
      <c r="F24" s="23">
        <f>RTD("cqg.rtd", ,"ContractData",C24, "High",, "T")</f>
        <v>107.62</v>
      </c>
      <c r="G24" s="23">
        <f>RTD("cqg.rtd", ,"ContractData",C24, "Low",, "T")</f>
        <v>104.34</v>
      </c>
      <c r="H24" s="23">
        <f>RTD("cqg.rtd", ,"ContractData",C24, "LastTradeToday",, "T")</f>
        <v>106.66</v>
      </c>
      <c r="I24" s="23">
        <f>RTD("cqg.rtd", ,"ContractData",C24, "NetLastTradeToday",, "T")</f>
        <v>1.42</v>
      </c>
      <c r="J24" s="24">
        <f>RTD("cqg.rtd", ,"ContractData",C24, "PerCentNetLastTrade",, "T")/100</f>
        <v>1.3492968453059672E-2</v>
      </c>
      <c r="K24" s="25">
        <f>RTD("cqg.rtd", ,"ContractData", C24, "T_CVol",, "T")</f>
        <v>1833993</v>
      </c>
      <c r="L24" s="23">
        <f t="shared" si="12"/>
        <v>24</v>
      </c>
      <c r="M24" s="26">
        <f>RANK($J24,$J$1:J$69)+COUNTIF($J$1:J24,J24)-1</f>
        <v>9</v>
      </c>
      <c r="N24" s="23" t="str">
        <f t="shared" si="1"/>
        <v>S.US.EA</v>
      </c>
      <c r="O24" s="23" t="str">
        <f t="shared" si="2"/>
        <v>S.US.GOOGL</v>
      </c>
      <c r="P24" s="24">
        <f>RTD("cqg.rtd", ,"ContractData",O24, "PerCentNetLastTrade",, "T")/100</f>
        <v>5.6783807593109529E-3</v>
      </c>
      <c r="Q24" s="23" t="str">
        <f t="shared" si="3"/>
        <v>https://finance.yahoo.com/quote/GOOGL</v>
      </c>
      <c r="S24" s="24">
        <f t="shared" si="4"/>
        <v>5.6783807593109529E-3</v>
      </c>
      <c r="T24" s="24" t="e">
        <f t="shared" si="5"/>
        <v>#N/A</v>
      </c>
      <c r="V24" s="23" t="str">
        <f>RTD("cqg.rtd", ,"ContractData",O24, "LongDescription",, "T")</f>
        <v>Alphabet Inc. Class A</v>
      </c>
      <c r="Y24" s="24">
        <f t="shared" si="6"/>
        <v>5.6783807593109529E-3</v>
      </c>
      <c r="AA24" s="23">
        <f t="shared" si="7"/>
        <v>1</v>
      </c>
      <c r="AB24" s="23">
        <f t="shared" si="8"/>
        <v>1</v>
      </c>
      <c r="AD24" s="24">
        <f t="shared" si="9"/>
        <v>5.6783807593109529E-3</v>
      </c>
      <c r="AE24" s="24" t="str">
        <f t="shared" si="10"/>
        <v/>
      </c>
      <c r="AF24" s="24" t="str">
        <f t="shared" si="11"/>
        <v/>
      </c>
    </row>
    <row r="25" spans="1:32" x14ac:dyDescent="0.3">
      <c r="A25" s="23" t="s">
        <v>128</v>
      </c>
      <c r="B25" s="23" t="s">
        <v>129</v>
      </c>
      <c r="C25" s="23" t="str">
        <f t="shared" si="0"/>
        <v xml:space="preserve">S.US.FFIV      </v>
      </c>
      <c r="D25" s="23" t="str">
        <f>RTD("cqg.rtd", ,"ContractData",C25, "LongDescription",, "T")</f>
        <v>F5 Networks Inc</v>
      </c>
      <c r="E25" s="23">
        <f>RTD("cqg.rtd", ,"ContractData",C25, "Open",, "T")</f>
        <v>126.89</v>
      </c>
      <c r="F25" s="23">
        <f>RTD("cqg.rtd", ,"ContractData",C25, "High",, "T")</f>
        <v>128.02000000000001</v>
      </c>
      <c r="G25" s="23">
        <f>RTD("cqg.rtd", ,"ContractData",C25, "Low",, "T")</f>
        <v>124.27</v>
      </c>
      <c r="H25" s="23">
        <f>RTD("cqg.rtd", ,"ContractData",C25, "LastTradeToday",, "T")</f>
        <v>125.8</v>
      </c>
      <c r="I25" s="23">
        <f>RTD("cqg.rtd", ,"ContractData",C25, "NetLastTradeToday",, "T")</f>
        <v>-2.0699999999999998</v>
      </c>
      <c r="J25" s="24">
        <f>RTD("cqg.rtd", ,"ContractData",C25, "PerCentNetLastTrade",, "T")/100</f>
        <v>-1.6188316258700243E-2</v>
      </c>
      <c r="K25" s="25">
        <f>RTD("cqg.rtd", ,"ContractData", C25, "T_CVol",, "T")</f>
        <v>676771</v>
      </c>
      <c r="L25" s="23">
        <f t="shared" si="12"/>
        <v>25</v>
      </c>
      <c r="M25" s="26">
        <f>RANK($J25,$J$1:J$69)+COUNTIF($J$1:J25,J25)-1</f>
        <v>67</v>
      </c>
      <c r="N25" s="23" t="str">
        <f t="shared" si="1"/>
        <v xml:space="preserve">S.US.FFIV      </v>
      </c>
      <c r="O25" s="23" t="str">
        <f t="shared" si="2"/>
        <v xml:space="preserve">S.US.FISV      </v>
      </c>
      <c r="P25" s="24">
        <f>RTD("cqg.rtd", ,"ContractData",O25, "PerCentNetLastTrade",, "T")/100</f>
        <v>5.2883404683958697E-3</v>
      </c>
      <c r="Q25" s="23" t="str">
        <f t="shared" si="3"/>
        <v xml:space="preserve">https://finance.yahoo.com/quote/FISV      </v>
      </c>
      <c r="S25" s="24">
        <f t="shared" si="4"/>
        <v>5.2883404683958697E-3</v>
      </c>
      <c r="T25" s="24" t="e">
        <f t="shared" si="5"/>
        <v>#N/A</v>
      </c>
      <c r="V25" s="23" t="str">
        <f>RTD("cqg.rtd", ,"ContractData",O25, "LongDescription",, "T")</f>
        <v>FISERV Inc</v>
      </c>
      <c r="Y25" s="24">
        <f t="shared" si="6"/>
        <v>5.2883404683958697E-3</v>
      </c>
      <c r="AA25" s="23">
        <f t="shared" si="7"/>
        <v>1</v>
      </c>
      <c r="AB25" s="23">
        <f t="shared" si="8"/>
        <v>1</v>
      </c>
      <c r="AD25" s="24">
        <f t="shared" ref="AD25" si="13">IFERROR(S25,"")</f>
        <v>5.2883404683958697E-3</v>
      </c>
      <c r="AE25" s="24" t="str">
        <f t="shared" ref="AE25" si="14">IFERROR(T25,"")</f>
        <v/>
      </c>
      <c r="AF25" s="24" t="str">
        <f t="shared" si="11"/>
        <v/>
      </c>
    </row>
    <row r="26" spans="1:32" x14ac:dyDescent="0.3">
      <c r="A26" s="23" t="s">
        <v>32</v>
      </c>
      <c r="B26" s="23" t="s">
        <v>33</v>
      </c>
      <c r="C26" s="23" t="str">
        <f t="shared" si="0"/>
        <v>S.US.FB</v>
      </c>
      <c r="D26" s="23" t="str">
        <f>RTD("cqg.rtd", ,"ContractData",C26, "LongDescription",, "T")</f>
        <v>Facebook, Inc.</v>
      </c>
      <c r="E26" s="23">
        <f>RTD("cqg.rtd", ,"ContractData",C26, "Open",, "T")</f>
        <v>144.72</v>
      </c>
      <c r="F26" s="23">
        <f>RTD("cqg.rtd", ,"ContractData",C26, "High",, "T")</f>
        <v>147.42000000000002</v>
      </c>
      <c r="G26" s="23">
        <f>RTD("cqg.rtd", ,"ContractData",C26, "Low",, "T")</f>
        <v>144.51</v>
      </c>
      <c r="H26" s="23">
        <f>RTD("cqg.rtd", ,"ContractData",C26, "LastTradeToday",, "T")</f>
        <v>146.67000000000002</v>
      </c>
      <c r="I26" s="23">
        <f>RTD("cqg.rtd", ,"ContractData",C26, "NetLastTradeToday",, "T")</f>
        <v>1.82</v>
      </c>
      <c r="J26" s="24">
        <f>RTD("cqg.rtd", ,"ContractData",C26, "PerCentNetLastTrade",, "T")/100</f>
        <v>1.256472212633759E-2</v>
      </c>
      <c r="K26" s="25">
        <f>RTD("cqg.rtd", ,"ContractData", C26, "T_CVol",, "T")</f>
        <v>13575466</v>
      </c>
      <c r="L26" s="23">
        <f t="shared" si="12"/>
        <v>26</v>
      </c>
      <c r="M26" s="26">
        <f>RANK($J26,$J$1:J$69)+COUNTIF($J$1:J26,J26)-1</f>
        <v>11</v>
      </c>
      <c r="N26" s="23" t="str">
        <f t="shared" si="1"/>
        <v>S.US.FB</v>
      </c>
      <c r="O26" s="23" t="str">
        <f t="shared" si="2"/>
        <v xml:space="preserve">S.US.IT        </v>
      </c>
      <c r="P26" s="24">
        <f>RTD("cqg.rtd", ,"ContractData",O26, "PerCentNetLastTrade",, "T")/100</f>
        <v>4.0427634534183805E-3</v>
      </c>
      <c r="Q26" s="23" t="str">
        <f t="shared" si="3"/>
        <v xml:space="preserve">https://finance.yahoo.com/quote/IT        </v>
      </c>
      <c r="S26" s="24">
        <f t="shared" si="4"/>
        <v>4.0427634534183805E-3</v>
      </c>
      <c r="T26" s="24" t="e">
        <f t="shared" si="5"/>
        <v>#N/A</v>
      </c>
      <c r="V26" s="23" t="str">
        <f>RTD("cqg.rtd", ,"ContractData",O26, "LongDescription",, "T")</f>
        <v>Gartner Group</v>
      </c>
      <c r="Y26" s="24">
        <f t="shared" si="6"/>
        <v>4.0427634534183805E-3</v>
      </c>
      <c r="AA26" s="23">
        <f t="shared" si="7"/>
        <v>1</v>
      </c>
      <c r="AB26" s="23">
        <f t="shared" si="8"/>
        <v>1</v>
      </c>
    </row>
    <row r="27" spans="1:32" x14ac:dyDescent="0.3">
      <c r="A27" s="23" t="s">
        <v>84</v>
      </c>
      <c r="B27" s="23" t="s">
        <v>85</v>
      </c>
      <c r="C27" s="23" t="str">
        <f t="shared" si="0"/>
        <v xml:space="preserve">S.US.FIS       </v>
      </c>
      <c r="D27" s="23" t="str">
        <f>RTD("cqg.rtd", ,"ContractData",C27, "LongDescription",, "T")</f>
        <v>Fidelity National Info Services</v>
      </c>
      <c r="E27" s="23">
        <f>RTD("cqg.rtd", ,"ContractData",C27, "Open",, "T")</f>
        <v>82.850000000000009</v>
      </c>
      <c r="F27" s="23">
        <f>RTD("cqg.rtd", ,"ContractData",C27, "High",, "T")</f>
        <v>83.44</v>
      </c>
      <c r="G27" s="23">
        <f>RTD("cqg.rtd", ,"ContractData",C27, "Low",, "T")</f>
        <v>82.58</v>
      </c>
      <c r="H27" s="23">
        <f>RTD("cqg.rtd", ,"ContractData",C27, "LastTradeToday",, "T")</f>
        <v>82.960000000000008</v>
      </c>
      <c r="I27" s="23">
        <f>RTD("cqg.rtd", ,"ContractData",C27, "NetLastTradeToday",, "T")</f>
        <v>0.11</v>
      </c>
      <c r="J27" s="24">
        <f>RTD("cqg.rtd", ,"ContractData",C27, "PerCentNetLastTrade",, "T")/100</f>
        <v>1.3277006638503319E-3</v>
      </c>
      <c r="K27" s="25">
        <f>RTD("cqg.rtd", ,"ContractData", C27, "T_CVol",, "T")</f>
        <v>781568</v>
      </c>
      <c r="L27" s="23">
        <f t="shared" si="12"/>
        <v>27</v>
      </c>
      <c r="M27" s="26">
        <f>RANK($J27,$J$1:J$69)+COUNTIF($J$1:J27,J27)-1</f>
        <v>33</v>
      </c>
      <c r="N27" s="23" t="str">
        <f t="shared" si="1"/>
        <v xml:space="preserve">S.US.FIS       </v>
      </c>
      <c r="O27" s="23" t="str">
        <f t="shared" si="2"/>
        <v xml:space="preserve">S.US.WDC       </v>
      </c>
      <c r="P27" s="24">
        <f>RTD("cqg.rtd", ,"ContractData",O27, "PerCentNetLastTrade",, "T")/100</f>
        <v>3.9896737854963624E-3</v>
      </c>
      <c r="Q27" s="23" t="str">
        <f t="shared" si="3"/>
        <v xml:space="preserve">https://finance.yahoo.com/quote/WDC       </v>
      </c>
      <c r="S27" s="24">
        <f t="shared" si="4"/>
        <v>3.9896737854963624E-3</v>
      </c>
      <c r="T27" s="24" t="e">
        <f t="shared" si="5"/>
        <v>#N/A</v>
      </c>
      <c r="V27" s="23" t="str">
        <f>RTD("cqg.rtd", ,"ContractData",O27, "LongDescription",, "T")</f>
        <v>Western Digital Corporation</v>
      </c>
      <c r="Y27" s="24">
        <f t="shared" si="6"/>
        <v>3.9896737854963624E-3</v>
      </c>
      <c r="AA27" s="23">
        <f t="shared" si="7"/>
        <v>1</v>
      </c>
      <c r="AB27" s="23">
        <f t="shared" si="8"/>
        <v>1</v>
      </c>
    </row>
    <row r="28" spans="1:32" x14ac:dyDescent="0.3">
      <c r="A28" s="23" t="s">
        <v>82</v>
      </c>
      <c r="B28" s="23" t="s">
        <v>83</v>
      </c>
      <c r="C28" s="23" t="str">
        <f t="shared" si="0"/>
        <v xml:space="preserve">S.US.FISV      </v>
      </c>
      <c r="D28" s="23" t="str">
        <f>RTD("cqg.rtd", ,"ContractData",C28, "LongDescription",, "T")</f>
        <v>FISERV Inc</v>
      </c>
      <c r="E28" s="23">
        <f>RTD("cqg.rtd", ,"ContractData",C28, "Open",, "T")</f>
        <v>119.3</v>
      </c>
      <c r="F28" s="23">
        <f>RTD("cqg.rtd", ,"ContractData",C28, "High",, "T")</f>
        <v>120.37</v>
      </c>
      <c r="G28" s="23">
        <f>RTD("cqg.rtd", ,"ContractData",C28, "Low",, "T")</f>
        <v>118.95</v>
      </c>
      <c r="H28" s="23">
        <f>RTD("cqg.rtd", ,"ContractData",C28, "LastTradeToday",, "T")</f>
        <v>119.76</v>
      </c>
      <c r="I28" s="23">
        <f>RTD("cqg.rtd", ,"ContractData",C28, "NetLastTradeToday",, "T")</f>
        <v>0.63</v>
      </c>
      <c r="J28" s="24">
        <f>RTD("cqg.rtd", ,"ContractData",C28, "PerCentNetLastTrade",, "T")/100</f>
        <v>5.2883404683958697E-3</v>
      </c>
      <c r="K28" s="25">
        <f>RTD("cqg.rtd", ,"ContractData", C28, "T_CVol",, "T")</f>
        <v>296593</v>
      </c>
      <c r="L28" s="23">
        <f t="shared" si="12"/>
        <v>28</v>
      </c>
      <c r="M28" s="26">
        <f>RANK($J28,$J$1:J$69)+COUNTIF($J$1:J28,J28)-1</f>
        <v>25</v>
      </c>
      <c r="N28" s="23" t="str">
        <f t="shared" si="1"/>
        <v xml:space="preserve">S.US.FISV      </v>
      </c>
      <c r="O28" s="23" t="str">
        <f t="shared" si="2"/>
        <v xml:space="preserve">S.US.AMD       </v>
      </c>
      <c r="P28" s="24">
        <f>RTD("cqg.rtd", ,"ContractData",O28, "PerCentNetLastTrade",, "T")/100</f>
        <v>3.5714285714285713E-3</v>
      </c>
      <c r="Q28" s="23" t="str">
        <f t="shared" si="3"/>
        <v xml:space="preserve">https://finance.yahoo.com/quote/AMD       </v>
      </c>
      <c r="S28" s="24">
        <f t="shared" si="4"/>
        <v>3.5714285714285713E-3</v>
      </c>
      <c r="T28" s="24" t="e">
        <f t="shared" si="5"/>
        <v>#N/A</v>
      </c>
      <c r="V28" s="23" t="str">
        <f>RTD("cqg.rtd", ,"ContractData",O28, "LongDescription",, "T")</f>
        <v>Advanced Micro Devices</v>
      </c>
      <c r="Y28" s="24">
        <f t="shared" si="6"/>
        <v>3.5714285714285713E-3</v>
      </c>
      <c r="AA28" s="23">
        <f t="shared" si="7"/>
        <v>1</v>
      </c>
      <c r="AB28" s="23">
        <f t="shared" si="8"/>
        <v>1</v>
      </c>
    </row>
    <row r="29" spans="1:32" x14ac:dyDescent="0.3">
      <c r="A29" s="23" t="s">
        <v>58</v>
      </c>
      <c r="B29" s="23" t="s">
        <v>59</v>
      </c>
      <c r="C29" s="23" t="str">
        <f t="shared" si="0"/>
        <v xml:space="preserve">S.US.FLIR      </v>
      </c>
      <c r="D29" s="23" t="str">
        <f>RTD("cqg.rtd", ,"ContractData",C29, "LongDescription",, "T")</f>
        <v>FLIR Systems Inc</v>
      </c>
      <c r="E29" s="23">
        <f>RTD("cqg.rtd", ,"ContractData",C29, "Open",, "T")</f>
        <v>37.22</v>
      </c>
      <c r="F29" s="23">
        <f>RTD("cqg.rtd", ,"ContractData",C29, "High",, "T")</f>
        <v>37.54</v>
      </c>
      <c r="G29" s="23">
        <f>RTD("cqg.rtd", ,"ContractData",C29, "Low",, "T")</f>
        <v>37.06</v>
      </c>
      <c r="H29" s="23">
        <f>RTD("cqg.rtd", ,"ContractData",C29, "LastTradeToday",, "T")</f>
        <v>37.35</v>
      </c>
      <c r="I29" s="23">
        <f>RTD("cqg.rtd", ,"ContractData",C29, "NetLastTradeToday",, "T")</f>
        <v>0.05</v>
      </c>
      <c r="J29" s="24">
        <f>RTD("cqg.rtd", ,"ContractData",C29, "PerCentNetLastTrade",, "T")/100</f>
        <v>1.3404825737265416E-3</v>
      </c>
      <c r="K29" s="25">
        <f>RTD("cqg.rtd", ,"ContractData", C29, "T_CVol",, "T")</f>
        <v>263474</v>
      </c>
      <c r="L29" s="23">
        <f t="shared" si="12"/>
        <v>29</v>
      </c>
      <c r="M29" s="26">
        <f>RANK($J29,$J$1:J$69)+COUNTIF($J$1:J29,J29)-1</f>
        <v>32</v>
      </c>
      <c r="N29" s="23" t="str">
        <f t="shared" si="1"/>
        <v xml:space="preserve">S.US.FLIR      </v>
      </c>
      <c r="O29" s="23" t="str">
        <f t="shared" si="2"/>
        <v xml:space="preserve">S.US.INTC      </v>
      </c>
      <c r="P29" s="24">
        <f>RTD("cqg.rtd", ,"ContractData",O29, "PerCentNetLastTrade",, "T")/100</f>
        <v>3.1392694063926939E-3</v>
      </c>
      <c r="Q29" s="23" t="str">
        <f t="shared" si="3"/>
        <v xml:space="preserve">https://finance.yahoo.com/quote/INTC      </v>
      </c>
      <c r="S29" s="24">
        <f t="shared" si="4"/>
        <v>3.1392694063926939E-3</v>
      </c>
      <c r="T29" s="24" t="e">
        <f t="shared" si="5"/>
        <v>#N/A</v>
      </c>
      <c r="V29" s="23" t="str">
        <f>RTD("cqg.rtd", ,"ContractData",O29, "LongDescription",, "T")</f>
        <v>Intel Corporation</v>
      </c>
      <c r="Y29" s="24">
        <f t="shared" si="6"/>
        <v>3.1392694063926939E-3</v>
      </c>
      <c r="AA29" s="23">
        <f t="shared" si="7"/>
        <v>1</v>
      </c>
      <c r="AB29" s="23">
        <f t="shared" si="8"/>
        <v>1</v>
      </c>
    </row>
    <row r="30" spans="1:32" x14ac:dyDescent="0.3">
      <c r="A30" s="23" t="s">
        <v>70</v>
      </c>
      <c r="B30" s="23" t="s">
        <v>71</v>
      </c>
      <c r="C30" s="23" t="str">
        <f t="shared" si="0"/>
        <v xml:space="preserve">S.US.IT        </v>
      </c>
      <c r="D30" s="23" t="str">
        <f>RTD("cqg.rtd", ,"ContractData",C30, "LongDescription",, "T")</f>
        <v>Gartner Group</v>
      </c>
      <c r="E30" s="23">
        <f>RTD("cqg.rtd", ,"ContractData",C30, "Open",, "T")</f>
        <v>111.47</v>
      </c>
      <c r="F30" s="23">
        <f>RTD("cqg.rtd", ,"ContractData",C30, "High",, "T")</f>
        <v>112.57000000000001</v>
      </c>
      <c r="G30" s="23">
        <f>RTD("cqg.rtd", ,"ContractData",C30, "Low",, "T")</f>
        <v>110.76</v>
      </c>
      <c r="H30" s="23">
        <f>RTD("cqg.rtd", ,"ContractData",C30, "LastTradeToday",, "T")</f>
        <v>111.76</v>
      </c>
      <c r="I30" s="23">
        <f>RTD("cqg.rtd", ,"ContractData",C30, "NetLastTradeToday",, "T")</f>
        <v>0.45</v>
      </c>
      <c r="J30" s="24">
        <f>RTD("cqg.rtd", ,"ContractData",C30, "PerCentNetLastTrade",, "T")/100</f>
        <v>4.0427634534183805E-3</v>
      </c>
      <c r="K30" s="25">
        <f>RTD("cqg.rtd", ,"ContractData", C30, "T_CVol",, "T")</f>
        <v>92486</v>
      </c>
      <c r="L30" s="23">
        <f t="shared" si="12"/>
        <v>30</v>
      </c>
      <c r="M30" s="26">
        <f>RANK($J30,$J$1:J$69)+COUNTIF($J$1:J30,J30)-1</f>
        <v>26</v>
      </c>
      <c r="N30" s="23" t="str">
        <f t="shared" si="1"/>
        <v xml:space="preserve">S.US.IT        </v>
      </c>
      <c r="O30" s="23" t="str">
        <f t="shared" si="2"/>
        <v xml:space="preserve">S.US.KLAC      </v>
      </c>
      <c r="P30" s="24">
        <f>RTD("cqg.rtd", ,"ContractData",O30, "PerCentNetLastTrade",, "T")/100</f>
        <v>2.7032438926712053E-3</v>
      </c>
      <c r="Q30" s="23" t="str">
        <f t="shared" si="3"/>
        <v xml:space="preserve">https://finance.yahoo.com/quote/KLAC      </v>
      </c>
      <c r="S30" s="24">
        <f t="shared" si="4"/>
        <v>2.7032438926712053E-3</v>
      </c>
      <c r="T30" s="24" t="e">
        <f t="shared" si="5"/>
        <v>#N/A</v>
      </c>
      <c r="V30" s="23" t="str">
        <f>RTD("cqg.rtd", ,"ContractData",O30, "LongDescription",, "T")</f>
        <v>KLA-Tencor</v>
      </c>
      <c r="Y30" s="24">
        <f t="shared" si="6"/>
        <v>2.7032438926712053E-3</v>
      </c>
      <c r="AA30" s="23">
        <f t="shared" si="7"/>
        <v>1</v>
      </c>
      <c r="AB30" s="23">
        <f t="shared" si="8"/>
        <v>1</v>
      </c>
    </row>
    <row r="31" spans="1:32" x14ac:dyDescent="0.3">
      <c r="A31" s="23" t="s">
        <v>60</v>
      </c>
      <c r="B31" s="23" t="s">
        <v>61</v>
      </c>
      <c r="C31" s="23" t="str">
        <f t="shared" si="0"/>
        <v xml:space="preserve">S.US.GPN       </v>
      </c>
      <c r="D31" s="23" t="str">
        <f>RTD("cqg.rtd", ,"ContractData",C31, "LongDescription",, "T")</f>
        <v>Global Payments</v>
      </c>
      <c r="E31" s="23">
        <f>RTD("cqg.rtd", ,"ContractData",C31, "Open",, "T")</f>
        <v>88.09</v>
      </c>
      <c r="F31" s="23">
        <f>RTD("cqg.rtd", ,"ContractData",C31, "High",, "T")</f>
        <v>89.15</v>
      </c>
      <c r="G31" s="23">
        <f>RTD("cqg.rtd", ,"ContractData",C31, "Low",, "T")</f>
        <v>87.68</v>
      </c>
      <c r="H31" s="23">
        <f>RTD("cqg.rtd", ,"ContractData",C31, "LastTradeToday",, "T")</f>
        <v>89.03</v>
      </c>
      <c r="I31" s="23">
        <f>RTD("cqg.rtd", ,"ContractData",C31, "NetLastTradeToday",, "T")</f>
        <v>0.93</v>
      </c>
      <c r="J31" s="24">
        <f>RTD("cqg.rtd", ,"ContractData",C31, "PerCentNetLastTrade",, "T")/100</f>
        <v>1.0556186152099887E-2</v>
      </c>
      <c r="K31" s="25">
        <f>RTD("cqg.rtd", ,"ContractData", C31, "T_CVol",, "T")</f>
        <v>305973</v>
      </c>
      <c r="L31" s="23">
        <f t="shared" si="12"/>
        <v>31</v>
      </c>
      <c r="M31" s="26">
        <f>RANK($J31,$J$1:J$69)+COUNTIF($J$1:J31,J31)-1</f>
        <v>15</v>
      </c>
      <c r="N31" s="23" t="str">
        <f t="shared" si="1"/>
        <v xml:space="preserve">S.US.GPN       </v>
      </c>
      <c r="O31" s="23" t="str">
        <f t="shared" si="2"/>
        <v xml:space="preserve">S.US.VRSN      </v>
      </c>
      <c r="P31" s="24">
        <f>RTD("cqg.rtd", ,"ContractData",O31, "PerCentNetLastTrade",, "T")/100</f>
        <v>2.6115589871692972E-3</v>
      </c>
      <c r="Q31" s="23" t="str">
        <f t="shared" si="3"/>
        <v xml:space="preserve">https://finance.yahoo.com/quote/VRSN      </v>
      </c>
      <c r="S31" s="24">
        <f t="shared" si="4"/>
        <v>2.6115589871692972E-3</v>
      </c>
      <c r="T31" s="24" t="e">
        <f t="shared" si="5"/>
        <v>#N/A</v>
      </c>
      <c r="V31" s="23" t="str">
        <f>RTD("cqg.rtd", ,"ContractData",O31, "LongDescription",, "T")</f>
        <v>Verisign Inc</v>
      </c>
      <c r="Y31" s="24">
        <f t="shared" si="6"/>
        <v>2.6115589871692972E-3</v>
      </c>
      <c r="AA31" s="23">
        <f t="shared" si="7"/>
        <v>1</v>
      </c>
      <c r="AB31" s="23">
        <f t="shared" si="8"/>
        <v>1</v>
      </c>
    </row>
    <row r="32" spans="1:32" x14ac:dyDescent="0.3">
      <c r="A32" s="23" t="s">
        <v>98</v>
      </c>
      <c r="B32" s="23" t="s">
        <v>99</v>
      </c>
      <c r="C32" s="23" t="str">
        <f t="shared" si="0"/>
        <v xml:space="preserve">S.US.HRS       </v>
      </c>
      <c r="D32" s="23" t="str">
        <f>RTD("cqg.rtd", ,"ContractData",C32, "LongDescription",, "T")</f>
        <v>Harris Corporation</v>
      </c>
      <c r="E32" s="23">
        <f>RTD("cqg.rtd", ,"ContractData",C32, "Open",, "T")</f>
        <v>107.09</v>
      </c>
      <c r="F32" s="23">
        <f>RTD("cqg.rtd", ,"ContractData",C32, "High",, "T")</f>
        <v>107.25</v>
      </c>
      <c r="G32" s="23">
        <f>RTD("cqg.rtd", ,"ContractData",C32, "Low",, "T")</f>
        <v>106.18</v>
      </c>
      <c r="H32" s="23">
        <f>RTD("cqg.rtd", ,"ContractData",C32, "LastTradeToday",, "T")</f>
        <v>107.03</v>
      </c>
      <c r="I32" s="23">
        <f>RTD("cqg.rtd", ,"ContractData",C32, "NetLastTradeToday",, "T")</f>
        <v>-0.15</v>
      </c>
      <c r="J32" s="24">
        <f>RTD("cqg.rtd", ,"ContractData",C32, "PerCentNetLastTrade",, "T")/100</f>
        <v>-1.3995148348572494E-3</v>
      </c>
      <c r="K32" s="25">
        <f>RTD("cqg.rtd", ,"ContractData", C32, "T_CVol",, "T")</f>
        <v>394440</v>
      </c>
      <c r="L32" s="23">
        <f t="shared" si="12"/>
        <v>32</v>
      </c>
      <c r="M32" s="26">
        <f>RANK($J32,$J$1:J$69)+COUNTIF($J$1:J32,J32)-1</f>
        <v>42</v>
      </c>
      <c r="N32" s="23" t="str">
        <f t="shared" si="1"/>
        <v xml:space="preserve">S.US.HRS       </v>
      </c>
      <c r="O32" s="23" t="str">
        <f t="shared" si="2"/>
        <v xml:space="preserve">S.US.FLIR      </v>
      </c>
      <c r="P32" s="24">
        <f>RTD("cqg.rtd", ,"ContractData",O32, "PerCentNetLastTrade",, "T")/100</f>
        <v>1.3404825737265416E-3</v>
      </c>
      <c r="Q32" s="23" t="str">
        <f t="shared" si="3"/>
        <v xml:space="preserve">https://finance.yahoo.com/quote/FLIR      </v>
      </c>
      <c r="S32" s="24">
        <f t="shared" si="4"/>
        <v>1.3404825737265416E-3</v>
      </c>
      <c r="T32" s="24" t="e">
        <f t="shared" si="5"/>
        <v>#N/A</v>
      </c>
      <c r="V32" s="23" t="str">
        <f>RTD("cqg.rtd", ,"ContractData",O32, "LongDescription",, "T")</f>
        <v>FLIR Systems Inc</v>
      </c>
      <c r="Y32" s="24">
        <f t="shared" si="6"/>
        <v>1.3404825737265416E-3</v>
      </c>
      <c r="AA32" s="23">
        <f t="shared" si="7"/>
        <v>1</v>
      </c>
      <c r="AB32" s="23">
        <f t="shared" si="8"/>
        <v>1</v>
      </c>
    </row>
    <row r="33" spans="1:32" x14ac:dyDescent="0.3">
      <c r="A33" s="23" t="s">
        <v>8</v>
      </c>
      <c r="B33" s="23" t="s">
        <v>9</v>
      </c>
      <c r="C33" s="23" t="str">
        <f t="shared" si="0"/>
        <v>S.US.HPE</v>
      </c>
      <c r="D33" s="23" t="str">
        <f>RTD("cqg.rtd", ,"ContractData",C33, "LongDescription",, "T")</f>
        <v>Hewlett Packard Enterprise Company</v>
      </c>
      <c r="E33" s="23">
        <f>RTD("cqg.rtd", ,"ContractData",C33, "Open",, "T")</f>
        <v>18.650000000000002</v>
      </c>
      <c r="F33" s="23">
        <f>RTD("cqg.rtd", ,"ContractData",C33, "High",, "T")</f>
        <v>18.940000000000001</v>
      </c>
      <c r="G33" s="23">
        <f>RTD("cqg.rtd", ,"ContractData",C33, "Low",, "T")</f>
        <v>18.52</v>
      </c>
      <c r="H33" s="23">
        <f>RTD("cqg.rtd", ,"ContractData",C33, "LastTradeToday",, "T")</f>
        <v>18.8</v>
      </c>
      <c r="I33" s="23">
        <f>RTD("cqg.rtd", ,"ContractData",C33, "NetLastTradeToday",, "T")</f>
        <v>0</v>
      </c>
      <c r="J33" s="24">
        <f>RTD("cqg.rtd", ,"ContractData",C33, "PerCentNetLastTrade",, "T")/100</f>
        <v>0</v>
      </c>
      <c r="K33" s="25">
        <f>RTD("cqg.rtd", ,"ContractData", C33, "T_CVol",, "T")</f>
        <v>7165042</v>
      </c>
      <c r="L33" s="23">
        <f t="shared" si="12"/>
        <v>33</v>
      </c>
      <c r="M33" s="26">
        <f>RANK($J33,$J$1:J$69)+COUNTIF($J$1:J33,J33)-1</f>
        <v>39</v>
      </c>
      <c r="N33" s="23" t="str">
        <f t="shared" si="1"/>
        <v>S.US.HPE</v>
      </c>
      <c r="O33" s="23" t="str">
        <f t="shared" si="2"/>
        <v xml:space="preserve">S.US.FIS       </v>
      </c>
      <c r="P33" s="24">
        <f>RTD("cqg.rtd", ,"ContractData",O33, "PerCentNetLastTrade",, "T")/100</f>
        <v>1.3277006638503319E-3</v>
      </c>
      <c r="Q33" s="23" t="str">
        <f t="shared" si="3"/>
        <v xml:space="preserve">https://finance.yahoo.com/quote/FIS       </v>
      </c>
      <c r="S33" s="24">
        <f t="shared" si="4"/>
        <v>1.3277006638503319E-3</v>
      </c>
      <c r="T33" s="24" t="e">
        <f t="shared" si="5"/>
        <v>#N/A</v>
      </c>
      <c r="V33" s="23" t="str">
        <f>RTD("cqg.rtd", ,"ContractData",O33, "LongDescription",, "T")</f>
        <v>Fidelity National Info Services</v>
      </c>
      <c r="Y33" s="24">
        <f t="shared" si="6"/>
        <v>1.3277006638503319E-3</v>
      </c>
      <c r="AA33" s="23">
        <f t="shared" si="7"/>
        <v>1</v>
      </c>
      <c r="AB33" s="23">
        <f t="shared" si="8"/>
        <v>1</v>
      </c>
    </row>
    <row r="34" spans="1:32" x14ac:dyDescent="0.3">
      <c r="A34" s="23" t="s">
        <v>14</v>
      </c>
      <c r="B34" s="23" t="s">
        <v>15</v>
      </c>
      <c r="C34" s="23" t="str">
        <f t="shared" si="0"/>
        <v>S.US.HPQ</v>
      </c>
      <c r="D34" s="23" t="str">
        <f>RTD("cqg.rtd", ,"ContractData",C34, "LongDescription",, "T")</f>
        <v>Hewlett-Packard Company</v>
      </c>
      <c r="E34" s="23">
        <f>RTD("cqg.rtd", ,"ContractData",C34, "Open",, "T")</f>
        <v>18.87</v>
      </c>
      <c r="F34" s="23">
        <f>RTD("cqg.rtd", ,"ContractData",C34, "High",, "T")</f>
        <v>18.88</v>
      </c>
      <c r="G34" s="23">
        <f>RTD("cqg.rtd", ,"ContractData",C34, "Low",, "T")</f>
        <v>18.650000000000002</v>
      </c>
      <c r="H34" s="23">
        <f>RTD("cqg.rtd", ,"ContractData",C34, "LastTradeToday",, "T")</f>
        <v>18.71</v>
      </c>
      <c r="I34" s="23">
        <f>RTD("cqg.rtd", ,"ContractData",C34, "NetLastTradeToday",, "T")</f>
        <v>-0.25</v>
      </c>
      <c r="J34" s="24">
        <f>RTD("cqg.rtd", ,"ContractData",C34, "PerCentNetLastTrade",, "T")/100</f>
        <v>-1.3185654008438819E-2</v>
      </c>
      <c r="K34" s="25">
        <f>RTD("cqg.rtd", ,"ContractData", C34, "T_CVol",, "T")</f>
        <v>6604298</v>
      </c>
      <c r="L34" s="23">
        <f t="shared" si="12"/>
        <v>34</v>
      </c>
      <c r="M34" s="26">
        <f>RANK($J34,$J$1:J$69)+COUNTIF($J$1:J34,J34)-1</f>
        <v>64</v>
      </c>
      <c r="N34" s="23" t="str">
        <f t="shared" si="1"/>
        <v>S.US.HPQ</v>
      </c>
      <c r="O34" s="23" t="str">
        <f t="shared" si="2"/>
        <v xml:space="preserve">S.US.GLW       </v>
      </c>
      <c r="P34" s="24">
        <f>RTD("cqg.rtd", ,"ContractData",O34, "PerCentNetLastTrade",, "T")/100</f>
        <v>1.0474860335195531E-3</v>
      </c>
      <c r="Q34" s="23" t="str">
        <f t="shared" si="3"/>
        <v xml:space="preserve">https://finance.yahoo.com/quote/GLW       </v>
      </c>
      <c r="S34" s="24">
        <f t="shared" si="4"/>
        <v>1.0474860335195531E-3</v>
      </c>
      <c r="T34" s="24" t="e">
        <f t="shared" si="5"/>
        <v>#N/A</v>
      </c>
      <c r="V34" s="23" t="str">
        <f>RTD("cqg.rtd", ,"ContractData",O34, "LongDescription",, "T")</f>
        <v>Corning Incorporated</v>
      </c>
      <c r="Y34" s="24">
        <f t="shared" si="6"/>
        <v>1.0474860335195531E-3</v>
      </c>
      <c r="AA34" s="23">
        <f t="shared" si="7"/>
        <v>1</v>
      </c>
      <c r="AB34" s="23">
        <f t="shared" si="8"/>
        <v>1</v>
      </c>
    </row>
    <row r="35" spans="1:32" x14ac:dyDescent="0.3">
      <c r="A35" s="23" t="s">
        <v>66</v>
      </c>
      <c r="B35" s="23" t="s">
        <v>67</v>
      </c>
      <c r="C35" s="23" t="str">
        <f t="shared" si="0"/>
        <v xml:space="preserve">S.US.INTC      </v>
      </c>
      <c r="D35" s="23" t="str">
        <f>RTD("cqg.rtd", ,"ContractData",C35, "LongDescription",, "T")</f>
        <v>Intel Corporation</v>
      </c>
      <c r="E35" s="23">
        <f>RTD("cqg.rtd", ,"ContractData",C35, "Open",, "T")</f>
        <v>35.19</v>
      </c>
      <c r="F35" s="23">
        <f>RTD("cqg.rtd", ,"ContractData",C35, "High",, "T")</f>
        <v>35.47</v>
      </c>
      <c r="G35" s="23">
        <f>RTD("cqg.rtd", ,"ContractData",C35, "Low",, "T")</f>
        <v>35.08</v>
      </c>
      <c r="H35" s="23">
        <f>RTD("cqg.rtd", ,"ContractData",C35, "LastTradeToday",, "T")</f>
        <v>35.15</v>
      </c>
      <c r="I35" s="23">
        <f>RTD("cqg.rtd", ,"ContractData",C35, "NetLastTradeToday",, "T")</f>
        <v>0.11</v>
      </c>
      <c r="J35" s="24">
        <f>RTD("cqg.rtd", ,"ContractData",C35, "PerCentNetLastTrade",, "T")/100</f>
        <v>3.1392694063926939E-3</v>
      </c>
      <c r="K35" s="25">
        <f>RTD("cqg.rtd", ,"ContractData", C35, "T_CVol",, "T")</f>
        <v>8849420</v>
      </c>
      <c r="L35" s="23">
        <f t="shared" si="12"/>
        <v>35</v>
      </c>
      <c r="M35" s="26">
        <f>RANK($J35,$J$1:J$69)+COUNTIF($J$1:J35,J35)-1</f>
        <v>29</v>
      </c>
      <c r="N35" s="23" t="str">
        <f t="shared" si="1"/>
        <v xml:space="preserve">S.US.INTC      </v>
      </c>
      <c r="O35" s="23" t="str">
        <f t="shared" si="2"/>
        <v>S.US.PYPL</v>
      </c>
      <c r="P35" s="24">
        <f>RTD("cqg.rtd", ,"ContractData",O35, "PerCentNetLastTrade",, "T")/100</f>
        <v>8.1549439347604487E-4</v>
      </c>
      <c r="Q35" s="23" t="str">
        <f t="shared" si="3"/>
        <v>https://finance.yahoo.com/quote/PYPL</v>
      </c>
      <c r="S35" s="24">
        <f t="shared" si="4"/>
        <v>8.1549439347604487E-4</v>
      </c>
      <c r="T35" s="24" t="e">
        <f t="shared" si="5"/>
        <v>#N/A</v>
      </c>
      <c r="V35" s="23" t="str">
        <f>RTD("cqg.rtd", ,"ContractData",O35, "LongDescription",, "T")</f>
        <v>PayPal Holdings, Inc.</v>
      </c>
      <c r="Y35" s="24">
        <f t="shared" si="6"/>
        <v>8.1549439347604487E-4</v>
      </c>
      <c r="AA35" s="23">
        <f t="shared" si="7"/>
        <v>1</v>
      </c>
      <c r="AB35" s="23">
        <f t="shared" si="8"/>
        <v>1</v>
      </c>
    </row>
    <row r="36" spans="1:32" x14ac:dyDescent="0.3">
      <c r="A36" s="23" t="s">
        <v>132</v>
      </c>
      <c r="B36" s="23" t="s">
        <v>133</v>
      </c>
      <c r="C36" s="23" t="str">
        <f t="shared" si="0"/>
        <v xml:space="preserve">S.US.IBM       </v>
      </c>
      <c r="D36" s="23" t="str">
        <f>RTD("cqg.rtd", ,"ContractData",C36, "LongDescription",, "T")</f>
        <v>International Business Machines</v>
      </c>
      <c r="E36" s="23">
        <f>RTD("cqg.rtd", ,"ContractData",C36, "Open",, "T")</f>
        <v>150.86000000000001</v>
      </c>
      <c r="F36" s="23">
        <f>RTD("cqg.rtd", ,"ContractData",C36, "High",, "T")</f>
        <v>151.22999999999999</v>
      </c>
      <c r="G36" s="23">
        <f>RTD("cqg.rtd", ,"ContractData",C36, "Low",, "T")</f>
        <v>150.11000000000001</v>
      </c>
      <c r="H36" s="23">
        <f>RTD("cqg.rtd", ,"ContractData",C36, "LastTradeToday",, "T")</f>
        <v>150.43</v>
      </c>
      <c r="I36" s="23">
        <f>RTD("cqg.rtd", ,"ContractData",C36, "NetLastTradeToday",, "T")</f>
        <v>-0.5</v>
      </c>
      <c r="J36" s="24">
        <f>RTD("cqg.rtd", ,"ContractData",C36, "PerCentNetLastTrade",, "T")/100</f>
        <v>-3.3127940104684291E-3</v>
      </c>
      <c r="K36" s="25">
        <f>RTD("cqg.rtd", ,"ContractData", C36, "T_CVol",, "T")</f>
        <v>1412922</v>
      </c>
      <c r="L36" s="23">
        <f t="shared" si="12"/>
        <v>36</v>
      </c>
      <c r="M36" s="26">
        <f>RANK($J36,$J$1:J$69)+COUNTIF($J$1:J36,J36)-1</f>
        <v>49</v>
      </c>
      <c r="N36" s="23" t="str">
        <f t="shared" si="1"/>
        <v xml:space="preserve">S.US.IBM       </v>
      </c>
      <c r="O36" s="23" t="str">
        <f t="shared" si="2"/>
        <v xml:space="preserve">S.US.MSFT      </v>
      </c>
      <c r="P36" s="24">
        <f>RTD("cqg.rtd", ,"ContractData",O36, "PerCentNetLastTrade",, "T")/100</f>
        <v>7.4096028452874923E-4</v>
      </c>
      <c r="Q36" s="23" t="str">
        <f t="shared" si="3"/>
        <v xml:space="preserve">https://finance.yahoo.com/quote/MSFT      </v>
      </c>
      <c r="S36" s="24">
        <f t="shared" si="4"/>
        <v>7.4096028452874923E-4</v>
      </c>
      <c r="T36" s="24" t="e">
        <f t="shared" si="5"/>
        <v>#N/A</v>
      </c>
      <c r="V36" s="23" t="str">
        <f>RTD("cqg.rtd", ,"ContractData",O36, "LongDescription",, "T")</f>
        <v>Microsoft Corporation</v>
      </c>
      <c r="Y36" s="24">
        <f t="shared" si="6"/>
        <v>7.4096028452874923E-4</v>
      </c>
      <c r="AA36" s="23">
        <f t="shared" si="7"/>
        <v>1</v>
      </c>
      <c r="AB36" s="23">
        <f t="shared" si="8"/>
        <v>1</v>
      </c>
    </row>
    <row r="37" spans="1:32" x14ac:dyDescent="0.3">
      <c r="A37" s="23" t="s">
        <v>122</v>
      </c>
      <c r="B37" s="23" t="s">
        <v>123</v>
      </c>
      <c r="C37" s="23" t="str">
        <f t="shared" si="0"/>
        <v xml:space="preserve">S.US.INTU      </v>
      </c>
      <c r="D37" s="23" t="str">
        <f>RTD("cqg.rtd", ,"ContractData",C37, "LongDescription",, "T")</f>
        <v>Intuit Corp</v>
      </c>
      <c r="E37" s="23">
        <f>RTD("cqg.rtd", ,"ContractData",C37, "Open",, "T")</f>
        <v>125.2</v>
      </c>
      <c r="F37" s="23">
        <f>RTD("cqg.rtd", ,"ContractData",C37, "High",, "T")</f>
        <v>125.83</v>
      </c>
      <c r="G37" s="23">
        <f>RTD("cqg.rtd", ,"ContractData",C37, "Low",, "T")</f>
        <v>124.22</v>
      </c>
      <c r="H37" s="23">
        <f>RTD("cqg.rtd", ,"ContractData",C37, "LastTradeToday",, "T")</f>
        <v>125.36</v>
      </c>
      <c r="I37" s="23">
        <f>RTD("cqg.rtd", ,"ContractData",C37, "NetLastTradeToday",, "T")</f>
        <v>0.01</v>
      </c>
      <c r="J37" s="24">
        <f>RTD("cqg.rtd", ,"ContractData",C37, "PerCentNetLastTrade",, "T")/100</f>
        <v>7.9776625448743527E-5</v>
      </c>
      <c r="K37" s="25">
        <f>RTD("cqg.rtd", ,"ContractData", C37, "T_CVol",, "T")</f>
        <v>887827</v>
      </c>
      <c r="L37" s="23">
        <f t="shared" si="12"/>
        <v>37</v>
      </c>
      <c r="M37" s="26">
        <f>RANK($J37,$J$1:J$69)+COUNTIF($J$1:J37,J37)-1</f>
        <v>38</v>
      </c>
      <c r="N37" s="23" t="str">
        <f t="shared" si="1"/>
        <v xml:space="preserve">S.US.INTU      </v>
      </c>
      <c r="O37" s="23" t="str">
        <f t="shared" si="2"/>
        <v>S.US.CSRA</v>
      </c>
      <c r="P37" s="24">
        <f>RTD("cqg.rtd", ,"ContractData",O37, "PerCentNetLastTrade",, "T")/100</f>
        <v>3.4734282737061478E-4</v>
      </c>
      <c r="Q37" s="23" t="str">
        <f t="shared" si="3"/>
        <v>https://finance.yahoo.com/quote/CSRA</v>
      </c>
      <c r="S37" s="24">
        <f t="shared" si="4"/>
        <v>3.4734282737061478E-4</v>
      </c>
      <c r="T37" s="24" t="e">
        <f t="shared" si="5"/>
        <v>#N/A</v>
      </c>
      <c r="V37" s="23" t="str">
        <f>RTD("cqg.rtd", ,"ContractData",O37, "LongDescription",, "T")</f>
        <v>CSRA Inc.</v>
      </c>
      <c r="Y37" s="24">
        <f t="shared" si="6"/>
        <v>3.4734282737061478E-4</v>
      </c>
      <c r="AA37" s="23">
        <f t="shared" si="7"/>
        <v>1</v>
      </c>
      <c r="AB37" s="23">
        <f t="shared" si="8"/>
        <v>1</v>
      </c>
    </row>
    <row r="38" spans="1:32" x14ac:dyDescent="0.3">
      <c r="A38" s="23" t="s">
        <v>102</v>
      </c>
      <c r="B38" s="23" t="s">
        <v>103</v>
      </c>
      <c r="C38" s="23" t="str">
        <f t="shared" si="0"/>
        <v xml:space="preserve">S.US.JNPR      </v>
      </c>
      <c r="D38" s="23" t="str">
        <f>RTD("cqg.rtd", ,"ContractData",C38, "LongDescription",, "T")</f>
        <v>Juniper Networks, Inc.</v>
      </c>
      <c r="E38" s="23">
        <f>RTD("cqg.rtd", ,"ContractData",C38, "Open",, "T")</f>
        <v>29.51</v>
      </c>
      <c r="F38" s="23">
        <f>RTD("cqg.rtd", ,"ContractData",C38, "High",, "T")</f>
        <v>29.89</v>
      </c>
      <c r="G38" s="23">
        <f>RTD("cqg.rtd", ,"ContractData",C38, "Low",, "T")</f>
        <v>29.17</v>
      </c>
      <c r="H38" s="23">
        <f>RTD("cqg.rtd", ,"ContractData",C38, "LastTradeToday",, "T")</f>
        <v>29.63</v>
      </c>
      <c r="I38" s="23">
        <f>RTD("cqg.rtd", ,"ContractData",C38, "NetLastTradeToday",, "T")</f>
        <v>-0.13</v>
      </c>
      <c r="J38" s="24">
        <f>RTD("cqg.rtd", ,"ContractData",C38, "PerCentNetLastTrade",, "T")/100</f>
        <v>-4.3682795698924727E-3</v>
      </c>
      <c r="K38" s="25">
        <f>RTD("cqg.rtd", ,"ContractData", C38, "T_CVol",, "T")</f>
        <v>3855582</v>
      </c>
      <c r="L38" s="23">
        <f t="shared" si="12"/>
        <v>38</v>
      </c>
      <c r="M38" s="26">
        <f>RANK($J38,$J$1:J$69)+COUNTIF($J$1:J38,J38)-1</f>
        <v>53</v>
      </c>
      <c r="N38" s="23" t="str">
        <f t="shared" si="1"/>
        <v xml:space="preserve">S.US.JNPR      </v>
      </c>
      <c r="O38" s="23" t="str">
        <f t="shared" si="2"/>
        <v xml:space="preserve">S.US.INTU      </v>
      </c>
      <c r="P38" s="24">
        <f>RTD("cqg.rtd", ,"ContractData",O38, "PerCentNetLastTrade",, "T")/100</f>
        <v>7.9776625448743527E-5</v>
      </c>
      <c r="Q38" s="23" t="str">
        <f t="shared" si="3"/>
        <v xml:space="preserve">https://finance.yahoo.com/quote/INTU      </v>
      </c>
      <c r="S38" s="24">
        <f t="shared" si="4"/>
        <v>7.9776625448743527E-5</v>
      </c>
      <c r="T38" s="24" t="e">
        <f t="shared" si="5"/>
        <v>#N/A</v>
      </c>
      <c r="V38" s="23" t="str">
        <f>RTD("cqg.rtd", ,"ContractData",O38, "LongDescription",, "T")</f>
        <v>Intuit Corp</v>
      </c>
      <c r="Y38" s="24">
        <f t="shared" si="6"/>
        <v>7.9776625448743527E-5</v>
      </c>
      <c r="AA38" s="23">
        <f t="shared" si="7"/>
        <v>1</v>
      </c>
      <c r="AB38" s="23">
        <f t="shared" si="8"/>
        <v>1</v>
      </c>
    </row>
    <row r="39" spans="1:32" x14ac:dyDescent="0.3">
      <c r="A39" s="23" t="s">
        <v>10</v>
      </c>
      <c r="B39" s="23" t="s">
        <v>11</v>
      </c>
      <c r="C39" s="23" t="str">
        <f t="shared" si="0"/>
        <v xml:space="preserve">S.US.KLAC      </v>
      </c>
      <c r="D39" s="23" t="str">
        <f>RTD("cqg.rtd", ,"ContractData",C39, "LongDescription",, "T")</f>
        <v>KLA-Tencor</v>
      </c>
      <c r="E39" s="23">
        <f>RTD("cqg.rtd", ,"ContractData",C39, "Open",, "T")</f>
        <v>99.65</v>
      </c>
      <c r="F39" s="23">
        <f>RTD("cqg.rtd", ,"ContractData",C39, "High",, "T")</f>
        <v>100.58</v>
      </c>
      <c r="G39" s="23">
        <f>RTD("cqg.rtd", ,"ContractData",C39, "Low",, "T")</f>
        <v>99.16</v>
      </c>
      <c r="H39" s="23">
        <f>RTD("cqg.rtd", ,"ContractData",C39, "LastTradeToday",, "T")</f>
        <v>100.15</v>
      </c>
      <c r="I39" s="23">
        <f>RTD("cqg.rtd", ,"ContractData",C39, "NetLastTradeToday",, "T")</f>
        <v>0.27</v>
      </c>
      <c r="J39" s="24">
        <f>RTD("cqg.rtd", ,"ContractData",C39, "PerCentNetLastTrade",, "T")/100</f>
        <v>2.7032438926712053E-3</v>
      </c>
      <c r="K39" s="25">
        <f>RTD("cqg.rtd", ,"ContractData", C39, "T_CVol",, "T")</f>
        <v>790317</v>
      </c>
      <c r="L39" s="23">
        <f t="shared" si="12"/>
        <v>39</v>
      </c>
      <c r="M39" s="26">
        <f>RANK($J39,$J$1:J$69)+COUNTIF($J$1:J39,J39)-1</f>
        <v>30</v>
      </c>
      <c r="N39" s="23" t="str">
        <f t="shared" si="1"/>
        <v xml:space="preserve">S.US.KLAC      </v>
      </c>
      <c r="O39" s="23" t="str">
        <f t="shared" si="2"/>
        <v>S.US.HPE</v>
      </c>
      <c r="P39" s="24">
        <f>RTD("cqg.rtd", ,"ContractData",O39, "PerCentNetLastTrade",, "T")/100</f>
        <v>0</v>
      </c>
      <c r="Q39" s="23" t="str">
        <f t="shared" si="3"/>
        <v>https://finance.yahoo.com/quote/HPE</v>
      </c>
      <c r="S39" s="24">
        <f t="shared" si="4"/>
        <v>0</v>
      </c>
      <c r="T39" s="24" t="e">
        <f t="shared" si="5"/>
        <v>#N/A</v>
      </c>
      <c r="V39" s="23" t="str">
        <f>RTD("cqg.rtd", ,"ContractData",O39, "LongDescription",, "T")</f>
        <v>Hewlett Packard Enterprise Company</v>
      </c>
      <c r="Y39" s="24">
        <f t="shared" si="6"/>
        <v>0</v>
      </c>
      <c r="AA39" s="23">
        <f>IF(S39="#N/A",0,1)</f>
        <v>1</v>
      </c>
      <c r="AB39" s="23">
        <f t="shared" si="8"/>
        <v>1</v>
      </c>
    </row>
    <row r="40" spans="1:32" x14ac:dyDescent="0.3">
      <c r="A40" s="23" t="s">
        <v>0</v>
      </c>
      <c r="B40" s="23" t="s">
        <v>1</v>
      </c>
      <c r="C40" s="23" t="str">
        <f t="shared" si="0"/>
        <v xml:space="preserve">S.US.LRCX      </v>
      </c>
      <c r="D40" s="23" t="str">
        <f>RTD("cqg.rtd", ,"ContractData",C40, "LongDescription",, "T")</f>
        <v>LAM Research Corporation</v>
      </c>
      <c r="E40" s="23">
        <f>RTD("cqg.rtd", ,"ContractData",C40, "Open",, "T")</f>
        <v>146.68</v>
      </c>
      <c r="F40" s="23">
        <f>RTD("cqg.rtd", ,"ContractData",C40, "High",, "T")</f>
        <v>148.95000000000002</v>
      </c>
      <c r="G40" s="23">
        <f>RTD("cqg.rtd", ,"ContractData",C40, "Low",, "T")</f>
        <v>145.13</v>
      </c>
      <c r="H40" s="23">
        <f>RTD("cqg.rtd", ,"ContractData",C40, "LastTradeToday",, "T")</f>
        <v>148.55000000000001</v>
      </c>
      <c r="I40" s="23">
        <f>RTD("cqg.rtd", ,"ContractData",C40, "NetLastTradeToday",, "T")</f>
        <v>1.28</v>
      </c>
      <c r="J40" s="24">
        <f>RTD("cqg.rtd", ,"ContractData",C40, "PerCentNetLastTrade",, "T")/100</f>
        <v>8.6915189787465201E-3</v>
      </c>
      <c r="K40" s="25">
        <f>RTD("cqg.rtd", ,"ContractData", C40, "T_CVol",, "T")</f>
        <v>1454065</v>
      </c>
      <c r="L40" s="23">
        <f t="shared" si="12"/>
        <v>40</v>
      </c>
      <c r="M40" s="26">
        <f>RANK($J40,$J$1:J$69)+COUNTIF($J$1:J40,J40)-1</f>
        <v>17</v>
      </c>
      <c r="N40" s="23" t="str">
        <f t="shared" si="1"/>
        <v xml:space="preserve">S.US.LRCX      </v>
      </c>
      <c r="O40" s="23" t="str">
        <f t="shared" si="2"/>
        <v xml:space="preserve">S.US.ORCL      </v>
      </c>
      <c r="P40" s="24">
        <f>RTD("cqg.rtd", ,"ContractData",O40, "PerCentNetLastTrade",, "T")/100</f>
        <v>-2.2609088853719196E-4</v>
      </c>
      <c r="Q40" s="23" t="str">
        <f t="shared" si="3"/>
        <v xml:space="preserve">https://finance.yahoo.com/quote/ORCL      </v>
      </c>
      <c r="S40" s="24" t="e">
        <f t="shared" si="4"/>
        <v>#N/A</v>
      </c>
      <c r="T40" s="24">
        <f t="shared" si="5"/>
        <v>2.2609088853719196E-4</v>
      </c>
      <c r="V40" s="23" t="str">
        <f>RTD("cqg.rtd", ,"ContractData",O40, "LongDescription",, "T")</f>
        <v>Oracle Corporation</v>
      </c>
      <c r="Y40" s="24">
        <f t="shared" si="6"/>
        <v>-2.2609088853719196E-4</v>
      </c>
      <c r="AA40" s="23" t="e">
        <f t="shared" si="7"/>
        <v>#N/A</v>
      </c>
      <c r="AB40" s="23">
        <f t="shared" si="8"/>
        <v>0</v>
      </c>
    </row>
    <row r="41" spans="1:32" x14ac:dyDescent="0.3">
      <c r="A41" s="23" t="s">
        <v>44</v>
      </c>
      <c r="B41" s="23" t="s">
        <v>45</v>
      </c>
      <c r="C41" s="23" t="str">
        <f t="shared" si="0"/>
        <v xml:space="preserve">S.US.MA        </v>
      </c>
      <c r="D41" s="23" t="str">
        <f>RTD("cqg.rtd", ,"ContractData",C41, "LongDescription",, "T")</f>
        <v>Mastercard Inc.</v>
      </c>
      <c r="E41" s="23">
        <f>RTD("cqg.rtd", ,"ContractData",C41, "Open",, "T")</f>
        <v>115.93</v>
      </c>
      <c r="F41" s="23">
        <f>RTD("cqg.rtd", ,"ContractData",C41, "High",, "T")</f>
        <v>116.65</v>
      </c>
      <c r="G41" s="23">
        <f>RTD("cqg.rtd", ,"ContractData",C41, "Low",, "T")</f>
        <v>115.68</v>
      </c>
      <c r="H41" s="23">
        <f>RTD("cqg.rtd", ,"ContractData",C41, "LastTradeToday",, "T")</f>
        <v>115.81</v>
      </c>
      <c r="I41" s="23">
        <f>RTD("cqg.rtd", ,"ContractData",C41, "NetLastTradeToday",, "T")</f>
        <v>-0.99</v>
      </c>
      <c r="J41" s="24">
        <f>RTD("cqg.rtd", ,"ContractData",C41, "PerCentNetLastTrade",, "T")/100</f>
        <v>-8.4760273972602738E-3</v>
      </c>
      <c r="K41" s="25">
        <f>RTD("cqg.rtd", ,"ContractData", C41, "T_CVol",, "T")</f>
        <v>2346250</v>
      </c>
      <c r="L41" s="23">
        <f t="shared" si="12"/>
        <v>41</v>
      </c>
      <c r="M41" s="26">
        <f>RANK($J41,$J$1:J$69)+COUNTIF($J$1:J41,J41)-1</f>
        <v>60</v>
      </c>
      <c r="N41" s="23" t="str">
        <f t="shared" si="1"/>
        <v xml:space="preserve">S.US.MA        </v>
      </c>
      <c r="O41" s="23" t="str">
        <f t="shared" si="2"/>
        <v xml:space="preserve">S.US.V         </v>
      </c>
      <c r="P41" s="24">
        <f>RTD("cqg.rtd", ,"ContractData",O41, "PerCentNetLastTrade",, "T")/100</f>
        <v>-1.3077593722755014E-3</v>
      </c>
      <c r="Q41" s="23" t="str">
        <f t="shared" si="3"/>
        <v xml:space="preserve">https://finance.yahoo.com/quote/V         </v>
      </c>
      <c r="S41" s="24" t="e">
        <f t="shared" si="4"/>
        <v>#N/A</v>
      </c>
      <c r="T41" s="24">
        <f t="shared" si="5"/>
        <v>1.3077593722755014E-3</v>
      </c>
      <c r="V41" s="23" t="str">
        <f>RTD("cqg.rtd", ,"ContractData",O41, "LongDescription",, "T")</f>
        <v>Visa Inc.</v>
      </c>
      <c r="Y41" s="24">
        <f t="shared" si="6"/>
        <v>-1.3077593722755014E-3</v>
      </c>
      <c r="AA41" s="23" t="e">
        <f t="shared" si="7"/>
        <v>#N/A</v>
      </c>
      <c r="AB41" s="23">
        <f t="shared" si="8"/>
        <v>0</v>
      </c>
    </row>
    <row r="42" spans="1:32" x14ac:dyDescent="0.3">
      <c r="A42" s="23" t="s">
        <v>56</v>
      </c>
      <c r="B42" s="23" t="s">
        <v>57</v>
      </c>
      <c r="C42" s="23" t="str">
        <f t="shared" si="0"/>
        <v xml:space="preserve">S.US.MCHP      </v>
      </c>
      <c r="D42" s="23" t="str">
        <f>RTD("cqg.rtd", ,"ContractData",C42, "LongDescription",, "T")</f>
        <v>Microchip Technology Inc</v>
      </c>
      <c r="E42" s="23">
        <f>RTD("cqg.rtd", ,"ContractData",C42, "Open",, "T")</f>
        <v>78.39</v>
      </c>
      <c r="F42" s="23">
        <f>RTD("cqg.rtd", ,"ContractData",C42, "High",, "T")</f>
        <v>79.56</v>
      </c>
      <c r="G42" s="23">
        <f>RTD("cqg.rtd", ,"ContractData",C42, "Low",, "T")</f>
        <v>77.87</v>
      </c>
      <c r="H42" s="23">
        <f>RTD("cqg.rtd", ,"ContractData",C42, "LastTradeToday",, "T")</f>
        <v>78.97</v>
      </c>
      <c r="I42" s="23">
        <f>RTD("cqg.rtd", ,"ContractData",C42, "NetLastTradeToday",, "T")</f>
        <v>0.63</v>
      </c>
      <c r="J42" s="24">
        <f>RTD("cqg.rtd", ,"ContractData",C42, "PerCentNetLastTrade",, "T")/100</f>
        <v>8.0418687771253508E-3</v>
      </c>
      <c r="K42" s="25">
        <f>RTD("cqg.rtd", ,"ContractData", C42, "T_CVol",, "T")</f>
        <v>1431135</v>
      </c>
      <c r="L42" s="23">
        <f t="shared" si="12"/>
        <v>42</v>
      </c>
      <c r="M42" s="26">
        <f>RANK($J42,$J$1:J$69)+COUNTIF($J$1:J42,J42)-1</f>
        <v>20</v>
      </c>
      <c r="N42" s="23" t="str">
        <f t="shared" si="1"/>
        <v xml:space="preserve">S.US.MCHP      </v>
      </c>
      <c r="O42" s="23" t="str">
        <f t="shared" si="2"/>
        <v xml:space="preserve">S.US.HRS       </v>
      </c>
      <c r="P42" s="24">
        <f>RTD("cqg.rtd", ,"ContractData",O42, "PerCentNetLastTrade",, "T")/100</f>
        <v>-1.3995148348572494E-3</v>
      </c>
      <c r="Q42" s="23" t="str">
        <f t="shared" si="3"/>
        <v xml:space="preserve">https://finance.yahoo.com/quote/HRS       </v>
      </c>
      <c r="S42" s="24" t="e">
        <f t="shared" si="4"/>
        <v>#N/A</v>
      </c>
      <c r="T42" s="24">
        <f t="shared" si="5"/>
        <v>1.3995148348572494E-3</v>
      </c>
      <c r="V42" s="23" t="str">
        <f>RTD("cqg.rtd", ,"ContractData",O42, "LongDescription",, "T")</f>
        <v>Harris Corporation</v>
      </c>
      <c r="Y42" s="24">
        <f t="shared" si="6"/>
        <v>-1.3995148348572494E-3</v>
      </c>
      <c r="AA42" s="23" t="e">
        <f t="shared" si="7"/>
        <v>#N/A</v>
      </c>
      <c r="AB42" s="23">
        <f t="shared" si="8"/>
        <v>0</v>
      </c>
    </row>
    <row r="43" spans="1:32" x14ac:dyDescent="0.3">
      <c r="A43" s="23" t="s">
        <v>12</v>
      </c>
      <c r="B43" s="23" t="s">
        <v>13</v>
      </c>
      <c r="C43" s="23" t="str">
        <f t="shared" si="0"/>
        <v xml:space="preserve">S.US.MU        </v>
      </c>
      <c r="D43" s="23" t="str">
        <f>RTD("cqg.rtd", ,"ContractData",C43, "LongDescription",, "T")</f>
        <v>Micron Technology Inc</v>
      </c>
      <c r="E43" s="23">
        <f>RTD("cqg.rtd", ,"ContractData",C43, "Open",, "T")</f>
        <v>27.150000000000002</v>
      </c>
      <c r="F43" s="23">
        <f>RTD("cqg.rtd", ,"ContractData",C43, "High",, "T")</f>
        <v>27.89</v>
      </c>
      <c r="G43" s="23">
        <f>RTD("cqg.rtd", ,"ContractData",C43, "Low",, "T")</f>
        <v>27.080000000000002</v>
      </c>
      <c r="H43" s="23">
        <f>RTD("cqg.rtd", ,"ContractData",C43, "LastTradeToday",, "T")</f>
        <v>27.34</v>
      </c>
      <c r="I43" s="23">
        <f>RTD("cqg.rtd", ,"ContractData",C43, "NetLastTradeToday",, "T")</f>
        <v>0.34</v>
      </c>
      <c r="J43" s="24">
        <f>RTD("cqg.rtd", ,"ContractData",C43, "PerCentNetLastTrade",, "T")/100</f>
        <v>1.2592592592592593E-2</v>
      </c>
      <c r="K43" s="25">
        <f>RTD("cqg.rtd", ,"ContractData", C43, "T_CVol",, "T")</f>
        <v>18100399</v>
      </c>
      <c r="L43" s="23">
        <f t="shared" si="12"/>
        <v>43</v>
      </c>
      <c r="M43" s="26">
        <f>RANK($J43,$J$1:J$69)+COUNTIF($J$1:J43,J43)-1</f>
        <v>10</v>
      </c>
      <c r="N43" s="23" t="str">
        <f t="shared" si="1"/>
        <v xml:space="preserve">S.US.MU        </v>
      </c>
      <c r="O43" s="23" t="str">
        <f t="shared" si="2"/>
        <v xml:space="preserve">S.US.TSS       </v>
      </c>
      <c r="P43" s="24">
        <f>RTD("cqg.rtd", ,"ContractData",O43, "PerCentNetLastTrade",, "T")/100</f>
        <v>-1.7256255392579811E-3</v>
      </c>
      <c r="Q43" s="23" t="str">
        <f t="shared" si="3"/>
        <v xml:space="preserve">https://finance.yahoo.com/quote/TSS       </v>
      </c>
      <c r="S43" s="24" t="e">
        <f t="shared" si="4"/>
        <v>#N/A</v>
      </c>
      <c r="T43" s="24">
        <f t="shared" si="5"/>
        <v>1.7256255392579811E-3</v>
      </c>
      <c r="V43" s="23" t="str">
        <f>RTD("cqg.rtd", ,"ContractData",O43, "LongDescription",, "T")</f>
        <v>Total Systems Services Inc</v>
      </c>
      <c r="Y43" s="24">
        <f t="shared" si="6"/>
        <v>-1.7256255392579811E-3</v>
      </c>
      <c r="AA43" s="23" t="e">
        <f t="shared" si="7"/>
        <v>#N/A</v>
      </c>
      <c r="AB43" s="23">
        <f t="shared" si="8"/>
        <v>0</v>
      </c>
    </row>
    <row r="44" spans="1:32" x14ac:dyDescent="0.3">
      <c r="A44" s="23" t="s">
        <v>40</v>
      </c>
      <c r="B44" s="23" t="s">
        <v>41</v>
      </c>
      <c r="C44" s="23" t="str">
        <f t="shared" si="0"/>
        <v xml:space="preserve">S.US.MSFT      </v>
      </c>
      <c r="D44" s="23" t="str">
        <f>RTD("cqg.rtd", ,"ContractData",C44, "LongDescription",, "T")</f>
        <v>Microsoft Corporation</v>
      </c>
      <c r="E44" s="23">
        <f>RTD("cqg.rtd", ,"ContractData",C44, "Open",, "T")</f>
        <v>67.400000000000006</v>
      </c>
      <c r="F44" s="23">
        <f>RTD("cqg.rtd", ,"ContractData",C44, "High",, "T")</f>
        <v>68.13</v>
      </c>
      <c r="G44" s="23">
        <f>RTD("cqg.rtd", ,"ContractData",C44, "Low",, "T")</f>
        <v>67.14</v>
      </c>
      <c r="H44" s="23">
        <f>RTD("cqg.rtd", ,"ContractData",C44, "LastTradeToday",, "T")</f>
        <v>67.53</v>
      </c>
      <c r="I44" s="23">
        <f>RTD("cqg.rtd", ,"ContractData",C44, "NetLastTradeToday",, "T")</f>
        <v>0.05</v>
      </c>
      <c r="J44" s="24">
        <f>RTD("cqg.rtd", ,"ContractData",C44, "PerCentNetLastTrade",, "T")/100</f>
        <v>7.4096028452874923E-4</v>
      </c>
      <c r="K44" s="25">
        <f>RTD("cqg.rtd", ,"ContractData", C44, "T_CVol",, "T")</f>
        <v>13864434</v>
      </c>
      <c r="L44" s="23">
        <f t="shared" si="12"/>
        <v>44</v>
      </c>
      <c r="M44" s="26">
        <f>RANK($J44,$J$1:J$69)+COUNTIF($J$1:J44,J44)-1</f>
        <v>36</v>
      </c>
      <c r="N44" s="23" t="str">
        <f t="shared" si="1"/>
        <v xml:space="preserve">S.US.MSFT      </v>
      </c>
      <c r="O44" s="23" t="str">
        <f t="shared" si="2"/>
        <v xml:space="preserve">S.US.EBAY      </v>
      </c>
      <c r="P44" s="24">
        <f>RTD("cqg.rtd", ,"ContractData",O44, "PerCentNetLastTrade",, "T")/100</f>
        <v>-1.7867778439547349E-3</v>
      </c>
      <c r="Q44" s="23" t="str">
        <f t="shared" si="3"/>
        <v xml:space="preserve">https://finance.yahoo.com/quote/EBAY      </v>
      </c>
      <c r="S44" s="24" t="e">
        <f t="shared" si="4"/>
        <v>#N/A</v>
      </c>
      <c r="T44" s="24">
        <f t="shared" si="5"/>
        <v>1.7867778439547349E-3</v>
      </c>
      <c r="V44" s="23" t="str">
        <f>RTD("cqg.rtd", ,"ContractData",O44, "LongDescription",, "T")</f>
        <v>eBay Inc</v>
      </c>
      <c r="Y44" s="24">
        <f t="shared" si="6"/>
        <v>-1.7867778439547349E-3</v>
      </c>
      <c r="AA44" s="23" t="e">
        <f t="shared" si="7"/>
        <v>#N/A</v>
      </c>
      <c r="AB44" s="23">
        <f t="shared" si="8"/>
        <v>0</v>
      </c>
    </row>
    <row r="45" spans="1:32" x14ac:dyDescent="0.3">
      <c r="A45" s="23" t="s">
        <v>50</v>
      </c>
      <c r="B45" s="23" t="s">
        <v>51</v>
      </c>
      <c r="C45" s="23" t="str">
        <f t="shared" si="0"/>
        <v>S.US.MSI</v>
      </c>
      <c r="D45" s="23" t="str">
        <f>RTD("cqg.rtd", ,"ContractData",C45, "LongDescription",, "T")</f>
        <v>Motorola Solutions, Inc.</v>
      </c>
      <c r="E45" s="23">
        <f>RTD("cqg.rtd", ,"ContractData",C45, "Open",, "T")</f>
        <v>81.22</v>
      </c>
      <c r="F45" s="23">
        <f>RTD("cqg.rtd", ,"ContractData",C45, "High",, "T")</f>
        <v>81.7</v>
      </c>
      <c r="G45" s="23">
        <f>RTD("cqg.rtd", ,"ContractData",C45, "Low",, "T")</f>
        <v>80.680000000000007</v>
      </c>
      <c r="H45" s="23">
        <f>RTD("cqg.rtd", ,"ContractData",C45, "LastTradeToday",, "T")</f>
        <v>80.91</v>
      </c>
      <c r="I45" s="23">
        <f>RTD("cqg.rtd", ,"ContractData",C45, "NetLastTradeToday",, "T")</f>
        <v>-0.94000000000000006</v>
      </c>
      <c r="J45" s="24">
        <f>RTD("cqg.rtd", ,"ContractData",C45, "PerCentNetLastTrade",, "T")/100</f>
        <v>-1.1484422724496028E-2</v>
      </c>
      <c r="K45" s="25">
        <f>RTD("cqg.rtd", ,"ContractData", C45, "T_CVol",, "T")</f>
        <v>454062</v>
      </c>
      <c r="L45" s="23">
        <f t="shared" si="12"/>
        <v>45</v>
      </c>
      <c r="M45" s="26">
        <f>RANK($J45,$J$1:J$69)+COUNTIF($J$1:J45,J45)-1</f>
        <v>62</v>
      </c>
      <c r="N45" s="23" t="str">
        <f t="shared" si="1"/>
        <v>S.US.MSI</v>
      </c>
      <c r="O45" s="23" t="str">
        <f t="shared" si="2"/>
        <v xml:space="preserve">S.US.ADBE      </v>
      </c>
      <c r="P45" s="24">
        <f>RTD("cqg.rtd", ,"ContractData",O45, "PerCentNetLastTrade",, "T")/100</f>
        <v>-2.3821931065286981E-3</v>
      </c>
      <c r="Q45" s="23" t="str">
        <f t="shared" si="3"/>
        <v xml:space="preserve">https://finance.yahoo.com/quote/ADBE      </v>
      </c>
      <c r="S45" s="24" t="e">
        <f t="shared" si="4"/>
        <v>#N/A</v>
      </c>
      <c r="T45" s="24">
        <f t="shared" si="5"/>
        <v>2.3821931065286981E-3</v>
      </c>
      <c r="V45" s="23" t="str">
        <f>RTD("cqg.rtd", ,"ContractData",O45, "LongDescription",, "T")</f>
        <v>Adobe Systems Inc</v>
      </c>
      <c r="Y45" s="24">
        <f t="shared" si="6"/>
        <v>-2.3821931065286981E-3</v>
      </c>
      <c r="AA45" s="23" t="e">
        <f t="shared" si="7"/>
        <v>#N/A</v>
      </c>
      <c r="AB45" s="23">
        <f t="shared" si="8"/>
        <v>0</v>
      </c>
      <c r="AD45" s="24" t="str">
        <f>IFERROR(S45,"")</f>
        <v/>
      </c>
      <c r="AE45" s="24">
        <f>IFERROR(T45,"")</f>
        <v>2.3821931065286981E-3</v>
      </c>
      <c r="AF45" s="24">
        <f>IF(AE45="","",Y45)</f>
        <v>-2.3821931065286981E-3</v>
      </c>
    </row>
    <row r="46" spans="1:32" x14ac:dyDescent="0.3">
      <c r="A46" s="23" t="s">
        <v>126</v>
      </c>
      <c r="B46" s="23" t="s">
        <v>127</v>
      </c>
      <c r="C46" s="23" t="str">
        <f t="shared" si="0"/>
        <v>S.US.NTAP</v>
      </c>
      <c r="D46" s="23" t="str">
        <f>RTD("cqg.rtd", ,"ContractData",C46, "LongDescription",, "T")</f>
        <v>NetApp inc.</v>
      </c>
      <c r="E46" s="23">
        <f>RTD("cqg.rtd", ,"ContractData",C46, "Open",, "T")</f>
        <v>40.119999999999997</v>
      </c>
      <c r="F46" s="23">
        <f>RTD("cqg.rtd", ,"ContractData",C46, "High",, "T")</f>
        <v>40.840000000000003</v>
      </c>
      <c r="G46" s="23">
        <f>RTD("cqg.rtd", ,"ContractData",C46, "Low",, "T")</f>
        <v>39.69</v>
      </c>
      <c r="H46" s="23">
        <f>RTD("cqg.rtd", ,"ContractData",C46, "LastTradeToday",, "T")</f>
        <v>40.230000000000004</v>
      </c>
      <c r="I46" s="23">
        <f>RTD("cqg.rtd", ,"ContractData",C46, "NetLastTradeToday",, "T")</f>
        <v>-0.11</v>
      </c>
      <c r="J46" s="24">
        <f>RTD("cqg.rtd", ,"ContractData",C46, "PerCentNetLastTrade",, "T")/100</f>
        <v>-2.7268220128904312E-3</v>
      </c>
      <c r="K46" s="25">
        <f>RTD("cqg.rtd", ,"ContractData", C46, "T_CVol",, "T")</f>
        <v>2093898</v>
      </c>
      <c r="L46" s="23">
        <f t="shared" si="12"/>
        <v>46</v>
      </c>
      <c r="M46" s="26">
        <f>RANK($J46,$J$1:J$69)+COUNTIF($J$1:J46,J46)-1</f>
        <v>48</v>
      </c>
      <c r="N46" s="23" t="str">
        <f t="shared" si="1"/>
        <v>S.US.NTAP</v>
      </c>
      <c r="O46" s="23" t="str">
        <f t="shared" si="2"/>
        <v xml:space="preserve">S.US.CRM       </v>
      </c>
      <c r="P46" s="24">
        <f>RTD("cqg.rtd", ,"ContractData",O46, "PerCentNetLastTrade",, "T")/100</f>
        <v>-2.3907103825136613E-3</v>
      </c>
      <c r="Q46" s="23" t="str">
        <f t="shared" si="3"/>
        <v xml:space="preserve">https://finance.yahoo.com/quote/CRM       </v>
      </c>
      <c r="S46" s="24" t="e">
        <f t="shared" si="4"/>
        <v>#N/A</v>
      </c>
      <c r="T46" s="24">
        <f t="shared" si="5"/>
        <v>2.3907103825136613E-3</v>
      </c>
      <c r="V46" s="23" t="str">
        <f>RTD("cqg.rtd", ,"ContractData",O46, "LongDescription",, "T")</f>
        <v>Salesforce.com Inc</v>
      </c>
      <c r="Y46" s="24">
        <f t="shared" si="6"/>
        <v>-2.3907103825136613E-3</v>
      </c>
      <c r="AA46" s="23" t="e">
        <f t="shared" si="7"/>
        <v>#N/A</v>
      </c>
      <c r="AB46" s="23">
        <f t="shared" si="8"/>
        <v>0</v>
      </c>
      <c r="AD46" s="24" t="str">
        <f t="shared" ref="AD46:AD69" si="15">IFERROR(S46,"")</f>
        <v/>
      </c>
      <c r="AE46" s="24">
        <f t="shared" ref="AE46:AE69" si="16">IFERROR(T46,"")</f>
        <v>2.3907103825136613E-3</v>
      </c>
      <c r="AF46" s="24">
        <f t="shared" ref="AF46:AF69" si="17">IF(AE46="","",Y46)</f>
        <v>-2.3907103825136613E-3</v>
      </c>
    </row>
    <row r="47" spans="1:32" x14ac:dyDescent="0.3">
      <c r="A47" s="23" t="s">
        <v>30</v>
      </c>
      <c r="B47" s="23" t="s">
        <v>31</v>
      </c>
      <c r="C47" s="23" t="str">
        <f t="shared" si="0"/>
        <v xml:space="preserve">S.US.NVDA      </v>
      </c>
      <c r="D47" s="23" t="str">
        <f>RTD("cqg.rtd", ,"ContractData",C47, "LongDescription",, "T")</f>
        <v>NVIDIA Corp</v>
      </c>
      <c r="E47" s="23">
        <f>RTD("cqg.rtd", ,"ContractData",C47, "Open",, "T")</f>
        <v>129.5</v>
      </c>
      <c r="F47" s="23">
        <f>RTD("cqg.rtd", ,"ContractData",C47, "High",, "T")</f>
        <v>132.78</v>
      </c>
      <c r="G47" s="23">
        <f>RTD("cqg.rtd", ,"ContractData",C47, "Low",, "T")</f>
        <v>127.05</v>
      </c>
      <c r="H47" s="23">
        <f>RTD("cqg.rtd", ,"ContractData",C47, "LastTradeToday",, "T")</f>
        <v>130.86000000000001</v>
      </c>
      <c r="I47" s="23">
        <f>RTD("cqg.rtd", ,"ContractData",C47, "NetLastTradeToday",, "T")</f>
        <v>3.14</v>
      </c>
      <c r="J47" s="24">
        <f>RTD("cqg.rtd", ,"ContractData",C47, "PerCentNetLastTrade",, "T")/100</f>
        <v>2.4585029752583778E-2</v>
      </c>
      <c r="K47" s="25">
        <f>RTD("cqg.rtd", ,"ContractData", C47, "T_CVol",, "T")</f>
        <v>18674333</v>
      </c>
      <c r="L47" s="23">
        <f t="shared" si="12"/>
        <v>47</v>
      </c>
      <c r="M47" s="26">
        <f>RANK($J47,$J$1:J$69)+COUNTIF($J$1:J47,J47)-1</f>
        <v>2</v>
      </c>
      <c r="N47" s="23" t="str">
        <f t="shared" si="1"/>
        <v xml:space="preserve">S.US.NVDA      </v>
      </c>
      <c r="O47" s="23" t="str">
        <f t="shared" si="2"/>
        <v>S.US.TDC</v>
      </c>
      <c r="P47" s="24">
        <f>RTD("cqg.rtd", ,"ContractData",O47, "PerCentNetLastTrade",, "T")/100</f>
        <v>-2.4813895781637717E-3</v>
      </c>
      <c r="Q47" s="23" t="str">
        <f t="shared" si="3"/>
        <v>https://finance.yahoo.com/quote/TDC</v>
      </c>
      <c r="S47" s="24" t="e">
        <f t="shared" si="4"/>
        <v>#N/A</v>
      </c>
      <c r="T47" s="24">
        <f t="shared" si="5"/>
        <v>2.4813895781637717E-3</v>
      </c>
      <c r="V47" s="23" t="str">
        <f>RTD("cqg.rtd", ,"ContractData",O47, "LongDescription",, "T")</f>
        <v>Teradata Corporation</v>
      </c>
      <c r="Y47" s="24">
        <f t="shared" si="6"/>
        <v>-2.4813895781637717E-3</v>
      </c>
      <c r="AA47" s="23" t="e">
        <f t="shared" si="7"/>
        <v>#N/A</v>
      </c>
      <c r="AB47" s="23">
        <f t="shared" si="8"/>
        <v>0</v>
      </c>
      <c r="AD47" s="24" t="str">
        <f t="shared" si="15"/>
        <v/>
      </c>
      <c r="AE47" s="24">
        <f t="shared" si="16"/>
        <v>2.4813895781637717E-3</v>
      </c>
      <c r="AF47" s="24">
        <f t="shared" si="17"/>
        <v>-2.4813895781637717E-3</v>
      </c>
    </row>
    <row r="48" spans="1:32" x14ac:dyDescent="0.3">
      <c r="A48" s="23" t="s">
        <v>38</v>
      </c>
      <c r="B48" s="23" t="s">
        <v>39</v>
      </c>
      <c r="C48" s="23" t="str">
        <f t="shared" si="0"/>
        <v xml:space="preserve">S.US.ORCL      </v>
      </c>
      <c r="D48" s="23" t="str">
        <f>RTD("cqg.rtd", ,"ContractData",C48, "LongDescription",, "T")</f>
        <v>Oracle Corporation</v>
      </c>
      <c r="E48" s="23">
        <f>RTD("cqg.rtd", ,"ContractData",C48, "Open",, "T")</f>
        <v>44.06</v>
      </c>
      <c r="F48" s="23">
        <f>RTD("cqg.rtd", ,"ContractData",C48, "High",, "T")</f>
        <v>44.410000000000004</v>
      </c>
      <c r="G48" s="23">
        <f>RTD("cqg.rtd", ,"ContractData",C48, "Low",, "T")</f>
        <v>43.6</v>
      </c>
      <c r="H48" s="23">
        <f>RTD("cqg.rtd", ,"ContractData",C48, "LastTradeToday",, "T")</f>
        <v>44.22</v>
      </c>
      <c r="I48" s="23">
        <f>RTD("cqg.rtd", ,"ContractData",C48, "NetLastTradeToday",, "T")</f>
        <v>-0.01</v>
      </c>
      <c r="J48" s="24">
        <f>RTD("cqg.rtd", ,"ContractData",C48, "PerCentNetLastTrade",, "T")/100</f>
        <v>-2.2609088853719196E-4</v>
      </c>
      <c r="K48" s="25">
        <f>RTD("cqg.rtd", ,"ContractData", C48, "T_CVol",, "T")</f>
        <v>7263115</v>
      </c>
      <c r="L48" s="23">
        <f t="shared" si="12"/>
        <v>48</v>
      </c>
      <c r="M48" s="26">
        <f>RANK($J48,$J$1:J$69)+COUNTIF($J$1:J48,J48)-1</f>
        <v>40</v>
      </c>
      <c r="N48" s="23" t="str">
        <f t="shared" si="1"/>
        <v xml:space="preserve">S.US.ORCL      </v>
      </c>
      <c r="O48" s="23" t="str">
        <f t="shared" si="2"/>
        <v>S.US.NTAP</v>
      </c>
      <c r="P48" s="24">
        <f>RTD("cqg.rtd", ,"ContractData",O48, "PerCentNetLastTrade",, "T")/100</f>
        <v>-2.7268220128904312E-3</v>
      </c>
      <c r="Q48" s="23" t="str">
        <f t="shared" si="3"/>
        <v>https://finance.yahoo.com/quote/NTAP</v>
      </c>
      <c r="S48" s="24" t="e">
        <f t="shared" si="4"/>
        <v>#N/A</v>
      </c>
      <c r="T48" s="24">
        <f t="shared" si="5"/>
        <v>2.7268220128904312E-3</v>
      </c>
      <c r="V48" s="23" t="str">
        <f>RTD("cqg.rtd", ,"ContractData",O48, "LongDescription",, "T")</f>
        <v>NetApp inc.</v>
      </c>
      <c r="Y48" s="24">
        <f t="shared" si="6"/>
        <v>-2.7268220128904312E-3</v>
      </c>
      <c r="AA48" s="23" t="e">
        <f t="shared" si="7"/>
        <v>#N/A</v>
      </c>
      <c r="AB48" s="23">
        <f t="shared" si="8"/>
        <v>0</v>
      </c>
      <c r="AD48" s="24" t="str">
        <f t="shared" si="15"/>
        <v/>
      </c>
      <c r="AE48" s="24">
        <f t="shared" si="16"/>
        <v>2.7268220128904312E-3</v>
      </c>
      <c r="AF48" s="24">
        <f t="shared" si="17"/>
        <v>-2.7268220128904312E-3</v>
      </c>
    </row>
    <row r="49" spans="1:32" x14ac:dyDescent="0.3">
      <c r="A49" s="23" t="s">
        <v>120</v>
      </c>
      <c r="B49" s="23" t="s">
        <v>121</v>
      </c>
      <c r="C49" s="23" t="str">
        <f t="shared" si="0"/>
        <v xml:space="preserve">S.US.PAYX      </v>
      </c>
      <c r="D49" s="23" t="str">
        <f>RTD("cqg.rtd", ,"ContractData",C49, "LongDescription",, "T")</f>
        <v>Paychex Inc</v>
      </c>
      <c r="E49" s="23">
        <f>RTD("cqg.rtd", ,"ContractData",C49, "Open",, "T")</f>
        <v>57</v>
      </c>
      <c r="F49" s="23">
        <f>RTD("cqg.rtd", ,"ContractData",C49, "High",, "T")</f>
        <v>57.68</v>
      </c>
      <c r="G49" s="23">
        <f>RTD("cqg.rtd", ,"ContractData",C49, "Low",, "T")</f>
        <v>56.77</v>
      </c>
      <c r="H49" s="23">
        <f>RTD("cqg.rtd", ,"ContractData",C49, "LastTradeToday",, "T")</f>
        <v>57.35</v>
      </c>
      <c r="I49" s="23">
        <f>RTD("cqg.rtd", ,"ContractData",C49, "NetLastTradeToday",, "T")</f>
        <v>0.41000000000000003</v>
      </c>
      <c r="J49" s="24">
        <f>RTD("cqg.rtd", ,"ContractData",C49, "PerCentNetLastTrade",, "T")/100</f>
        <v>7.2005619950825427E-3</v>
      </c>
      <c r="K49" s="25">
        <f>RTD("cqg.rtd", ,"ContractData", C49, "T_CVol",, "T")</f>
        <v>738834</v>
      </c>
      <c r="L49" s="23">
        <f t="shared" si="12"/>
        <v>49</v>
      </c>
      <c r="M49" s="26">
        <f>RANK($J49,$J$1:J$69)+COUNTIF($J$1:J49,J49)-1</f>
        <v>23</v>
      </c>
      <c r="N49" s="23" t="str">
        <f t="shared" si="1"/>
        <v xml:space="preserve">S.US.PAYX      </v>
      </c>
      <c r="O49" s="23" t="str">
        <f t="shared" si="2"/>
        <v xml:space="preserve">S.US.IBM       </v>
      </c>
      <c r="P49" s="24">
        <f>RTD("cqg.rtd", ,"ContractData",O49, "PerCentNetLastTrade",, "T")/100</f>
        <v>-3.3127940104684291E-3</v>
      </c>
      <c r="Q49" s="23" t="str">
        <f t="shared" si="3"/>
        <v xml:space="preserve">https://finance.yahoo.com/quote/IBM       </v>
      </c>
      <c r="S49" s="24" t="e">
        <f t="shared" si="4"/>
        <v>#N/A</v>
      </c>
      <c r="T49" s="24">
        <f t="shared" si="5"/>
        <v>3.3127940104684291E-3</v>
      </c>
      <c r="V49" s="23" t="str">
        <f>RTD("cqg.rtd", ,"ContractData",O49, "LongDescription",, "T")</f>
        <v>International Business Machines</v>
      </c>
      <c r="Y49" s="24">
        <f t="shared" si="6"/>
        <v>-3.3127940104684291E-3</v>
      </c>
      <c r="AA49" s="23" t="e">
        <f t="shared" si="7"/>
        <v>#N/A</v>
      </c>
      <c r="AB49" s="23">
        <f t="shared" si="8"/>
        <v>0</v>
      </c>
      <c r="AD49" s="24" t="str">
        <f t="shared" si="15"/>
        <v/>
      </c>
      <c r="AE49" s="24">
        <f t="shared" si="16"/>
        <v>3.3127940104684291E-3</v>
      </c>
      <c r="AF49" s="24">
        <f t="shared" si="17"/>
        <v>-3.3127940104684291E-3</v>
      </c>
    </row>
    <row r="50" spans="1:32" x14ac:dyDescent="0.3">
      <c r="A50" s="23" t="s">
        <v>52</v>
      </c>
      <c r="B50" s="23" t="s">
        <v>53</v>
      </c>
      <c r="C50" s="23" t="str">
        <f t="shared" si="0"/>
        <v>S.US.PYPL</v>
      </c>
      <c r="D50" s="23" t="str">
        <f>RTD("cqg.rtd", ,"ContractData",C50, "LongDescription",, "T")</f>
        <v>PayPal Holdings, Inc.</v>
      </c>
      <c r="E50" s="23">
        <f>RTD("cqg.rtd", ,"ContractData",C50, "Open",, "T")</f>
        <v>49.03</v>
      </c>
      <c r="F50" s="23">
        <f>RTD("cqg.rtd", ,"ContractData",C50, "High",, "T")</f>
        <v>49.58</v>
      </c>
      <c r="G50" s="23">
        <f>RTD("cqg.rtd", ,"ContractData",C50, "Low",, "T")</f>
        <v>48.89</v>
      </c>
      <c r="H50" s="23">
        <f>RTD("cqg.rtd", ,"ContractData",C50, "LastTradeToday",, "T")</f>
        <v>49.09</v>
      </c>
      <c r="I50" s="23">
        <f>RTD("cqg.rtd", ,"ContractData",C50, "NetLastTradeToday",, "T")</f>
        <v>0.04</v>
      </c>
      <c r="J50" s="24">
        <f>RTD("cqg.rtd", ,"ContractData",C50, "PerCentNetLastTrade",, "T")/100</f>
        <v>8.1549439347604487E-4</v>
      </c>
      <c r="K50" s="25">
        <f>RTD("cqg.rtd", ,"ContractData", C50, "T_CVol",, "T")</f>
        <v>4311891</v>
      </c>
      <c r="L50" s="23">
        <f t="shared" si="12"/>
        <v>50</v>
      </c>
      <c r="M50" s="26">
        <f>RANK($J50,$J$1:J$69)+COUNTIF($J$1:J50,J50)-1</f>
        <v>35</v>
      </c>
      <c r="N50" s="23" t="str">
        <f t="shared" si="1"/>
        <v>S.US.PYPL</v>
      </c>
      <c r="O50" s="23" t="str">
        <f t="shared" si="2"/>
        <v xml:space="preserve">S.US.ACN       </v>
      </c>
      <c r="P50" s="24">
        <f>RTD("cqg.rtd", ,"ContractData",O50, "PerCentNetLastTrade",, "T")/100</f>
        <v>-3.5702424443706409E-3</v>
      </c>
      <c r="Q50" s="23" t="str">
        <f t="shared" si="3"/>
        <v xml:space="preserve">https://finance.yahoo.com/quote/ACN       </v>
      </c>
      <c r="S50" s="24" t="e">
        <f t="shared" si="4"/>
        <v>#N/A</v>
      </c>
      <c r="T50" s="24">
        <f t="shared" si="5"/>
        <v>3.5702424443706409E-3</v>
      </c>
      <c r="V50" s="23" t="str">
        <f>RTD("cqg.rtd", ,"ContractData",O50, "LongDescription",, "T")</f>
        <v>Accenture PLC Ireland</v>
      </c>
      <c r="Y50" s="24">
        <f t="shared" si="6"/>
        <v>-3.5702424443706409E-3</v>
      </c>
      <c r="AA50" s="23" t="e">
        <f t="shared" si="7"/>
        <v>#N/A</v>
      </c>
      <c r="AB50" s="23">
        <f t="shared" si="8"/>
        <v>0</v>
      </c>
      <c r="AD50" s="24" t="str">
        <f t="shared" si="15"/>
        <v/>
      </c>
      <c r="AE50" s="24">
        <f t="shared" si="16"/>
        <v>3.5702424443706409E-3</v>
      </c>
      <c r="AF50" s="24">
        <f t="shared" si="17"/>
        <v>-3.5702424443706409E-3</v>
      </c>
    </row>
    <row r="51" spans="1:32" x14ac:dyDescent="0.3">
      <c r="A51" s="23" t="s">
        <v>22</v>
      </c>
      <c r="B51" s="23" t="s">
        <v>23</v>
      </c>
      <c r="C51" s="23" t="str">
        <f t="shared" si="0"/>
        <v>S.US.QRVO</v>
      </c>
      <c r="D51" s="23" t="str">
        <f>RTD("cqg.rtd", ,"ContractData",C51, "LongDescription",, "T")</f>
        <v>Qorvo</v>
      </c>
      <c r="E51" s="23">
        <f>RTD("cqg.rtd", ,"ContractData",C51, "Open",, "T")</f>
        <v>72.16</v>
      </c>
      <c r="F51" s="23">
        <f>RTD("cqg.rtd", ,"ContractData",C51, "High",, "T")</f>
        <v>75.42</v>
      </c>
      <c r="G51" s="23">
        <f>RTD("cqg.rtd", ,"ContractData",C51, "Low",, "T")</f>
        <v>71.75</v>
      </c>
      <c r="H51" s="23">
        <f>RTD("cqg.rtd", ,"ContractData",C51, "LastTradeToday",, "T")</f>
        <v>74.98</v>
      </c>
      <c r="I51" s="23">
        <f>RTD("cqg.rtd", ,"ContractData",C51, "NetLastTradeToday",, "T")</f>
        <v>2.44</v>
      </c>
      <c r="J51" s="24">
        <f>RTD("cqg.rtd", ,"ContractData",C51, "PerCentNetLastTrade",, "T")/100</f>
        <v>3.3636614281775577E-2</v>
      </c>
      <c r="K51" s="25">
        <f>RTD("cqg.rtd", ,"ContractData", C51, "T_CVol",, "T")</f>
        <v>1644371</v>
      </c>
      <c r="L51" s="23">
        <f t="shared" si="12"/>
        <v>51</v>
      </c>
      <c r="M51" s="26">
        <f>RANK($J51,$J$1:J$69)+COUNTIF($J$1:J51,J51)-1</f>
        <v>1</v>
      </c>
      <c r="N51" s="23" t="str">
        <f t="shared" si="1"/>
        <v>S.US.QRVO</v>
      </c>
      <c r="O51" s="23" t="str">
        <f t="shared" si="2"/>
        <v xml:space="preserve">S.US.RHT       </v>
      </c>
      <c r="P51" s="24">
        <f>RTD("cqg.rtd", ,"ContractData",O51, "PerCentNetLastTrade",, "T")/100</f>
        <v>-3.6214953271028038E-3</v>
      </c>
      <c r="Q51" s="23" t="str">
        <f t="shared" si="3"/>
        <v xml:space="preserve">https://finance.yahoo.com/quote/RHT       </v>
      </c>
      <c r="S51" s="24" t="e">
        <f t="shared" si="4"/>
        <v>#N/A</v>
      </c>
      <c r="T51" s="24">
        <f t="shared" si="5"/>
        <v>3.6214953271028038E-3</v>
      </c>
      <c r="V51" s="23" t="str">
        <f>RTD("cqg.rtd", ,"ContractData",O51, "LongDescription",, "T")</f>
        <v>Red Hat Inc</v>
      </c>
      <c r="Y51" s="24">
        <f t="shared" si="6"/>
        <v>-3.6214953271028038E-3</v>
      </c>
      <c r="AA51" s="23" t="e">
        <f t="shared" si="7"/>
        <v>#N/A</v>
      </c>
      <c r="AB51" s="23">
        <f t="shared" si="8"/>
        <v>0</v>
      </c>
      <c r="AD51" s="24" t="str">
        <f t="shared" si="15"/>
        <v/>
      </c>
      <c r="AE51" s="24">
        <f t="shared" si="16"/>
        <v>3.6214953271028038E-3</v>
      </c>
      <c r="AF51" s="24">
        <f t="shared" si="17"/>
        <v>-3.6214953271028038E-3</v>
      </c>
    </row>
    <row r="52" spans="1:32" x14ac:dyDescent="0.3">
      <c r="A52" s="23" t="s">
        <v>130</v>
      </c>
      <c r="B52" s="23" t="s">
        <v>131</v>
      </c>
      <c r="C52" s="23" t="str">
        <f t="shared" si="0"/>
        <v xml:space="preserve">S.US.QCOM      </v>
      </c>
      <c r="D52" s="23" t="str">
        <f>RTD("cqg.rtd", ,"ContractData",C52, "LongDescription",, "T")</f>
        <v>QUALCOMM Inc</v>
      </c>
      <c r="E52" s="23">
        <f>RTD("cqg.rtd", ,"ContractData",C52, "Open",, "T")</f>
        <v>55.58</v>
      </c>
      <c r="F52" s="23">
        <f>RTD("cqg.rtd", ,"ContractData",C52, "High",, "T")</f>
        <v>55.980000000000004</v>
      </c>
      <c r="G52" s="23">
        <f>RTD("cqg.rtd", ,"ContractData",C52, "Low",, "T")</f>
        <v>55.02</v>
      </c>
      <c r="H52" s="23">
        <f>RTD("cqg.rtd", ,"ContractData",C52, "LastTradeToday",, "T")</f>
        <v>55.78</v>
      </c>
      <c r="I52" s="23">
        <f>RTD("cqg.rtd", ,"ContractData",C52, "NetLastTradeToday",, "T")</f>
        <v>0.42</v>
      </c>
      <c r="J52" s="24">
        <f>RTD("cqg.rtd", ,"ContractData",C52, "PerCentNetLastTrade",, "T")/100</f>
        <v>7.5867052023121384E-3</v>
      </c>
      <c r="K52" s="25">
        <f>RTD("cqg.rtd", ,"ContractData", C52, "T_CVol",, "T")</f>
        <v>6355270</v>
      </c>
      <c r="L52" s="23">
        <f t="shared" si="12"/>
        <v>52</v>
      </c>
      <c r="M52" s="26">
        <f>RANK($J52,$J$1:J$69)+COUNTIF($J$1:J52,J52)-1</f>
        <v>21</v>
      </c>
      <c r="N52" s="23" t="str">
        <f t="shared" si="1"/>
        <v xml:space="preserve">S.US.QCOM      </v>
      </c>
      <c r="O52" s="23" t="str">
        <f t="shared" si="2"/>
        <v xml:space="preserve">S.US.WU        </v>
      </c>
      <c r="P52" s="24">
        <f>RTD("cqg.rtd", ,"ContractData",O52, "PerCentNetLastTrade",, "T")/100</f>
        <v>-4.2328042328042322E-3</v>
      </c>
      <c r="Q52" s="23" t="str">
        <f t="shared" si="3"/>
        <v xml:space="preserve">https://finance.yahoo.com/quote/WU        </v>
      </c>
      <c r="S52" s="24" t="e">
        <f t="shared" si="4"/>
        <v>#N/A</v>
      </c>
      <c r="T52" s="24">
        <f t="shared" si="5"/>
        <v>4.2328042328042322E-3</v>
      </c>
      <c r="V52" s="23" t="str">
        <f>RTD("cqg.rtd", ,"ContractData",O52, "LongDescription",, "T")</f>
        <v>The Western Union Company</v>
      </c>
      <c r="Y52" s="24">
        <f t="shared" si="6"/>
        <v>-4.2328042328042322E-3</v>
      </c>
      <c r="AA52" s="23" t="e">
        <f t="shared" si="7"/>
        <v>#N/A</v>
      </c>
      <c r="AB52" s="23">
        <f t="shared" si="8"/>
        <v>0</v>
      </c>
      <c r="AD52" s="24" t="str">
        <f t="shared" si="15"/>
        <v/>
      </c>
      <c r="AE52" s="24">
        <f t="shared" si="16"/>
        <v>4.2328042328042322E-3</v>
      </c>
      <c r="AF52" s="24">
        <f t="shared" si="17"/>
        <v>-4.2328042328042322E-3</v>
      </c>
    </row>
    <row r="53" spans="1:32" x14ac:dyDescent="0.3">
      <c r="A53" s="23" t="s">
        <v>20</v>
      </c>
      <c r="B53" s="23" t="s">
        <v>21</v>
      </c>
      <c r="C53" s="23" t="str">
        <f t="shared" si="0"/>
        <v xml:space="preserve">S.US.RHT       </v>
      </c>
      <c r="D53" s="23" t="str">
        <f>RTD("cqg.rtd", ,"ContractData",C53, "LongDescription",, "T")</f>
        <v>Red Hat Inc</v>
      </c>
      <c r="E53" s="23">
        <f>RTD("cqg.rtd", ,"ContractData",C53, "Open",, "T")</f>
        <v>85.03</v>
      </c>
      <c r="F53" s="23">
        <f>RTD("cqg.rtd", ,"ContractData",C53, "High",, "T")</f>
        <v>85.87</v>
      </c>
      <c r="G53" s="23">
        <f>RTD("cqg.rtd", ,"ContractData",C53, "Low",, "T")</f>
        <v>84.16</v>
      </c>
      <c r="H53" s="23">
        <f>RTD("cqg.rtd", ,"ContractData",C53, "LastTradeToday",, "T")</f>
        <v>85.29</v>
      </c>
      <c r="I53" s="23">
        <f>RTD("cqg.rtd", ,"ContractData",C53, "NetLastTradeToday",, "T")</f>
        <v>-0.31</v>
      </c>
      <c r="J53" s="24">
        <f>RTD("cqg.rtd", ,"ContractData",C53, "PerCentNetLastTrade",, "T")/100</f>
        <v>-3.6214953271028038E-3</v>
      </c>
      <c r="K53" s="25">
        <f>RTD("cqg.rtd", ,"ContractData", C53, "T_CVol",, "T")</f>
        <v>748308</v>
      </c>
      <c r="L53" s="23">
        <f t="shared" si="12"/>
        <v>53</v>
      </c>
      <c r="M53" s="26">
        <f>RANK($J53,$J$1:J$69)+COUNTIF($J$1:J53,J53)-1</f>
        <v>51</v>
      </c>
      <c r="N53" s="23" t="str">
        <f t="shared" si="1"/>
        <v xml:space="preserve">S.US.RHT       </v>
      </c>
      <c r="O53" s="23" t="str">
        <f t="shared" si="2"/>
        <v xml:space="preserve">S.US.JNPR      </v>
      </c>
      <c r="P53" s="24">
        <f>RTD("cqg.rtd", ,"ContractData",O53, "PerCentNetLastTrade",, "T")/100</f>
        <v>-4.3682795698924727E-3</v>
      </c>
      <c r="Q53" s="23" t="str">
        <f t="shared" si="3"/>
        <v xml:space="preserve">https://finance.yahoo.com/quote/JNPR      </v>
      </c>
      <c r="S53" s="24" t="e">
        <f t="shared" si="4"/>
        <v>#N/A</v>
      </c>
      <c r="T53" s="24">
        <f t="shared" si="5"/>
        <v>4.3682795698924727E-3</v>
      </c>
      <c r="V53" s="23" t="str">
        <f>RTD("cqg.rtd", ,"ContractData",O53, "LongDescription",, "T")</f>
        <v>Juniper Networks, Inc.</v>
      </c>
      <c r="Y53" s="24">
        <f t="shared" si="6"/>
        <v>-4.3682795698924727E-3</v>
      </c>
      <c r="AA53" s="23" t="e">
        <f t="shared" si="7"/>
        <v>#N/A</v>
      </c>
      <c r="AB53" s="23">
        <f t="shared" si="8"/>
        <v>0</v>
      </c>
      <c r="AD53" s="24" t="str">
        <f t="shared" si="15"/>
        <v/>
      </c>
      <c r="AE53" s="24">
        <f t="shared" si="16"/>
        <v>4.3682795698924727E-3</v>
      </c>
      <c r="AF53" s="24">
        <f t="shared" si="17"/>
        <v>-4.3682795698924727E-3</v>
      </c>
    </row>
    <row r="54" spans="1:32" x14ac:dyDescent="0.3">
      <c r="A54" s="23" t="s">
        <v>88</v>
      </c>
      <c r="B54" s="23" t="s">
        <v>89</v>
      </c>
      <c r="C54" s="23" t="str">
        <f t="shared" si="0"/>
        <v xml:space="preserve">S.US.CRM       </v>
      </c>
      <c r="D54" s="23" t="str">
        <f>RTD("cqg.rtd", ,"ContractData",C54, "LongDescription",, "T")</f>
        <v>Salesforce.com Inc</v>
      </c>
      <c r="E54" s="23">
        <f>RTD("cqg.rtd", ,"ContractData",C54, "Open",, "T")</f>
        <v>87.88</v>
      </c>
      <c r="F54" s="23">
        <f>RTD("cqg.rtd", ,"ContractData",C54, "High",, "T")</f>
        <v>88.33</v>
      </c>
      <c r="G54" s="23">
        <f>RTD("cqg.rtd", ,"ContractData",C54, "Low",, "T")</f>
        <v>87.17</v>
      </c>
      <c r="H54" s="23">
        <f>RTD("cqg.rtd", ,"ContractData",C54, "LastTradeToday",, "T")</f>
        <v>87.63</v>
      </c>
      <c r="I54" s="23">
        <f>RTD("cqg.rtd", ,"ContractData",C54, "NetLastTradeToday",, "T")</f>
        <v>-0.21</v>
      </c>
      <c r="J54" s="24">
        <f>RTD("cqg.rtd", ,"ContractData",C54, "PerCentNetLastTrade",, "T")/100</f>
        <v>-2.3907103825136613E-3</v>
      </c>
      <c r="K54" s="25">
        <f>RTD("cqg.rtd", ,"ContractData", C54, "T_CVol",, "T")</f>
        <v>3402218</v>
      </c>
      <c r="L54" s="23">
        <f t="shared" si="12"/>
        <v>54</v>
      </c>
      <c r="M54" s="26">
        <f>RANK($J54,$J$1:J$69)+COUNTIF($J$1:J54,J54)-1</f>
        <v>46</v>
      </c>
      <c r="N54" s="23" t="str">
        <f t="shared" si="1"/>
        <v xml:space="preserve">S.US.CRM       </v>
      </c>
      <c r="O54" s="23" t="str">
        <f t="shared" si="2"/>
        <v xml:space="preserve">S.US.STX       </v>
      </c>
      <c r="P54" s="24">
        <f>RTD("cqg.rtd", ,"ContractData",O54, "PerCentNetLastTrade",, "T")/100</f>
        <v>-4.7438330170777986E-3</v>
      </c>
      <c r="Q54" s="23" t="str">
        <f t="shared" si="3"/>
        <v xml:space="preserve">https://finance.yahoo.com/quote/STX       </v>
      </c>
      <c r="S54" s="24" t="e">
        <f t="shared" si="4"/>
        <v>#N/A</v>
      </c>
      <c r="T54" s="24">
        <f t="shared" si="5"/>
        <v>4.7438330170777986E-3</v>
      </c>
      <c r="V54" s="23" t="str">
        <f>RTD("cqg.rtd", ,"ContractData",O54, "LongDescription",, "T")</f>
        <v>Seagate Technology</v>
      </c>
      <c r="Y54" s="24">
        <f t="shared" si="6"/>
        <v>-4.7438330170777986E-3</v>
      </c>
      <c r="AA54" s="23" t="e">
        <f t="shared" si="7"/>
        <v>#N/A</v>
      </c>
      <c r="AB54" s="23">
        <f t="shared" si="8"/>
        <v>0</v>
      </c>
      <c r="AD54" s="24" t="str">
        <f t="shared" si="15"/>
        <v/>
      </c>
      <c r="AE54" s="24">
        <f t="shared" si="16"/>
        <v>4.7438330170777986E-3</v>
      </c>
      <c r="AF54" s="24">
        <f t="shared" si="17"/>
        <v>-4.7438330170777986E-3</v>
      </c>
    </row>
    <row r="55" spans="1:32" x14ac:dyDescent="0.3">
      <c r="A55" s="23" t="s">
        <v>18</v>
      </c>
      <c r="B55" s="23" t="s">
        <v>19</v>
      </c>
      <c r="C55" s="23" t="str">
        <f t="shared" si="0"/>
        <v xml:space="preserve">S.US.STX       </v>
      </c>
      <c r="D55" s="23" t="str">
        <f>RTD("cqg.rtd", ,"ContractData",C55, "LongDescription",, "T")</f>
        <v>Seagate Technology</v>
      </c>
      <c r="E55" s="23">
        <f>RTD("cqg.rtd", ,"ContractData",C55, "Open",, "T")</f>
        <v>42.660000000000004</v>
      </c>
      <c r="F55" s="23">
        <f>RTD("cqg.rtd", ,"ContractData",C55, "High",, "T")</f>
        <v>42.660000000000004</v>
      </c>
      <c r="G55" s="23">
        <f>RTD("cqg.rtd", ,"ContractData",C55, "Low",, "T")</f>
        <v>41.67</v>
      </c>
      <c r="H55" s="23">
        <f>RTD("cqg.rtd", ,"ContractData",C55, "LastTradeToday",, "T")</f>
        <v>41.96</v>
      </c>
      <c r="I55" s="23">
        <f>RTD("cqg.rtd", ,"ContractData",C55, "NetLastTradeToday",, "T")</f>
        <v>-0.2</v>
      </c>
      <c r="J55" s="24">
        <f>RTD("cqg.rtd", ,"ContractData",C55, "PerCentNetLastTrade",, "T")/100</f>
        <v>-4.7438330170777986E-3</v>
      </c>
      <c r="K55" s="25">
        <f>RTD("cqg.rtd", ,"ContractData", C55, "T_CVol",, "T")</f>
        <v>2408607</v>
      </c>
      <c r="L55" s="23">
        <f t="shared" si="12"/>
        <v>55</v>
      </c>
      <c r="M55" s="26">
        <f>RANK($J55,$J$1:J$69)+COUNTIF($J$1:J55,J55)-1</f>
        <v>54</v>
      </c>
      <c r="N55" s="23" t="str">
        <f t="shared" si="1"/>
        <v xml:space="preserve">S.US.STX       </v>
      </c>
      <c r="O55" s="23" t="str">
        <f t="shared" si="2"/>
        <v>S.US.TEL</v>
      </c>
      <c r="P55" s="24">
        <f>RTD("cqg.rtd", ,"ContractData",O55, "PerCentNetLastTrade",, "T")/100</f>
        <v>-4.8681541582150101E-3</v>
      </c>
      <c r="Q55" s="23" t="str">
        <f t="shared" si="3"/>
        <v>https://finance.yahoo.com/quote/TEL</v>
      </c>
      <c r="S55" s="24" t="e">
        <f t="shared" si="4"/>
        <v>#N/A</v>
      </c>
      <c r="T55" s="24">
        <f t="shared" si="5"/>
        <v>4.8681541582150101E-3</v>
      </c>
      <c r="V55" s="23" t="str">
        <f>RTD("cqg.rtd", ,"ContractData",O55, "LongDescription",, "T")</f>
        <v>TE Connectivity Ltd.</v>
      </c>
      <c r="Y55" s="24">
        <f t="shared" si="6"/>
        <v>-4.8681541582150101E-3</v>
      </c>
      <c r="AA55" s="23" t="e">
        <f t="shared" si="7"/>
        <v>#N/A</v>
      </c>
      <c r="AB55" s="23">
        <f t="shared" si="8"/>
        <v>0</v>
      </c>
      <c r="AD55" s="24" t="str">
        <f t="shared" si="15"/>
        <v/>
      </c>
      <c r="AE55" s="24">
        <f t="shared" si="16"/>
        <v>4.8681541582150101E-3</v>
      </c>
      <c r="AF55" s="24">
        <f t="shared" si="17"/>
        <v>-4.8681541582150101E-3</v>
      </c>
    </row>
    <row r="56" spans="1:32" x14ac:dyDescent="0.3">
      <c r="A56" s="23" t="s">
        <v>26</v>
      </c>
      <c r="B56" s="23" t="s">
        <v>27</v>
      </c>
      <c r="C56" s="23" t="str">
        <f t="shared" si="0"/>
        <v xml:space="preserve">S.US.SWKS      </v>
      </c>
      <c r="D56" s="23" t="str">
        <f>RTD("cqg.rtd", ,"ContractData",C56, "LongDescription",, "T")</f>
        <v>Skyworks Solutions Inc</v>
      </c>
      <c r="E56" s="23">
        <f>RTD("cqg.rtd", ,"ContractData",C56, "Open",, "T")</f>
        <v>100.63</v>
      </c>
      <c r="F56" s="23">
        <f>RTD("cqg.rtd", ,"ContractData",C56, "High",, "T")</f>
        <v>103.04</v>
      </c>
      <c r="G56" s="23">
        <f>RTD("cqg.rtd", ,"ContractData",C56, "Low",, "T")</f>
        <v>100.22</v>
      </c>
      <c r="H56" s="23">
        <f>RTD("cqg.rtd", ,"ContractData",C56, "LastTradeToday",, "T")</f>
        <v>102.79</v>
      </c>
      <c r="I56" s="23">
        <f>RTD("cqg.rtd", ,"ContractData",C56, "NetLastTradeToday",, "T")</f>
        <v>2.2400000000000002</v>
      </c>
      <c r="J56" s="24">
        <f>RTD("cqg.rtd", ,"ContractData",C56, "PerCentNetLastTrade",, "T")/100</f>
        <v>2.2277473893585281E-2</v>
      </c>
      <c r="K56" s="25">
        <f>RTD("cqg.rtd", ,"ContractData", C56, "T_CVol",, "T")</f>
        <v>1008422</v>
      </c>
      <c r="L56" s="23">
        <f t="shared" si="12"/>
        <v>56</v>
      </c>
      <c r="M56" s="26">
        <f>RANK($J56,$J$1:J$69)+COUNTIF($J$1:J56,J56)-1</f>
        <v>3</v>
      </c>
      <c r="N56" s="23" t="str">
        <f t="shared" si="1"/>
        <v xml:space="preserve">S.US.SWKS      </v>
      </c>
      <c r="O56" s="23" t="str">
        <f t="shared" si="2"/>
        <v xml:space="preserve">S.US.APH       </v>
      </c>
      <c r="P56" s="24">
        <f>RTD("cqg.rtd", ,"ContractData",O56, "PerCentNetLastTrade",, "T")/100</f>
        <v>-4.9614112458654909E-3</v>
      </c>
      <c r="Q56" s="23" t="str">
        <f t="shared" si="3"/>
        <v xml:space="preserve">https://finance.yahoo.com/quote/APH       </v>
      </c>
      <c r="S56" s="24" t="e">
        <f t="shared" si="4"/>
        <v>#N/A</v>
      </c>
      <c r="T56" s="24">
        <f t="shared" si="5"/>
        <v>4.9614112458654909E-3</v>
      </c>
      <c r="V56" s="23" t="str">
        <f>RTD("cqg.rtd", ,"ContractData",O56, "LongDescription",, "T")</f>
        <v>Amphenol</v>
      </c>
      <c r="Y56" s="24">
        <f t="shared" si="6"/>
        <v>-4.9614112458654909E-3</v>
      </c>
      <c r="AA56" s="23" t="e">
        <f t="shared" si="7"/>
        <v>#N/A</v>
      </c>
      <c r="AB56" s="23">
        <f t="shared" si="8"/>
        <v>0</v>
      </c>
      <c r="AD56" s="24" t="str">
        <f t="shared" si="15"/>
        <v/>
      </c>
      <c r="AE56" s="24">
        <f t="shared" si="16"/>
        <v>4.9614112458654909E-3</v>
      </c>
      <c r="AF56" s="24">
        <f t="shared" si="17"/>
        <v>-4.9614112458654909E-3</v>
      </c>
    </row>
    <row r="57" spans="1:32" x14ac:dyDescent="0.3">
      <c r="A57" s="23" t="s">
        <v>48</v>
      </c>
      <c r="B57" s="23" t="s">
        <v>49</v>
      </c>
      <c r="C57" s="23" t="str">
        <f t="shared" si="0"/>
        <v xml:space="preserve">S.US.SYMC      </v>
      </c>
      <c r="D57" s="23" t="str">
        <f>RTD("cqg.rtd", ,"ContractData",C57, "LongDescription",, "T")</f>
        <v>Symantec Corp</v>
      </c>
      <c r="E57" s="23">
        <f>RTD("cqg.rtd", ,"ContractData",C57, "Open",, "T")</f>
        <v>29.96</v>
      </c>
      <c r="F57" s="23">
        <f>RTD("cqg.rtd", ,"ContractData",C57, "High",, "T")</f>
        <v>30.05</v>
      </c>
      <c r="G57" s="23">
        <f>RTD("cqg.rtd", ,"ContractData",C57, "Low",, "T")</f>
        <v>29.25</v>
      </c>
      <c r="H57" s="23">
        <f>RTD("cqg.rtd", ,"ContractData",C57, "LastTradeToday",, "T")</f>
        <v>29.7</v>
      </c>
      <c r="I57" s="23">
        <f>RTD("cqg.rtd", ,"ContractData",C57, "NetLastTradeToday",, "T")</f>
        <v>-0.42</v>
      </c>
      <c r="J57" s="24">
        <f>RTD("cqg.rtd", ,"ContractData",C57, "PerCentNetLastTrade",, "T")/100</f>
        <v>-1.3944223107569723E-2</v>
      </c>
      <c r="K57" s="25">
        <f>RTD("cqg.rtd", ,"ContractData", C57, "T_CVol",, "T")</f>
        <v>4084872</v>
      </c>
      <c r="L57" s="23">
        <f t="shared" si="12"/>
        <v>57</v>
      </c>
      <c r="M57" s="26">
        <f>RANK($J57,$J$1:J$69)+COUNTIF($J$1:J57,J57)-1</f>
        <v>65</v>
      </c>
      <c r="N57" s="23" t="str">
        <f t="shared" si="1"/>
        <v xml:space="preserve">S.US.SYMC      </v>
      </c>
      <c r="O57" s="23" t="str">
        <f t="shared" si="2"/>
        <v xml:space="preserve">S.US.CA        </v>
      </c>
      <c r="P57" s="24">
        <f>RTD("cqg.rtd", ,"ContractData",O57, "PerCentNetLastTrade",, "T")/100</f>
        <v>-5.4469721243191284E-3</v>
      </c>
      <c r="Q57" s="23" t="str">
        <f t="shared" si="3"/>
        <v xml:space="preserve">https://finance.yahoo.com/quote/CA        </v>
      </c>
      <c r="S57" s="24" t="e">
        <f t="shared" si="4"/>
        <v>#N/A</v>
      </c>
      <c r="T57" s="24">
        <f t="shared" si="5"/>
        <v>5.4469721243191284E-3</v>
      </c>
      <c r="V57" s="23" t="str">
        <f>RTD("cqg.rtd", ,"ContractData",O57, "LongDescription",, "T")</f>
        <v>CA Inc.</v>
      </c>
      <c r="Y57" s="24">
        <f t="shared" si="6"/>
        <v>-5.4469721243191284E-3</v>
      </c>
      <c r="AA57" s="23" t="e">
        <f t="shared" si="7"/>
        <v>#N/A</v>
      </c>
      <c r="AB57" s="23">
        <f t="shared" si="8"/>
        <v>0</v>
      </c>
      <c r="AD57" s="24" t="str">
        <f t="shared" si="15"/>
        <v/>
      </c>
      <c r="AE57" s="24">
        <f t="shared" si="16"/>
        <v>5.4469721243191284E-3</v>
      </c>
      <c r="AF57" s="24">
        <f t="shared" si="17"/>
        <v>-5.4469721243191284E-3</v>
      </c>
    </row>
    <row r="58" spans="1:32" x14ac:dyDescent="0.3">
      <c r="A58" s="23" t="s">
        <v>80</v>
      </c>
      <c r="B58" s="23" t="s">
        <v>81</v>
      </c>
      <c r="C58" s="23" t="str">
        <f t="shared" si="0"/>
        <v xml:space="preserve">S.US.SNPS      </v>
      </c>
      <c r="D58" s="23" t="str">
        <f>RTD("cqg.rtd", ,"ContractData",C58, "LongDescription",, "T")</f>
        <v>Synopsis</v>
      </c>
      <c r="E58" s="23">
        <f>RTD("cqg.rtd", ,"ContractData",C58, "Open",, "T")</f>
        <v>75</v>
      </c>
      <c r="F58" s="23">
        <f>RTD("cqg.rtd", ,"ContractData",C58, "High",, "T")</f>
        <v>75.34</v>
      </c>
      <c r="G58" s="23">
        <f>RTD("cqg.rtd", ,"ContractData",C58, "Low",, "T")</f>
        <v>71.19</v>
      </c>
      <c r="H58" s="23">
        <f>RTD("cqg.rtd", ,"ContractData",C58, "LastTradeToday",, "T")</f>
        <v>71.25</v>
      </c>
      <c r="I58" s="23">
        <f>RTD("cqg.rtd", ,"ContractData",C58, "NetLastTradeToday",, "T")</f>
        <v>-2.14</v>
      </c>
      <c r="J58" s="24">
        <f>RTD("cqg.rtd", ,"ContractData",C58, "PerCentNetLastTrade",, "T")/100</f>
        <v>-2.9159286006267885E-2</v>
      </c>
      <c r="K58" s="25">
        <f>RTD("cqg.rtd", ,"ContractData", C58, "T_CVol",, "T")</f>
        <v>1647258</v>
      </c>
      <c r="L58" s="23">
        <f t="shared" si="12"/>
        <v>58</v>
      </c>
      <c r="M58" s="26">
        <f>RANK($J58,$J$1:J$69)+COUNTIF($J$1:J58,J58)-1</f>
        <v>68</v>
      </c>
      <c r="N58" s="23" t="str">
        <f t="shared" si="1"/>
        <v xml:space="preserve">S.US.SNPS      </v>
      </c>
      <c r="O58" s="23" t="str">
        <f t="shared" si="2"/>
        <v xml:space="preserve">S.US.CTXS      </v>
      </c>
      <c r="P58" s="24">
        <f>RTD("cqg.rtd", ,"ContractData",O58, "PerCentNetLastTrade",, "T")/100</f>
        <v>-5.9221658206429781E-3</v>
      </c>
      <c r="Q58" s="23" t="str">
        <f t="shared" si="3"/>
        <v xml:space="preserve">https://finance.yahoo.com/quote/CTXS      </v>
      </c>
      <c r="S58" s="24" t="e">
        <f t="shared" si="4"/>
        <v>#N/A</v>
      </c>
      <c r="T58" s="24">
        <f t="shared" si="5"/>
        <v>5.9221658206429781E-3</v>
      </c>
      <c r="V58" s="23" t="str">
        <f>RTD("cqg.rtd", ,"ContractData",O58, "LongDescription",, "T")</f>
        <v>Citrix Systems Inc</v>
      </c>
      <c r="Y58" s="24">
        <f t="shared" si="6"/>
        <v>-5.9221658206429781E-3</v>
      </c>
      <c r="AA58" s="23" t="e">
        <f t="shared" si="7"/>
        <v>#N/A</v>
      </c>
      <c r="AB58" s="23">
        <f t="shared" si="8"/>
        <v>0</v>
      </c>
      <c r="AD58" s="24" t="str">
        <f t="shared" si="15"/>
        <v/>
      </c>
      <c r="AE58" s="24">
        <f t="shared" si="16"/>
        <v>5.9221658206429781E-3</v>
      </c>
      <c r="AF58" s="24">
        <f t="shared" si="17"/>
        <v>-5.9221658206429781E-3</v>
      </c>
    </row>
    <row r="59" spans="1:32" x14ac:dyDescent="0.3">
      <c r="A59" s="23" t="s">
        <v>90</v>
      </c>
      <c r="B59" s="23" t="s">
        <v>91</v>
      </c>
      <c r="C59" s="23" t="str">
        <f t="shared" si="0"/>
        <v>S.US.TEL</v>
      </c>
      <c r="D59" s="23" t="str">
        <f>RTD("cqg.rtd", ,"ContractData",C59, "LongDescription",, "T")</f>
        <v>TE Connectivity Ltd.</v>
      </c>
      <c r="E59" s="23">
        <f>RTD("cqg.rtd", ,"ContractData",C59, "Open",, "T")</f>
        <v>73.59</v>
      </c>
      <c r="F59" s="23">
        <f>RTD("cqg.rtd", ,"ContractData",C59, "High",, "T")</f>
        <v>73.81</v>
      </c>
      <c r="G59" s="23">
        <f>RTD("cqg.rtd", ,"ContractData",C59, "Low",, "T")</f>
        <v>73.010000000000005</v>
      </c>
      <c r="H59" s="23">
        <f>RTD("cqg.rtd", ,"ContractData",C59, "LastTradeToday",, "T")</f>
        <v>73.59</v>
      </c>
      <c r="I59" s="23">
        <f>RTD("cqg.rtd", ,"ContractData",C59, "NetLastTradeToday",, "T")</f>
        <v>-0.36</v>
      </c>
      <c r="J59" s="24">
        <f>RTD("cqg.rtd", ,"ContractData",C59, "PerCentNetLastTrade",, "T")/100</f>
        <v>-4.8681541582150101E-3</v>
      </c>
      <c r="K59" s="25">
        <f>RTD("cqg.rtd", ,"ContractData", C59, "T_CVol",, "T")</f>
        <v>487915</v>
      </c>
      <c r="L59" s="23">
        <f t="shared" si="12"/>
        <v>59</v>
      </c>
      <c r="M59" s="26">
        <f>RANK($J59,$J$1:J$69)+COUNTIF($J$1:J59,J59)-1</f>
        <v>55</v>
      </c>
      <c r="N59" s="23" t="str">
        <f t="shared" si="1"/>
        <v>S.US.TEL</v>
      </c>
      <c r="O59" s="23" t="str">
        <f t="shared" si="2"/>
        <v xml:space="preserve">S.US.YHOO      </v>
      </c>
      <c r="P59" s="24">
        <f>RTD("cqg.rtd", ,"ContractData",O59, "PerCentNetLastTrade",, "T")/100</f>
        <v>-8.2578046324269898E-3</v>
      </c>
      <c r="Q59" s="23" t="str">
        <f t="shared" si="3"/>
        <v xml:space="preserve">https://finance.yahoo.com/quote/YHOO      </v>
      </c>
      <c r="S59" s="24" t="e">
        <f t="shared" si="4"/>
        <v>#N/A</v>
      </c>
      <c r="T59" s="24">
        <f t="shared" si="5"/>
        <v>8.2578046324269898E-3</v>
      </c>
      <c r="V59" s="23" t="str">
        <f>RTD("cqg.rtd", ,"ContractData",O59, "LongDescription",, "T")</f>
        <v>Yahoo! Inc</v>
      </c>
      <c r="Y59" s="24">
        <f t="shared" si="6"/>
        <v>-8.2578046324269898E-3</v>
      </c>
      <c r="AA59" s="23" t="e">
        <f t="shared" si="7"/>
        <v>#N/A</v>
      </c>
      <c r="AB59" s="23">
        <f t="shared" si="8"/>
        <v>0</v>
      </c>
      <c r="AD59" s="24" t="str">
        <f t="shared" si="15"/>
        <v/>
      </c>
      <c r="AE59" s="24">
        <f t="shared" si="16"/>
        <v>8.2578046324269898E-3</v>
      </c>
      <c r="AF59" s="24">
        <f t="shared" si="17"/>
        <v>-8.2578046324269898E-3</v>
      </c>
    </row>
    <row r="60" spans="1:32" x14ac:dyDescent="0.3">
      <c r="A60" s="23" t="s">
        <v>94</v>
      </c>
      <c r="B60" s="23" t="s">
        <v>95</v>
      </c>
      <c r="C60" s="23" t="str">
        <f t="shared" si="0"/>
        <v>S.US.TDC</v>
      </c>
      <c r="D60" s="23" t="str">
        <f>RTD("cqg.rtd", ,"ContractData",C60, "LongDescription",, "T")</f>
        <v>Teradata Corporation</v>
      </c>
      <c r="E60" s="23">
        <f>RTD("cqg.rtd", ,"ContractData",C60, "Open",, "T")</f>
        <v>28.23</v>
      </c>
      <c r="F60" s="23">
        <f>RTD("cqg.rtd", ,"ContractData",C60, "High",, "T")</f>
        <v>28.35</v>
      </c>
      <c r="G60" s="23">
        <f>RTD("cqg.rtd", ,"ContractData",C60, "Low",, "T")</f>
        <v>27.97</v>
      </c>
      <c r="H60" s="23">
        <f>RTD("cqg.rtd", ,"ContractData",C60, "LastTradeToday",, "T")</f>
        <v>28.14</v>
      </c>
      <c r="I60" s="23">
        <f>RTD("cqg.rtd", ,"ContractData",C60, "NetLastTradeToday",, "T")</f>
        <v>-7.0000000000000007E-2</v>
      </c>
      <c r="J60" s="24">
        <f>RTD("cqg.rtd", ,"ContractData",C60, "PerCentNetLastTrade",, "T")/100</f>
        <v>-2.4813895781637717E-3</v>
      </c>
      <c r="K60" s="25">
        <f>RTD("cqg.rtd", ,"ContractData", C60, "T_CVol",, "T")</f>
        <v>498048</v>
      </c>
      <c r="L60" s="23">
        <f t="shared" si="12"/>
        <v>60</v>
      </c>
      <c r="M60" s="26">
        <f>RANK($J60,$J$1:J$69)+COUNTIF($J$1:J60,J60)-1</f>
        <v>47</v>
      </c>
      <c r="N60" s="23" t="str">
        <f t="shared" si="1"/>
        <v>S.US.TDC</v>
      </c>
      <c r="O60" s="23" t="str">
        <f t="shared" si="2"/>
        <v xml:space="preserve">S.US.MA        </v>
      </c>
      <c r="P60" s="24">
        <f>RTD("cqg.rtd", ,"ContractData",O60, "PerCentNetLastTrade",, "T")/100</f>
        <v>-8.4760273972602738E-3</v>
      </c>
      <c r="Q60" s="23" t="str">
        <f t="shared" si="3"/>
        <v xml:space="preserve">https://finance.yahoo.com/quote/MA        </v>
      </c>
      <c r="S60" s="24" t="e">
        <f t="shared" si="4"/>
        <v>#N/A</v>
      </c>
      <c r="T60" s="24">
        <f t="shared" si="5"/>
        <v>8.4760273972602738E-3</v>
      </c>
      <c r="V60" s="23" t="str">
        <f>RTD("cqg.rtd", ,"ContractData",O60, "LongDescription",, "T")</f>
        <v>Mastercard Inc.</v>
      </c>
      <c r="Y60" s="24">
        <f t="shared" si="6"/>
        <v>-8.4760273972602738E-3</v>
      </c>
      <c r="AA60" s="23" t="e">
        <f t="shared" si="7"/>
        <v>#N/A</v>
      </c>
      <c r="AB60" s="23">
        <f t="shared" si="8"/>
        <v>0</v>
      </c>
      <c r="AD60" s="24" t="str">
        <f t="shared" si="15"/>
        <v/>
      </c>
      <c r="AE60" s="24">
        <f t="shared" si="16"/>
        <v>8.4760273972602738E-3</v>
      </c>
      <c r="AF60" s="24">
        <f t="shared" si="17"/>
        <v>-8.4760273972602738E-3</v>
      </c>
    </row>
    <row r="61" spans="1:32" x14ac:dyDescent="0.3">
      <c r="A61" s="23" t="s">
        <v>72</v>
      </c>
      <c r="B61" s="23" t="s">
        <v>73</v>
      </c>
      <c r="C61" s="23" t="str">
        <f t="shared" si="0"/>
        <v xml:space="preserve">S.US.TXN       </v>
      </c>
      <c r="D61" s="23" t="str">
        <f>RTD("cqg.rtd", ,"ContractData",C61, "LongDescription",, "T")</f>
        <v>Texas Instruments Inc</v>
      </c>
      <c r="E61" s="23">
        <f>RTD("cqg.rtd", ,"ContractData",C61, "Open",, "T")</f>
        <v>78.92</v>
      </c>
      <c r="F61" s="23">
        <f>RTD("cqg.rtd", ,"ContractData",C61, "High",, "T")</f>
        <v>79.680000000000007</v>
      </c>
      <c r="G61" s="23">
        <f>RTD("cqg.rtd", ,"ContractData",C61, "Low",, "T")</f>
        <v>78.42</v>
      </c>
      <c r="H61" s="23">
        <f>RTD("cqg.rtd", ,"ContractData",C61, "LastTradeToday",, "T")</f>
        <v>79.27</v>
      </c>
      <c r="I61" s="23">
        <f>RTD("cqg.rtd", ,"ContractData",C61, "NetLastTradeToday",, "T")</f>
        <v>0.59</v>
      </c>
      <c r="J61" s="24">
        <f>RTD("cqg.rtd", ,"ContractData",C61, "PerCentNetLastTrade",, "T")/100</f>
        <v>7.4987290289781393E-3</v>
      </c>
      <c r="K61" s="25">
        <f>RTD("cqg.rtd", ,"ContractData", C61, "T_CVol",, "T")</f>
        <v>2451105</v>
      </c>
      <c r="L61" s="23">
        <f t="shared" si="12"/>
        <v>61</v>
      </c>
      <c r="M61" s="26">
        <f>RANK($J61,$J$1:J$69)+COUNTIF($J$1:J61,J61)-1</f>
        <v>22</v>
      </c>
      <c r="N61" s="23" t="str">
        <f t="shared" si="1"/>
        <v xml:space="preserve">S.US.TXN       </v>
      </c>
      <c r="O61" s="23" t="str">
        <f t="shared" si="2"/>
        <v xml:space="preserve">S.US.AKAM      </v>
      </c>
      <c r="P61" s="24">
        <f>RTD("cqg.rtd", ,"ContractData",O61, "PerCentNetLastTrade",, "T")/100</f>
        <v>-1.0736842105263157E-2</v>
      </c>
      <c r="Q61" s="23" t="str">
        <f t="shared" si="3"/>
        <v xml:space="preserve">https://finance.yahoo.com/quote/AKAM      </v>
      </c>
      <c r="S61" s="24" t="e">
        <f t="shared" si="4"/>
        <v>#N/A</v>
      </c>
      <c r="T61" s="24">
        <f t="shared" si="5"/>
        <v>1.0736842105263157E-2</v>
      </c>
      <c r="V61" s="23" t="str">
        <f>RTD("cqg.rtd", ,"ContractData",O61, "LongDescription",, "T")</f>
        <v>Akamai Tech Inc</v>
      </c>
      <c r="Y61" s="24">
        <f t="shared" si="6"/>
        <v>-1.0736842105263157E-2</v>
      </c>
      <c r="AA61" s="23" t="e">
        <f t="shared" si="7"/>
        <v>#N/A</v>
      </c>
      <c r="AB61" s="23">
        <f t="shared" si="8"/>
        <v>0</v>
      </c>
      <c r="AD61" s="24" t="str">
        <f t="shared" si="15"/>
        <v/>
      </c>
      <c r="AE61" s="24">
        <f t="shared" si="16"/>
        <v>1.0736842105263157E-2</v>
      </c>
      <c r="AF61" s="24">
        <f t="shared" si="17"/>
        <v>-1.0736842105263157E-2</v>
      </c>
    </row>
    <row r="62" spans="1:32" x14ac:dyDescent="0.3">
      <c r="A62" s="23" t="s">
        <v>106</v>
      </c>
      <c r="B62" s="23" t="s">
        <v>107</v>
      </c>
      <c r="C62" s="23" t="str">
        <f t="shared" si="0"/>
        <v xml:space="preserve">S.US.TSS       </v>
      </c>
      <c r="D62" s="23" t="str">
        <f>RTD("cqg.rtd", ,"ContractData",C62, "LongDescription",, "T")</f>
        <v>Total Systems Services Inc</v>
      </c>
      <c r="E62" s="23">
        <f>RTD("cqg.rtd", ,"ContractData",C62, "Open",, "T")</f>
        <v>57.86</v>
      </c>
      <c r="F62" s="23">
        <f>RTD("cqg.rtd", ,"ContractData",C62, "High",, "T")</f>
        <v>58.31</v>
      </c>
      <c r="G62" s="23">
        <f>RTD("cqg.rtd", ,"ContractData",C62, "Low",, "T")</f>
        <v>57.58</v>
      </c>
      <c r="H62" s="23">
        <f>RTD("cqg.rtd", ,"ContractData",C62, "LastTradeToday",, "T")</f>
        <v>57.85</v>
      </c>
      <c r="I62" s="23">
        <f>RTD("cqg.rtd", ,"ContractData",C62, "NetLastTradeToday",, "T")</f>
        <v>-0.1</v>
      </c>
      <c r="J62" s="24">
        <f>RTD("cqg.rtd", ,"ContractData",C62, "PerCentNetLastTrade",, "T")/100</f>
        <v>-1.7256255392579811E-3</v>
      </c>
      <c r="K62" s="25">
        <f>RTD("cqg.rtd", ,"ContractData", C62, "T_CVol",, "T")</f>
        <v>194860</v>
      </c>
      <c r="L62" s="23">
        <f t="shared" si="12"/>
        <v>62</v>
      </c>
      <c r="M62" s="26">
        <f>RANK($J62,$J$1:J$69)+COUNTIF($J$1:J62,J62)-1</f>
        <v>43</v>
      </c>
      <c r="N62" s="23" t="str">
        <f t="shared" si="1"/>
        <v xml:space="preserve">S.US.TSS       </v>
      </c>
      <c r="O62" s="23" t="str">
        <f t="shared" si="2"/>
        <v>S.US.MSI</v>
      </c>
      <c r="P62" s="24">
        <f>RTD("cqg.rtd", ,"ContractData",O62, "PerCentNetLastTrade",, "T")/100</f>
        <v>-1.1484422724496028E-2</v>
      </c>
      <c r="Q62" s="23" t="str">
        <f t="shared" si="3"/>
        <v>https://finance.yahoo.com/quote/MSI</v>
      </c>
      <c r="S62" s="24" t="e">
        <f t="shared" si="4"/>
        <v>#N/A</v>
      </c>
      <c r="T62" s="24">
        <f t="shared" si="5"/>
        <v>1.1484422724496028E-2</v>
      </c>
      <c r="V62" s="23" t="str">
        <f>RTD("cqg.rtd", ,"ContractData",O62, "LongDescription",, "T")</f>
        <v>Motorola Solutions, Inc.</v>
      </c>
      <c r="Y62" s="24">
        <f t="shared" si="6"/>
        <v>-1.1484422724496028E-2</v>
      </c>
      <c r="AA62" s="23" t="e">
        <f t="shared" si="7"/>
        <v>#N/A</v>
      </c>
      <c r="AB62" s="23">
        <f t="shared" si="8"/>
        <v>0</v>
      </c>
      <c r="AD62" s="24" t="str">
        <f t="shared" si="15"/>
        <v/>
      </c>
      <c r="AE62" s="24">
        <f t="shared" si="16"/>
        <v>1.1484422724496028E-2</v>
      </c>
      <c r="AF62" s="24">
        <f t="shared" si="17"/>
        <v>-1.1484422724496028E-2</v>
      </c>
    </row>
    <row r="63" spans="1:32" x14ac:dyDescent="0.3">
      <c r="A63" s="23" t="s">
        <v>42</v>
      </c>
      <c r="B63" s="23" t="s">
        <v>43</v>
      </c>
      <c r="C63" s="23" t="str">
        <f t="shared" si="0"/>
        <v xml:space="preserve">S.US.VRSN      </v>
      </c>
      <c r="D63" s="23" t="str">
        <f>RTD("cqg.rtd", ,"ContractData",C63, "LongDescription",, "T")</f>
        <v>Verisign Inc</v>
      </c>
      <c r="E63" s="23">
        <f>RTD("cqg.rtd", ,"ContractData",C63, "Open",, "T")</f>
        <v>88.16</v>
      </c>
      <c r="F63" s="23">
        <f>RTD("cqg.rtd", ,"ContractData",C63, "High",, "T")</f>
        <v>88.7</v>
      </c>
      <c r="G63" s="23">
        <f>RTD("cqg.rtd", ,"ContractData",C63, "Low",, "T")</f>
        <v>87.54</v>
      </c>
      <c r="H63" s="23">
        <f>RTD("cqg.rtd", ,"ContractData",C63, "LastTradeToday",, "T")</f>
        <v>88.3</v>
      </c>
      <c r="I63" s="23">
        <f>RTD("cqg.rtd", ,"ContractData",C63, "NetLastTradeToday",, "T")</f>
        <v>0.23</v>
      </c>
      <c r="J63" s="24">
        <f>RTD("cqg.rtd", ,"ContractData",C63, "PerCentNetLastTrade",, "T")/100</f>
        <v>2.6115589871692972E-3</v>
      </c>
      <c r="K63" s="25">
        <f>RTD("cqg.rtd", ,"ContractData", C63, "T_CVol",, "T")</f>
        <v>523998</v>
      </c>
      <c r="L63" s="23">
        <f t="shared" si="12"/>
        <v>63</v>
      </c>
      <c r="M63" s="26">
        <f>RANK($J63,$J$1:J$69)+COUNTIF($J$1:J63,J63)-1</f>
        <v>31</v>
      </c>
      <c r="N63" s="23" t="str">
        <f t="shared" si="1"/>
        <v xml:space="preserve">S.US.VRSN      </v>
      </c>
      <c r="O63" s="23" t="str">
        <f t="shared" si="2"/>
        <v>S.US.DXC</v>
      </c>
      <c r="P63" s="24">
        <f>RTD("cqg.rtd", ,"ContractData",O63, "PerCentNetLastTrade",, "T")/100</f>
        <v>-1.1805026656511806E-2</v>
      </c>
      <c r="Q63" s="23" t="str">
        <f t="shared" si="3"/>
        <v>https://finance.yahoo.com/quote/DXC</v>
      </c>
      <c r="S63" s="24" t="e">
        <f t="shared" si="4"/>
        <v>#N/A</v>
      </c>
      <c r="T63" s="24">
        <f t="shared" si="5"/>
        <v>1.1805026656511806E-2</v>
      </c>
      <c r="V63" s="23" t="str">
        <f>RTD("cqg.rtd", ,"ContractData",O63, "LongDescription",, "T")</f>
        <v>DXC Technology Company</v>
      </c>
      <c r="Y63" s="24">
        <f t="shared" si="6"/>
        <v>-1.1805026656511806E-2</v>
      </c>
      <c r="AA63" s="23" t="e">
        <f t="shared" si="7"/>
        <v>#N/A</v>
      </c>
      <c r="AB63" s="23">
        <f t="shared" si="8"/>
        <v>0</v>
      </c>
      <c r="AD63" s="24" t="str">
        <f t="shared" si="15"/>
        <v/>
      </c>
      <c r="AE63" s="24">
        <f t="shared" si="16"/>
        <v>1.1805026656511806E-2</v>
      </c>
      <c r="AF63" s="24">
        <f t="shared" si="17"/>
        <v>-1.1805026656511806E-2</v>
      </c>
    </row>
    <row r="64" spans="1:32" x14ac:dyDescent="0.3">
      <c r="A64" s="23" t="s">
        <v>68</v>
      </c>
      <c r="B64" s="23" t="s">
        <v>69</v>
      </c>
      <c r="C64" s="23" t="str">
        <f t="shared" si="0"/>
        <v xml:space="preserve">S.US.V         </v>
      </c>
      <c r="D64" s="23" t="str">
        <f>RTD("cqg.rtd", ,"ContractData",C64, "LongDescription",, "T")</f>
        <v>Visa Inc.</v>
      </c>
      <c r="E64" s="23">
        <f>RTD("cqg.rtd", ,"ContractData",C64, "Open",, "T")</f>
        <v>91.36</v>
      </c>
      <c r="F64" s="23">
        <f>RTD("cqg.rtd", ,"ContractData",C64, "High",, "T")</f>
        <v>92.48</v>
      </c>
      <c r="G64" s="23">
        <f>RTD("cqg.rtd", ,"ContractData",C64, "Low",, "T")</f>
        <v>91.36</v>
      </c>
      <c r="H64" s="23">
        <f>RTD("cqg.rtd", ,"ContractData",C64, "LastTradeToday",, "T")</f>
        <v>91.64</v>
      </c>
      <c r="I64" s="23">
        <f>RTD("cqg.rtd", ,"ContractData",C64, "NetLastTradeToday",, "T")</f>
        <v>-0.12</v>
      </c>
      <c r="J64" s="24">
        <f>RTD("cqg.rtd", ,"ContractData",C64, "PerCentNetLastTrade",, "T")/100</f>
        <v>-1.3077593722755014E-3</v>
      </c>
      <c r="K64" s="25">
        <f>RTD("cqg.rtd", ,"ContractData", C64, "T_CVol",, "T")</f>
        <v>3561394</v>
      </c>
      <c r="L64" s="23">
        <f t="shared" si="12"/>
        <v>64</v>
      </c>
      <c r="M64" s="26">
        <f>RANK($J64,$J$1:J$69)+COUNTIF($J$1:J64,J64)-1</f>
        <v>41</v>
      </c>
      <c r="N64" s="23" t="str">
        <f t="shared" si="1"/>
        <v xml:space="preserve">S.US.V         </v>
      </c>
      <c r="O64" s="23" t="str">
        <f t="shared" si="2"/>
        <v>S.US.HPQ</v>
      </c>
      <c r="P64" s="24">
        <f>RTD("cqg.rtd", ,"ContractData",O64, "PerCentNetLastTrade",, "T")/100</f>
        <v>-1.3185654008438819E-2</v>
      </c>
      <c r="Q64" s="23" t="str">
        <f t="shared" si="3"/>
        <v>https://finance.yahoo.com/quote/HPQ</v>
      </c>
      <c r="S64" s="24" t="e">
        <f t="shared" si="4"/>
        <v>#N/A</v>
      </c>
      <c r="T64" s="24">
        <f t="shared" si="5"/>
        <v>1.3185654008438819E-2</v>
      </c>
      <c r="V64" s="23" t="str">
        <f>RTD("cqg.rtd", ,"ContractData",O64, "LongDescription",, "T")</f>
        <v>Hewlett-Packard Company</v>
      </c>
      <c r="Y64" s="24">
        <f t="shared" si="6"/>
        <v>-1.3185654008438819E-2</v>
      </c>
      <c r="AA64" s="23" t="e">
        <f t="shared" si="7"/>
        <v>#N/A</v>
      </c>
      <c r="AB64" s="23">
        <f t="shared" si="8"/>
        <v>0</v>
      </c>
      <c r="AD64" s="24" t="str">
        <f t="shared" si="15"/>
        <v/>
      </c>
      <c r="AE64" s="24">
        <f t="shared" si="16"/>
        <v>1.3185654008438819E-2</v>
      </c>
      <c r="AF64" s="24">
        <f t="shared" si="17"/>
        <v>-1.3185654008438819E-2</v>
      </c>
    </row>
    <row r="65" spans="1:32" x14ac:dyDescent="0.3">
      <c r="A65" s="23" t="s">
        <v>4</v>
      </c>
      <c r="B65" s="23" t="s">
        <v>5</v>
      </c>
      <c r="C65" s="23" t="str">
        <f t="shared" si="0"/>
        <v xml:space="preserve">S.US.WDC       </v>
      </c>
      <c r="D65" s="23" t="str">
        <f>RTD("cqg.rtd", ,"ContractData",C65, "LongDescription",, "T")</f>
        <v>Western Digital Corporation</v>
      </c>
      <c r="E65" s="23">
        <f>RTD("cqg.rtd", ,"ContractData",C65, "Open",, "T")</f>
        <v>85.73</v>
      </c>
      <c r="F65" s="23">
        <f>RTD("cqg.rtd", ,"ContractData",C65, "High",, "T")</f>
        <v>86.51</v>
      </c>
      <c r="G65" s="23">
        <f>RTD("cqg.rtd", ,"ContractData",C65, "Low",, "T")</f>
        <v>84.13</v>
      </c>
      <c r="H65" s="23">
        <f>RTD("cqg.rtd", ,"ContractData",C65, "LastTradeToday",, "T")</f>
        <v>85.56</v>
      </c>
      <c r="I65" s="23">
        <f>RTD("cqg.rtd", ,"ContractData",C65, "NetLastTradeToday",, "T")</f>
        <v>0.34</v>
      </c>
      <c r="J65" s="24">
        <f>RTD("cqg.rtd", ,"ContractData",C65, "PerCentNetLastTrade",, "T")/100</f>
        <v>3.9896737854963624E-3</v>
      </c>
      <c r="K65" s="25">
        <f>RTD("cqg.rtd", ,"ContractData", C65, "T_CVol",, "T")</f>
        <v>2119810</v>
      </c>
      <c r="L65" s="23">
        <f t="shared" si="12"/>
        <v>65</v>
      </c>
      <c r="M65" s="26">
        <f>RANK($J65,$J$1:J$69)+COUNTIF($J$1:J65,J65)-1</f>
        <v>27</v>
      </c>
      <c r="N65" s="23" t="str">
        <f t="shared" si="1"/>
        <v xml:space="preserve">S.US.WDC       </v>
      </c>
      <c r="O65" s="23" t="str">
        <f t="shared" si="2"/>
        <v xml:space="preserve">S.US.SYMC      </v>
      </c>
      <c r="P65" s="24">
        <f>RTD("cqg.rtd", ,"ContractData",O65, "PerCentNetLastTrade",, "T")/100</f>
        <v>-1.3944223107569723E-2</v>
      </c>
      <c r="Q65" s="23" t="str">
        <f t="shared" si="3"/>
        <v xml:space="preserve">https://finance.yahoo.com/quote/SYMC      </v>
      </c>
      <c r="S65" s="24" t="e">
        <f t="shared" si="4"/>
        <v>#N/A</v>
      </c>
      <c r="T65" s="24">
        <f t="shared" si="5"/>
        <v>1.3944223107569723E-2</v>
      </c>
      <c r="V65" s="23" t="str">
        <f>RTD("cqg.rtd", ,"ContractData",O65, "LongDescription",, "T")</f>
        <v>Symantec Corp</v>
      </c>
      <c r="Y65" s="24">
        <f t="shared" si="6"/>
        <v>-1.3944223107569723E-2</v>
      </c>
      <c r="AA65" s="23" t="e">
        <f t="shared" si="7"/>
        <v>#N/A</v>
      </c>
      <c r="AB65" s="23">
        <f t="shared" si="8"/>
        <v>0</v>
      </c>
      <c r="AD65" s="24" t="str">
        <f t="shared" si="15"/>
        <v/>
      </c>
      <c r="AE65" s="24">
        <f t="shared" si="16"/>
        <v>1.3944223107569723E-2</v>
      </c>
      <c r="AF65" s="24">
        <f t="shared" si="17"/>
        <v>-1.3944223107569723E-2</v>
      </c>
    </row>
    <row r="66" spans="1:32" x14ac:dyDescent="0.3">
      <c r="A66" s="23" t="s">
        <v>78</v>
      </c>
      <c r="B66" s="23" t="s">
        <v>79</v>
      </c>
      <c r="C66" s="23" t="str">
        <f t="shared" ref="C66:C69" si="18">"S.US."&amp;B66</f>
        <v xml:space="preserve">S.US.WU        </v>
      </c>
      <c r="D66" s="23" t="str">
        <f>RTD("cqg.rtd", ,"ContractData",C66, "LongDescription",, "T")</f>
        <v>The Western Union Company</v>
      </c>
      <c r="E66" s="23">
        <f>RTD("cqg.rtd", ,"ContractData",C66, "Open",, "T")</f>
        <v>18.82</v>
      </c>
      <c r="F66" s="23">
        <f>RTD("cqg.rtd", ,"ContractData",C66, "High",, "T")</f>
        <v>18.93</v>
      </c>
      <c r="G66" s="23">
        <f>RTD("cqg.rtd", ,"ContractData",C66, "Low",, "T")</f>
        <v>18.79</v>
      </c>
      <c r="H66" s="23">
        <f>RTD("cqg.rtd", ,"ContractData",C66, "LastTradeToday",, "T")</f>
        <v>18.82</v>
      </c>
      <c r="I66" s="23">
        <f>RTD("cqg.rtd", ,"ContractData",C66, "NetLastTradeToday",, "T")</f>
        <v>-0.08</v>
      </c>
      <c r="J66" s="24">
        <f>RTD("cqg.rtd", ,"ContractData",C66, "PerCentNetLastTrade",, "T")/100</f>
        <v>-4.2328042328042322E-3</v>
      </c>
      <c r="K66" s="25">
        <f>RTD("cqg.rtd", ,"ContractData", C66, "T_CVol",, "T")</f>
        <v>1372823</v>
      </c>
      <c r="L66" s="23">
        <f t="shared" si="12"/>
        <v>66</v>
      </c>
      <c r="M66" s="26">
        <f>RANK($J66,$J$1:J$69)+COUNTIF($J$1:J66,J66)-1</f>
        <v>52</v>
      </c>
      <c r="N66" s="23" t="str">
        <f t="shared" ref="N66:N69" si="19">C66</f>
        <v xml:space="preserve">S.US.WU        </v>
      </c>
      <c r="O66" s="23" t="str">
        <f t="shared" ref="O66:O69" si="20">VLOOKUP($L66,$M$1:$N$69,2,FALSE)</f>
        <v xml:space="preserve">S.US.ADS       </v>
      </c>
      <c r="P66" s="24">
        <f>RTD("cqg.rtd", ,"ContractData",O66, "PerCentNetLastTrade",, "T")/100</f>
        <v>-1.431630211175952E-2</v>
      </c>
      <c r="Q66" s="23" t="str">
        <f t="shared" ref="Q66:Q69" si="21">"https://finance.yahoo.com/quote/"&amp;RIGHT(O66,(LEN(O66)-5))</f>
        <v xml:space="preserve">https://finance.yahoo.com/quote/ADS       </v>
      </c>
      <c r="S66" s="24" t="e">
        <f t="shared" ref="S66:S69" si="22">IF(P66&gt;=0,P66,NA())</f>
        <v>#N/A</v>
      </c>
      <c r="T66" s="24">
        <f t="shared" ref="T66:T69" si="23">IF(P66&gt;=0,NA(),-1*P66)</f>
        <v>1.431630211175952E-2</v>
      </c>
      <c r="V66" s="23" t="str">
        <f>RTD("cqg.rtd", ,"ContractData",O66, "LongDescription",, "T")</f>
        <v>Alliance Data Systems Corp</v>
      </c>
      <c r="Y66" s="24">
        <f t="shared" ref="Y66:Y69" si="24">IFERROR(S66,P66)</f>
        <v>-1.431630211175952E-2</v>
      </c>
      <c r="AA66" s="23" t="e">
        <f t="shared" ref="AA66:AA69" si="25">IF(S66="NA()",0,1)</f>
        <v>#N/A</v>
      </c>
      <c r="AB66" s="23">
        <f t="shared" ref="AB66:AB69" si="26">IFERROR(AA66,0)</f>
        <v>0</v>
      </c>
      <c r="AD66" s="24" t="str">
        <f t="shared" si="15"/>
        <v/>
      </c>
      <c r="AE66" s="24">
        <f t="shared" si="16"/>
        <v>1.431630211175952E-2</v>
      </c>
      <c r="AF66" s="24">
        <f t="shared" si="17"/>
        <v>-1.431630211175952E-2</v>
      </c>
    </row>
    <row r="67" spans="1:32" x14ac:dyDescent="0.3">
      <c r="A67" s="23" t="s">
        <v>124</v>
      </c>
      <c r="B67" s="23" t="s">
        <v>125</v>
      </c>
      <c r="C67" s="23" t="str">
        <f t="shared" si="18"/>
        <v xml:space="preserve">S.US.XRX       </v>
      </c>
      <c r="D67" s="23" t="str">
        <f>RTD("cqg.rtd", ,"ContractData",C67, "LongDescription",, "T")</f>
        <v>Xerox Corp</v>
      </c>
      <c r="E67" s="23">
        <f>RTD("cqg.rtd", ,"ContractData",C67, "Open",, "T")</f>
        <v>6.91</v>
      </c>
      <c r="F67" s="23">
        <f>RTD("cqg.rtd", ,"ContractData",C67, "High",, "T")</f>
        <v>7</v>
      </c>
      <c r="G67" s="23">
        <f>RTD("cqg.rtd", ,"ContractData",C67, "Low",, "T")</f>
        <v>6.87</v>
      </c>
      <c r="H67" s="23">
        <f>RTD("cqg.rtd", ,"ContractData",C67, "LastTradeToday",, "T")</f>
        <v>6.98</v>
      </c>
      <c r="I67" s="23">
        <f>RTD("cqg.rtd", ,"ContractData",C67, "NetLastTradeToday",, "T")</f>
        <v>0.1</v>
      </c>
      <c r="J67" s="24">
        <f>RTD("cqg.rtd", ,"ContractData",C67, "PerCentNetLastTrade",, "T")/100</f>
        <v>1.4534883720930232E-2</v>
      </c>
      <c r="K67" s="25">
        <f>RTD("cqg.rtd", ,"ContractData", C67, "T_CVol",, "T")</f>
        <v>4567753</v>
      </c>
      <c r="L67" s="23">
        <f t="shared" ref="L67:L69" si="27">L66+1</f>
        <v>67</v>
      </c>
      <c r="M67" s="26">
        <f>RANK($J67,$J$1:J$69)+COUNTIF($J$1:J67,J67)-1</f>
        <v>7</v>
      </c>
      <c r="N67" s="23" t="str">
        <f t="shared" si="19"/>
        <v xml:space="preserve">S.US.XRX       </v>
      </c>
      <c r="O67" s="23" t="str">
        <f t="shared" si="20"/>
        <v xml:space="preserve">S.US.FFIV      </v>
      </c>
      <c r="P67" s="24">
        <f>RTD("cqg.rtd", ,"ContractData",O67, "PerCentNetLastTrade",, "T")/100</f>
        <v>-1.6188316258700243E-2</v>
      </c>
      <c r="Q67" s="23" t="str">
        <f t="shared" si="21"/>
        <v xml:space="preserve">https://finance.yahoo.com/quote/FFIV      </v>
      </c>
      <c r="S67" s="24" t="e">
        <f t="shared" si="22"/>
        <v>#N/A</v>
      </c>
      <c r="T67" s="24">
        <f t="shared" si="23"/>
        <v>1.6188316258700243E-2</v>
      </c>
      <c r="V67" s="23" t="str">
        <f>RTD("cqg.rtd", ,"ContractData",O67, "LongDescription",, "T")</f>
        <v>F5 Networks Inc</v>
      </c>
      <c r="Y67" s="24">
        <f t="shared" si="24"/>
        <v>-1.6188316258700243E-2</v>
      </c>
      <c r="AA67" s="23" t="e">
        <f t="shared" si="25"/>
        <v>#N/A</v>
      </c>
      <c r="AB67" s="23">
        <f t="shared" si="26"/>
        <v>0</v>
      </c>
      <c r="AD67" s="24" t="str">
        <f t="shared" si="15"/>
        <v/>
      </c>
      <c r="AE67" s="24">
        <f t="shared" si="16"/>
        <v>1.6188316258700243E-2</v>
      </c>
      <c r="AF67" s="24">
        <f t="shared" si="17"/>
        <v>-1.6188316258700243E-2</v>
      </c>
    </row>
    <row r="68" spans="1:32" x14ac:dyDescent="0.3">
      <c r="A68" s="23" t="s">
        <v>86</v>
      </c>
      <c r="B68" s="23" t="s">
        <v>87</v>
      </c>
      <c r="C68" s="23" t="str">
        <f t="shared" si="18"/>
        <v xml:space="preserve">S.US.XLNX      </v>
      </c>
      <c r="D68" s="23" t="str">
        <f>RTD("cqg.rtd", ,"ContractData",C68, "LongDescription",, "T")</f>
        <v>Xilinx Inc</v>
      </c>
      <c r="E68" s="23">
        <f>RTD("cqg.rtd", ,"ContractData",C68, "Open",, "T")</f>
        <v>64.55</v>
      </c>
      <c r="F68" s="23">
        <f>RTD("cqg.rtd", ,"ContractData",C68, "High",, "T")</f>
        <v>65.930000000000007</v>
      </c>
      <c r="G68" s="23">
        <f>RTD("cqg.rtd", ,"ContractData",C68, "Low",, "T")</f>
        <v>64.290000000000006</v>
      </c>
      <c r="H68" s="23">
        <f>RTD("cqg.rtd", ,"ContractData",C68, "LastTradeToday",, "T")</f>
        <v>65.56</v>
      </c>
      <c r="I68" s="23">
        <f>RTD("cqg.rtd", ,"ContractData",C68, "NetLastTradeToday",, "T")</f>
        <v>0.8</v>
      </c>
      <c r="J68" s="24">
        <f>RTD("cqg.rtd", ,"ContractData",C68, "PerCentNetLastTrade",, "T")/100</f>
        <v>1.2353304508956147E-2</v>
      </c>
      <c r="K68" s="25">
        <f>RTD("cqg.rtd", ,"ContractData", C68, "T_CVol",, "T")</f>
        <v>2629281</v>
      </c>
      <c r="L68" s="23">
        <f t="shared" si="27"/>
        <v>68</v>
      </c>
      <c r="M68" s="26">
        <f>RANK($J68,$J$1:J$69)+COUNTIF($J$1:J68,J68)-1</f>
        <v>12</v>
      </c>
      <c r="N68" s="23" t="str">
        <f t="shared" si="19"/>
        <v xml:space="preserve">S.US.XLNX      </v>
      </c>
      <c r="O68" s="23" t="str">
        <f t="shared" si="20"/>
        <v xml:space="preserve">S.US.SNPS      </v>
      </c>
      <c r="P68" s="24">
        <f>RTD("cqg.rtd", ,"ContractData",O68, "PerCentNetLastTrade",, "T")/100</f>
        <v>-2.9159286006267885E-2</v>
      </c>
      <c r="Q68" s="23" t="str">
        <f t="shared" si="21"/>
        <v xml:space="preserve">https://finance.yahoo.com/quote/SNPS      </v>
      </c>
      <c r="S68" s="24" t="e">
        <f t="shared" si="22"/>
        <v>#N/A</v>
      </c>
      <c r="T68" s="24">
        <f t="shared" si="23"/>
        <v>2.9159286006267885E-2</v>
      </c>
      <c r="V68" s="23" t="str">
        <f>RTD("cqg.rtd", ,"ContractData",O68, "LongDescription",, "T")</f>
        <v>Synopsis</v>
      </c>
      <c r="Y68" s="24">
        <f t="shared" si="24"/>
        <v>-2.9159286006267885E-2</v>
      </c>
      <c r="AA68" s="23" t="e">
        <f t="shared" si="25"/>
        <v>#N/A</v>
      </c>
      <c r="AB68" s="23">
        <f t="shared" si="26"/>
        <v>0</v>
      </c>
      <c r="AD68" s="24" t="str">
        <f t="shared" si="15"/>
        <v/>
      </c>
      <c r="AE68" s="24">
        <f t="shared" si="16"/>
        <v>2.9159286006267885E-2</v>
      </c>
      <c r="AF68" s="24">
        <f t="shared" si="17"/>
        <v>-2.9159286006267885E-2</v>
      </c>
    </row>
    <row r="69" spans="1:32" x14ac:dyDescent="0.3">
      <c r="A69" s="23" t="s">
        <v>34</v>
      </c>
      <c r="B69" s="23" t="s">
        <v>35</v>
      </c>
      <c r="C69" s="23" t="str">
        <f t="shared" si="18"/>
        <v xml:space="preserve">S.US.YHOO      </v>
      </c>
      <c r="D69" s="23" t="str">
        <f>RTD("cqg.rtd", ,"ContractData",C69, "LongDescription",, "T")</f>
        <v>Yahoo! Inc</v>
      </c>
      <c r="E69" s="23">
        <f>RTD("cqg.rtd", ,"ContractData",C69, "Open",, "T")</f>
        <v>48.68</v>
      </c>
      <c r="F69" s="23">
        <f>RTD("cqg.rtd", ,"ContractData",C69, "High",, "T")</f>
        <v>49.53</v>
      </c>
      <c r="G69" s="23">
        <f>RTD("cqg.rtd", ,"ContractData",C69, "Low",, "T")</f>
        <v>47.74</v>
      </c>
      <c r="H69" s="23">
        <f>RTD("cqg.rtd", ,"ContractData",C69, "LastTradeToday",, "T")</f>
        <v>49.24</v>
      </c>
      <c r="I69" s="23">
        <f>RTD("cqg.rtd", ,"ContractData",C69, "NetLastTradeToday",, "T")</f>
        <v>-0.41000000000000003</v>
      </c>
      <c r="J69" s="24">
        <f>RTD("cqg.rtd", ,"ContractData",C69, "PerCentNetLastTrade",, "T")/100</f>
        <v>-8.2578046324269898E-3</v>
      </c>
      <c r="K69" s="25">
        <f>RTD("cqg.rtd", ,"ContractData", C69, "T_CVol",, "T")</f>
        <v>8602893</v>
      </c>
      <c r="L69" s="23">
        <f t="shared" si="27"/>
        <v>69</v>
      </c>
      <c r="M69" s="26">
        <f>RANK($J69,$J$1:J$69)+COUNTIF($J$1:J69,J69)-1</f>
        <v>59</v>
      </c>
      <c r="N69" s="23" t="str">
        <f t="shared" si="19"/>
        <v xml:space="preserve">S.US.YHOO      </v>
      </c>
      <c r="O69" s="23" t="str">
        <f t="shared" si="20"/>
        <v xml:space="preserve">S.US.CSCO      </v>
      </c>
      <c r="P69" s="24">
        <f>RTD("cqg.rtd", ,"ContractData",O69, "PerCentNetLastTrade",, "T")/100</f>
        <v>-8.0130100532229451E-2</v>
      </c>
      <c r="Q69" s="23" t="str">
        <f t="shared" si="21"/>
        <v xml:space="preserve">https://finance.yahoo.com/quote/CSCO      </v>
      </c>
      <c r="S69" s="24" t="e">
        <f t="shared" si="22"/>
        <v>#N/A</v>
      </c>
      <c r="T69" s="24">
        <f t="shared" si="23"/>
        <v>8.0130100532229451E-2</v>
      </c>
      <c r="V69" s="23" t="str">
        <f>RTD("cqg.rtd", ,"ContractData",O69, "LongDescription",, "T")</f>
        <v>Cisco Systems Inc</v>
      </c>
      <c r="Y69" s="24">
        <f t="shared" si="24"/>
        <v>-8.0130100532229451E-2</v>
      </c>
      <c r="AA69" s="23" t="e">
        <f t="shared" si="25"/>
        <v>#N/A</v>
      </c>
      <c r="AB69" s="23">
        <f t="shared" si="26"/>
        <v>0</v>
      </c>
      <c r="AD69" s="24" t="str">
        <f t="shared" si="15"/>
        <v/>
      </c>
      <c r="AE69" s="24">
        <f t="shared" si="16"/>
        <v>8.0130100532229451E-2</v>
      </c>
      <c r="AF69" s="24">
        <f t="shared" si="17"/>
        <v>-8.0130100532229451E-2</v>
      </c>
    </row>
    <row r="70" spans="1:32" x14ac:dyDescent="0.3">
      <c r="B70" s="23" t="s">
        <v>138</v>
      </c>
      <c r="AB70" s="27">
        <f>SUM(AB1:AB69)/69</f>
        <v>0.56521739130434778</v>
      </c>
    </row>
    <row r="71" spans="1:32" x14ac:dyDescent="0.3">
      <c r="A71" s="23" t="s">
        <v>140</v>
      </c>
    </row>
    <row r="72" spans="1:32" x14ac:dyDescent="0.3">
      <c r="A72" s="28" t="s">
        <v>139</v>
      </c>
    </row>
  </sheetData>
  <sheetProtection algorithmName="SHA-512" hashValue="/MxzNXnjT/x7p2JImhSvc/yufwAfhp1Vaqi5KEUvGtNbJG6AVjalRt7m15WSxwg6IPclGeqWuSZYl5WDISMA5g==" saltValue="sfSUzKzGZWARmW7OSM/ASA==" spinCount="100000" sheet="1" objects="1" scenarios="1" selectLockedCells="1" selectUnlockedCells="1"/>
  <sortState ref="N1:N72">
    <sortCondition ref="N1"/>
  </sortState>
  <hyperlinks>
    <hyperlink ref="A72" r:id="rId1"/>
  </hyperlinks>
  <pageMargins left="0.75" right="0.75" top="1" bottom="1" header="0.5" footer="0.5"/>
  <pageSetup orientation="portrait" horizontalDpi="300" verticalDpi="3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Display</vt:lpstr>
      <vt:lpstr>RYT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2017-04-26T15:46:00Z</dcterms:created>
  <dcterms:modified xsi:type="dcterms:W3CDTF">2017-05-18T17:12:42Z</dcterms:modified>
</cp:coreProperties>
</file>