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xr:revisionPtr revIDLastSave="0" documentId="11_63C7EA70B2F81665938DD47C59E0AC056462A963" xr6:coauthVersionLast="47" xr6:coauthVersionMax="47" xr10:uidLastSave="{00000000-0000-0000-0000-000000000000}"/>
  <bookViews>
    <workbookView xWindow="0" yWindow="0" windowWidth="28800" windowHeight="14280" xr2:uid="{00000000-000D-0000-FFFF-FFFF00000000}"/>
  </bookViews>
  <sheets>
    <sheet name="Outrights, 3 and 6 months" sheetId="2" r:id="rId1"/>
    <sheet name="Sheet1" sheetId="4" state="hidden" r:id="rId2"/>
    <sheet name="Data" sheetId="1" state="hidden" r:id="rId3"/>
    <sheet name="Data2" sheetId="3" state="hidden" r:id="rId4"/>
  </sheets>
  <calcPr calcId="162913" calcCompleted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3" l="1"/>
  <c r="A2" i="4" a="1"/>
  <c r="C4" i="1"/>
  <c r="D2" i="4" a="1"/>
  <c r="M4" i="1" a="1"/>
  <c r="F2" i="4" a="1"/>
  <c r="W4" i="1" a="1"/>
  <c r="AA2" i="2"/>
  <c r="B6" i="3" l="1"/>
  <c r="B5" i="1"/>
  <c r="W38" i="1"/>
  <c r="W32" i="1"/>
  <c r="W14" i="1"/>
  <c r="W13" i="1"/>
  <c r="M28" i="1"/>
  <c r="M39" i="1"/>
  <c r="M31" i="1"/>
  <c r="M9" i="1"/>
  <c r="M20" i="1"/>
  <c r="A33" i="4"/>
  <c r="D37" i="4"/>
  <c r="F3" i="4"/>
  <c r="F28" i="4"/>
  <c r="D32" i="4"/>
  <c r="A17" i="4"/>
  <c r="D2" i="4"/>
  <c r="A21" i="4"/>
  <c r="D23" i="4"/>
  <c r="A16" i="4"/>
  <c r="F7" i="4"/>
  <c r="D4" i="4"/>
  <c r="A27" i="4"/>
  <c r="A20" i="4"/>
  <c r="F37" i="4"/>
  <c r="W26" i="1"/>
  <c r="M27" i="1"/>
  <c r="D21" i="4"/>
  <c r="A5" i="4"/>
  <c r="W16" i="1"/>
  <c r="W21" i="1"/>
  <c r="W5" i="1"/>
  <c r="W20" i="1"/>
  <c r="M14" i="1"/>
  <c r="M4" i="1"/>
  <c r="M25" i="1"/>
  <c r="M11" i="1"/>
  <c r="M29" i="1"/>
  <c r="F18" i="4"/>
  <c r="D18" i="4"/>
  <c r="A40" i="4"/>
  <c r="F31" i="4"/>
  <c r="A11" i="4"/>
  <c r="F13" i="4"/>
  <c r="D27" i="4"/>
  <c r="A26" i="4"/>
  <c r="D22" i="4"/>
  <c r="A19" i="4"/>
  <c r="F27" i="4"/>
  <c r="A43" i="4"/>
  <c r="F17" i="4"/>
  <c r="A28" i="4"/>
  <c r="M34" i="1"/>
  <c r="A35" i="4"/>
  <c r="W31" i="1"/>
  <c r="W25" i="1"/>
  <c r="W12" i="1"/>
  <c r="W9" i="1"/>
  <c r="W10" i="1"/>
  <c r="M26" i="1"/>
  <c r="M6" i="1"/>
  <c r="M30" i="1"/>
  <c r="M8" i="1"/>
  <c r="M22" i="1"/>
  <c r="F5" i="4"/>
  <c r="D38" i="4"/>
  <c r="A15" i="4"/>
  <c r="F36" i="4"/>
  <c r="F14" i="4"/>
  <c r="F12" i="4"/>
  <c r="D34" i="4"/>
  <c r="A9" i="4"/>
  <c r="D13" i="4"/>
  <c r="A14" i="4"/>
  <c r="D20" i="4"/>
  <c r="D26" i="4"/>
  <c r="F16" i="4"/>
  <c r="A2" i="4"/>
  <c r="AG4" i="1"/>
  <c r="M13" i="1"/>
  <c r="A12" i="4"/>
  <c r="W24" i="1"/>
  <c r="W19" i="1"/>
  <c r="W18" i="1"/>
  <c r="W34" i="1"/>
  <c r="W11" i="1"/>
  <c r="M10" i="1"/>
  <c r="M18" i="1"/>
  <c r="M16" i="1"/>
  <c r="M21" i="1"/>
  <c r="A44" i="4"/>
  <c r="F4" i="4"/>
  <c r="D10" i="4"/>
  <c r="A38" i="4"/>
  <c r="F21" i="4"/>
  <c r="A32" i="4"/>
  <c r="F23" i="4"/>
  <c r="A41" i="4"/>
  <c r="F33" i="4"/>
  <c r="D25" i="4"/>
  <c r="A13" i="4"/>
  <c r="D15" i="4"/>
  <c r="A8" i="4"/>
  <c r="D6" i="4"/>
  <c r="F34" i="4"/>
  <c r="W29" i="1"/>
  <c r="A45" i="4"/>
  <c r="A29" i="4"/>
  <c r="D9" i="4"/>
  <c r="W17" i="1"/>
  <c r="W15" i="1"/>
  <c r="W7" i="1"/>
  <c r="W28" i="1"/>
  <c r="W39" i="1"/>
  <c r="M15" i="1"/>
  <c r="M37" i="1"/>
  <c r="M23" i="1"/>
  <c r="M7" i="1"/>
  <c r="A23" i="4"/>
  <c r="F6" i="4"/>
  <c r="F30" i="4"/>
  <c r="A37" i="4"/>
  <c r="D8" i="4"/>
  <c r="A7" i="4"/>
  <c r="F20" i="4"/>
  <c r="D3" i="4"/>
  <c r="F32" i="4"/>
  <c r="D11" i="4"/>
  <c r="A18" i="4"/>
  <c r="D14" i="4"/>
  <c r="A31" i="4"/>
  <c r="A39" i="4"/>
  <c r="F9" i="4"/>
  <c r="W37" i="1"/>
  <c r="D16" i="4"/>
  <c r="D31" i="4"/>
  <c r="A47" i="4"/>
  <c r="W33" i="1"/>
  <c r="W30" i="1"/>
  <c r="W22" i="1"/>
  <c r="W4" i="1"/>
  <c r="W27" i="1"/>
  <c r="M36" i="1"/>
  <c r="M12" i="1"/>
  <c r="M33" i="1"/>
  <c r="M38" i="1"/>
  <c r="A46" i="4"/>
  <c r="F10" i="4"/>
  <c r="D12" i="4"/>
  <c r="A42" i="4"/>
  <c r="D29" i="4"/>
  <c r="A30" i="4"/>
  <c r="D33" i="4"/>
  <c r="A24" i="4"/>
  <c r="F15" i="4"/>
  <c r="D36" i="4"/>
  <c r="A4" i="4"/>
  <c r="D5" i="4"/>
  <c r="A6" i="4"/>
  <c r="F29" i="4"/>
  <c r="F8" i="4"/>
  <c r="W35" i="1"/>
  <c r="D35" i="4"/>
  <c r="F35" i="4"/>
  <c r="F22" i="4"/>
  <c r="W23" i="1"/>
  <c r="W8" i="1"/>
  <c r="W36" i="1"/>
  <c r="W6" i="1"/>
  <c r="M19" i="1"/>
  <c r="M32" i="1"/>
  <c r="M24" i="1"/>
  <c r="M17" i="1"/>
  <c r="M35" i="1"/>
  <c r="A3" i="4"/>
  <c r="D28" i="4"/>
  <c r="F26" i="4"/>
  <c r="F2" i="4"/>
  <c r="D7" i="4"/>
  <c r="A34" i="4"/>
  <c r="D30" i="4"/>
  <c r="A22" i="4"/>
  <c r="D17" i="4"/>
  <c r="D24" i="4"/>
  <c r="F24" i="4"/>
  <c r="F19" i="4"/>
  <c r="A10" i="4"/>
  <c r="A36" i="4"/>
  <c r="F11" i="4"/>
  <c r="D19" i="4"/>
  <c r="M40" i="1"/>
  <c r="M5" i="1"/>
  <c r="A25" i="4"/>
  <c r="F25" i="4"/>
  <c r="B6" i="1" l="1"/>
  <c r="B6" i="2"/>
  <c r="F4" i="1"/>
  <c r="G4" i="1"/>
  <c r="G25" i="4"/>
  <c r="E24" i="4"/>
  <c r="E28" i="4"/>
  <c r="E5" i="4"/>
  <c r="B42" i="4"/>
  <c r="B39" i="4"/>
  <c r="B7" i="4"/>
  <c r="B45" i="4"/>
  <c r="B41" i="4"/>
  <c r="B12" i="4"/>
  <c r="E34" i="4"/>
  <c r="B28" i="4"/>
  <c r="G13" i="4"/>
  <c r="E21" i="4"/>
  <c r="B21" i="4"/>
  <c r="B25" i="4"/>
  <c r="E17" i="4"/>
  <c r="B3" i="4"/>
  <c r="B4" i="4"/>
  <c r="E12" i="4"/>
  <c r="B31" i="4"/>
  <c r="E8" i="4"/>
  <c r="G34" i="4"/>
  <c r="G23" i="4"/>
  <c r="B2" i="4"/>
  <c r="G12" i="4"/>
  <c r="G17" i="4"/>
  <c r="B11" i="4"/>
  <c r="G37" i="4"/>
  <c r="E2" i="4"/>
  <c r="G27" i="4"/>
  <c r="B27" i="4"/>
  <c r="G4" i="4"/>
  <c r="B16" i="4"/>
  <c r="E19" i="4"/>
  <c r="B22" i="4"/>
  <c r="G22" i="4"/>
  <c r="E36" i="4"/>
  <c r="G10" i="4"/>
  <c r="E14" i="4"/>
  <c r="B37" i="4"/>
  <c r="E6" i="4"/>
  <c r="B32" i="4"/>
  <c r="G16" i="4"/>
  <c r="G14" i="4"/>
  <c r="B43" i="4"/>
  <c r="G31" i="4"/>
  <c r="B20" i="4"/>
  <c r="B17" i="4"/>
  <c r="B30" i="4"/>
  <c r="G5" i="4"/>
  <c r="G11" i="4"/>
  <c r="E30" i="4"/>
  <c r="G35" i="4"/>
  <c r="G15" i="4"/>
  <c r="B46" i="4"/>
  <c r="B18" i="4"/>
  <c r="G30" i="4"/>
  <c r="B8" i="4"/>
  <c r="G21" i="4"/>
  <c r="E26" i="4"/>
  <c r="G36" i="4"/>
  <c r="B40" i="4"/>
  <c r="E32" i="4"/>
  <c r="E3" i="4"/>
  <c r="E13" i="4"/>
  <c r="E37" i="4"/>
  <c r="B36" i="4"/>
  <c r="B34" i="4"/>
  <c r="E35" i="4"/>
  <c r="B24" i="4"/>
  <c r="B47" i="4"/>
  <c r="E11" i="4"/>
  <c r="G6" i="4"/>
  <c r="E15" i="4"/>
  <c r="B38" i="4"/>
  <c r="E20" i="4"/>
  <c r="B15" i="4"/>
  <c r="B19" i="4"/>
  <c r="E18" i="4"/>
  <c r="E4" i="4"/>
  <c r="G28" i="4"/>
  <c r="C5" i="1"/>
  <c r="B10" i="4"/>
  <c r="E7" i="4"/>
  <c r="G8" i="4"/>
  <c r="E33" i="4"/>
  <c r="E31" i="4"/>
  <c r="G32" i="4"/>
  <c r="B23" i="4"/>
  <c r="B13" i="4"/>
  <c r="E10" i="4"/>
  <c r="B14" i="4"/>
  <c r="E38" i="4"/>
  <c r="E22" i="4"/>
  <c r="G18" i="4"/>
  <c r="G7" i="4"/>
  <c r="G3" i="4"/>
  <c r="G19" i="4"/>
  <c r="G2" i="4"/>
  <c r="E16" i="4"/>
  <c r="E9" i="4"/>
  <c r="B26" i="4"/>
  <c r="G24" i="4"/>
  <c r="G26" i="4"/>
  <c r="B6" i="4"/>
  <c r="E29" i="4"/>
  <c r="G9" i="4"/>
  <c r="G20" i="4"/>
  <c r="B29" i="4"/>
  <c r="G33" i="4"/>
  <c r="B44" i="4"/>
  <c r="B9" i="4"/>
  <c r="B35" i="4"/>
  <c r="E27" i="4"/>
  <c r="B5" i="4"/>
  <c r="E23" i="4"/>
  <c r="B33" i="4"/>
  <c r="G29" i="4"/>
  <c r="E25" i="4"/>
  <c r="M3" i="1"/>
  <c r="B7" i="3" l="1"/>
  <c r="B7" i="1"/>
  <c r="G5" i="1"/>
  <c r="F5" i="1"/>
  <c r="C6" i="3"/>
  <c r="E6" i="3"/>
  <c r="G7" i="3"/>
  <c r="C6" i="1"/>
  <c r="F6" i="3"/>
  <c r="C7" i="3"/>
  <c r="AG5" i="1"/>
  <c r="J6" i="3"/>
  <c r="H7" i="3"/>
  <c r="E7" i="3"/>
  <c r="F7" i="3"/>
  <c r="D6" i="3"/>
  <c r="G6" i="3"/>
  <c r="H6" i="3"/>
  <c r="D7" i="3"/>
  <c r="J7" i="3"/>
  <c r="B8" i="3" l="1"/>
  <c r="F6" i="1"/>
  <c r="G6" i="1"/>
  <c r="B7" i="2"/>
  <c r="B8" i="1"/>
  <c r="E6" i="2"/>
  <c r="D6" i="2"/>
  <c r="E7" i="2"/>
  <c r="J6" i="2"/>
  <c r="F6" i="2"/>
  <c r="I7" i="3"/>
  <c r="I7" i="2" s="1"/>
  <c r="H7" i="2"/>
  <c r="D7" i="2"/>
  <c r="C6" i="2"/>
  <c r="C7" i="2"/>
  <c r="F7" i="2"/>
  <c r="I6" i="3"/>
  <c r="I6" i="2" s="1"/>
  <c r="H6" i="2"/>
  <c r="G6" i="2"/>
  <c r="J7" i="2"/>
  <c r="G7" i="2"/>
  <c r="L6" i="3"/>
  <c r="V6" i="3"/>
  <c r="C7" i="1"/>
  <c r="AQ4" i="1"/>
  <c r="AB6" i="3"/>
  <c r="BA4" i="1"/>
  <c r="BA5" i="1"/>
  <c r="AQ5" i="1"/>
  <c r="AG6" i="1"/>
  <c r="M6" i="3"/>
  <c r="V8" i="3" l="1"/>
  <c r="B9" i="3"/>
  <c r="F7" i="1"/>
  <c r="G7" i="1"/>
  <c r="B8" i="2"/>
  <c r="B9" i="1"/>
  <c r="L7" i="2"/>
  <c r="V7" i="2"/>
  <c r="V6" i="2"/>
  <c r="L6" i="2"/>
  <c r="AC6" i="3"/>
  <c r="AB6" i="2"/>
  <c r="M6" i="2"/>
  <c r="L7" i="3"/>
  <c r="V7" i="3"/>
  <c r="L8" i="3"/>
  <c r="AQ6" i="1"/>
  <c r="R6" i="3"/>
  <c r="T6" i="3"/>
  <c r="Y6" i="3"/>
  <c r="O6" i="3"/>
  <c r="Z6" i="3"/>
  <c r="W6" i="3"/>
  <c r="J8" i="3"/>
  <c r="F8" i="3"/>
  <c r="G8" i="3"/>
  <c r="P6" i="3"/>
  <c r="AA6" i="3"/>
  <c r="BA6" i="1"/>
  <c r="H8" i="3"/>
  <c r="D8" i="3"/>
  <c r="AD6" i="3"/>
  <c r="C8" i="3"/>
  <c r="AG7" i="1"/>
  <c r="Q6" i="3"/>
  <c r="X6" i="3"/>
  <c r="E8" i="3"/>
  <c r="C8" i="1"/>
  <c r="N6" i="3"/>
  <c r="L8" i="2" l="1"/>
  <c r="N6" i="2"/>
  <c r="Y6" i="2"/>
  <c r="V8" i="2"/>
  <c r="D8" i="2"/>
  <c r="J8" i="2"/>
  <c r="O6" i="2"/>
  <c r="E8" i="2"/>
  <c r="T6" i="2"/>
  <c r="G8" i="2"/>
  <c r="Q6" i="2"/>
  <c r="P6" i="2"/>
  <c r="C8" i="2"/>
  <c r="S6" i="3"/>
  <c r="R6" i="2"/>
  <c r="S6" i="2" s="1"/>
  <c r="B9" i="2"/>
  <c r="H8" i="2"/>
  <c r="I8" i="3"/>
  <c r="I8" i="2" s="1"/>
  <c r="F8" i="2"/>
  <c r="B10" i="3"/>
  <c r="G8" i="1"/>
  <c r="F8" i="1"/>
  <c r="B10" i="1"/>
  <c r="W6" i="2"/>
  <c r="X6" i="2"/>
  <c r="Z6" i="2"/>
  <c r="AA6" i="2"/>
  <c r="AD6" i="2"/>
  <c r="AC6" i="2"/>
  <c r="X8" i="3"/>
  <c r="N7" i="3"/>
  <c r="W7" i="3"/>
  <c r="G9" i="3"/>
  <c r="O8" i="3"/>
  <c r="Y7" i="3"/>
  <c r="P7" i="3"/>
  <c r="H9" i="3"/>
  <c r="J9" i="3"/>
  <c r="R7" i="3"/>
  <c r="D9" i="3"/>
  <c r="AB7" i="3"/>
  <c r="AA8" i="3"/>
  <c r="C9" i="1"/>
  <c r="Z7" i="3"/>
  <c r="Y8" i="3"/>
  <c r="AG8" i="1"/>
  <c r="M7" i="3"/>
  <c r="AA7" i="3"/>
  <c r="R8" i="3"/>
  <c r="X7" i="3"/>
  <c r="Q8" i="3"/>
  <c r="Q7" i="3"/>
  <c r="Z8" i="3"/>
  <c r="AD8" i="3"/>
  <c r="AB8" i="3"/>
  <c r="W8" i="3"/>
  <c r="M8" i="3"/>
  <c r="E9" i="3"/>
  <c r="T7" i="3"/>
  <c r="T8" i="3"/>
  <c r="AD7" i="3"/>
  <c r="N8" i="3"/>
  <c r="O7" i="3"/>
  <c r="F9" i="3"/>
  <c r="P8" i="3"/>
  <c r="C9" i="3"/>
  <c r="I9" i="3" l="1"/>
  <c r="I9" i="2" s="1"/>
  <c r="H9" i="2"/>
  <c r="J9" i="2"/>
  <c r="B11" i="3"/>
  <c r="G9" i="1"/>
  <c r="F9" i="1"/>
  <c r="D9" i="2"/>
  <c r="F9" i="2"/>
  <c r="E9" i="2"/>
  <c r="G9" i="2"/>
  <c r="C9" i="2"/>
  <c r="B11" i="2"/>
  <c r="V9" i="3"/>
  <c r="B11" i="1"/>
  <c r="L9" i="3"/>
  <c r="S8" i="3"/>
  <c r="R8" i="2"/>
  <c r="S8" i="2" s="1"/>
  <c r="P7" i="2"/>
  <c r="Q8" i="2"/>
  <c r="M7" i="2"/>
  <c r="X7" i="2"/>
  <c r="X8" i="2"/>
  <c r="Y7" i="2"/>
  <c r="Y8" i="2"/>
  <c r="T8" i="2"/>
  <c r="T7" i="2"/>
  <c r="AC7" i="3"/>
  <c r="AB7" i="2"/>
  <c r="AC7" i="2" s="1"/>
  <c r="AD8" i="2"/>
  <c r="O8" i="2"/>
  <c r="O7" i="2"/>
  <c r="N8" i="2"/>
  <c r="N7" i="2"/>
  <c r="AA7" i="2"/>
  <c r="AA8" i="2"/>
  <c r="AD7" i="2"/>
  <c r="AC8" i="3"/>
  <c r="AB8" i="2"/>
  <c r="AC8" i="2" s="1"/>
  <c r="P8" i="2"/>
  <c r="S7" i="3"/>
  <c r="R7" i="2"/>
  <c r="S7" i="2" s="1"/>
  <c r="Z7" i="2"/>
  <c r="Z8" i="2"/>
  <c r="M8" i="2"/>
  <c r="Q7" i="2"/>
  <c r="W7" i="2"/>
  <c r="W8" i="2"/>
  <c r="F10" i="3"/>
  <c r="E10" i="3"/>
  <c r="H10" i="3"/>
  <c r="C10" i="1"/>
  <c r="AQ7" i="1"/>
  <c r="C10" i="3"/>
  <c r="D10" i="3"/>
  <c r="AG9" i="1"/>
  <c r="G10" i="3"/>
  <c r="BA7" i="1"/>
  <c r="J10" i="3"/>
  <c r="B12" i="3" l="1"/>
  <c r="G10" i="1"/>
  <c r="F10" i="1"/>
  <c r="I10" i="3"/>
  <c r="H11" i="2"/>
  <c r="I11" i="2" s="1"/>
  <c r="D11" i="2"/>
  <c r="V9" i="2"/>
  <c r="G11" i="2"/>
  <c r="B12" i="2"/>
  <c r="J11" i="2"/>
  <c r="C11" i="2"/>
  <c r="E11" i="2"/>
  <c r="L9" i="2"/>
  <c r="F11" i="2"/>
  <c r="B12" i="1"/>
  <c r="L10" i="3"/>
  <c r="V10" i="3"/>
  <c r="X9" i="3"/>
  <c r="C11" i="1"/>
  <c r="AG10" i="1"/>
  <c r="Y9" i="3"/>
  <c r="P9" i="3"/>
  <c r="AQ8" i="1"/>
  <c r="E11" i="3"/>
  <c r="C11" i="3"/>
  <c r="W9" i="3"/>
  <c r="AD9" i="3"/>
  <c r="N9" i="3"/>
  <c r="D11" i="3"/>
  <c r="F11" i="3"/>
  <c r="AB9" i="3"/>
  <c r="Z9" i="3"/>
  <c r="O9" i="3"/>
  <c r="H11" i="3"/>
  <c r="R9" i="3"/>
  <c r="M9" i="3"/>
  <c r="T9" i="3"/>
  <c r="Q9" i="3"/>
  <c r="BA8" i="1"/>
  <c r="AA9" i="3"/>
  <c r="J11" i="3"/>
  <c r="G11" i="3"/>
  <c r="S9" i="3" l="1"/>
  <c r="R9" i="2"/>
  <c r="S9" i="2" s="1"/>
  <c r="J12" i="2"/>
  <c r="X9" i="2"/>
  <c r="AC9" i="3"/>
  <c r="AB9" i="2"/>
  <c r="AC9" i="2" s="1"/>
  <c r="Z9" i="2"/>
  <c r="G12" i="2"/>
  <c r="AA9" i="2"/>
  <c r="N9" i="2"/>
  <c r="C12" i="2"/>
  <c r="M9" i="2"/>
  <c r="V11" i="2"/>
  <c r="Y9" i="2"/>
  <c r="I11" i="3"/>
  <c r="H12" i="2"/>
  <c r="I12" i="2" s="1"/>
  <c r="O9" i="2"/>
  <c r="F12" i="2"/>
  <c r="L11" i="2"/>
  <c r="W9" i="2"/>
  <c r="Q9" i="2"/>
  <c r="T9" i="2"/>
  <c r="E12" i="2"/>
  <c r="AD9" i="2"/>
  <c r="B13" i="2"/>
  <c r="P9" i="2"/>
  <c r="D12" i="2"/>
  <c r="B13" i="3"/>
  <c r="G11" i="1"/>
  <c r="F11" i="1"/>
  <c r="B13" i="1"/>
  <c r="L11" i="3"/>
  <c r="V11" i="3"/>
  <c r="Q10" i="3"/>
  <c r="Z10" i="3"/>
  <c r="E12" i="3"/>
  <c r="R10" i="3"/>
  <c r="P10" i="3"/>
  <c r="C12" i="3"/>
  <c r="O10" i="3"/>
  <c r="BA9" i="1"/>
  <c r="D12" i="3"/>
  <c r="H12" i="3"/>
  <c r="F12" i="3"/>
  <c r="N10" i="3"/>
  <c r="AB10" i="3"/>
  <c r="G12" i="3"/>
  <c r="Y10" i="3"/>
  <c r="M10" i="3"/>
  <c r="W10" i="3"/>
  <c r="C12" i="1"/>
  <c r="AA10" i="3"/>
  <c r="AQ9" i="1"/>
  <c r="AD10" i="3"/>
  <c r="X10" i="3"/>
  <c r="J12" i="3"/>
  <c r="T10" i="3"/>
  <c r="AG11" i="1"/>
  <c r="I12" i="3" l="1"/>
  <c r="H13" i="2"/>
  <c r="I13" i="2" s="1"/>
  <c r="P11" i="2"/>
  <c r="W11" i="2"/>
  <c r="AC10" i="3"/>
  <c r="AB11" i="2"/>
  <c r="AC11" i="2" s="1"/>
  <c r="E13" i="2"/>
  <c r="O11" i="2"/>
  <c r="Y11" i="2"/>
  <c r="C13" i="2"/>
  <c r="V12" i="2"/>
  <c r="Q11" i="2"/>
  <c r="AA11" i="2"/>
  <c r="D13" i="2"/>
  <c r="B14" i="2"/>
  <c r="G13" i="2"/>
  <c r="M11" i="2"/>
  <c r="Z11" i="2"/>
  <c r="AD11" i="2"/>
  <c r="J13" i="2"/>
  <c r="L12" i="2"/>
  <c r="S10" i="3"/>
  <c r="R11" i="2"/>
  <c r="S11" i="2" s="1"/>
  <c r="X11" i="2"/>
  <c r="N11" i="2"/>
  <c r="F13" i="2"/>
  <c r="T11" i="2"/>
  <c r="B14" i="3"/>
  <c r="G12" i="1"/>
  <c r="F12" i="1"/>
  <c r="B14" i="1"/>
  <c r="V12" i="3"/>
  <c r="L12" i="3"/>
  <c r="P11" i="3"/>
  <c r="AA11" i="3"/>
  <c r="AB11" i="3"/>
  <c r="D13" i="3"/>
  <c r="R11" i="3"/>
  <c r="AD11" i="3"/>
  <c r="J13" i="3"/>
  <c r="X11" i="3"/>
  <c r="Q11" i="3"/>
  <c r="F13" i="3"/>
  <c r="O11" i="3"/>
  <c r="M11" i="3"/>
  <c r="AG12" i="1"/>
  <c r="W11" i="3"/>
  <c r="H13" i="3"/>
  <c r="C13" i="1"/>
  <c r="E13" i="3"/>
  <c r="Y11" i="3"/>
  <c r="Z11" i="3"/>
  <c r="G13" i="3"/>
  <c r="T11" i="3"/>
  <c r="BA10" i="1"/>
  <c r="C13" i="3"/>
  <c r="AQ10" i="1"/>
  <c r="N11" i="3"/>
  <c r="AD12" i="2" l="1"/>
  <c r="AA12" i="2"/>
  <c r="P12" i="2"/>
  <c r="B16" i="2"/>
  <c r="G14" i="2"/>
  <c r="AC11" i="3"/>
  <c r="AB12" i="2"/>
  <c r="AC12" i="2" s="1"/>
  <c r="C14" i="2"/>
  <c r="W12" i="2"/>
  <c r="E14" i="2"/>
  <c r="V13" i="2"/>
  <c r="T12" i="2"/>
  <c r="Q12" i="2"/>
  <c r="J14" i="2"/>
  <c r="H14" i="2"/>
  <c r="I14" i="2" s="1"/>
  <c r="I13" i="3"/>
  <c r="Z12" i="2"/>
  <c r="O12" i="2"/>
  <c r="S11" i="3"/>
  <c r="R12" i="2"/>
  <c r="S12" i="2" s="1"/>
  <c r="X12" i="2"/>
  <c r="N12" i="2"/>
  <c r="D14" i="2"/>
  <c r="L13" i="2"/>
  <c r="Y12" i="2"/>
  <c r="M12" i="2"/>
  <c r="F14" i="2"/>
  <c r="B15" i="3"/>
  <c r="G13" i="1"/>
  <c r="F13" i="1"/>
  <c r="V13" i="3"/>
  <c r="B15" i="1"/>
  <c r="L13" i="3"/>
  <c r="BA11" i="1"/>
  <c r="Y12" i="3"/>
  <c r="J14" i="3"/>
  <c r="AQ11" i="1"/>
  <c r="Q12" i="3"/>
  <c r="C14" i="1"/>
  <c r="P12" i="3"/>
  <c r="H14" i="3"/>
  <c r="T12" i="3"/>
  <c r="AB12" i="3"/>
  <c r="O12" i="3"/>
  <c r="AA12" i="3"/>
  <c r="R12" i="3"/>
  <c r="AG13" i="1"/>
  <c r="X12" i="3"/>
  <c r="G14" i="3"/>
  <c r="W12" i="3"/>
  <c r="E14" i="3"/>
  <c r="AD12" i="3"/>
  <c r="N12" i="3"/>
  <c r="C14" i="3"/>
  <c r="Z12" i="3"/>
  <c r="M12" i="3"/>
  <c r="D14" i="3"/>
  <c r="F14" i="3"/>
  <c r="Y13" i="2" l="1"/>
  <c r="AD13" i="2"/>
  <c r="V14" i="2"/>
  <c r="G16" i="2"/>
  <c r="D16" i="2"/>
  <c r="N13" i="2"/>
  <c r="W13" i="2"/>
  <c r="B17" i="2"/>
  <c r="F16" i="2"/>
  <c r="P13" i="2"/>
  <c r="Z13" i="2"/>
  <c r="O13" i="2"/>
  <c r="T13" i="2"/>
  <c r="L14" i="2"/>
  <c r="E16" i="2"/>
  <c r="R13" i="2"/>
  <c r="S13" i="2" s="1"/>
  <c r="S12" i="3"/>
  <c r="AA13" i="2"/>
  <c r="C16" i="2"/>
  <c r="X13" i="2"/>
  <c r="B16" i="3"/>
  <c r="F14" i="1"/>
  <c r="G14" i="1"/>
  <c r="J16" i="2"/>
  <c r="Q13" i="2"/>
  <c r="AC12" i="3"/>
  <c r="AB13" i="2"/>
  <c r="AC13" i="2" s="1"/>
  <c r="H16" i="2"/>
  <c r="I16" i="2" s="1"/>
  <c r="I14" i="3"/>
  <c r="M13" i="2"/>
  <c r="L14" i="3"/>
  <c r="B16" i="1"/>
  <c r="V14" i="3"/>
  <c r="M13" i="3"/>
  <c r="J15" i="3"/>
  <c r="R13" i="3"/>
  <c r="W13" i="3"/>
  <c r="BA12" i="1"/>
  <c r="D15" i="3"/>
  <c r="AD13" i="3"/>
  <c r="H15" i="3"/>
  <c r="AQ12" i="1"/>
  <c r="AA13" i="3"/>
  <c r="Y13" i="3"/>
  <c r="E15" i="3"/>
  <c r="F15" i="3"/>
  <c r="X13" i="3"/>
  <c r="N13" i="3"/>
  <c r="C15" i="3"/>
  <c r="G15" i="3"/>
  <c r="P13" i="3"/>
  <c r="Q13" i="3"/>
  <c r="T13" i="3"/>
  <c r="Z13" i="3"/>
  <c r="AG14" i="1"/>
  <c r="C15" i="1"/>
  <c r="AB13" i="3"/>
  <c r="O13" i="3"/>
  <c r="Z14" i="2" l="1"/>
  <c r="J17" i="2"/>
  <c r="Q14" i="2"/>
  <c r="N14" i="2"/>
  <c r="M14" i="2"/>
  <c r="E17" i="2"/>
  <c r="B18" i="2"/>
  <c r="P14" i="2"/>
  <c r="W14" i="2"/>
  <c r="F17" i="2"/>
  <c r="Y14" i="2"/>
  <c r="AA14" i="2"/>
  <c r="O14" i="2"/>
  <c r="C17" i="2"/>
  <c r="X14" i="2"/>
  <c r="V16" i="2"/>
  <c r="H17" i="2"/>
  <c r="I17" i="2" s="1"/>
  <c r="I15" i="3"/>
  <c r="B17" i="3"/>
  <c r="G15" i="1"/>
  <c r="F15" i="1"/>
  <c r="AD14" i="2"/>
  <c r="D17" i="2"/>
  <c r="L16" i="2"/>
  <c r="AB14" i="2"/>
  <c r="AC14" i="2" s="1"/>
  <c r="AC13" i="3"/>
  <c r="S13" i="3"/>
  <c r="R14" i="2"/>
  <c r="S14" i="2" s="1"/>
  <c r="T14" i="2"/>
  <c r="G17" i="2"/>
  <c r="V15" i="3"/>
  <c r="B17" i="1"/>
  <c r="L15" i="3"/>
  <c r="Q14" i="3"/>
  <c r="W14" i="3"/>
  <c r="J16" i="3"/>
  <c r="C16" i="1"/>
  <c r="X14" i="3"/>
  <c r="P14" i="3"/>
  <c r="H16" i="3"/>
  <c r="C16" i="3"/>
  <c r="AG15" i="1"/>
  <c r="F16" i="3"/>
  <c r="AQ13" i="1"/>
  <c r="Z14" i="3"/>
  <c r="R14" i="3"/>
  <c r="O14" i="3"/>
  <c r="AD14" i="3"/>
  <c r="D16" i="3"/>
  <c r="AB14" i="3"/>
  <c r="T14" i="3"/>
  <c r="E16" i="3"/>
  <c r="AA14" i="3"/>
  <c r="BA13" i="1"/>
  <c r="N14" i="3"/>
  <c r="G16" i="3"/>
  <c r="Y14" i="3"/>
  <c r="M14" i="3"/>
  <c r="O16" i="2" l="1"/>
  <c r="C18" i="2"/>
  <c r="V17" i="2"/>
  <c r="Z16" i="2"/>
  <c r="AA16" i="2"/>
  <c r="N16" i="2"/>
  <c r="S14" i="3"/>
  <c r="R16" i="2"/>
  <c r="S16" i="2" s="1"/>
  <c r="L17" i="2"/>
  <c r="P16" i="2"/>
  <c r="AD16" i="2"/>
  <c r="D18" i="2"/>
  <c r="B19" i="2"/>
  <c r="J18" i="2"/>
  <c r="AC14" i="3"/>
  <c r="AB16" i="2"/>
  <c r="AC16" i="2" s="1"/>
  <c r="G18" i="2"/>
  <c r="I16" i="3"/>
  <c r="H18" i="2"/>
  <c r="I18" i="2" s="1"/>
  <c r="Q16" i="2"/>
  <c r="F18" i="2"/>
  <c r="T16" i="2"/>
  <c r="X16" i="2"/>
  <c r="B18" i="3"/>
  <c r="G16" i="1"/>
  <c r="F16" i="1"/>
  <c r="Y16" i="2"/>
  <c r="M16" i="2"/>
  <c r="W16" i="2"/>
  <c r="E18" i="2"/>
  <c r="V16" i="3"/>
  <c r="L16" i="3"/>
  <c r="B18" i="1"/>
  <c r="F17" i="3"/>
  <c r="BA14" i="1"/>
  <c r="N15" i="3"/>
  <c r="M15" i="3"/>
  <c r="T15" i="3"/>
  <c r="AB15" i="3"/>
  <c r="D17" i="3"/>
  <c r="AA15" i="3"/>
  <c r="W15" i="3"/>
  <c r="C17" i="1"/>
  <c r="Y15" i="3"/>
  <c r="H17" i="3"/>
  <c r="Z15" i="3"/>
  <c r="Q15" i="3"/>
  <c r="X15" i="3"/>
  <c r="C17" i="3"/>
  <c r="R15" i="3"/>
  <c r="E17" i="3"/>
  <c r="AQ14" i="1"/>
  <c r="J17" i="3"/>
  <c r="G17" i="3"/>
  <c r="AG16" i="1"/>
  <c r="AD15" i="3"/>
  <c r="O15" i="3"/>
  <c r="P15" i="3"/>
  <c r="V18" i="2" l="1"/>
  <c r="Q17" i="2"/>
  <c r="J19" i="2"/>
  <c r="Z17" i="2"/>
  <c r="P17" i="2"/>
  <c r="G19" i="2"/>
  <c r="AC15" i="3"/>
  <c r="AB17" i="2"/>
  <c r="AC17" i="2" s="1"/>
  <c r="X17" i="2"/>
  <c r="O17" i="2"/>
  <c r="H19" i="2"/>
  <c r="I19" i="2" s="1"/>
  <c r="I17" i="3"/>
  <c r="E19" i="2"/>
  <c r="Y17" i="2"/>
  <c r="B19" i="3"/>
  <c r="G17" i="1"/>
  <c r="F17" i="1"/>
  <c r="F19" i="2"/>
  <c r="AD17" i="2"/>
  <c r="M17" i="2"/>
  <c r="R17" i="2"/>
  <c r="S17" i="2" s="1"/>
  <c r="S15" i="3"/>
  <c r="AA17" i="2"/>
  <c r="T17" i="2"/>
  <c r="D19" i="2"/>
  <c r="N17" i="2"/>
  <c r="C19" i="2"/>
  <c r="L18" i="2"/>
  <c r="W17" i="2"/>
  <c r="B21" i="2"/>
  <c r="V17" i="3"/>
  <c r="L17" i="3"/>
  <c r="B19" i="1"/>
  <c r="J18" i="3"/>
  <c r="N16" i="3"/>
  <c r="G18" i="3"/>
  <c r="P16" i="3"/>
  <c r="AB16" i="3"/>
  <c r="T16" i="3"/>
  <c r="C18" i="1"/>
  <c r="BA15" i="1"/>
  <c r="D18" i="3"/>
  <c r="R16" i="3"/>
  <c r="F18" i="3"/>
  <c r="E18" i="3"/>
  <c r="M16" i="3"/>
  <c r="H18" i="3"/>
  <c r="O16" i="3"/>
  <c r="AD16" i="3"/>
  <c r="X16" i="3"/>
  <c r="AA16" i="3"/>
  <c r="C18" i="3"/>
  <c r="AG17" i="1"/>
  <c r="Q16" i="3"/>
  <c r="Z16" i="3"/>
  <c r="Y16" i="3"/>
  <c r="W16" i="3"/>
  <c r="AQ15" i="1"/>
  <c r="Q18" i="2" l="1"/>
  <c r="V19" i="2"/>
  <c r="B22" i="2"/>
  <c r="D21" i="2"/>
  <c r="G21" i="2"/>
  <c r="P18" i="2"/>
  <c r="AA18" i="2"/>
  <c r="N18" i="2"/>
  <c r="X18" i="2"/>
  <c r="J21" i="2"/>
  <c r="AD18" i="2"/>
  <c r="F21" i="2"/>
  <c r="L19" i="2"/>
  <c r="R18" i="2"/>
  <c r="S18" i="2" s="1"/>
  <c r="S16" i="3"/>
  <c r="O18" i="2"/>
  <c r="C21" i="2"/>
  <c r="AC16" i="3"/>
  <c r="AB18" i="2"/>
  <c r="AC18" i="2" s="1"/>
  <c r="T18" i="2"/>
  <c r="H21" i="2"/>
  <c r="I21" i="2" s="1"/>
  <c r="I18" i="3"/>
  <c r="B20" i="3"/>
  <c r="G18" i="1"/>
  <c r="F18" i="1"/>
  <c r="Z18" i="2"/>
  <c r="Y18" i="2"/>
  <c r="M18" i="2"/>
  <c r="W18" i="2"/>
  <c r="E21" i="2"/>
  <c r="V18" i="3"/>
  <c r="B20" i="1"/>
  <c r="L18" i="3"/>
  <c r="AB17" i="3"/>
  <c r="E19" i="3"/>
  <c r="AG18" i="1"/>
  <c r="F19" i="3"/>
  <c r="X17" i="3"/>
  <c r="C19" i="3"/>
  <c r="C19" i="1"/>
  <c r="R17" i="3"/>
  <c r="D19" i="3"/>
  <c r="J19" i="3"/>
  <c r="O17" i="3"/>
  <c r="P17" i="3"/>
  <c r="AQ16" i="1"/>
  <c r="BA16" i="1"/>
  <c r="Y17" i="3"/>
  <c r="N17" i="3"/>
  <c r="AD17" i="3"/>
  <c r="W17" i="3"/>
  <c r="Z17" i="3"/>
  <c r="AA17" i="3"/>
  <c r="Q17" i="3"/>
  <c r="H19" i="3"/>
  <c r="G19" i="3"/>
  <c r="M17" i="3"/>
  <c r="T17" i="3"/>
  <c r="M19" i="2" l="1"/>
  <c r="O19" i="2"/>
  <c r="G22" i="2"/>
  <c r="V21" i="2"/>
  <c r="B23" i="2"/>
  <c r="S17" i="3"/>
  <c r="R19" i="2"/>
  <c r="S19" i="2" s="1"/>
  <c r="L21" i="2"/>
  <c r="D22" i="2"/>
  <c r="AD19" i="2"/>
  <c r="AC17" i="3"/>
  <c r="AB19" i="2"/>
  <c r="AC19" i="2" s="1"/>
  <c r="W19" i="2"/>
  <c r="J22" i="2"/>
  <c r="T19" i="2"/>
  <c r="Z19" i="2"/>
  <c r="Q19" i="2"/>
  <c r="B21" i="3"/>
  <c r="G19" i="1"/>
  <c r="F19" i="1"/>
  <c r="AA19" i="2"/>
  <c r="C22" i="2"/>
  <c r="H22" i="2"/>
  <c r="I22" i="2" s="1"/>
  <c r="I19" i="3"/>
  <c r="X19" i="2"/>
  <c r="F22" i="2"/>
  <c r="P19" i="2"/>
  <c r="N19" i="2"/>
  <c r="E22" i="2"/>
  <c r="Y19" i="2"/>
  <c r="B21" i="1"/>
  <c r="L19" i="3"/>
  <c r="V19" i="3"/>
  <c r="E20" i="3"/>
  <c r="Z18" i="3"/>
  <c r="Q18" i="3"/>
  <c r="AA18" i="3"/>
  <c r="C20" i="3"/>
  <c r="G20" i="3"/>
  <c r="P18" i="3"/>
  <c r="C20" i="1"/>
  <c r="T18" i="3"/>
  <c r="J20" i="3"/>
  <c r="AB18" i="3"/>
  <c r="AQ17" i="1"/>
  <c r="AG19" i="1"/>
  <c r="BA17" i="1"/>
  <c r="F20" i="3"/>
  <c r="X18" i="3"/>
  <c r="R18" i="3"/>
  <c r="Y18" i="3"/>
  <c r="H20" i="3"/>
  <c r="W18" i="3"/>
  <c r="AD18" i="3"/>
  <c r="O18" i="3"/>
  <c r="M18" i="3"/>
  <c r="D20" i="3"/>
  <c r="N18" i="3"/>
  <c r="G23" i="2" l="1"/>
  <c r="X21" i="2"/>
  <c r="Y21" i="2"/>
  <c r="F23" i="2"/>
  <c r="B22" i="3"/>
  <c r="G20" i="1"/>
  <c r="F20" i="1"/>
  <c r="AC18" i="3"/>
  <c r="AB21" i="2"/>
  <c r="AC21" i="2" s="1"/>
  <c r="P21" i="2"/>
  <c r="D23" i="2"/>
  <c r="M21" i="2"/>
  <c r="W21" i="2"/>
  <c r="V22" i="2"/>
  <c r="J23" i="2"/>
  <c r="Q21" i="2"/>
  <c r="Z21" i="2"/>
  <c r="T21" i="2"/>
  <c r="AD21" i="2"/>
  <c r="H23" i="2"/>
  <c r="I23" i="2" s="1"/>
  <c r="I20" i="3"/>
  <c r="B24" i="2"/>
  <c r="O21" i="2"/>
  <c r="C23" i="2"/>
  <c r="N21" i="2"/>
  <c r="L22" i="2"/>
  <c r="S18" i="3"/>
  <c r="R21" i="2"/>
  <c r="S21" i="2" s="1"/>
  <c r="AA21" i="2"/>
  <c r="E23" i="2"/>
  <c r="L20" i="3"/>
  <c r="B22" i="1"/>
  <c r="V20" i="3"/>
  <c r="C21" i="1"/>
  <c r="H21" i="3"/>
  <c r="AG20" i="1"/>
  <c r="R19" i="3"/>
  <c r="AQ18" i="1"/>
  <c r="F21" i="3"/>
  <c r="G21" i="3"/>
  <c r="N19" i="3"/>
  <c r="M19" i="3"/>
  <c r="Z19" i="3"/>
  <c r="AB19" i="3"/>
  <c r="Q19" i="3"/>
  <c r="D21" i="3"/>
  <c r="E21" i="3"/>
  <c r="O19" i="3"/>
  <c r="C21" i="3"/>
  <c r="W19" i="3"/>
  <c r="P19" i="3"/>
  <c r="BA18" i="1"/>
  <c r="AD19" i="3"/>
  <c r="AA19" i="3"/>
  <c r="J21" i="3"/>
  <c r="T19" i="3"/>
  <c r="Y19" i="3"/>
  <c r="X19" i="3"/>
  <c r="Z22" i="2" l="1"/>
  <c r="AA22" i="2"/>
  <c r="P22" i="2"/>
  <c r="E24" i="2"/>
  <c r="B26" i="2"/>
  <c r="T22" i="2"/>
  <c r="N22" i="2"/>
  <c r="C24" i="2"/>
  <c r="Y22" i="2"/>
  <c r="V23" i="2"/>
  <c r="L23" i="2"/>
  <c r="M22" i="2"/>
  <c r="X22" i="2"/>
  <c r="G24" i="2"/>
  <c r="H24" i="2"/>
  <c r="I24" i="2" s="1"/>
  <c r="I21" i="3"/>
  <c r="AD22" i="2"/>
  <c r="D24" i="2"/>
  <c r="O22" i="2"/>
  <c r="B23" i="3"/>
  <c r="G21" i="1"/>
  <c r="F21" i="1"/>
  <c r="S19" i="3"/>
  <c r="R22" i="2"/>
  <c r="S22" i="2" s="1"/>
  <c r="W22" i="2"/>
  <c r="F24" i="2"/>
  <c r="AC19" i="3"/>
  <c r="AB22" i="2"/>
  <c r="AC22" i="2" s="1"/>
  <c r="Q22" i="2"/>
  <c r="J24" i="2"/>
  <c r="B23" i="1"/>
  <c r="L21" i="3"/>
  <c r="V21" i="3"/>
  <c r="N20" i="3"/>
  <c r="J22" i="3"/>
  <c r="M20" i="3"/>
  <c r="BA19" i="1"/>
  <c r="C22" i="1"/>
  <c r="AD20" i="3"/>
  <c r="Y20" i="3"/>
  <c r="G22" i="3"/>
  <c r="R20" i="3"/>
  <c r="P20" i="3"/>
  <c r="X20" i="3"/>
  <c r="T20" i="3"/>
  <c r="Q20" i="3"/>
  <c r="F22" i="3"/>
  <c r="H22" i="3"/>
  <c r="AA20" i="3"/>
  <c r="AB20" i="3"/>
  <c r="D22" i="3"/>
  <c r="O20" i="3"/>
  <c r="E22" i="3"/>
  <c r="Z20" i="3"/>
  <c r="AQ19" i="1"/>
  <c r="C22" i="3"/>
  <c r="AG21" i="1"/>
  <c r="W20" i="3"/>
  <c r="L24" i="2" l="1"/>
  <c r="N23" i="2"/>
  <c r="H26" i="2"/>
  <c r="I26" i="2" s="1"/>
  <c r="I22" i="3"/>
  <c r="AC20" i="3"/>
  <c r="AB23" i="2"/>
  <c r="AC23" i="2" s="1"/>
  <c r="Z23" i="2"/>
  <c r="D26" i="2"/>
  <c r="B27" i="2"/>
  <c r="B24" i="3"/>
  <c r="G22" i="1"/>
  <c r="F22" i="1"/>
  <c r="G26" i="2"/>
  <c r="W23" i="2"/>
  <c r="E26" i="2"/>
  <c r="F26" i="2"/>
  <c r="P23" i="2"/>
  <c r="AD23" i="2"/>
  <c r="O23" i="2"/>
  <c r="V24" i="2"/>
  <c r="X23" i="2"/>
  <c r="C26" i="2"/>
  <c r="T23" i="2"/>
  <c r="Y23" i="2"/>
  <c r="M23" i="2"/>
  <c r="R23" i="2"/>
  <c r="S23" i="2" s="1"/>
  <c r="S20" i="3"/>
  <c r="Q23" i="2"/>
  <c r="AA23" i="2"/>
  <c r="J26" i="2"/>
  <c r="B24" i="1"/>
  <c r="L22" i="3"/>
  <c r="V22" i="3"/>
  <c r="AQ20" i="1"/>
  <c r="Y21" i="3"/>
  <c r="BA20" i="1"/>
  <c r="W21" i="3"/>
  <c r="AG22" i="1"/>
  <c r="X21" i="3"/>
  <c r="H23" i="3"/>
  <c r="AD21" i="3"/>
  <c r="Q21" i="3"/>
  <c r="R21" i="3"/>
  <c r="O21" i="3"/>
  <c r="P21" i="3"/>
  <c r="M21" i="3"/>
  <c r="C23" i="3"/>
  <c r="AB21" i="3"/>
  <c r="J23" i="3"/>
  <c r="N21" i="3"/>
  <c r="AA21" i="3"/>
  <c r="T21" i="3"/>
  <c r="C23" i="1"/>
  <c r="G23" i="3"/>
  <c r="D23" i="3"/>
  <c r="E23" i="3"/>
  <c r="F23" i="3"/>
  <c r="Z21" i="3"/>
  <c r="W24" i="2" l="1"/>
  <c r="N24" i="2"/>
  <c r="X24" i="2"/>
  <c r="C27" i="2"/>
  <c r="O24" i="2"/>
  <c r="E27" i="2"/>
  <c r="V26" i="2"/>
  <c r="P24" i="2"/>
  <c r="Y24" i="2"/>
  <c r="F27" i="2"/>
  <c r="B25" i="3"/>
  <c r="F23" i="1"/>
  <c r="G23" i="1"/>
  <c r="B28" i="2"/>
  <c r="G27" i="2"/>
  <c r="Q24" i="2"/>
  <c r="T24" i="2"/>
  <c r="L26" i="2"/>
  <c r="Z24" i="2"/>
  <c r="AC21" i="3"/>
  <c r="AB24" i="2"/>
  <c r="AC24" i="2" s="1"/>
  <c r="D27" i="2"/>
  <c r="AD24" i="2"/>
  <c r="R24" i="2"/>
  <c r="S24" i="2" s="1"/>
  <c r="S21" i="3"/>
  <c r="J27" i="2"/>
  <c r="M24" i="2"/>
  <c r="AA24" i="2"/>
  <c r="H27" i="2"/>
  <c r="I27" i="2" s="1"/>
  <c r="I23" i="3"/>
  <c r="B25" i="1"/>
  <c r="L23" i="3"/>
  <c r="V23" i="3"/>
  <c r="R22" i="3"/>
  <c r="E24" i="3"/>
  <c r="W22" i="3"/>
  <c r="BA21" i="1"/>
  <c r="C24" i="3"/>
  <c r="X22" i="3"/>
  <c r="J24" i="3"/>
  <c r="Q22" i="3"/>
  <c r="AD22" i="3"/>
  <c r="F24" i="3"/>
  <c r="AG23" i="1"/>
  <c r="T22" i="3"/>
  <c r="AB22" i="3"/>
  <c r="O22" i="3"/>
  <c r="Z22" i="3"/>
  <c r="AA22" i="3"/>
  <c r="Y22" i="3"/>
  <c r="C24" i="1"/>
  <c r="D24" i="3"/>
  <c r="G24" i="3"/>
  <c r="H24" i="3"/>
  <c r="P22" i="3"/>
  <c r="N22" i="3"/>
  <c r="M22" i="3"/>
  <c r="AQ21" i="1"/>
  <c r="Q26" i="2" l="1"/>
  <c r="B26" i="3"/>
  <c r="F24" i="1"/>
  <c r="G24" i="1"/>
  <c r="O26" i="2"/>
  <c r="J28" i="2"/>
  <c r="W26" i="2"/>
  <c r="E28" i="2"/>
  <c r="G28" i="2"/>
  <c r="F28" i="2"/>
  <c r="P26" i="2"/>
  <c r="AA26" i="2"/>
  <c r="B29" i="2"/>
  <c r="V27" i="2"/>
  <c r="C28" i="2"/>
  <c r="S22" i="3"/>
  <c r="R26" i="2"/>
  <c r="S26" i="2" s="1"/>
  <c r="Z26" i="2"/>
  <c r="N26" i="2"/>
  <c r="I24" i="3"/>
  <c r="H28" i="2"/>
  <c r="I28" i="2" s="1"/>
  <c r="T26" i="2"/>
  <c r="X26" i="2"/>
  <c r="AD26" i="2"/>
  <c r="L27" i="2"/>
  <c r="AB26" i="2"/>
  <c r="AC26" i="2" s="1"/>
  <c r="AC22" i="3"/>
  <c r="D28" i="2"/>
  <c r="M26" i="2"/>
  <c r="Y26" i="2"/>
  <c r="B26" i="1"/>
  <c r="V24" i="3"/>
  <c r="L24" i="3"/>
  <c r="C25" i="1"/>
  <c r="J25" i="3"/>
  <c r="X23" i="3"/>
  <c r="P23" i="3"/>
  <c r="F25" i="3"/>
  <c r="O23" i="3"/>
  <c r="G25" i="3"/>
  <c r="R23" i="3"/>
  <c r="AA23" i="3"/>
  <c r="Y23" i="3"/>
  <c r="AQ22" i="1"/>
  <c r="C25" i="3"/>
  <c r="T23" i="3"/>
  <c r="BA22" i="1"/>
  <c r="E25" i="3"/>
  <c r="H25" i="3"/>
  <c r="W23" i="3"/>
  <c r="Z23" i="3"/>
  <c r="AD23" i="3"/>
  <c r="N23" i="3"/>
  <c r="M23" i="3"/>
  <c r="D25" i="3"/>
  <c r="AG24" i="1"/>
  <c r="AB23" i="3"/>
  <c r="Q23" i="3"/>
  <c r="C29" i="2" l="1"/>
  <c r="M27" i="2"/>
  <c r="D29" i="2"/>
  <c r="T27" i="2"/>
  <c r="AA27" i="2"/>
  <c r="Y27" i="2"/>
  <c r="AD27" i="2"/>
  <c r="J29" i="2"/>
  <c r="S23" i="3"/>
  <c r="R27" i="2"/>
  <c r="S27" i="2" s="1"/>
  <c r="AB27" i="2"/>
  <c r="AC27" i="2" s="1"/>
  <c r="AC23" i="3"/>
  <c r="E29" i="2"/>
  <c r="L28" i="2"/>
  <c r="I25" i="3"/>
  <c r="H29" i="2"/>
  <c r="I29" i="2" s="1"/>
  <c r="O27" i="2"/>
  <c r="W27" i="2"/>
  <c r="B31" i="2"/>
  <c r="F29" i="2"/>
  <c r="Z27" i="2"/>
  <c r="G29" i="2"/>
  <c r="P27" i="2"/>
  <c r="X27" i="2"/>
  <c r="Q27" i="2"/>
  <c r="V28" i="2"/>
  <c r="N27" i="2"/>
  <c r="B27" i="3"/>
  <c r="G25" i="1"/>
  <c r="F25" i="1"/>
  <c r="B27" i="1"/>
  <c r="V25" i="3"/>
  <c r="L25" i="3"/>
  <c r="AA24" i="3"/>
  <c r="Q24" i="3"/>
  <c r="T24" i="3"/>
  <c r="Z24" i="3"/>
  <c r="J26" i="3"/>
  <c r="E26" i="3"/>
  <c r="F26" i="3"/>
  <c r="M24" i="3"/>
  <c r="X24" i="3"/>
  <c r="AQ23" i="1"/>
  <c r="Y24" i="3"/>
  <c r="R24" i="3"/>
  <c r="O24" i="3"/>
  <c r="C26" i="1"/>
  <c r="N24" i="3"/>
  <c r="AB24" i="3"/>
  <c r="W24" i="3"/>
  <c r="P24" i="3"/>
  <c r="H26" i="3"/>
  <c r="AD24" i="3"/>
  <c r="AG25" i="1"/>
  <c r="C26" i="3"/>
  <c r="G26" i="3"/>
  <c r="D26" i="3"/>
  <c r="BA23" i="1"/>
  <c r="Q28" i="2" l="1"/>
  <c r="W28" i="2"/>
  <c r="H31" i="2"/>
  <c r="I31" i="2" s="1"/>
  <c r="I26" i="3"/>
  <c r="AC24" i="3"/>
  <c r="AB28" i="2"/>
  <c r="AC28" i="2" s="1"/>
  <c r="T28" i="2"/>
  <c r="Y28" i="2"/>
  <c r="Z28" i="2"/>
  <c r="G31" i="2"/>
  <c r="AD28" i="2"/>
  <c r="O28" i="2"/>
  <c r="B32" i="2"/>
  <c r="S24" i="3"/>
  <c r="R28" i="2"/>
  <c r="S28" i="2" s="1"/>
  <c r="C31" i="2"/>
  <c r="F31" i="2"/>
  <c r="X28" i="2"/>
  <c r="P28" i="2"/>
  <c r="V29" i="2"/>
  <c r="E31" i="2"/>
  <c r="L29" i="2"/>
  <c r="J31" i="2"/>
  <c r="AA28" i="2"/>
  <c r="N28" i="2"/>
  <c r="D31" i="2"/>
  <c r="B28" i="3"/>
  <c r="G26" i="1"/>
  <c r="F26" i="1"/>
  <c r="M28" i="2"/>
  <c r="L26" i="3"/>
  <c r="V26" i="3"/>
  <c r="B28" i="1"/>
  <c r="T25" i="3"/>
  <c r="BA24" i="1"/>
  <c r="F27" i="3"/>
  <c r="Q25" i="3"/>
  <c r="H27" i="3"/>
  <c r="R25" i="3"/>
  <c r="D27" i="3"/>
  <c r="AB25" i="3"/>
  <c r="M25" i="3"/>
  <c r="J27" i="3"/>
  <c r="AA25" i="3"/>
  <c r="O25" i="3"/>
  <c r="X25" i="3"/>
  <c r="C27" i="1"/>
  <c r="P25" i="3"/>
  <c r="Z25" i="3"/>
  <c r="W25" i="3"/>
  <c r="G27" i="3"/>
  <c r="E27" i="3"/>
  <c r="N25" i="3"/>
  <c r="AQ24" i="1"/>
  <c r="AG26" i="1"/>
  <c r="AD25" i="3"/>
  <c r="Y25" i="3"/>
  <c r="C27" i="3"/>
  <c r="N29" i="2" l="1"/>
  <c r="AC25" i="3"/>
  <c r="AB29" i="2"/>
  <c r="AC29" i="2" s="1"/>
  <c r="L31" i="2"/>
  <c r="B29" i="3"/>
  <c r="G27" i="1"/>
  <c r="F27" i="1"/>
  <c r="W29" i="2"/>
  <c r="M29" i="2"/>
  <c r="Y29" i="2"/>
  <c r="D32" i="2"/>
  <c r="E32" i="2"/>
  <c r="P29" i="2"/>
  <c r="F32" i="2"/>
  <c r="AA29" i="2"/>
  <c r="Z29" i="2"/>
  <c r="C32" i="2"/>
  <c r="S25" i="3"/>
  <c r="R29" i="2"/>
  <c r="S29" i="2" s="1"/>
  <c r="V31" i="2"/>
  <c r="G32" i="2"/>
  <c r="T29" i="2"/>
  <c r="AD29" i="2"/>
  <c r="H32" i="2"/>
  <c r="I32" i="2" s="1"/>
  <c r="I27" i="3"/>
  <c r="Q29" i="2"/>
  <c r="B33" i="2"/>
  <c r="X29" i="2"/>
  <c r="J32" i="2"/>
  <c r="O29" i="2"/>
  <c r="B29" i="1"/>
  <c r="L27" i="3"/>
  <c r="V27" i="3"/>
  <c r="N26" i="3"/>
  <c r="Y26" i="3"/>
  <c r="Z26" i="3"/>
  <c r="BA25" i="1"/>
  <c r="C28" i="3"/>
  <c r="AA26" i="3"/>
  <c r="J28" i="3"/>
  <c r="X26" i="3"/>
  <c r="E28" i="3"/>
  <c r="P26" i="3"/>
  <c r="Q26" i="3"/>
  <c r="O26" i="3"/>
  <c r="AD26" i="3"/>
  <c r="D28" i="3"/>
  <c r="AQ25" i="1"/>
  <c r="F28" i="3"/>
  <c r="R26" i="3"/>
  <c r="G28" i="3"/>
  <c r="AG27" i="1"/>
  <c r="W26" i="3"/>
  <c r="C28" i="1"/>
  <c r="M26" i="3"/>
  <c r="T26" i="3"/>
  <c r="AB26" i="3"/>
  <c r="H28" i="3"/>
  <c r="J33" i="2" l="1"/>
  <c r="C33" i="2"/>
  <c r="W31" i="2"/>
  <c r="D33" i="2"/>
  <c r="P31" i="2"/>
  <c r="Z31" i="2"/>
  <c r="B34" i="2"/>
  <c r="L32" i="2"/>
  <c r="N31" i="2"/>
  <c r="M31" i="2"/>
  <c r="F33" i="2"/>
  <c r="Q31" i="2"/>
  <c r="AD31" i="2"/>
  <c r="Y31" i="2"/>
  <c r="AC26" i="3"/>
  <c r="AB31" i="2"/>
  <c r="AC31" i="2" s="1"/>
  <c r="V32" i="2"/>
  <c r="H33" i="2"/>
  <c r="I33" i="2" s="1"/>
  <c r="I28" i="3"/>
  <c r="T31" i="2"/>
  <c r="S26" i="3"/>
  <c r="R31" i="2"/>
  <c r="S31" i="2" s="1"/>
  <c r="AA31" i="2"/>
  <c r="E33" i="2"/>
  <c r="O31" i="2"/>
  <c r="G33" i="2"/>
  <c r="X31" i="2"/>
  <c r="B30" i="3"/>
  <c r="G28" i="1"/>
  <c r="F28" i="1"/>
  <c r="B30" i="1"/>
  <c r="V28" i="3"/>
  <c r="L28" i="3"/>
  <c r="P27" i="3"/>
  <c r="Y27" i="3"/>
  <c r="C29" i="1"/>
  <c r="BA26" i="1"/>
  <c r="O27" i="3"/>
  <c r="AG28" i="1"/>
  <c r="M27" i="3"/>
  <c r="C29" i="3"/>
  <c r="J29" i="3"/>
  <c r="H29" i="3"/>
  <c r="AD27" i="3"/>
  <c r="F29" i="3"/>
  <c r="Z27" i="3"/>
  <c r="X27" i="3"/>
  <c r="AA27" i="3"/>
  <c r="Q27" i="3"/>
  <c r="W27" i="3"/>
  <c r="D29" i="3"/>
  <c r="E29" i="3"/>
  <c r="AB27" i="3"/>
  <c r="R27" i="3"/>
  <c r="AQ26" i="1"/>
  <c r="G29" i="3"/>
  <c r="N27" i="3"/>
  <c r="T27" i="3"/>
  <c r="N32" i="2" l="1"/>
  <c r="G34" i="2"/>
  <c r="AC27" i="3"/>
  <c r="AB32" i="2"/>
  <c r="AC32" i="2" s="1"/>
  <c r="Z32" i="2"/>
  <c r="P32" i="2"/>
  <c r="X32" i="2"/>
  <c r="J34" i="2"/>
  <c r="T32" i="2"/>
  <c r="AD32" i="2"/>
  <c r="S27" i="3"/>
  <c r="R32" i="2"/>
  <c r="S32" i="2" s="1"/>
  <c r="W32" i="2"/>
  <c r="C34" i="2"/>
  <c r="M32" i="2"/>
  <c r="L33" i="2"/>
  <c r="Y32" i="2"/>
  <c r="F34" i="2"/>
  <c r="E34" i="2"/>
  <c r="D34" i="2"/>
  <c r="O32" i="2"/>
  <c r="V33" i="2"/>
  <c r="I29" i="3"/>
  <c r="H34" i="2"/>
  <c r="I34" i="2" s="1"/>
  <c r="B36" i="2"/>
  <c r="B31" i="3"/>
  <c r="F29" i="1"/>
  <c r="G29" i="1"/>
  <c r="Q32" i="2"/>
  <c r="AA32" i="2"/>
  <c r="V29" i="3"/>
  <c r="B31" i="1"/>
  <c r="L29" i="3"/>
  <c r="H30" i="3"/>
  <c r="AB28" i="3"/>
  <c r="C30" i="3"/>
  <c r="F30" i="3"/>
  <c r="O28" i="3"/>
  <c r="P28" i="3"/>
  <c r="AG29" i="1"/>
  <c r="D30" i="3"/>
  <c r="AQ27" i="1"/>
  <c r="G30" i="3"/>
  <c r="E30" i="3"/>
  <c r="R28" i="3"/>
  <c r="J30" i="3"/>
  <c r="C30" i="1"/>
  <c r="X28" i="3"/>
  <c r="W28" i="3"/>
  <c r="M28" i="3"/>
  <c r="Q28" i="3"/>
  <c r="AD28" i="3"/>
  <c r="T28" i="3"/>
  <c r="Y28" i="3"/>
  <c r="AA28" i="3"/>
  <c r="Z28" i="3"/>
  <c r="BA27" i="1"/>
  <c r="N28" i="3"/>
  <c r="V34" i="2" l="1"/>
  <c r="H36" i="2"/>
  <c r="I36" i="2" s="1"/>
  <c r="I30" i="3"/>
  <c r="Y33" i="2"/>
  <c r="J36" i="2"/>
  <c r="S28" i="3"/>
  <c r="R33" i="2"/>
  <c r="S33" i="2" s="1"/>
  <c r="N33" i="2"/>
  <c r="W33" i="2"/>
  <c r="F36" i="2"/>
  <c r="T33" i="2"/>
  <c r="Z33" i="2"/>
  <c r="M33" i="2"/>
  <c r="G36" i="2"/>
  <c r="P33" i="2"/>
  <c r="AA33" i="2"/>
  <c r="D36" i="2"/>
  <c r="B37" i="2"/>
  <c r="Q33" i="2"/>
  <c r="E36" i="2"/>
  <c r="B32" i="3"/>
  <c r="F30" i="1"/>
  <c r="G30" i="1"/>
  <c r="O33" i="2"/>
  <c r="C36" i="2"/>
  <c r="AD33" i="2"/>
  <c r="L34" i="2"/>
  <c r="AC28" i="3"/>
  <c r="AB33" i="2"/>
  <c r="AC33" i="2" s="1"/>
  <c r="X33" i="2"/>
  <c r="L30" i="3"/>
  <c r="B32" i="1"/>
  <c r="V30" i="3"/>
  <c r="Z29" i="3"/>
  <c r="G31" i="3"/>
  <c r="D31" i="3"/>
  <c r="W29" i="3"/>
  <c r="P29" i="3"/>
  <c r="R29" i="3"/>
  <c r="C31" i="1"/>
  <c r="M29" i="3"/>
  <c r="E31" i="3"/>
  <c r="C31" i="3"/>
  <c r="AD29" i="3"/>
  <c r="T29" i="3"/>
  <c r="AA29" i="3"/>
  <c r="H31" i="3"/>
  <c r="Y29" i="3"/>
  <c r="F31" i="3"/>
  <c r="J31" i="3"/>
  <c r="AG30" i="1"/>
  <c r="O29" i="3"/>
  <c r="Q29" i="3"/>
  <c r="BA28" i="1"/>
  <c r="AB29" i="3"/>
  <c r="X29" i="3"/>
  <c r="N29" i="3"/>
  <c r="AQ28" i="1"/>
  <c r="AB34" i="2" l="1"/>
  <c r="AC34" i="2" s="1"/>
  <c r="AC29" i="3"/>
  <c r="N34" i="2"/>
  <c r="G37" i="2"/>
  <c r="Y34" i="2"/>
  <c r="M34" i="2"/>
  <c r="H37" i="2"/>
  <c r="I37" i="2" s="1"/>
  <c r="I31" i="3"/>
  <c r="B38" i="2"/>
  <c r="J37" i="2"/>
  <c r="O34" i="2"/>
  <c r="AA34" i="2"/>
  <c r="Q34" i="2"/>
  <c r="E37" i="2"/>
  <c r="L36" i="2"/>
  <c r="T34" i="2"/>
  <c r="Z34" i="2"/>
  <c r="AD34" i="2"/>
  <c r="F37" i="2"/>
  <c r="V36" i="2"/>
  <c r="S29" i="3"/>
  <c r="R34" i="2"/>
  <c r="S34" i="2" s="1"/>
  <c r="B33" i="3"/>
  <c r="G31" i="1"/>
  <c r="F31" i="1"/>
  <c r="W34" i="2"/>
  <c r="D37" i="2"/>
  <c r="X34" i="2"/>
  <c r="P34" i="2"/>
  <c r="C37" i="2"/>
  <c r="L31" i="3"/>
  <c r="V31" i="3"/>
  <c r="B33" i="1"/>
  <c r="E32" i="3"/>
  <c r="AG31" i="1"/>
  <c r="BA29" i="1"/>
  <c r="Y30" i="3"/>
  <c r="Z30" i="3"/>
  <c r="P30" i="3"/>
  <c r="X30" i="3"/>
  <c r="C32" i="3"/>
  <c r="J32" i="3"/>
  <c r="T30" i="3"/>
  <c r="R30" i="3"/>
  <c r="AA30" i="3"/>
  <c r="H32" i="3"/>
  <c r="AD30" i="3"/>
  <c r="C32" i="1"/>
  <c r="M30" i="3"/>
  <c r="AB30" i="3"/>
  <c r="W30" i="3"/>
  <c r="F32" i="3"/>
  <c r="O30" i="3"/>
  <c r="AQ29" i="1"/>
  <c r="D32" i="3"/>
  <c r="N30" i="3"/>
  <c r="G32" i="3"/>
  <c r="Q30" i="3"/>
  <c r="H38" i="2" l="1"/>
  <c r="I38" i="2" s="1"/>
  <c r="I32" i="3"/>
  <c r="P36" i="2"/>
  <c r="E38" i="2"/>
  <c r="AC30" i="3"/>
  <c r="AB36" i="2"/>
  <c r="AC36" i="2" s="1"/>
  <c r="AA36" i="2"/>
  <c r="M36" i="2"/>
  <c r="J38" i="2"/>
  <c r="W36" i="2"/>
  <c r="X36" i="2"/>
  <c r="B34" i="3"/>
  <c r="G32" i="1"/>
  <c r="F32" i="1"/>
  <c r="T36" i="2"/>
  <c r="S30" i="3"/>
  <c r="R36" i="2"/>
  <c r="S36" i="2" s="1"/>
  <c r="C38" i="2"/>
  <c r="V37" i="2"/>
  <c r="Y36" i="2"/>
  <c r="Q36" i="2"/>
  <c r="B39" i="2"/>
  <c r="AD36" i="2"/>
  <c r="O36" i="2"/>
  <c r="Z36" i="2"/>
  <c r="D38" i="2"/>
  <c r="F38" i="2"/>
  <c r="N36" i="2"/>
  <c r="G38" i="2"/>
  <c r="L37" i="2"/>
  <c r="B34" i="1"/>
  <c r="L32" i="3"/>
  <c r="V32" i="3"/>
  <c r="Q31" i="3"/>
  <c r="D33" i="3"/>
  <c r="AB31" i="3"/>
  <c r="AG32" i="1"/>
  <c r="AA31" i="3"/>
  <c r="F33" i="3"/>
  <c r="M31" i="3"/>
  <c r="Y31" i="3"/>
  <c r="R31" i="3"/>
  <c r="O31" i="3"/>
  <c r="C33" i="1"/>
  <c r="BA30" i="1"/>
  <c r="W31" i="3"/>
  <c r="P31" i="3"/>
  <c r="N31" i="3"/>
  <c r="G33" i="3"/>
  <c r="AD31" i="3"/>
  <c r="J33" i="3"/>
  <c r="H33" i="3"/>
  <c r="Z31" i="3"/>
  <c r="E33" i="3"/>
  <c r="X31" i="3"/>
  <c r="AQ30" i="1"/>
  <c r="T31" i="3"/>
  <c r="C33" i="3"/>
  <c r="AD37" i="2" l="1"/>
  <c r="B35" i="3"/>
  <c r="G33" i="1"/>
  <c r="F33" i="1"/>
  <c r="Y37" i="2"/>
  <c r="N37" i="2"/>
  <c r="E39" i="2"/>
  <c r="O37" i="2"/>
  <c r="AC31" i="3"/>
  <c r="AB37" i="2"/>
  <c r="AC37" i="2" s="1"/>
  <c r="J39" i="2"/>
  <c r="B41" i="2"/>
  <c r="W37" i="2"/>
  <c r="Q37" i="2"/>
  <c r="V38" i="2"/>
  <c r="P37" i="2"/>
  <c r="Z37" i="2"/>
  <c r="C39" i="2"/>
  <c r="I33" i="3"/>
  <c r="H39" i="2"/>
  <c r="I39" i="2" s="1"/>
  <c r="S31" i="3"/>
  <c r="R37" i="2"/>
  <c r="S37" i="2" s="1"/>
  <c r="G39" i="2"/>
  <c r="F39" i="2"/>
  <c r="M37" i="2"/>
  <c r="X37" i="2"/>
  <c r="L38" i="2"/>
  <c r="T37" i="2"/>
  <c r="AA37" i="2"/>
  <c r="D39" i="2"/>
  <c r="L33" i="3"/>
  <c r="V33" i="3"/>
  <c r="B35" i="1"/>
  <c r="BA31" i="1"/>
  <c r="M32" i="3"/>
  <c r="T32" i="3"/>
  <c r="O32" i="3"/>
  <c r="C34" i="1"/>
  <c r="R32" i="3"/>
  <c r="N32" i="3"/>
  <c r="P32" i="3"/>
  <c r="G34" i="3"/>
  <c r="Z32" i="3"/>
  <c r="H34" i="3"/>
  <c r="X32" i="3"/>
  <c r="D34" i="3"/>
  <c r="AQ31" i="1"/>
  <c r="W32" i="3"/>
  <c r="AD32" i="3"/>
  <c r="E34" i="3"/>
  <c r="J34" i="3"/>
  <c r="C34" i="3"/>
  <c r="AB32" i="3"/>
  <c r="Y32" i="3"/>
  <c r="AG33" i="1"/>
  <c r="Q32" i="3"/>
  <c r="AA32" i="3"/>
  <c r="F34" i="3"/>
  <c r="AC32" i="3" l="1"/>
  <c r="AB38" i="2"/>
  <c r="AC38" i="2" s="1"/>
  <c r="L39" i="2"/>
  <c r="P38" i="2"/>
  <c r="W38" i="2"/>
  <c r="B36" i="3"/>
  <c r="F34" i="1"/>
  <c r="G34" i="1"/>
  <c r="O38" i="2"/>
  <c r="G41" i="2"/>
  <c r="S32" i="3"/>
  <c r="R38" i="2"/>
  <c r="S38" i="2" s="1"/>
  <c r="E41" i="2"/>
  <c r="D41" i="2"/>
  <c r="V39" i="2"/>
  <c r="Z38" i="2"/>
  <c r="C41" i="2"/>
  <c r="Q38" i="2"/>
  <c r="AD38" i="2"/>
  <c r="F41" i="2"/>
  <c r="M38" i="2"/>
  <c r="B42" i="2"/>
  <c r="AA38" i="2"/>
  <c r="N38" i="2"/>
  <c r="Y38" i="2"/>
  <c r="J41" i="2"/>
  <c r="T38" i="2"/>
  <c r="X38" i="2"/>
  <c r="I34" i="3"/>
  <c r="H41" i="2"/>
  <c r="I41" i="2" s="1"/>
  <c r="B36" i="1"/>
  <c r="L34" i="3"/>
  <c r="V34" i="3"/>
  <c r="H35" i="3"/>
  <c r="C35" i="1"/>
  <c r="C35" i="3"/>
  <c r="Y33" i="3"/>
  <c r="AA33" i="3"/>
  <c r="R33" i="3"/>
  <c r="Z33" i="3"/>
  <c r="AG34" i="1"/>
  <c r="G35" i="3"/>
  <c r="P33" i="3"/>
  <c r="F35" i="3"/>
  <c r="E35" i="3"/>
  <c r="AB33" i="3"/>
  <c r="J35" i="3"/>
  <c r="X33" i="3"/>
  <c r="D35" i="3"/>
  <c r="N33" i="3"/>
  <c r="O33" i="3"/>
  <c r="W33" i="3"/>
  <c r="AQ32" i="1"/>
  <c r="T33" i="3"/>
  <c r="Q33" i="3"/>
  <c r="AD33" i="3"/>
  <c r="M33" i="3"/>
  <c r="BA32" i="1"/>
  <c r="O39" i="2" l="1"/>
  <c r="AD39" i="2"/>
  <c r="T39" i="2"/>
  <c r="D42" i="2"/>
  <c r="W39" i="2"/>
  <c r="F42" i="2"/>
  <c r="P39" i="2"/>
  <c r="J42" i="2"/>
  <c r="Y39" i="2"/>
  <c r="B43" i="2"/>
  <c r="I35" i="3"/>
  <c r="H42" i="2"/>
  <c r="I42" i="2" s="1"/>
  <c r="AB39" i="2"/>
  <c r="AC39" i="2" s="1"/>
  <c r="AC33" i="3"/>
  <c r="S33" i="3"/>
  <c r="R39" i="2"/>
  <c r="S39" i="2" s="1"/>
  <c r="M39" i="2"/>
  <c r="C42" i="2"/>
  <c r="X39" i="2"/>
  <c r="G42" i="2"/>
  <c r="Q39" i="2"/>
  <c r="V41" i="2"/>
  <c r="Z39" i="2"/>
  <c r="AA39" i="2"/>
  <c r="N39" i="2"/>
  <c r="E42" i="2"/>
  <c r="L41" i="2"/>
  <c r="B37" i="3"/>
  <c r="G35" i="1"/>
  <c r="F35" i="1"/>
  <c r="B37" i="1"/>
  <c r="V35" i="3"/>
  <c r="L35" i="3"/>
  <c r="Y34" i="3"/>
  <c r="AB34" i="3"/>
  <c r="X34" i="3"/>
  <c r="BA33" i="1"/>
  <c r="E36" i="3"/>
  <c r="M34" i="3"/>
  <c r="J36" i="3"/>
  <c r="H36" i="3"/>
  <c r="O34" i="3"/>
  <c r="AA34" i="3"/>
  <c r="D36" i="3"/>
  <c r="N34" i="3"/>
  <c r="F36" i="3"/>
  <c r="Z34" i="3"/>
  <c r="W34" i="3"/>
  <c r="AG35" i="1"/>
  <c r="AD34" i="3"/>
  <c r="C36" i="1"/>
  <c r="Q34" i="3"/>
  <c r="R34" i="3"/>
  <c r="P34" i="3"/>
  <c r="C36" i="3"/>
  <c r="G36" i="3"/>
  <c r="AQ33" i="1"/>
  <c r="T34" i="3"/>
  <c r="AA41" i="2" l="1"/>
  <c r="J43" i="2"/>
  <c r="M41" i="2"/>
  <c r="AD41" i="2"/>
  <c r="E43" i="2"/>
  <c r="O41" i="2"/>
  <c r="P41" i="2"/>
  <c r="F43" i="2"/>
  <c r="L42" i="2"/>
  <c r="C43" i="2"/>
  <c r="D43" i="2"/>
  <c r="Z41" i="2"/>
  <c r="R41" i="2"/>
  <c r="S41" i="2" s="1"/>
  <c r="S34" i="3"/>
  <c r="X41" i="2"/>
  <c r="V42" i="2"/>
  <c r="G43" i="2"/>
  <c r="N41" i="2"/>
  <c r="Q41" i="2"/>
  <c r="B38" i="3"/>
  <c r="G36" i="1"/>
  <c r="F36" i="1"/>
  <c r="I36" i="3"/>
  <c r="H43" i="2"/>
  <c r="I43" i="2" s="1"/>
  <c r="W41" i="2"/>
  <c r="B44" i="2"/>
  <c r="Y41" i="2"/>
  <c r="T41" i="2"/>
  <c r="AB41" i="2"/>
  <c r="AC41" i="2" s="1"/>
  <c r="AC34" i="3"/>
  <c r="V36" i="3"/>
  <c r="B38" i="1"/>
  <c r="L36" i="3"/>
  <c r="M35" i="3"/>
  <c r="Y35" i="3"/>
  <c r="G37" i="3"/>
  <c r="E37" i="3"/>
  <c r="BA34" i="1"/>
  <c r="Q35" i="3"/>
  <c r="N35" i="3"/>
  <c r="J37" i="3"/>
  <c r="AB35" i="3"/>
  <c r="AA35" i="3"/>
  <c r="F37" i="3"/>
  <c r="P35" i="3"/>
  <c r="D37" i="3"/>
  <c r="T35" i="3"/>
  <c r="O35" i="3"/>
  <c r="X35" i="3"/>
  <c r="AG36" i="1"/>
  <c r="R35" i="3"/>
  <c r="C37" i="3"/>
  <c r="AD35" i="3"/>
  <c r="AQ34" i="1"/>
  <c r="Z35" i="3"/>
  <c r="W35" i="3"/>
  <c r="C37" i="1"/>
  <c r="H37" i="3"/>
  <c r="N42" i="2" l="1"/>
  <c r="Z42" i="2"/>
  <c r="C44" i="2"/>
  <c r="O42" i="2"/>
  <c r="F44" i="2"/>
  <c r="AD42" i="2"/>
  <c r="G44" i="2"/>
  <c r="P42" i="2"/>
  <c r="Y42" i="2"/>
  <c r="D44" i="2"/>
  <c r="Q42" i="2"/>
  <c r="AA42" i="2"/>
  <c r="J44" i="2"/>
  <c r="W42" i="2"/>
  <c r="T42" i="2"/>
  <c r="L43" i="2"/>
  <c r="B39" i="3"/>
  <c r="G37" i="1"/>
  <c r="F37" i="1"/>
  <c r="X42" i="2"/>
  <c r="M42" i="2"/>
  <c r="V43" i="2"/>
  <c r="H44" i="2"/>
  <c r="I44" i="2" s="1"/>
  <c r="I37" i="3"/>
  <c r="B46" i="2"/>
  <c r="AC35" i="3"/>
  <c r="AB42" i="2"/>
  <c r="AC42" i="2" s="1"/>
  <c r="E44" i="2"/>
  <c r="S35" i="3"/>
  <c r="R42" i="2"/>
  <c r="S42" i="2" s="1"/>
  <c r="V37" i="3"/>
  <c r="B39" i="1"/>
  <c r="L37" i="3"/>
  <c r="D38" i="3"/>
  <c r="P36" i="3"/>
  <c r="W36" i="3"/>
  <c r="O36" i="3"/>
  <c r="T36" i="3"/>
  <c r="M36" i="3"/>
  <c r="J38" i="3"/>
  <c r="AA36" i="3"/>
  <c r="R36" i="3"/>
  <c r="F38" i="3"/>
  <c r="AD36" i="3"/>
  <c r="C38" i="1"/>
  <c r="BA35" i="1"/>
  <c r="X36" i="3"/>
  <c r="G38" i="3"/>
  <c r="Z36" i="3"/>
  <c r="N36" i="3"/>
  <c r="C38" i="3"/>
  <c r="AG37" i="1"/>
  <c r="H38" i="3"/>
  <c r="E38" i="3"/>
  <c r="Y36" i="3"/>
  <c r="Q36" i="3"/>
  <c r="AB36" i="3"/>
  <c r="AQ35" i="1"/>
  <c r="H46" i="2" l="1"/>
  <c r="I46" i="2" s="1"/>
  <c r="I38" i="3"/>
  <c r="AD43" i="2"/>
  <c r="D46" i="2"/>
  <c r="V44" i="2"/>
  <c r="S36" i="3"/>
  <c r="R43" i="2"/>
  <c r="S43" i="2" s="1"/>
  <c r="Z43" i="2"/>
  <c r="E46" i="2"/>
  <c r="M43" i="2"/>
  <c r="O43" i="2"/>
  <c r="N43" i="2"/>
  <c r="AC36" i="3"/>
  <c r="AB43" i="2"/>
  <c r="AC43" i="2" s="1"/>
  <c r="F46" i="2"/>
  <c r="W43" i="2"/>
  <c r="C46" i="2"/>
  <c r="T43" i="2"/>
  <c r="X43" i="2"/>
  <c r="P43" i="2"/>
  <c r="AA43" i="2"/>
  <c r="Q43" i="2"/>
  <c r="J46" i="2"/>
  <c r="L44" i="2"/>
  <c r="B40" i="3"/>
  <c r="G38" i="1"/>
  <c r="F38" i="1"/>
  <c r="Y43" i="2"/>
  <c r="G46" i="2"/>
  <c r="B47" i="2"/>
  <c r="V38" i="3"/>
  <c r="L38" i="3"/>
  <c r="B40" i="1"/>
  <c r="AB37" i="3"/>
  <c r="X37" i="3"/>
  <c r="W37" i="3"/>
  <c r="AG38" i="1"/>
  <c r="Q37" i="3"/>
  <c r="N37" i="3"/>
  <c r="D39" i="3"/>
  <c r="P37" i="3"/>
  <c r="AA37" i="3"/>
  <c r="AQ36" i="1"/>
  <c r="F39" i="3"/>
  <c r="Z37" i="3"/>
  <c r="M37" i="3"/>
  <c r="Y37" i="3"/>
  <c r="T37" i="3"/>
  <c r="H39" i="3"/>
  <c r="O37" i="3"/>
  <c r="J39" i="3"/>
  <c r="E39" i="3"/>
  <c r="R37" i="3"/>
  <c r="C39" i="3"/>
  <c r="C39" i="1"/>
  <c r="G39" i="3"/>
  <c r="AD37" i="3"/>
  <c r="BA36" i="1"/>
  <c r="X44" i="2" l="1"/>
  <c r="AD44" i="2"/>
  <c r="Q44" i="2"/>
  <c r="I39" i="3"/>
  <c r="H47" i="2"/>
  <c r="I47" i="2" s="1"/>
  <c r="M44" i="2"/>
  <c r="F47" i="2"/>
  <c r="Y44" i="2"/>
  <c r="N44" i="2"/>
  <c r="C47" i="2"/>
  <c r="B41" i="3"/>
  <c r="G39" i="1"/>
  <c r="F39" i="1"/>
  <c r="AC37" i="3"/>
  <c r="AB44" i="2"/>
  <c r="AC44" i="2" s="1"/>
  <c r="L46" i="2"/>
  <c r="O44" i="2"/>
  <c r="W44" i="2"/>
  <c r="P44" i="2"/>
  <c r="G47" i="2"/>
  <c r="T44" i="2"/>
  <c r="E47" i="2"/>
  <c r="V46" i="2"/>
  <c r="D47" i="2"/>
  <c r="AA44" i="2"/>
  <c r="Z44" i="2"/>
  <c r="S37" i="3"/>
  <c r="R44" i="2"/>
  <c r="S44" i="2" s="1"/>
  <c r="J47" i="2"/>
  <c r="B48" i="2"/>
  <c r="V39" i="3"/>
  <c r="B41" i="1"/>
  <c r="L39" i="3"/>
  <c r="X38" i="3"/>
  <c r="BA37" i="1"/>
  <c r="R38" i="3"/>
  <c r="F40" i="3"/>
  <c r="G40" i="3"/>
  <c r="Z38" i="3"/>
  <c r="AQ37" i="1"/>
  <c r="W38" i="3"/>
  <c r="Y38" i="3"/>
  <c r="O38" i="3"/>
  <c r="Q38" i="3"/>
  <c r="P38" i="3"/>
  <c r="J40" i="3"/>
  <c r="E40" i="3"/>
  <c r="M38" i="3"/>
  <c r="D40" i="3"/>
  <c r="N38" i="3"/>
  <c r="H40" i="3"/>
  <c r="AD38" i="3"/>
  <c r="AG39" i="1"/>
  <c r="T38" i="3"/>
  <c r="C40" i="1"/>
  <c r="C40" i="3"/>
  <c r="AA38" i="3"/>
  <c r="AB38" i="3"/>
  <c r="H48" i="2" l="1"/>
  <c r="I48" i="2" s="1"/>
  <c r="I40" i="3"/>
  <c r="Z46" i="2"/>
  <c r="F48" i="2"/>
  <c r="O46" i="2"/>
  <c r="W46" i="2"/>
  <c r="S38" i="3"/>
  <c r="R46" i="2"/>
  <c r="S46" i="2" s="1"/>
  <c r="M46" i="2"/>
  <c r="V47" i="2"/>
  <c r="E48" i="2"/>
  <c r="N46" i="2"/>
  <c r="X46" i="2"/>
  <c r="P46" i="2"/>
  <c r="AD46" i="2"/>
  <c r="B42" i="3"/>
  <c r="G40" i="1"/>
  <c r="F40" i="1"/>
  <c r="Q46" i="2"/>
  <c r="B49" i="2"/>
  <c r="AC38" i="3"/>
  <c r="AB46" i="2"/>
  <c r="AC46" i="2" s="1"/>
  <c r="D48" i="2"/>
  <c r="AA46" i="2"/>
  <c r="G48" i="2"/>
  <c r="L47" i="2"/>
  <c r="C48" i="2"/>
  <c r="J48" i="2"/>
  <c r="T46" i="2"/>
  <c r="Y46" i="2"/>
  <c r="L40" i="3"/>
  <c r="B42" i="1"/>
  <c r="V40" i="3"/>
  <c r="G41" i="3"/>
  <c r="AQ38" i="1"/>
  <c r="D41" i="3"/>
  <c r="BA38" i="1"/>
  <c r="R39" i="3"/>
  <c r="Y39" i="3"/>
  <c r="C41" i="1"/>
  <c r="E41" i="3"/>
  <c r="N39" i="3"/>
  <c r="Q39" i="3"/>
  <c r="C41" i="3"/>
  <c r="H41" i="3"/>
  <c r="O39" i="3"/>
  <c r="M39" i="3"/>
  <c r="P39" i="3"/>
  <c r="W39" i="3"/>
  <c r="AG40" i="1"/>
  <c r="AA39" i="3"/>
  <c r="T39" i="3"/>
  <c r="AD39" i="3"/>
  <c r="Z39" i="3"/>
  <c r="J41" i="3"/>
  <c r="AB39" i="3"/>
  <c r="F41" i="3"/>
  <c r="X39" i="3"/>
  <c r="T47" i="2" l="1"/>
  <c r="I41" i="3"/>
  <c r="H49" i="2"/>
  <c r="I49" i="2" s="1"/>
  <c r="W47" i="2"/>
  <c r="O47" i="2"/>
  <c r="F49" i="2"/>
  <c r="B51" i="2"/>
  <c r="Y47" i="2"/>
  <c r="J49" i="2"/>
  <c r="AD47" i="2"/>
  <c r="Z47" i="2"/>
  <c r="B43" i="3"/>
  <c r="F41" i="1"/>
  <c r="G41" i="1"/>
  <c r="E49" i="2"/>
  <c r="Q47" i="2"/>
  <c r="R47" i="2"/>
  <c r="S47" i="2" s="1"/>
  <c r="S39" i="3"/>
  <c r="D49" i="2"/>
  <c r="C49" i="2"/>
  <c r="N47" i="2"/>
  <c r="AA47" i="2"/>
  <c r="G49" i="2"/>
  <c r="V48" i="2"/>
  <c r="AC39" i="3"/>
  <c r="AB47" i="2"/>
  <c r="AC47" i="2" s="1"/>
  <c r="M47" i="2"/>
  <c r="X47" i="2"/>
  <c r="P47" i="2"/>
  <c r="L48" i="2"/>
  <c r="L41" i="3"/>
  <c r="B43" i="1"/>
  <c r="V41" i="3"/>
  <c r="AG41" i="1"/>
  <c r="J42" i="3"/>
  <c r="Z40" i="3"/>
  <c r="F42" i="3"/>
  <c r="X40" i="3"/>
  <c r="H42" i="3"/>
  <c r="Q40" i="3"/>
  <c r="N40" i="3"/>
  <c r="P40" i="3"/>
  <c r="G42" i="3"/>
  <c r="R40" i="3"/>
  <c r="C43" i="1"/>
  <c r="W40" i="3"/>
  <c r="AA40" i="3"/>
  <c r="AB40" i="3"/>
  <c r="O40" i="3"/>
  <c r="BA39" i="1"/>
  <c r="AQ39" i="1"/>
  <c r="C42" i="3"/>
  <c r="Y40" i="3"/>
  <c r="C42" i="1"/>
  <c r="T40" i="3"/>
  <c r="M40" i="3"/>
  <c r="AD40" i="3"/>
  <c r="E42" i="3"/>
  <c r="D42" i="3"/>
  <c r="D51" i="2" l="1"/>
  <c r="Z48" i="2"/>
  <c r="J51" i="2"/>
  <c r="M48" i="2"/>
  <c r="AB48" i="2"/>
  <c r="AC48" i="2" s="1"/>
  <c r="AC40" i="3"/>
  <c r="N48" i="2"/>
  <c r="L49" i="2"/>
  <c r="E51" i="2"/>
  <c r="O48" i="2"/>
  <c r="AD48" i="2"/>
  <c r="AA48" i="2"/>
  <c r="T48" i="2"/>
  <c r="W48" i="2"/>
  <c r="H51" i="2"/>
  <c r="I51" i="2" s="1"/>
  <c r="I42" i="3"/>
  <c r="F51" i="2"/>
  <c r="B44" i="3"/>
  <c r="G42" i="1"/>
  <c r="F42" i="1"/>
  <c r="X48" i="2"/>
  <c r="Y48" i="2"/>
  <c r="B52" i="2"/>
  <c r="V49" i="2"/>
  <c r="P48" i="2"/>
  <c r="G51" i="2"/>
  <c r="Q48" i="2"/>
  <c r="C51" i="2"/>
  <c r="S40" i="3"/>
  <c r="R48" i="2"/>
  <c r="S48" i="2" s="1"/>
  <c r="B45" i="3"/>
  <c r="F43" i="1"/>
  <c r="G43" i="1"/>
  <c r="V42" i="3"/>
  <c r="L42" i="3"/>
  <c r="AG42" i="1"/>
  <c r="E43" i="3"/>
  <c r="O41" i="3"/>
  <c r="AA41" i="3"/>
  <c r="D43" i="3"/>
  <c r="H43" i="3"/>
  <c r="N41" i="3"/>
  <c r="AG43" i="1"/>
  <c r="Z41" i="3"/>
  <c r="R41" i="3"/>
  <c r="C43" i="3"/>
  <c r="G43" i="3"/>
  <c r="P41" i="3"/>
  <c r="W41" i="3"/>
  <c r="J43" i="3"/>
  <c r="T41" i="3"/>
  <c r="M41" i="3"/>
  <c r="AB41" i="3"/>
  <c r="AD41" i="3"/>
  <c r="Y41" i="3"/>
  <c r="F43" i="3"/>
  <c r="Q41" i="3"/>
  <c r="X41" i="3"/>
  <c r="AQ40" i="1"/>
  <c r="L51" i="2" l="1"/>
  <c r="B54" i="2"/>
  <c r="C52" i="2"/>
  <c r="Z49" i="2"/>
  <c r="W49" i="2"/>
  <c r="S41" i="3"/>
  <c r="R49" i="2"/>
  <c r="S49" i="2" s="1"/>
  <c r="AB49" i="2"/>
  <c r="AC49" i="2" s="1"/>
  <c r="AC41" i="3"/>
  <c r="G52" i="2"/>
  <c r="H52" i="2"/>
  <c r="I52" i="2" s="1"/>
  <c r="I43" i="3"/>
  <c r="E52" i="2"/>
  <c r="O49" i="2"/>
  <c r="F52" i="2"/>
  <c r="B53" i="2"/>
  <c r="M49" i="2"/>
  <c r="N49" i="2"/>
  <c r="AA49" i="2"/>
  <c r="Q49" i="2"/>
  <c r="AD49" i="2"/>
  <c r="T49" i="2"/>
  <c r="D52" i="2"/>
  <c r="Y49" i="2"/>
  <c r="P49" i="2"/>
  <c r="J52" i="2"/>
  <c r="X49" i="2"/>
  <c r="V43" i="3"/>
  <c r="L43" i="3"/>
  <c r="X42" i="3"/>
  <c r="G44" i="3"/>
  <c r="E44" i="3"/>
  <c r="R42" i="3"/>
  <c r="E45" i="3"/>
  <c r="T42" i="3"/>
  <c r="AD42" i="3"/>
  <c r="M42" i="3"/>
  <c r="J45" i="3"/>
  <c r="W42" i="3"/>
  <c r="C45" i="3"/>
  <c r="C44" i="3"/>
  <c r="D44" i="3"/>
  <c r="F44" i="3"/>
  <c r="O42" i="3"/>
  <c r="H45" i="3"/>
  <c r="F45" i="3"/>
  <c r="AA42" i="3"/>
  <c r="H44" i="3"/>
  <c r="G45" i="3"/>
  <c r="Q42" i="3"/>
  <c r="AB42" i="3"/>
  <c r="P42" i="3"/>
  <c r="J44" i="3"/>
  <c r="Z42" i="3"/>
  <c r="Y42" i="3"/>
  <c r="D45" i="3"/>
  <c r="N42" i="3"/>
  <c r="H54" i="2" l="1"/>
  <c r="I54" i="2" s="1"/>
  <c r="I45" i="3"/>
  <c r="D54" i="2"/>
  <c r="G53" i="2"/>
  <c r="T51" i="2"/>
  <c r="N51" i="2"/>
  <c r="J54" i="2"/>
  <c r="F53" i="2"/>
  <c r="M51" i="2"/>
  <c r="H53" i="2"/>
  <c r="I53" i="2" s="1"/>
  <c r="I44" i="3"/>
  <c r="J53" i="2"/>
  <c r="C53" i="2"/>
  <c r="R51" i="2"/>
  <c r="S51" i="2" s="1"/>
  <c r="S42" i="3"/>
  <c r="D53" i="2"/>
  <c r="C54" i="2"/>
  <c r="AC42" i="3"/>
  <c r="Q51" i="2"/>
  <c r="E54" i="2"/>
  <c r="P51" i="2"/>
  <c r="G54" i="2"/>
  <c r="F54" i="2"/>
  <c r="E53" i="2"/>
  <c r="O51" i="2"/>
  <c r="L44" i="3"/>
  <c r="V44" i="3"/>
  <c r="L45" i="3"/>
  <c r="P43" i="3"/>
  <c r="X43" i="3"/>
  <c r="W43" i="3"/>
  <c r="T43" i="3"/>
  <c r="AD43" i="3"/>
  <c r="Z43" i="3"/>
  <c r="Y43" i="3"/>
  <c r="O43" i="3"/>
  <c r="M43" i="3"/>
  <c r="AA43" i="3"/>
  <c r="Q43" i="3"/>
  <c r="N43" i="3"/>
  <c r="R43" i="3"/>
  <c r="AB43" i="3"/>
  <c r="AC43" i="3" l="1"/>
  <c r="S43" i="3"/>
  <c r="P45" i="3"/>
  <c r="O45" i="3"/>
  <c r="Z44" i="3"/>
  <c r="P44" i="3"/>
  <c r="Q45" i="3"/>
  <c r="M44" i="3"/>
  <c r="N44" i="3"/>
  <c r="R44" i="3"/>
  <c r="W44" i="3"/>
  <c r="AB44" i="3"/>
  <c r="Y44" i="3"/>
  <c r="AD44" i="3"/>
  <c r="N45" i="3"/>
  <c r="O44" i="3"/>
  <c r="Q44" i="3"/>
  <c r="X44" i="3"/>
  <c r="T45" i="3"/>
  <c r="R45" i="3"/>
  <c r="M45" i="3"/>
  <c r="AA44" i="3"/>
  <c r="T44" i="3"/>
  <c r="AC44" i="3" l="1"/>
  <c r="S44" i="3"/>
  <c r="S45" i="3"/>
</calcChain>
</file>

<file path=xl/sharedStrings.xml><?xml version="1.0" encoding="utf-8"?>
<sst xmlns="http://schemas.openxmlformats.org/spreadsheetml/2006/main" count="44" uniqueCount="15">
  <si>
    <t>CQG 3-Month SOFR Dashboard</t>
  </si>
  <si>
    <t>Outrights</t>
  </si>
  <si>
    <t>Three-Month Calendar Spreads</t>
  </si>
  <si>
    <t>Six-Month Calendar Spreads</t>
  </si>
  <si>
    <t>Symbols</t>
  </si>
  <si>
    <t>Bids</t>
  </si>
  <si>
    <t>Asks</t>
  </si>
  <si>
    <t>Last and Net Change</t>
  </si>
  <si>
    <t>Volume</t>
  </si>
  <si>
    <t>CQG, INC.   Copyright © 2023</t>
  </si>
  <si>
    <t>Designed by Thom Hartle</t>
  </si>
  <si>
    <t>SR3?</t>
  </si>
  <si>
    <t>SR3S3</t>
  </si>
  <si>
    <t>SR3S6</t>
  </si>
  <si>
    <t>CQG, INC.   Copyright ©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</si>
</sst>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[$-409]h:mm:ss\ AM/PM;@"/>
    <numFmt numFmtId="167" formatCode="[$-F400]h:mm:ss\ AM/PM"/>
    <numFmt numFmtId="168" formatCode="0.0"/>
  </numFmts>
  <fonts count="7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1"/>
      <color rgb="FF00B050"/>
      <name val="Century Gothic"/>
      <family val="2"/>
    </font>
    <font>
      <sz val="24"/>
      <color theme="1"/>
      <name val="Century Gothic"/>
      <family val="2"/>
    </font>
    <font>
      <sz val="26"/>
      <color theme="4"/>
      <name val="Century Gothic"/>
      <family val="2"/>
    </font>
    <font>
      <sz val="22"/>
      <color theme="4"/>
      <name val="Century Gothic"/>
      <family val="2"/>
    </font>
  </fonts>
  <fills count="39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87533"/>
        <bgColor indexed="64"/>
      </patternFill>
    </fill>
    <fill>
      <patternFill patternType="solid">
        <fgColor rgb="FFC3C3C3"/>
        <bgColor indexed="64"/>
      </pattern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FF0000"/>
        </stop>
      </gradientFill>
    </fill>
    <fill>
      <gradientFill degree="90">
        <stop position="0">
          <color theme="0" tint="-0.49803155613879818"/>
        </stop>
        <stop position="1">
          <color theme="0"/>
        </stop>
      </gradientFill>
    </fill>
    <fill>
      <gradientFill degree="270">
        <stop position="0">
          <color theme="0" tint="-0.49803155613879818"/>
        </stop>
        <stop position="1">
          <color theme="0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B05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gradientFill degree="90">
        <stop position="0">
          <color theme="1"/>
        </stop>
        <stop position="1">
          <color rgb="FF00B0F0"/>
        </stop>
      </gradientFill>
    </fill>
    <fill>
      <gradientFill degree="270">
        <stop position="0">
          <color theme="1"/>
        </stop>
        <stop position="1">
          <color rgb="FF00B0F0"/>
        </stop>
      </gradientFill>
    </fill>
    <fill>
      <gradientFill degree="90">
        <stop position="0">
          <color theme="1"/>
        </stop>
        <stop position="1">
          <color rgb="FFFFD700"/>
        </stop>
      </gradientFill>
    </fill>
    <fill>
      <gradientFill degree="270">
        <stop position="0">
          <color theme="1"/>
        </stop>
        <stop position="1">
          <color rgb="FFFFFF00"/>
        </stop>
      </gradientFill>
    </fill>
    <fill>
      <gradientFill degree="90">
        <stop position="0">
          <color theme="1"/>
        </stop>
        <stop position="1">
          <color rgb="FF7030A0"/>
        </stop>
      </gradientFill>
    </fill>
    <fill>
      <gradientFill degree="270">
        <stop position="0">
          <color theme="1"/>
        </stop>
        <stop position="1">
          <color rgb="FF7030A0"/>
        </stop>
      </gradientFill>
    </fill>
    <fill>
      <gradientFill degree="90">
        <stop position="0">
          <color theme="1" tint="0.1490218817712943"/>
        </stop>
        <stop position="1">
          <color rgb="FFFFA500"/>
        </stop>
      </gradientFill>
    </fill>
    <fill>
      <gradientFill degree="270">
        <stop position="0">
          <color theme="1" tint="0.1490218817712943"/>
        </stop>
        <stop position="1">
          <color rgb="FFFFC000"/>
        </stop>
      </gradientFill>
    </fill>
    <fill>
      <gradientFill degree="90">
        <stop position="0">
          <color theme="2" tint="-0.74901577806939912"/>
        </stop>
        <stop position="1">
          <color rgb="FFFFC0CB"/>
        </stop>
      </gradientFill>
    </fill>
    <fill>
      <gradientFill degree="270">
        <stop position="0">
          <color theme="1" tint="0.1490218817712943"/>
        </stop>
        <stop position="1">
          <color rgb="FFC0C0C0"/>
        </stop>
      </gradientFill>
    </fill>
    <fill>
      <gradientFill degree="90">
        <stop position="0">
          <color theme="1" tint="0.1490218817712943"/>
        </stop>
        <stop position="1">
          <color rgb="FFFFC0CB"/>
        </stop>
      </gradientFill>
    </fill>
    <fill>
      <gradientFill degree="270">
        <stop position="0">
          <color theme="1" tint="0.1490218817712943"/>
        </stop>
        <stop position="1">
          <color rgb="FFFFC0CB"/>
        </stop>
      </gradientFill>
    </fill>
    <fill>
      <gradientFill degree="90">
        <stop position="0">
          <color theme="1"/>
        </stop>
        <stop position="1">
          <color rgb="FFC87533"/>
        </stop>
      </gradientFill>
    </fill>
    <fill>
      <gradientFill degree="270">
        <stop position="0">
          <color theme="1"/>
        </stop>
        <stop position="1">
          <color rgb="FFC87533"/>
        </stop>
      </gradient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4"/>
        </stop>
        <stop position="0.5">
          <color theme="0"/>
        </stop>
        <stop position="1">
          <color theme="4"/>
        </stop>
      </gradientFill>
    </fill>
  </fills>
  <borders count="20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/>
      <top style="thin">
        <color rgb="FF002060"/>
      </top>
      <bottom style="thin">
        <color rgb="FF00206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FFA500"/>
      </left>
      <right style="thin">
        <color rgb="FFFFA500"/>
      </right>
      <top style="thin">
        <color rgb="FFFFA500"/>
      </top>
      <bottom style="thin">
        <color rgb="FFFFA500"/>
      </bottom>
      <diagonal/>
    </border>
    <border>
      <left style="thin">
        <color rgb="FFFFC0CB"/>
      </left>
      <right style="thin">
        <color rgb="FFFFC0CB"/>
      </right>
      <top style="thin">
        <color rgb="FFFFC0CB"/>
      </top>
      <bottom style="thin">
        <color rgb="FFFFC0CB"/>
      </bottom>
      <diagonal/>
    </border>
    <border>
      <left style="thin">
        <color rgb="FFFFA500"/>
      </left>
      <right style="thin">
        <color rgb="FFFFA500"/>
      </right>
      <top style="thin">
        <color rgb="FFFFA50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C0CB"/>
      </left>
      <right style="thin">
        <color rgb="FFFFC0CB"/>
      </right>
      <top style="thin">
        <color rgb="FFFFC0CB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87533"/>
      </left>
      <right style="thin">
        <color rgb="FFC87533"/>
      </right>
      <top style="thin">
        <color rgb="FFC87533"/>
      </top>
      <bottom style="thin">
        <color rgb="FFC87533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rgb="FF002060"/>
      </top>
      <bottom/>
      <diagonal/>
    </border>
    <border>
      <left style="thin">
        <color rgb="FFFFD700"/>
      </left>
      <right style="thin">
        <color rgb="FFFFD700"/>
      </right>
      <top/>
      <bottom style="thin">
        <color rgb="FFFFD700"/>
      </bottom>
      <diagonal/>
    </border>
    <border>
      <left/>
      <right/>
      <top/>
      <bottom style="thin">
        <color rgb="FF002060"/>
      </bottom>
      <diagonal/>
    </border>
    <border>
      <left style="thin">
        <color theme="4"/>
      </left>
      <right/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4"/>
      </left>
      <right/>
      <top style="thin">
        <color rgb="FF002060"/>
      </top>
      <bottom style="thin">
        <color rgb="FFC87533"/>
      </bottom>
      <diagonal/>
    </border>
    <border>
      <left style="thin">
        <color rgb="FFFF0000"/>
      </left>
      <right style="thin">
        <color theme="4"/>
      </right>
      <top style="thin">
        <color rgb="FFFF0000"/>
      </top>
      <bottom style="thin">
        <color rgb="FFFF0000"/>
      </bottom>
      <diagonal/>
    </border>
    <border>
      <left style="thin">
        <color rgb="FF00B050"/>
      </left>
      <right style="thin">
        <color theme="4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theme="4"/>
      </right>
      <top style="thin">
        <color rgb="FF00B050"/>
      </top>
      <bottom/>
      <diagonal/>
    </border>
    <border>
      <left style="thin">
        <color rgb="FFFFC0CB"/>
      </left>
      <right style="thin">
        <color theme="4"/>
      </right>
      <top style="thin">
        <color rgb="FFFFC0CB"/>
      </top>
      <bottom/>
      <diagonal/>
    </border>
    <border>
      <left style="thin">
        <color rgb="FFC0C0C0"/>
      </left>
      <right style="thin">
        <color theme="4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theme="4"/>
      </right>
      <top style="thin">
        <color rgb="FFC0C0C0"/>
      </top>
      <bottom/>
      <diagonal/>
    </border>
    <border>
      <left style="thin">
        <color rgb="FFC87533"/>
      </left>
      <right style="thin">
        <color theme="4"/>
      </right>
      <top style="thin">
        <color rgb="FFC87533"/>
      </top>
      <bottom style="thin">
        <color rgb="FFC87533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 style="thin">
        <color rgb="FFFFD700"/>
      </left>
      <right/>
      <top style="thin">
        <color rgb="FFFFD700"/>
      </top>
      <bottom style="thin">
        <color rgb="FFFFD700"/>
      </bottom>
      <diagonal/>
    </border>
    <border>
      <left style="thin">
        <color rgb="FFFFA500"/>
      </left>
      <right/>
      <top style="thin">
        <color rgb="FFFFA500"/>
      </top>
      <bottom style="thin">
        <color rgb="FFFFA500"/>
      </bottom>
      <diagonal/>
    </border>
    <border>
      <left style="thin">
        <color rgb="FFFFA500"/>
      </left>
      <right/>
      <top style="thin">
        <color rgb="FFFFA500"/>
      </top>
      <bottom/>
      <diagonal/>
    </border>
    <border>
      <left style="thin">
        <color rgb="FFFFC0CB"/>
      </left>
      <right/>
      <top style="thin">
        <color rgb="FFFFC0CB"/>
      </top>
      <bottom style="thin">
        <color rgb="FFFFC0CB"/>
      </bottom>
      <diagonal/>
    </border>
    <border>
      <left style="thin">
        <color rgb="FFFFC0CB"/>
      </left>
      <right/>
      <top style="thin">
        <color rgb="FFFFC0CB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87533"/>
      </left>
      <right/>
      <top style="thin">
        <color rgb="FFC87533"/>
      </top>
      <bottom style="thin">
        <color rgb="FFC87533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rgb="FF002060"/>
      </top>
      <bottom style="thin">
        <color theme="0"/>
      </bottom>
      <diagonal/>
    </border>
    <border>
      <left style="thin">
        <color rgb="FFFFD700"/>
      </left>
      <right style="thin">
        <color rgb="FFFFD700"/>
      </right>
      <top style="thin">
        <color rgb="FFFFFF00"/>
      </top>
      <bottom style="thin">
        <color rgb="FFFFD70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 style="thin">
        <color theme="4"/>
      </right>
      <top/>
      <bottom/>
      <diagonal/>
    </border>
    <border>
      <left style="thin">
        <color rgb="FFFFD700"/>
      </left>
      <right style="thin">
        <color rgb="FFFFD700"/>
      </right>
      <top style="thin">
        <color rgb="FFFFD700"/>
      </top>
      <bottom/>
      <diagonal/>
    </border>
    <border>
      <left style="thin">
        <color rgb="FFFFA500"/>
      </left>
      <right style="thin">
        <color rgb="FFFFA500"/>
      </right>
      <top/>
      <bottom style="thin">
        <color rgb="FFFFA500"/>
      </bottom>
      <diagonal/>
    </border>
    <border>
      <left style="thin">
        <color rgb="FFFFA500"/>
      </left>
      <right/>
      <top/>
      <bottom style="thin">
        <color rgb="FFFFA500"/>
      </bottom>
      <diagonal/>
    </border>
    <border>
      <left style="thin">
        <color rgb="FFFFD700"/>
      </left>
      <right/>
      <top style="thin">
        <color rgb="FFFFD700"/>
      </top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FFD700"/>
      </left>
      <right/>
      <top/>
      <bottom style="thin">
        <color rgb="FFFFD700"/>
      </bottom>
      <diagonal/>
    </border>
    <border>
      <left style="thin">
        <color rgb="FF7030A0"/>
      </left>
      <right/>
      <top/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002060"/>
      </left>
      <right/>
      <top style="thin">
        <color rgb="FFC87533"/>
      </top>
      <bottom style="thin">
        <color rgb="FF002060"/>
      </bottom>
      <diagonal/>
    </border>
    <border>
      <left/>
      <right/>
      <top style="thin">
        <color rgb="FFC87533"/>
      </top>
      <bottom style="thin">
        <color rgb="FF002060"/>
      </bottom>
      <diagonal/>
    </border>
    <border>
      <left style="thin">
        <color theme="0"/>
      </left>
      <right style="thin">
        <color theme="4"/>
      </right>
      <top/>
      <bottom style="thin">
        <color theme="0"/>
      </bottom>
      <diagonal/>
    </border>
    <border>
      <left style="thin">
        <color rgb="FF00B0F0"/>
      </left>
      <right style="thin">
        <color theme="4"/>
      </right>
      <top style="thin">
        <color rgb="FF00B0F0"/>
      </top>
      <bottom style="thin">
        <color rgb="FF00B0F0"/>
      </bottom>
      <diagonal/>
    </border>
    <border>
      <left style="thin">
        <color rgb="FFFFD700"/>
      </left>
      <right style="thin">
        <color theme="4"/>
      </right>
      <top/>
      <bottom style="thin">
        <color rgb="FFFFD700"/>
      </bottom>
      <diagonal/>
    </border>
    <border>
      <left style="thin">
        <color rgb="FFFFD700"/>
      </left>
      <right style="thin">
        <color theme="4"/>
      </right>
      <top style="thin">
        <color rgb="FFFFD700"/>
      </top>
      <bottom style="thin">
        <color rgb="FFFFD700"/>
      </bottom>
      <diagonal/>
    </border>
    <border>
      <left style="thin">
        <color rgb="FFFFD700"/>
      </left>
      <right style="thin">
        <color theme="4"/>
      </right>
      <top style="thin">
        <color rgb="FFFFD700"/>
      </top>
      <bottom/>
      <diagonal/>
    </border>
    <border>
      <left style="thin">
        <color rgb="FF7030A0"/>
      </left>
      <right style="thin">
        <color theme="4"/>
      </right>
      <top/>
      <bottom style="thin">
        <color rgb="FF7030A0"/>
      </bottom>
      <diagonal/>
    </border>
    <border>
      <left style="thin">
        <color rgb="FF7030A0"/>
      </left>
      <right style="thin">
        <color theme="4"/>
      </right>
      <top style="thin">
        <color rgb="FF7030A0"/>
      </top>
      <bottom style="thin">
        <color rgb="FF7030A0"/>
      </bottom>
      <diagonal/>
    </border>
    <border>
      <left style="thin">
        <color rgb="FFFFA500"/>
      </left>
      <right style="thin">
        <color theme="4"/>
      </right>
      <top/>
      <bottom style="thin">
        <color rgb="FFFFA500"/>
      </bottom>
      <diagonal/>
    </border>
    <border>
      <left style="thin">
        <color rgb="FFFFA500"/>
      </left>
      <right style="thin">
        <color theme="4"/>
      </right>
      <top style="thin">
        <color rgb="FFFFA500"/>
      </top>
      <bottom style="thin">
        <color rgb="FFFFA500"/>
      </bottom>
      <diagonal/>
    </border>
    <border>
      <left style="thin">
        <color rgb="FFFFA500"/>
      </left>
      <right style="thin">
        <color theme="4"/>
      </right>
      <top style="thin">
        <color rgb="FFFFA500"/>
      </top>
      <bottom/>
      <diagonal/>
    </border>
    <border>
      <left style="thin">
        <color rgb="FFFFC0CB"/>
      </left>
      <right style="thin">
        <color theme="4"/>
      </right>
      <top style="thin">
        <color rgb="FFFFC0CB"/>
      </top>
      <bottom style="thin">
        <color rgb="FFFFC0CB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4"/>
      </left>
      <right style="thin">
        <color rgb="FF00206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theme="4"/>
      </left>
      <right style="thin">
        <color rgb="FF00B050"/>
      </right>
      <top/>
      <bottom style="thin">
        <color rgb="FF002060"/>
      </bottom>
      <diagonal/>
    </border>
    <border>
      <left style="thin">
        <color rgb="FFFF0000"/>
      </left>
      <right style="thin">
        <color rgb="FFFF0000"/>
      </right>
      <top style="thin">
        <color rgb="FF002060"/>
      </top>
      <bottom style="thin">
        <color rgb="FF00206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theme="4"/>
      </top>
      <bottom style="thin">
        <color theme="4"/>
      </bottom>
      <diagonal/>
    </border>
    <border>
      <left/>
      <right style="thin">
        <color rgb="FFFFD700"/>
      </right>
      <top style="thin">
        <color rgb="FFFFFF00"/>
      </top>
      <bottom style="thin">
        <color rgb="FFFFD700"/>
      </bottom>
      <diagonal/>
    </border>
    <border>
      <left style="thin">
        <color theme="7"/>
      </left>
      <right style="thin">
        <color theme="7"/>
      </right>
      <top style="thin">
        <color rgb="FFFFD700"/>
      </top>
      <bottom style="thin">
        <color rgb="FFFFD700"/>
      </bottom>
      <diagonal/>
    </border>
    <border>
      <left style="thin">
        <color theme="7"/>
      </left>
      <right style="thin">
        <color theme="7"/>
      </right>
      <top style="thin">
        <color rgb="FFFFD700"/>
      </top>
      <bottom/>
      <diagonal/>
    </border>
    <border>
      <left style="thin">
        <color theme="7"/>
      </left>
      <right style="thin">
        <color theme="7"/>
      </right>
      <top style="thin">
        <color rgb="FF002060"/>
      </top>
      <bottom style="thin">
        <color rgb="FF002060"/>
      </bottom>
      <diagonal/>
    </border>
    <border>
      <left style="thin">
        <color theme="7"/>
      </left>
      <right style="thin">
        <color theme="7"/>
      </right>
      <top/>
      <bottom style="thin">
        <color rgb="FF002060"/>
      </bottom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002060"/>
      </top>
      <bottom style="thin">
        <color rgb="FF002060"/>
      </bottom>
      <diagonal/>
    </border>
    <border>
      <left/>
      <right style="thin">
        <color rgb="FFFFA500"/>
      </right>
      <top/>
      <bottom style="thin">
        <color rgb="FFFFA500"/>
      </bottom>
      <diagonal/>
    </border>
    <border>
      <left style="thin">
        <color rgb="FFFFC0CB"/>
      </left>
      <right/>
      <top/>
      <bottom style="thin">
        <color rgb="FFFFC0CB"/>
      </bottom>
      <diagonal/>
    </border>
    <border>
      <left style="thin">
        <color rgb="FFFFA500"/>
      </left>
      <right style="thin">
        <color rgb="FFFFA500"/>
      </right>
      <top style="thin">
        <color rgb="FF002060"/>
      </top>
      <bottom style="thin">
        <color rgb="FF002060"/>
      </bottom>
      <diagonal/>
    </border>
    <border>
      <left/>
      <right style="thin">
        <color rgb="FFFFC0CB"/>
      </right>
      <top style="thin">
        <color rgb="FFFFC0CB"/>
      </top>
      <bottom style="thin">
        <color rgb="FFFFC0CB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3C3C3"/>
      </left>
      <right style="thin">
        <color rgb="FFC3C3C3"/>
      </right>
      <top style="thin">
        <color rgb="FFFFC0CB"/>
      </top>
      <bottom style="thin">
        <color rgb="FFFFC0CB"/>
      </bottom>
      <diagonal/>
    </border>
    <border>
      <left style="thin">
        <color rgb="FFC3C3C3"/>
      </left>
      <right style="thin">
        <color rgb="FFC3C3C3"/>
      </right>
      <top style="thin">
        <color rgb="FF002060"/>
      </top>
      <bottom style="thin">
        <color rgb="FF00206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87533"/>
      </left>
      <right/>
      <top/>
      <bottom style="thin">
        <color rgb="FFC87533"/>
      </bottom>
      <diagonal/>
    </border>
    <border>
      <left style="thin">
        <color rgb="FFC0C0C0"/>
      </left>
      <right style="thin">
        <color rgb="FFC0C0C0"/>
      </right>
      <top style="thin">
        <color rgb="FF002060"/>
      </top>
      <bottom style="thin">
        <color rgb="FF002060"/>
      </bottom>
      <diagonal/>
    </border>
    <border>
      <left/>
      <right style="thin">
        <color rgb="FFC87533"/>
      </right>
      <top style="thin">
        <color rgb="FFC87533"/>
      </top>
      <bottom style="thin">
        <color rgb="FFC87533"/>
      </bottom>
      <diagonal/>
    </border>
    <border>
      <left style="thin">
        <color rgb="FFC87533"/>
      </left>
      <right style="thin">
        <color rgb="FFC87533"/>
      </right>
      <top style="thin">
        <color rgb="FF002060"/>
      </top>
      <bottom style="thin">
        <color rgb="FF002060"/>
      </bottom>
      <diagonal/>
    </border>
    <border>
      <left style="thin">
        <color rgb="FFC87533"/>
      </left>
      <right style="thin">
        <color rgb="FFC87533"/>
      </right>
      <top style="thin">
        <color rgb="FF002060"/>
      </top>
      <bottom style="thin">
        <color rgb="FFC87533"/>
      </bottom>
      <diagonal/>
    </border>
    <border>
      <left style="thin">
        <color theme="7"/>
      </left>
      <right style="thin">
        <color theme="7"/>
      </right>
      <top style="thin">
        <color theme="3"/>
      </top>
      <bottom style="thin">
        <color rgb="FF002060"/>
      </bottom>
      <diagonal/>
    </border>
    <border>
      <left style="thin">
        <color rgb="FFFFD700"/>
      </left>
      <right style="thin">
        <color rgb="FFFFD700"/>
      </right>
      <top/>
      <bottom style="thin">
        <color rgb="FFFFFF00"/>
      </bottom>
      <diagonal/>
    </border>
    <border>
      <left style="thin">
        <color rgb="FFC87533"/>
      </left>
      <right style="thin">
        <color rgb="FFC87533"/>
      </right>
      <top/>
      <bottom style="thin">
        <color rgb="FFC87533"/>
      </bottom>
      <diagonal/>
    </border>
    <border>
      <left/>
      <right style="thin">
        <color rgb="FFC87533"/>
      </right>
      <top/>
      <bottom style="thin">
        <color rgb="FFC87533"/>
      </bottom>
      <diagonal/>
    </border>
    <border>
      <left style="thin">
        <color rgb="FFC87533"/>
      </left>
      <right style="thin">
        <color theme="4"/>
      </right>
      <top/>
      <bottom style="thin">
        <color rgb="FFC87533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2060"/>
      </bottom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thin">
        <color rgb="FFFF0000"/>
      </left>
      <right/>
      <top style="thin">
        <color rgb="FFFF0000"/>
      </top>
      <bottom style="thin">
        <color rgb="FF00206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00206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FF0000"/>
      </top>
      <bottom style="thin">
        <color rgb="FF00B050"/>
      </bottom>
      <diagonal/>
    </border>
    <border>
      <left style="thin">
        <color rgb="FFFF0000"/>
      </left>
      <right/>
      <top style="thin">
        <color rgb="FF00206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002060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00B050"/>
      </left>
      <right style="thin">
        <color theme="4"/>
      </right>
      <top/>
      <bottom style="thin">
        <color rgb="FF00B050"/>
      </bottom>
      <diagonal/>
    </border>
    <border>
      <left/>
      <right style="thin">
        <color theme="4"/>
      </right>
      <top style="thin">
        <color rgb="FFFF0000"/>
      </top>
      <bottom style="thin">
        <color rgb="FF00B050"/>
      </bottom>
      <diagonal/>
    </border>
    <border>
      <left/>
      <right/>
      <top style="thin">
        <color rgb="FF00B0F0"/>
      </top>
      <bottom/>
      <diagonal/>
    </border>
    <border>
      <left style="thin">
        <color rgb="FF00B050"/>
      </left>
      <right style="thin">
        <color rgb="FF00B050"/>
      </right>
      <top style="thin">
        <color rgb="FF002060"/>
      </top>
      <bottom/>
      <diagonal/>
    </border>
    <border>
      <left/>
      <right style="thin">
        <color rgb="FF00B050"/>
      </right>
      <top style="thin">
        <color rgb="FF00B050"/>
      </top>
      <bottom/>
      <diagonal/>
    </border>
    <border>
      <left/>
      <right/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theme="4"/>
      </bottom>
      <diagonal/>
    </border>
    <border>
      <left style="thin">
        <color rgb="FF00B0F0"/>
      </left>
      <right style="thin">
        <color theme="4"/>
      </right>
      <top/>
      <bottom style="thin">
        <color rgb="FF00B0F0"/>
      </bottom>
      <diagonal/>
    </border>
    <border>
      <left style="thin">
        <color theme="4"/>
      </left>
      <right/>
      <top style="thin">
        <color rgb="FF00B050"/>
      </top>
      <bottom style="thin">
        <color theme="4"/>
      </bottom>
      <diagonal/>
    </border>
    <border>
      <left/>
      <right/>
      <top style="thin">
        <color rgb="FF00B050"/>
      </top>
      <bottom style="thin">
        <color theme="4"/>
      </bottom>
      <diagonal/>
    </border>
    <border>
      <left/>
      <right style="thin">
        <color theme="4"/>
      </right>
      <top style="thin">
        <color rgb="FF00B050"/>
      </top>
      <bottom style="thin">
        <color theme="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 style="thin">
        <color theme="4"/>
      </top>
      <bottom/>
      <diagonal/>
    </border>
    <border>
      <left style="thin">
        <color theme="4"/>
      </left>
      <right style="thin">
        <color rgb="FF00B0F0"/>
      </right>
      <top style="thin">
        <color theme="4"/>
      </top>
      <bottom/>
      <diagonal/>
    </border>
    <border>
      <left style="thin">
        <color rgb="FF00B0F0"/>
      </left>
      <right style="thin">
        <color theme="4"/>
      </right>
      <top style="thin">
        <color rgb="FF00B0F0"/>
      </top>
      <bottom/>
      <diagonal/>
    </border>
    <border>
      <left style="thin">
        <color theme="7"/>
      </left>
      <right style="thin">
        <color theme="7"/>
      </right>
      <top/>
      <bottom style="thin">
        <color rgb="FFFFD700"/>
      </bottom>
      <diagonal/>
    </border>
    <border>
      <left/>
      <right style="thin">
        <color rgb="FFFFD700"/>
      </right>
      <top/>
      <bottom style="thin">
        <color rgb="FFFFD700"/>
      </bottom>
      <diagonal/>
    </border>
    <border>
      <left style="thin">
        <color theme="7"/>
      </left>
      <right style="thin">
        <color theme="7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rgb="FFFFFF00"/>
      </bottom>
      <diagonal/>
    </border>
    <border>
      <left/>
      <right/>
      <top style="thin">
        <color theme="4"/>
      </top>
      <bottom style="thin">
        <color rgb="FFFFFF00"/>
      </bottom>
      <diagonal/>
    </border>
    <border>
      <left/>
      <right style="thin">
        <color theme="4"/>
      </right>
      <top style="thin">
        <color theme="4"/>
      </top>
      <bottom style="thin">
        <color rgb="FFFFFF00"/>
      </bottom>
      <diagonal/>
    </border>
    <border>
      <left style="thin">
        <color rgb="FFFFD700"/>
      </left>
      <right style="thin">
        <color rgb="FFFFD700"/>
      </right>
      <top style="thin">
        <color rgb="FFFFFF00"/>
      </top>
      <bottom/>
      <diagonal/>
    </border>
    <border>
      <left style="thin">
        <color theme="7"/>
      </left>
      <right style="thin">
        <color theme="7"/>
      </right>
      <top style="thin">
        <color rgb="FF002060"/>
      </top>
      <bottom/>
      <diagonal/>
    </border>
    <border>
      <left/>
      <right style="thin">
        <color rgb="FFFFD700"/>
      </right>
      <top style="thin">
        <color rgb="FFFFFF00"/>
      </top>
      <bottom/>
      <diagonal/>
    </border>
    <border>
      <left style="thin">
        <color rgb="FF7030A0"/>
      </left>
      <right style="thin">
        <color rgb="FF7030A0"/>
      </right>
      <top/>
      <bottom style="thin">
        <color rgb="FF002060"/>
      </bottom>
      <diagonal/>
    </border>
    <border>
      <left style="thin">
        <color theme="4"/>
      </left>
      <right/>
      <top style="thin">
        <color rgb="FFFFFF00"/>
      </top>
      <bottom style="thin">
        <color rgb="FF800080"/>
      </bottom>
      <diagonal/>
    </border>
    <border>
      <left/>
      <right/>
      <top style="thin">
        <color rgb="FFFFFF00"/>
      </top>
      <bottom style="thin">
        <color rgb="FF800080"/>
      </bottom>
      <diagonal/>
    </border>
    <border>
      <left/>
      <right style="thin">
        <color theme="4"/>
      </right>
      <top style="thin">
        <color rgb="FFFFFF00"/>
      </top>
      <bottom style="thin">
        <color rgb="FF800080"/>
      </bottom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 style="thin">
        <color rgb="FF002060"/>
      </top>
      <bottom/>
      <diagonal/>
    </border>
    <border>
      <left/>
      <right style="thin">
        <color rgb="FF7030A0"/>
      </right>
      <top/>
      <bottom/>
      <diagonal/>
    </border>
    <border>
      <left style="thin">
        <color rgb="FF7030A0"/>
      </left>
      <right style="thin">
        <color theme="4"/>
      </right>
      <top style="thin">
        <color rgb="FF7030A0"/>
      </top>
      <bottom/>
      <diagonal/>
    </border>
    <border>
      <left style="thin">
        <color rgb="FFFFA500"/>
      </left>
      <right style="thin">
        <color rgb="FFFFA500"/>
      </right>
      <top/>
      <bottom style="thin">
        <color rgb="FF002060"/>
      </bottom>
      <diagonal/>
    </border>
    <border>
      <left style="thin">
        <color theme="4"/>
      </left>
      <right/>
      <top style="thin">
        <color rgb="FF7030A0"/>
      </top>
      <bottom style="thin">
        <color rgb="FFFFA500"/>
      </bottom>
      <diagonal/>
    </border>
    <border>
      <left/>
      <right/>
      <top style="thin">
        <color rgb="FF7030A0"/>
      </top>
      <bottom style="thin">
        <color rgb="FFFFA500"/>
      </bottom>
      <diagonal/>
    </border>
    <border>
      <left/>
      <right style="thin">
        <color theme="4"/>
      </right>
      <top style="thin">
        <color rgb="FF7030A0"/>
      </top>
      <bottom style="thin">
        <color rgb="FFFFA500"/>
      </bottom>
      <diagonal/>
    </border>
    <border>
      <left style="thin">
        <color rgb="FFFFA500"/>
      </left>
      <right style="thin">
        <color rgb="FFFFA500"/>
      </right>
      <top/>
      <bottom/>
      <diagonal/>
    </border>
    <border>
      <left style="thin">
        <color rgb="FFFFA500"/>
      </left>
      <right style="thin">
        <color rgb="FFFFA500"/>
      </right>
      <top style="thin">
        <color rgb="FF002060"/>
      </top>
      <bottom/>
      <diagonal/>
    </border>
    <border>
      <left/>
      <right style="thin">
        <color rgb="FFFFA500"/>
      </right>
      <top/>
      <bottom/>
      <diagonal/>
    </border>
    <border>
      <left style="thin">
        <color rgb="FFFFC0CB"/>
      </left>
      <right style="thin">
        <color rgb="FFFFC0CB"/>
      </right>
      <top/>
      <bottom style="thin">
        <color rgb="FFFFC0CB"/>
      </bottom>
      <diagonal/>
    </border>
    <border>
      <left style="thin">
        <color rgb="FFC3C3C3"/>
      </left>
      <right style="thin">
        <color rgb="FFC3C3C3"/>
      </right>
      <top/>
      <bottom style="thin">
        <color rgb="FFFFC0CB"/>
      </bottom>
      <diagonal/>
    </border>
    <border>
      <left style="thin">
        <color rgb="FFC3C3C3"/>
      </left>
      <right style="thin">
        <color rgb="FFC3C3C3"/>
      </right>
      <top/>
      <bottom style="thin">
        <color rgb="FF002060"/>
      </bottom>
      <diagonal/>
    </border>
    <border>
      <left/>
      <right style="thin">
        <color rgb="FFFFC0CB"/>
      </right>
      <top/>
      <bottom style="thin">
        <color rgb="FFFFC0CB"/>
      </bottom>
      <diagonal/>
    </border>
    <border>
      <left style="thin">
        <color rgb="FFFFC0CB"/>
      </left>
      <right style="thin">
        <color theme="4"/>
      </right>
      <top/>
      <bottom style="thin">
        <color rgb="FFFFC0CB"/>
      </bottom>
      <diagonal/>
    </border>
    <border>
      <left style="thin">
        <color theme="4"/>
      </left>
      <right/>
      <top style="thin">
        <color rgb="FFFFD700"/>
      </top>
      <bottom style="thin">
        <color rgb="FFC3C3C3"/>
      </bottom>
      <diagonal/>
    </border>
    <border>
      <left/>
      <right/>
      <top style="thin">
        <color rgb="FFFFD700"/>
      </top>
      <bottom style="thin">
        <color rgb="FFC3C3C3"/>
      </bottom>
      <diagonal/>
    </border>
    <border>
      <left/>
      <right style="thin">
        <color theme="4"/>
      </right>
      <top style="thin">
        <color rgb="FFFFD700"/>
      </top>
      <bottom style="thin">
        <color rgb="FFC3C3C3"/>
      </bottom>
      <diagonal/>
    </border>
    <border>
      <left style="thin">
        <color rgb="FFC3C3C3"/>
      </left>
      <right style="thin">
        <color rgb="FFC3C3C3"/>
      </right>
      <top style="thin">
        <color rgb="FFFFC0CB"/>
      </top>
      <bottom/>
      <diagonal/>
    </border>
    <border>
      <left style="thin">
        <color rgb="FFC3C3C3"/>
      </left>
      <right style="thin">
        <color rgb="FFC3C3C3"/>
      </right>
      <top style="thin">
        <color rgb="FF002060"/>
      </top>
      <bottom/>
      <diagonal/>
    </border>
    <border>
      <left/>
      <right style="thin">
        <color rgb="FFFFC0CB"/>
      </right>
      <top style="thin">
        <color rgb="FFFFC0CB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00206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theme="4"/>
      </right>
      <top/>
      <bottom style="thin">
        <color rgb="FFC0C0C0"/>
      </bottom>
      <diagonal/>
    </border>
    <border>
      <left style="thin">
        <color theme="4"/>
      </left>
      <right/>
      <top style="thin">
        <color rgb="FFFFC0CB"/>
      </top>
      <bottom style="thin">
        <color rgb="FFFFC0CB"/>
      </bottom>
      <diagonal/>
    </border>
    <border>
      <left/>
      <right/>
      <top style="thin">
        <color rgb="FFFFC0CB"/>
      </top>
      <bottom style="thin">
        <color rgb="FFFFC0CB"/>
      </bottom>
      <diagonal/>
    </border>
    <border>
      <left/>
      <right style="thin">
        <color theme="4"/>
      </right>
      <top style="thin">
        <color rgb="FFFFC0CB"/>
      </top>
      <bottom style="thin">
        <color rgb="FFFFC0CB"/>
      </bottom>
      <diagonal/>
    </border>
    <border>
      <left style="thin">
        <color rgb="FFC0C0C0"/>
      </left>
      <right style="thin">
        <color rgb="FFC0C0C0"/>
      </right>
      <top style="thin">
        <color rgb="FF002060"/>
      </top>
      <bottom/>
      <diagonal/>
    </border>
    <border>
      <left style="thin">
        <color rgb="FFC87533"/>
      </left>
      <right style="thin">
        <color rgb="FFC87533"/>
      </right>
      <top/>
      <bottom style="thin">
        <color rgb="FF002060"/>
      </bottom>
      <diagonal/>
    </border>
    <border>
      <left style="thin">
        <color theme="4"/>
      </left>
      <right/>
      <top style="thin">
        <color rgb="FFC0C0C0"/>
      </top>
      <bottom style="thin">
        <color rgb="FFC87533"/>
      </bottom>
      <diagonal/>
    </border>
    <border>
      <left/>
      <right/>
      <top style="thin">
        <color rgb="FFC0C0C0"/>
      </top>
      <bottom style="thin">
        <color rgb="FFC87533"/>
      </bottom>
      <diagonal/>
    </border>
    <border>
      <left/>
      <right style="thin">
        <color theme="4"/>
      </right>
      <top style="thin">
        <color rgb="FFC0C0C0"/>
      </top>
      <bottom style="thin">
        <color rgb="FFC87533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theme="4"/>
      </right>
      <top style="thin">
        <color rgb="FF002060"/>
      </top>
      <bottom/>
      <diagonal/>
    </border>
    <border>
      <left style="thin">
        <color theme="4"/>
      </left>
      <right/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562">
    <xf numFmtId="0" fontId="0" fillId="0" borderId="0" xfId="0"/>
    <xf numFmtId="0" fontId="1" fillId="2" borderId="0" xfId="0" applyFont="1" applyFill="1"/>
    <xf numFmtId="0" fontId="1" fillId="17" borderId="26" xfId="0" applyFont="1" applyFill="1" applyBorder="1"/>
    <xf numFmtId="0" fontId="1" fillId="2" borderId="28" xfId="0" applyFont="1" applyFill="1" applyBorder="1" applyAlignment="1">
      <alignment shrinkToFit="1"/>
    </xf>
    <xf numFmtId="0" fontId="0" fillId="4" borderId="9" xfId="0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shrinkToFit="1"/>
    </xf>
    <xf numFmtId="0" fontId="1" fillId="2" borderId="10" xfId="0" applyFont="1" applyFill="1" applyBorder="1" applyAlignment="1">
      <alignment shrinkToFit="1"/>
    </xf>
    <xf numFmtId="0" fontId="1" fillId="2" borderId="12" xfId="0" applyFont="1" applyFill="1" applyBorder="1" applyAlignment="1">
      <alignment shrinkToFit="1"/>
    </xf>
    <xf numFmtId="0" fontId="1" fillId="2" borderId="11" xfId="0" applyFont="1" applyFill="1" applyBorder="1" applyAlignment="1">
      <alignment shrinkToFit="1"/>
    </xf>
    <xf numFmtId="0" fontId="1" fillId="2" borderId="11" xfId="0" applyFont="1" applyFill="1" applyBorder="1" applyAlignment="1">
      <alignment horizontal="left" shrinkToFit="1"/>
    </xf>
    <xf numFmtId="0" fontId="1" fillId="6" borderId="9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shrinkToFit="1"/>
    </xf>
    <xf numFmtId="0" fontId="0" fillId="8" borderId="9" xfId="0" applyFill="1" applyBorder="1" applyAlignment="1">
      <alignment horizontal="center" vertical="center" shrinkToFit="1"/>
    </xf>
    <xf numFmtId="0" fontId="0" fillId="9" borderId="9" xfId="0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shrinkToFit="1"/>
    </xf>
    <xf numFmtId="0" fontId="1" fillId="2" borderId="16" xfId="0" applyFont="1" applyFill="1" applyBorder="1" applyAlignment="1">
      <alignment shrinkToFit="1"/>
    </xf>
    <xf numFmtId="0" fontId="0" fillId="12" borderId="9" xfId="0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shrinkToFit="1"/>
    </xf>
    <xf numFmtId="0" fontId="1" fillId="2" borderId="15" xfId="0" applyFont="1" applyFill="1" applyBorder="1" applyAlignment="1">
      <alignment horizontal="left" shrinkToFit="1"/>
    </xf>
    <xf numFmtId="0" fontId="1" fillId="2" borderId="18" xfId="0" applyFont="1" applyFill="1" applyBorder="1" applyAlignment="1">
      <alignment shrinkToFit="1"/>
    </xf>
    <xf numFmtId="0" fontId="0" fillId="10" borderId="9" xfId="0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shrinkToFit="1"/>
    </xf>
    <xf numFmtId="0" fontId="1" fillId="2" borderId="17" xfId="0" applyFont="1" applyFill="1" applyBorder="1" applyAlignment="1">
      <alignment horizontal="left" shrinkToFit="1"/>
    </xf>
    <xf numFmtId="0" fontId="1" fillId="2" borderId="19" xfId="0" applyFont="1" applyFill="1" applyBorder="1" applyAlignment="1">
      <alignment shrinkToFit="1"/>
    </xf>
    <xf numFmtId="0" fontId="1" fillId="11" borderId="9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shrinkToFit="1"/>
    </xf>
    <xf numFmtId="0" fontId="1" fillId="2" borderId="20" xfId="0" applyFont="1" applyFill="1" applyBorder="1" applyAlignment="1">
      <alignment horizontal="left" shrinkToFit="1"/>
    </xf>
    <xf numFmtId="0" fontId="1" fillId="33" borderId="29" xfId="0" applyFont="1" applyFill="1" applyBorder="1" applyAlignment="1">
      <alignment horizontal="center" shrinkToFit="1"/>
    </xf>
    <xf numFmtId="0" fontId="1" fillId="19" borderId="24" xfId="0" applyFont="1" applyFill="1" applyBorder="1" applyAlignment="1">
      <alignment horizontal="center" vertical="center" shrinkToFit="1"/>
    </xf>
    <xf numFmtId="0" fontId="1" fillId="2" borderId="25" xfId="0" applyFont="1" applyFill="1" applyBorder="1" applyAlignment="1">
      <alignment shrinkToFit="1"/>
    </xf>
    <xf numFmtId="0" fontId="1" fillId="2" borderId="25" xfId="0" applyFont="1" applyFill="1" applyBorder="1" applyAlignment="1">
      <alignment horizontal="left" shrinkToFit="1"/>
    </xf>
    <xf numFmtId="0" fontId="1" fillId="2" borderId="7" xfId="0" applyFont="1" applyFill="1" applyBorder="1" applyAlignment="1">
      <alignment shrinkToFit="1"/>
    </xf>
    <xf numFmtId="0" fontId="1" fillId="2" borderId="7" xfId="0" applyFont="1" applyFill="1" applyBorder="1" applyAlignment="1">
      <alignment horizontal="left" shrinkToFit="1"/>
    </xf>
    <xf numFmtId="0" fontId="1" fillId="7" borderId="7" xfId="0" applyFont="1" applyFill="1" applyBorder="1" applyAlignment="1">
      <alignment horizontal="center" vertical="center" shrinkToFit="1"/>
    </xf>
    <xf numFmtId="3" fontId="1" fillId="2" borderId="30" xfId="0" applyNumberFormat="1" applyFont="1" applyFill="1" applyBorder="1" applyAlignment="1">
      <alignment shrinkToFit="1"/>
    </xf>
    <xf numFmtId="3" fontId="1" fillId="2" borderId="31" xfId="0" applyNumberFormat="1" applyFont="1" applyFill="1" applyBorder="1" applyAlignment="1">
      <alignment shrinkToFit="1"/>
    </xf>
    <xf numFmtId="3" fontId="1" fillId="2" borderId="32" xfId="0" applyNumberFormat="1" applyFont="1" applyFill="1" applyBorder="1" applyAlignment="1">
      <alignment shrinkToFit="1"/>
    </xf>
    <xf numFmtId="3" fontId="1" fillId="2" borderId="33" xfId="0" applyNumberFormat="1" applyFont="1" applyFill="1" applyBorder="1" applyAlignment="1">
      <alignment shrinkToFit="1"/>
    </xf>
    <xf numFmtId="3" fontId="1" fillId="2" borderId="34" xfId="0" applyNumberFormat="1" applyFont="1" applyFill="1" applyBorder="1" applyAlignment="1">
      <alignment shrinkToFit="1"/>
    </xf>
    <xf numFmtId="3" fontId="1" fillId="2" borderId="35" xfId="0" applyNumberFormat="1" applyFont="1" applyFill="1" applyBorder="1" applyAlignment="1">
      <alignment shrinkToFit="1"/>
    </xf>
    <xf numFmtId="3" fontId="1" fillId="2" borderId="36" xfId="0" applyNumberFormat="1" applyFont="1" applyFill="1" applyBorder="1" applyAlignment="1">
      <alignment shrinkToFit="1"/>
    </xf>
    <xf numFmtId="0" fontId="0" fillId="3" borderId="50" xfId="0" applyFill="1" applyBorder="1" applyAlignment="1">
      <alignment horizontal="center" vertical="center" shrinkToFit="1"/>
    </xf>
    <xf numFmtId="0" fontId="0" fillId="3" borderId="51" xfId="0" applyFill="1" applyBorder="1" applyAlignment="1">
      <alignment horizontal="center" vertical="center" shrinkToFit="1"/>
    </xf>
    <xf numFmtId="0" fontId="1" fillId="2" borderId="21" xfId="0" applyFont="1" applyFill="1" applyBorder="1" applyAlignment="1">
      <alignment shrinkToFit="1"/>
    </xf>
    <xf numFmtId="0" fontId="1" fillId="2" borderId="21" xfId="0" applyFont="1" applyFill="1" applyBorder="1" applyAlignment="1">
      <alignment horizontal="left" shrinkToFit="1"/>
    </xf>
    <xf numFmtId="0" fontId="0" fillId="16" borderId="53" xfId="0" applyFill="1" applyBorder="1" applyAlignment="1">
      <alignment horizontal="center" vertical="center" shrinkToFit="1"/>
    </xf>
    <xf numFmtId="0" fontId="1" fillId="24" borderId="27" xfId="0" applyFont="1" applyFill="1" applyBorder="1" applyAlignment="1">
      <alignment horizontal="center" vertical="center" shrinkToFit="1"/>
    </xf>
    <xf numFmtId="0" fontId="1" fillId="2" borderId="50" xfId="0" applyFont="1" applyFill="1" applyBorder="1" applyAlignment="1">
      <alignment shrinkToFit="1"/>
    </xf>
    <xf numFmtId="0" fontId="1" fillId="21" borderId="50" xfId="0" applyFont="1" applyFill="1" applyBorder="1" applyAlignment="1">
      <alignment horizontal="center" vertical="center" shrinkToFit="1"/>
    </xf>
    <xf numFmtId="0" fontId="1" fillId="2" borderId="54" xfId="0" applyFont="1" applyFill="1" applyBorder="1" applyAlignment="1">
      <alignment shrinkToFit="1"/>
    </xf>
    <xf numFmtId="0" fontId="1" fillId="2" borderId="54" xfId="0" applyFont="1" applyFill="1" applyBorder="1" applyAlignment="1">
      <alignment horizontal="left" shrinkToFit="1"/>
    </xf>
    <xf numFmtId="0" fontId="1" fillId="34" borderId="9" xfId="0" applyFont="1" applyFill="1" applyBorder="1" applyAlignment="1">
      <alignment horizontal="center" vertical="center" shrinkToFit="1"/>
    </xf>
    <xf numFmtId="0" fontId="1" fillId="2" borderId="57" xfId="0" applyFont="1" applyFill="1" applyBorder="1" applyAlignment="1">
      <alignment shrinkToFit="1"/>
    </xf>
    <xf numFmtId="0" fontId="1" fillId="2" borderId="58" xfId="0" applyFont="1" applyFill="1" applyBorder="1" applyAlignment="1">
      <alignment shrinkToFit="1"/>
    </xf>
    <xf numFmtId="0" fontId="1" fillId="2" borderId="58" xfId="0" applyFont="1" applyFill="1" applyBorder="1" applyAlignment="1">
      <alignment horizontal="left" shrinkToFit="1"/>
    </xf>
    <xf numFmtId="0" fontId="1" fillId="2" borderId="55" xfId="0" applyFont="1" applyFill="1" applyBorder="1" applyAlignment="1">
      <alignment shrinkToFit="1"/>
    </xf>
    <xf numFmtId="0" fontId="1" fillId="2" borderId="61" xfId="0" applyFont="1" applyFill="1" applyBorder="1" applyAlignment="1">
      <alignment shrinkToFit="1"/>
    </xf>
    <xf numFmtId="0" fontId="1" fillId="2" borderId="61" xfId="0" applyFont="1" applyFill="1" applyBorder="1" applyAlignment="1">
      <alignment horizontal="left" shrinkToFit="1"/>
    </xf>
    <xf numFmtId="0" fontId="3" fillId="17" borderId="26" xfId="0" applyFont="1" applyFill="1" applyBorder="1"/>
    <xf numFmtId="0" fontId="1" fillId="2" borderId="28" xfId="0" applyFont="1" applyFill="1" applyBorder="1" applyAlignment="1">
      <alignment horizontal="center" shrinkToFit="1"/>
    </xf>
    <xf numFmtId="3" fontId="1" fillId="2" borderId="0" xfId="0" applyNumberFormat="1" applyFont="1" applyFill="1"/>
    <xf numFmtId="3" fontId="1" fillId="2" borderId="67" xfId="0" applyNumberFormat="1" applyFont="1" applyFill="1" applyBorder="1" applyAlignment="1">
      <alignment shrinkToFit="1"/>
    </xf>
    <xf numFmtId="3" fontId="1" fillId="2" borderId="68" xfId="0" applyNumberFormat="1" applyFont="1" applyFill="1" applyBorder="1" applyAlignment="1">
      <alignment shrinkToFit="1"/>
    </xf>
    <xf numFmtId="3" fontId="1" fillId="2" borderId="69" xfId="0" applyNumberFormat="1" applyFont="1" applyFill="1" applyBorder="1" applyAlignment="1">
      <alignment shrinkToFit="1"/>
    </xf>
    <xf numFmtId="3" fontId="1" fillId="2" borderId="70" xfId="0" applyNumberFormat="1" applyFont="1" applyFill="1" applyBorder="1" applyAlignment="1">
      <alignment shrinkToFit="1"/>
    </xf>
    <xf numFmtId="3" fontId="1" fillId="2" borderId="71" xfId="0" applyNumberFormat="1" applyFont="1" applyFill="1" applyBorder="1" applyAlignment="1">
      <alignment shrinkToFit="1"/>
    </xf>
    <xf numFmtId="3" fontId="1" fillId="2" borderId="72" xfId="0" applyNumberFormat="1" applyFont="1" applyFill="1" applyBorder="1" applyAlignment="1">
      <alignment shrinkToFit="1"/>
    </xf>
    <xf numFmtId="3" fontId="1" fillId="2" borderId="73" xfId="0" applyNumberFormat="1" applyFont="1" applyFill="1" applyBorder="1" applyAlignment="1">
      <alignment shrinkToFit="1"/>
    </xf>
    <xf numFmtId="3" fontId="1" fillId="2" borderId="74" xfId="0" applyNumberFormat="1" applyFont="1" applyFill="1" applyBorder="1" applyAlignment="1">
      <alignment shrinkToFit="1"/>
    </xf>
    <xf numFmtId="3" fontId="1" fillId="2" borderId="75" xfId="0" applyNumberFormat="1" applyFont="1" applyFill="1" applyBorder="1" applyAlignment="1">
      <alignment shrinkToFit="1"/>
    </xf>
    <xf numFmtId="3" fontId="1" fillId="2" borderId="76" xfId="0" applyNumberFormat="1" applyFont="1" applyFill="1" applyBorder="1" applyAlignment="1">
      <alignment shrinkToFit="1"/>
    </xf>
    <xf numFmtId="3" fontId="1" fillId="2" borderId="77" xfId="0" applyNumberFormat="1" applyFont="1" applyFill="1" applyBorder="1" applyAlignment="1">
      <alignment shrinkToFit="1"/>
    </xf>
    <xf numFmtId="168" fontId="1" fillId="2" borderId="28" xfId="0" applyNumberFormat="1" applyFont="1" applyFill="1" applyBorder="1" applyAlignment="1">
      <alignment horizontal="center" shrinkToFit="1"/>
    </xf>
    <xf numFmtId="168" fontId="1" fillId="2" borderId="21" xfId="0" applyNumberFormat="1" applyFont="1" applyFill="1" applyBorder="1" applyAlignment="1">
      <alignment horizontal="center" shrinkToFit="1"/>
    </xf>
    <xf numFmtId="168" fontId="1" fillId="2" borderId="11" xfId="0" applyNumberFormat="1" applyFont="1" applyFill="1" applyBorder="1" applyAlignment="1">
      <alignment horizontal="center" shrinkToFit="1"/>
    </xf>
    <xf numFmtId="168" fontId="1" fillId="2" borderId="7" xfId="0" applyNumberFormat="1" applyFont="1" applyFill="1" applyBorder="1" applyAlignment="1">
      <alignment horizontal="center" shrinkToFit="1"/>
    </xf>
    <xf numFmtId="168" fontId="1" fillId="2" borderId="54" xfId="0" applyNumberFormat="1" applyFont="1" applyFill="1" applyBorder="1" applyAlignment="1">
      <alignment horizontal="center" shrinkToFit="1"/>
    </xf>
    <xf numFmtId="168" fontId="1" fillId="2" borderId="25" xfId="0" applyNumberFormat="1" applyFont="1" applyFill="1" applyBorder="1" applyAlignment="1">
      <alignment horizontal="center" shrinkToFit="1"/>
    </xf>
    <xf numFmtId="168" fontId="1" fillId="2" borderId="61" xfId="0" applyNumberFormat="1" applyFont="1" applyFill="1" applyBorder="1" applyAlignment="1">
      <alignment horizontal="center" shrinkToFit="1"/>
    </xf>
    <xf numFmtId="168" fontId="1" fillId="2" borderId="58" xfId="0" applyNumberFormat="1" applyFont="1" applyFill="1" applyBorder="1" applyAlignment="1">
      <alignment horizontal="center" shrinkToFit="1"/>
    </xf>
    <xf numFmtId="168" fontId="1" fillId="2" borderId="15" xfId="0" applyNumberFormat="1" applyFont="1" applyFill="1" applyBorder="1" applyAlignment="1">
      <alignment horizontal="center" shrinkToFit="1"/>
    </xf>
    <xf numFmtId="168" fontId="1" fillId="2" borderId="17" xfId="0" applyNumberFormat="1" applyFont="1" applyFill="1" applyBorder="1" applyAlignment="1">
      <alignment horizontal="center" shrinkToFit="1"/>
    </xf>
    <xf numFmtId="168" fontId="1" fillId="2" borderId="20" xfId="0" applyNumberFormat="1" applyFont="1" applyFill="1" applyBorder="1" applyAlignment="1">
      <alignment horizontal="center" shrinkToFit="1"/>
    </xf>
    <xf numFmtId="168" fontId="1" fillId="2" borderId="21" xfId="0" quotePrefix="1" applyNumberFormat="1" applyFont="1" applyFill="1" applyBorder="1" applyAlignment="1">
      <alignment horizontal="center" shrinkToFit="1"/>
    </xf>
    <xf numFmtId="168" fontId="1" fillId="2" borderId="11" xfId="0" quotePrefix="1" applyNumberFormat="1" applyFont="1" applyFill="1" applyBorder="1" applyAlignment="1">
      <alignment horizontal="center" shrinkToFit="1"/>
    </xf>
    <xf numFmtId="168" fontId="1" fillId="2" borderId="7" xfId="0" quotePrefix="1" applyNumberFormat="1" applyFont="1" applyFill="1" applyBorder="1" applyAlignment="1">
      <alignment horizontal="center" shrinkToFit="1"/>
    </xf>
    <xf numFmtId="168" fontId="1" fillId="2" borderId="25" xfId="0" quotePrefix="1" applyNumberFormat="1" applyFont="1" applyFill="1" applyBorder="1" applyAlignment="1">
      <alignment horizontal="center" shrinkToFit="1"/>
    </xf>
    <xf numFmtId="168" fontId="1" fillId="2" borderId="54" xfId="0" quotePrefix="1" applyNumberFormat="1" applyFont="1" applyFill="1" applyBorder="1" applyAlignment="1">
      <alignment horizontal="center" shrinkToFit="1"/>
    </xf>
    <xf numFmtId="168" fontId="1" fillId="2" borderId="61" xfId="0" quotePrefix="1" applyNumberFormat="1" applyFont="1" applyFill="1" applyBorder="1" applyAlignment="1">
      <alignment horizontal="center" shrinkToFit="1"/>
    </xf>
    <xf numFmtId="168" fontId="1" fillId="2" borderId="58" xfId="0" quotePrefix="1" applyNumberFormat="1" applyFont="1" applyFill="1" applyBorder="1" applyAlignment="1">
      <alignment horizontal="center" shrinkToFit="1"/>
    </xf>
    <xf numFmtId="168" fontId="1" fillId="2" borderId="15" xfId="0" quotePrefix="1" applyNumberFormat="1" applyFont="1" applyFill="1" applyBorder="1" applyAlignment="1">
      <alignment horizontal="center" shrinkToFit="1"/>
    </xf>
    <xf numFmtId="168" fontId="1" fillId="2" borderId="17" xfId="0" quotePrefix="1" applyNumberFormat="1" applyFont="1" applyFill="1" applyBorder="1" applyAlignment="1">
      <alignment horizontal="center" shrinkToFit="1"/>
    </xf>
    <xf numFmtId="168" fontId="1" fillId="2" borderId="20" xfId="0" quotePrefix="1" applyNumberFormat="1" applyFont="1" applyFill="1" applyBorder="1" applyAlignment="1">
      <alignment horizontal="center" shrinkToFit="1"/>
    </xf>
    <xf numFmtId="0" fontId="1" fillId="17" borderId="78" xfId="0" applyFont="1" applyFill="1" applyBorder="1"/>
    <xf numFmtId="164" fontId="1" fillId="2" borderId="28" xfId="0" applyNumberFormat="1" applyFont="1" applyFill="1" applyBorder="1" applyAlignment="1">
      <alignment horizontal="center" shrinkToFit="1"/>
    </xf>
    <xf numFmtId="164" fontId="1" fillId="2" borderId="21" xfId="0" applyNumberFormat="1" applyFont="1" applyFill="1" applyBorder="1" applyAlignment="1">
      <alignment horizontal="center" shrinkToFit="1"/>
    </xf>
    <xf numFmtId="164" fontId="1" fillId="2" borderId="11" xfId="0" applyNumberFormat="1" applyFont="1" applyFill="1" applyBorder="1" applyAlignment="1">
      <alignment horizontal="center" shrinkToFit="1"/>
    </xf>
    <xf numFmtId="164" fontId="1" fillId="2" borderId="7" xfId="0" applyNumberFormat="1" applyFont="1" applyFill="1" applyBorder="1" applyAlignment="1">
      <alignment horizontal="center" shrinkToFit="1"/>
    </xf>
    <xf numFmtId="164" fontId="1" fillId="2" borderId="54" xfId="0" applyNumberFormat="1" applyFont="1" applyFill="1" applyBorder="1" applyAlignment="1">
      <alignment horizontal="center" shrinkToFit="1"/>
    </xf>
    <xf numFmtId="164" fontId="1" fillId="2" borderId="25" xfId="0" applyNumberFormat="1" applyFont="1" applyFill="1" applyBorder="1" applyAlignment="1">
      <alignment horizontal="center" shrinkToFit="1"/>
    </xf>
    <xf numFmtId="164" fontId="1" fillId="2" borderId="61" xfId="0" applyNumberFormat="1" applyFont="1" applyFill="1" applyBorder="1" applyAlignment="1">
      <alignment horizontal="center" shrinkToFit="1"/>
    </xf>
    <xf numFmtId="164" fontId="1" fillId="2" borderId="58" xfId="0" applyNumberFormat="1" applyFont="1" applyFill="1" applyBorder="1" applyAlignment="1">
      <alignment horizontal="center" shrinkToFit="1"/>
    </xf>
    <xf numFmtId="164" fontId="1" fillId="2" borderId="15" xfId="0" applyNumberFormat="1" applyFont="1" applyFill="1" applyBorder="1" applyAlignment="1">
      <alignment horizontal="center" shrinkToFit="1"/>
    </xf>
    <xf numFmtId="164" fontId="1" fillId="2" borderId="17" xfId="0" applyNumberFormat="1" applyFont="1" applyFill="1" applyBorder="1" applyAlignment="1">
      <alignment horizontal="center" shrinkToFit="1"/>
    </xf>
    <xf numFmtId="164" fontId="1" fillId="2" borderId="20" xfId="0" applyNumberFormat="1" applyFont="1" applyFill="1" applyBorder="1" applyAlignment="1">
      <alignment horizontal="center" shrinkToFit="1"/>
    </xf>
    <xf numFmtId="164" fontId="1" fillId="2" borderId="21" xfId="0" quotePrefix="1" applyNumberFormat="1" applyFont="1" applyFill="1" applyBorder="1" applyAlignment="1">
      <alignment horizontal="center" shrinkToFit="1"/>
    </xf>
    <xf numFmtId="164" fontId="1" fillId="2" borderId="11" xfId="0" quotePrefix="1" applyNumberFormat="1" applyFont="1" applyFill="1" applyBorder="1" applyAlignment="1">
      <alignment horizontal="center" shrinkToFit="1"/>
    </xf>
    <xf numFmtId="164" fontId="1" fillId="2" borderId="7" xfId="0" quotePrefix="1" applyNumberFormat="1" applyFont="1" applyFill="1" applyBorder="1" applyAlignment="1">
      <alignment horizontal="center" shrinkToFit="1"/>
    </xf>
    <xf numFmtId="164" fontId="1" fillId="2" borderId="25" xfId="0" quotePrefix="1" applyNumberFormat="1" applyFont="1" applyFill="1" applyBorder="1" applyAlignment="1">
      <alignment horizontal="center" shrinkToFit="1"/>
    </xf>
    <xf numFmtId="164" fontId="1" fillId="2" borderId="54" xfId="0" quotePrefix="1" applyNumberFormat="1" applyFont="1" applyFill="1" applyBorder="1" applyAlignment="1">
      <alignment horizontal="center" shrinkToFit="1"/>
    </xf>
    <xf numFmtId="164" fontId="1" fillId="2" borderId="61" xfId="0" quotePrefix="1" applyNumberFormat="1" applyFont="1" applyFill="1" applyBorder="1" applyAlignment="1">
      <alignment horizontal="center" shrinkToFit="1"/>
    </xf>
    <xf numFmtId="164" fontId="1" fillId="2" borderId="58" xfId="0" quotePrefix="1" applyNumberFormat="1" applyFont="1" applyFill="1" applyBorder="1" applyAlignment="1">
      <alignment horizontal="center" shrinkToFit="1"/>
    </xf>
    <xf numFmtId="164" fontId="1" fillId="2" borderId="15" xfId="0" quotePrefix="1" applyNumberFormat="1" applyFont="1" applyFill="1" applyBorder="1" applyAlignment="1">
      <alignment horizontal="center" shrinkToFit="1"/>
    </xf>
    <xf numFmtId="164" fontId="1" fillId="2" borderId="17" xfId="0" quotePrefix="1" applyNumberFormat="1" applyFont="1" applyFill="1" applyBorder="1" applyAlignment="1">
      <alignment horizontal="center" shrinkToFit="1"/>
    </xf>
    <xf numFmtId="164" fontId="1" fillId="2" borderId="20" xfId="0" quotePrefix="1" applyNumberFormat="1" applyFont="1" applyFill="1" applyBorder="1" applyAlignment="1">
      <alignment horizontal="center" shrinkToFit="1"/>
    </xf>
    <xf numFmtId="164" fontId="1" fillId="36" borderId="28" xfId="0" applyNumberFormat="1" applyFont="1" applyFill="1" applyBorder="1" applyAlignment="1">
      <alignment horizontal="center" shrinkToFit="1"/>
    </xf>
    <xf numFmtId="164" fontId="1" fillId="36" borderId="21" xfId="0" applyNumberFormat="1" applyFont="1" applyFill="1" applyBorder="1" applyAlignment="1">
      <alignment horizontal="center" shrinkToFit="1"/>
    </xf>
    <xf numFmtId="164" fontId="1" fillId="36" borderId="11" xfId="0" applyNumberFormat="1" applyFont="1" applyFill="1" applyBorder="1" applyAlignment="1">
      <alignment horizontal="center" shrinkToFit="1"/>
    </xf>
    <xf numFmtId="164" fontId="1" fillId="36" borderId="7" xfId="0" applyNumberFormat="1" applyFont="1" applyFill="1" applyBorder="1" applyAlignment="1">
      <alignment horizontal="center" shrinkToFit="1"/>
    </xf>
    <xf numFmtId="164" fontId="1" fillId="36" borderId="54" xfId="0" applyNumberFormat="1" applyFont="1" applyFill="1" applyBorder="1" applyAlignment="1">
      <alignment horizontal="center" shrinkToFit="1"/>
    </xf>
    <xf numFmtId="164" fontId="1" fillId="36" borderId="61" xfId="0" applyNumberFormat="1" applyFont="1" applyFill="1" applyBorder="1" applyAlignment="1">
      <alignment horizontal="center" shrinkToFit="1"/>
    </xf>
    <xf numFmtId="164" fontId="1" fillId="36" borderId="58" xfId="0" applyNumberFormat="1" applyFont="1" applyFill="1" applyBorder="1" applyAlignment="1">
      <alignment horizontal="center" shrinkToFit="1"/>
    </xf>
    <xf numFmtId="164" fontId="1" fillId="36" borderId="15" xfId="0" applyNumberFormat="1" applyFont="1" applyFill="1" applyBorder="1" applyAlignment="1">
      <alignment horizontal="center" shrinkToFit="1"/>
    </xf>
    <xf numFmtId="164" fontId="1" fillId="36" borderId="17" xfId="0" applyNumberFormat="1" applyFont="1" applyFill="1" applyBorder="1" applyAlignment="1">
      <alignment horizontal="center" shrinkToFit="1"/>
    </xf>
    <xf numFmtId="164" fontId="1" fillId="36" borderId="20" xfId="0" applyNumberFormat="1" applyFont="1" applyFill="1" applyBorder="1" applyAlignment="1">
      <alignment horizontal="center" shrinkToFit="1"/>
    </xf>
    <xf numFmtId="164" fontId="1" fillId="36" borderId="25" xfId="0" applyNumberFormat="1" applyFont="1" applyFill="1" applyBorder="1" applyAlignment="1">
      <alignment horizontal="center" shrinkToFit="1"/>
    </xf>
    <xf numFmtId="164" fontId="1" fillId="37" borderId="28" xfId="0" applyNumberFormat="1" applyFont="1" applyFill="1" applyBorder="1" applyAlignment="1">
      <alignment horizontal="center" shrinkToFit="1"/>
    </xf>
    <xf numFmtId="164" fontId="1" fillId="37" borderId="21" xfId="0" applyNumberFormat="1" applyFont="1" applyFill="1" applyBorder="1" applyAlignment="1">
      <alignment horizontal="center" shrinkToFit="1"/>
    </xf>
    <xf numFmtId="164" fontId="1" fillId="37" borderId="11" xfId="0" applyNumberFormat="1" applyFont="1" applyFill="1" applyBorder="1" applyAlignment="1">
      <alignment horizontal="center" shrinkToFit="1"/>
    </xf>
    <xf numFmtId="164" fontId="1" fillId="37" borderId="7" xfId="0" applyNumberFormat="1" applyFont="1" applyFill="1" applyBorder="1" applyAlignment="1">
      <alignment horizontal="center" shrinkToFit="1"/>
    </xf>
    <xf numFmtId="164" fontId="1" fillId="37" borderId="54" xfId="0" applyNumberFormat="1" applyFont="1" applyFill="1" applyBorder="1" applyAlignment="1">
      <alignment horizontal="center" shrinkToFit="1"/>
    </xf>
    <xf numFmtId="164" fontId="1" fillId="37" borderId="61" xfId="0" applyNumberFormat="1" applyFont="1" applyFill="1" applyBorder="1" applyAlignment="1">
      <alignment horizontal="center" shrinkToFit="1"/>
    </xf>
    <xf numFmtId="164" fontId="1" fillId="37" borderId="58" xfId="0" applyNumberFormat="1" applyFont="1" applyFill="1" applyBorder="1" applyAlignment="1">
      <alignment horizontal="center" shrinkToFit="1"/>
    </xf>
    <xf numFmtId="164" fontId="1" fillId="37" borderId="15" xfId="0" applyNumberFormat="1" applyFont="1" applyFill="1" applyBorder="1" applyAlignment="1">
      <alignment horizontal="center" shrinkToFit="1"/>
    </xf>
    <xf numFmtId="164" fontId="1" fillId="37" borderId="17" xfId="0" applyNumberFormat="1" applyFont="1" applyFill="1" applyBorder="1" applyAlignment="1">
      <alignment horizontal="center" shrinkToFit="1"/>
    </xf>
    <xf numFmtId="164" fontId="1" fillId="37" borderId="20" xfId="0" applyNumberFormat="1" applyFont="1" applyFill="1" applyBorder="1" applyAlignment="1">
      <alignment horizontal="center" shrinkToFit="1"/>
    </xf>
    <xf numFmtId="168" fontId="1" fillId="36" borderId="28" xfId="0" applyNumberFormat="1" applyFont="1" applyFill="1" applyBorder="1" applyAlignment="1">
      <alignment horizontal="center" shrinkToFit="1"/>
    </xf>
    <xf numFmtId="168" fontId="1" fillId="36" borderId="21" xfId="0" applyNumberFormat="1" applyFont="1" applyFill="1" applyBorder="1" applyAlignment="1">
      <alignment horizontal="center" shrinkToFit="1"/>
    </xf>
    <xf numFmtId="168" fontId="1" fillId="36" borderId="11" xfId="0" applyNumberFormat="1" applyFont="1" applyFill="1" applyBorder="1" applyAlignment="1">
      <alignment horizontal="center" shrinkToFit="1"/>
    </xf>
    <xf numFmtId="168" fontId="1" fillId="36" borderId="7" xfId="0" applyNumberFormat="1" applyFont="1" applyFill="1" applyBorder="1" applyAlignment="1">
      <alignment horizontal="center" shrinkToFit="1"/>
    </xf>
    <xf numFmtId="168" fontId="1" fillId="36" borderId="54" xfId="0" applyNumberFormat="1" applyFont="1" applyFill="1" applyBorder="1" applyAlignment="1">
      <alignment horizontal="center" shrinkToFit="1"/>
    </xf>
    <xf numFmtId="168" fontId="1" fillId="36" borderId="61" xfId="0" applyNumberFormat="1" applyFont="1" applyFill="1" applyBorder="1" applyAlignment="1">
      <alignment horizontal="center" shrinkToFit="1"/>
    </xf>
    <xf numFmtId="168" fontId="1" fillId="36" borderId="58" xfId="0" applyNumberFormat="1" applyFont="1" applyFill="1" applyBorder="1" applyAlignment="1">
      <alignment horizontal="center" shrinkToFit="1"/>
    </xf>
    <xf numFmtId="168" fontId="1" fillId="36" borderId="15" xfId="0" applyNumberFormat="1" applyFont="1" applyFill="1" applyBorder="1" applyAlignment="1">
      <alignment horizontal="center" shrinkToFit="1"/>
    </xf>
    <xf numFmtId="168" fontId="1" fillId="36" borderId="17" xfId="0" applyNumberFormat="1" applyFont="1" applyFill="1" applyBorder="1" applyAlignment="1">
      <alignment horizontal="center" shrinkToFit="1"/>
    </xf>
    <xf numFmtId="168" fontId="1" fillId="36" borderId="20" xfId="0" applyNumberFormat="1" applyFont="1" applyFill="1" applyBorder="1" applyAlignment="1">
      <alignment horizontal="center" shrinkToFit="1"/>
    </xf>
    <xf numFmtId="168" fontId="1" fillId="36" borderId="25" xfId="0" applyNumberFormat="1" applyFont="1" applyFill="1" applyBorder="1" applyAlignment="1">
      <alignment horizontal="center" shrinkToFit="1"/>
    </xf>
    <xf numFmtId="168" fontId="1" fillId="37" borderId="28" xfId="0" applyNumberFormat="1" applyFont="1" applyFill="1" applyBorder="1" applyAlignment="1">
      <alignment horizontal="center" shrinkToFit="1"/>
    </xf>
    <xf numFmtId="168" fontId="1" fillId="37" borderId="21" xfId="0" applyNumberFormat="1" applyFont="1" applyFill="1" applyBorder="1" applyAlignment="1">
      <alignment horizontal="center" shrinkToFit="1"/>
    </xf>
    <xf numFmtId="168" fontId="1" fillId="37" borderId="11" xfId="0" applyNumberFormat="1" applyFont="1" applyFill="1" applyBorder="1" applyAlignment="1">
      <alignment horizontal="center" shrinkToFit="1"/>
    </xf>
    <xf numFmtId="168" fontId="1" fillId="37" borderId="7" xfId="0" applyNumberFormat="1" applyFont="1" applyFill="1" applyBorder="1" applyAlignment="1">
      <alignment horizontal="center" shrinkToFit="1"/>
    </xf>
    <xf numFmtId="168" fontId="1" fillId="37" borderId="54" xfId="0" applyNumberFormat="1" applyFont="1" applyFill="1" applyBorder="1" applyAlignment="1">
      <alignment horizontal="center" shrinkToFit="1"/>
    </xf>
    <xf numFmtId="168" fontId="1" fillId="37" borderId="61" xfId="0" applyNumberFormat="1" applyFont="1" applyFill="1" applyBorder="1" applyAlignment="1">
      <alignment horizontal="center" shrinkToFit="1"/>
    </xf>
    <xf numFmtId="168" fontId="1" fillId="37" borderId="58" xfId="0" applyNumberFormat="1" applyFont="1" applyFill="1" applyBorder="1" applyAlignment="1">
      <alignment horizontal="center" shrinkToFit="1"/>
    </xf>
    <xf numFmtId="168" fontId="1" fillId="37" borderId="15" xfId="0" applyNumberFormat="1" applyFont="1" applyFill="1" applyBorder="1" applyAlignment="1">
      <alignment horizontal="center" shrinkToFit="1"/>
    </xf>
    <xf numFmtId="168" fontId="1" fillId="37" borderId="17" xfId="0" applyNumberFormat="1" applyFont="1" applyFill="1" applyBorder="1" applyAlignment="1">
      <alignment horizontal="center" shrinkToFit="1"/>
    </xf>
    <xf numFmtId="168" fontId="1" fillId="37" borderId="20" xfId="0" applyNumberFormat="1" applyFont="1" applyFill="1" applyBorder="1" applyAlignment="1">
      <alignment horizontal="center" shrinkToFit="1"/>
    </xf>
    <xf numFmtId="0" fontId="1" fillId="2" borderId="37" xfId="0" applyFont="1" applyFill="1" applyBorder="1" applyAlignment="1">
      <alignment shrinkToFit="1"/>
    </xf>
    <xf numFmtId="0" fontId="1" fillId="2" borderId="79" xfId="0" applyFont="1" applyFill="1" applyBorder="1" applyAlignment="1">
      <alignment shrinkToFit="1"/>
    </xf>
    <xf numFmtId="3" fontId="1" fillId="3" borderId="0" xfId="0" applyNumberFormat="1" applyFont="1" applyFill="1" applyAlignment="1">
      <alignment horizontal="center" shrinkToFit="1"/>
    </xf>
    <xf numFmtId="0" fontId="1" fillId="2" borderId="80" xfId="0" applyFont="1" applyFill="1" applyBorder="1" applyAlignment="1">
      <alignment shrinkToFit="1"/>
    </xf>
    <xf numFmtId="3" fontId="1" fillId="2" borderId="8" xfId="0" applyNumberFormat="1" applyFont="1" applyFill="1" applyBorder="1" applyAlignment="1">
      <alignment shrinkToFit="1"/>
    </xf>
    <xf numFmtId="3" fontId="1" fillId="2" borderId="28" xfId="0" applyNumberFormat="1" applyFont="1" applyFill="1" applyBorder="1" applyAlignment="1">
      <alignment shrinkToFit="1"/>
    </xf>
    <xf numFmtId="0" fontId="0" fillId="15" borderId="84" xfId="0" applyFill="1" applyBorder="1" applyAlignment="1">
      <alignment horizontal="center" vertical="center" shrinkToFit="1"/>
    </xf>
    <xf numFmtId="0" fontId="0" fillId="4" borderId="85" xfId="0" applyFill="1" applyBorder="1" applyAlignment="1">
      <alignment horizontal="center" vertical="center" shrinkToFit="1"/>
    </xf>
    <xf numFmtId="0" fontId="0" fillId="16" borderId="86" xfId="0" applyFill="1" applyBorder="1" applyAlignment="1">
      <alignment horizontal="center" vertical="center" shrinkToFit="1"/>
    </xf>
    <xf numFmtId="0" fontId="1" fillId="2" borderId="38" xfId="0" applyFont="1" applyFill="1" applyBorder="1" applyAlignment="1">
      <alignment shrinkToFit="1"/>
    </xf>
    <xf numFmtId="0" fontId="1" fillId="2" borderId="39" xfId="0" applyFont="1" applyFill="1" applyBorder="1" applyAlignment="1">
      <alignment shrinkToFit="1"/>
    </xf>
    <xf numFmtId="0" fontId="1" fillId="2" borderId="87" xfId="0" applyFont="1" applyFill="1" applyBorder="1" applyAlignment="1">
      <alignment shrinkToFit="1"/>
    </xf>
    <xf numFmtId="0" fontId="1" fillId="18" borderId="88" xfId="0" applyFont="1" applyFill="1" applyBorder="1" applyAlignment="1">
      <alignment horizontal="center" vertical="center" shrinkToFit="1"/>
    </xf>
    <xf numFmtId="3" fontId="1" fillId="2" borderId="10" xfId="0" applyNumberFormat="1" applyFont="1" applyFill="1" applyBorder="1" applyAlignment="1">
      <alignment shrinkToFit="1"/>
    </xf>
    <xf numFmtId="0" fontId="1" fillId="5" borderId="89" xfId="0" applyFont="1" applyFill="1" applyBorder="1" applyAlignment="1">
      <alignment horizontal="center" vertical="center" shrinkToFit="1"/>
    </xf>
    <xf numFmtId="0" fontId="1" fillId="2" borderId="40" xfId="0" applyFont="1" applyFill="1" applyBorder="1" applyAlignment="1">
      <alignment shrinkToFit="1"/>
    </xf>
    <xf numFmtId="0" fontId="1" fillId="2" borderId="41" xfId="0" applyFont="1" applyFill="1" applyBorder="1" applyAlignment="1">
      <alignment shrinkToFit="1"/>
    </xf>
    <xf numFmtId="0" fontId="1" fillId="2" borderId="90" xfId="0" applyFont="1" applyFill="1" applyBorder="1" applyAlignment="1">
      <alignment shrinkToFit="1"/>
    </xf>
    <xf numFmtId="0" fontId="1" fillId="20" borderId="52" xfId="0" applyFont="1" applyFill="1" applyBorder="1" applyAlignment="1">
      <alignment horizontal="center" vertical="center" shrinkToFit="1"/>
    </xf>
    <xf numFmtId="3" fontId="1" fillId="2" borderId="11" xfId="0" applyNumberFormat="1" applyFont="1" applyFill="1" applyBorder="1" applyAlignment="1">
      <alignment shrinkToFit="1"/>
    </xf>
    <xf numFmtId="0" fontId="1" fillId="6" borderId="91" xfId="0" applyFont="1" applyFill="1" applyBorder="1" applyAlignment="1">
      <alignment horizontal="center" vertical="center" shrinkToFit="1"/>
    </xf>
    <xf numFmtId="165" fontId="1" fillId="2" borderId="92" xfId="0" applyNumberFormat="1" applyFont="1" applyFill="1" applyBorder="1" applyAlignment="1">
      <alignment shrinkToFit="1"/>
    </xf>
    <xf numFmtId="0" fontId="1" fillId="2" borderId="93" xfId="0" applyFont="1" applyFill="1" applyBorder="1" applyAlignment="1">
      <alignment shrinkToFit="1"/>
    </xf>
    <xf numFmtId="0" fontId="1" fillId="2" borderId="1" xfId="0" applyFont="1" applyFill="1" applyBorder="1" applyAlignment="1">
      <alignment shrinkToFit="1"/>
    </xf>
    <xf numFmtId="0" fontId="1" fillId="2" borderId="23" xfId="0" applyFont="1" applyFill="1" applyBorder="1" applyAlignment="1">
      <alignment shrinkToFit="1"/>
    </xf>
    <xf numFmtId="0" fontId="0" fillId="22" borderId="27" xfId="0" applyFill="1" applyBorder="1" applyAlignment="1">
      <alignment horizontal="center" vertical="center" shrinkToFit="1"/>
    </xf>
    <xf numFmtId="3" fontId="1" fillId="2" borderId="94" xfId="0" applyNumberFormat="1" applyFont="1" applyFill="1" applyBorder="1" applyAlignment="1">
      <alignment shrinkToFit="1"/>
    </xf>
    <xf numFmtId="0" fontId="1" fillId="7" borderId="95" xfId="0" applyFont="1" applyFill="1" applyBorder="1" applyAlignment="1">
      <alignment horizontal="center" vertical="center" shrinkToFit="1"/>
    </xf>
    <xf numFmtId="165" fontId="1" fillId="2" borderId="62" xfId="0" applyNumberFormat="1" applyFont="1" applyFill="1" applyBorder="1" applyAlignment="1">
      <alignment shrinkToFit="1"/>
    </xf>
    <xf numFmtId="165" fontId="1" fillId="2" borderId="42" xfId="0" applyNumberFormat="1" applyFont="1" applyFill="1" applyBorder="1" applyAlignment="1">
      <alignment shrinkToFit="1"/>
    </xf>
    <xf numFmtId="165" fontId="1" fillId="2" borderId="60" xfId="0" applyNumberFormat="1" applyFont="1" applyFill="1" applyBorder="1" applyAlignment="1">
      <alignment shrinkToFit="1"/>
    </xf>
    <xf numFmtId="0" fontId="1" fillId="2" borderId="42" xfId="0" applyFont="1" applyFill="1" applyBorder="1" applyAlignment="1">
      <alignment shrinkToFit="1"/>
    </xf>
    <xf numFmtId="0" fontId="1" fillId="2" borderId="60" xfId="0" applyFont="1" applyFill="1" applyBorder="1" applyAlignment="1">
      <alignment shrinkToFit="1"/>
    </xf>
    <xf numFmtId="0" fontId="1" fillId="2" borderId="96" xfId="0" applyFont="1" applyFill="1" applyBorder="1" applyAlignment="1">
      <alignment shrinkToFit="1"/>
    </xf>
    <xf numFmtId="3" fontId="1" fillId="2" borderId="97" xfId="0" applyNumberFormat="1" applyFont="1" applyFill="1" applyBorder="1" applyAlignment="1">
      <alignment shrinkToFit="1"/>
    </xf>
    <xf numFmtId="3" fontId="1" fillId="2" borderId="98" xfId="0" applyNumberFormat="1" applyFont="1" applyFill="1" applyBorder="1" applyAlignment="1">
      <alignment shrinkToFit="1"/>
    </xf>
    <xf numFmtId="0" fontId="0" fillId="8" borderId="99" xfId="0" applyFill="1" applyBorder="1" applyAlignment="1">
      <alignment horizontal="center" vertical="center" shrinkToFit="1"/>
    </xf>
    <xf numFmtId="165" fontId="1" fillId="2" borderId="63" xfId="0" applyNumberFormat="1" applyFont="1" applyFill="1" applyBorder="1" applyAlignment="1">
      <alignment shrinkToFit="1"/>
    </xf>
    <xf numFmtId="165" fontId="1" fillId="2" borderId="64" xfId="0" applyNumberFormat="1" applyFont="1" applyFill="1" applyBorder="1" applyAlignment="1">
      <alignment shrinkToFit="1"/>
    </xf>
    <xf numFmtId="0" fontId="1" fillId="2" borderId="63" xfId="0" applyFont="1" applyFill="1" applyBorder="1" applyAlignment="1">
      <alignment shrinkToFit="1"/>
    </xf>
    <xf numFmtId="0" fontId="1" fillId="2" borderId="64" xfId="0" applyFont="1" applyFill="1" applyBorder="1" applyAlignment="1">
      <alignment shrinkToFit="1"/>
    </xf>
    <xf numFmtId="0" fontId="1" fillId="2" borderId="101" xfId="0" applyFont="1" applyFill="1" applyBorder="1" applyAlignment="1">
      <alignment shrinkToFit="1"/>
    </xf>
    <xf numFmtId="0" fontId="0" fillId="26" borderId="27" xfId="0" applyFill="1" applyBorder="1" applyAlignment="1">
      <alignment horizontal="center" vertical="center" shrinkToFit="1"/>
    </xf>
    <xf numFmtId="3" fontId="1" fillId="2" borderId="55" xfId="0" applyNumberFormat="1" applyFont="1" applyFill="1" applyBorder="1" applyAlignment="1">
      <alignment shrinkToFit="1"/>
    </xf>
    <xf numFmtId="0" fontId="1" fillId="34" borderId="102" xfId="0" applyFont="1" applyFill="1" applyBorder="1" applyAlignment="1">
      <alignment horizontal="center" vertical="center" shrinkToFit="1"/>
    </xf>
    <xf numFmtId="165" fontId="1" fillId="2" borderId="59" xfId="0" applyNumberFormat="1" applyFont="1" applyFill="1" applyBorder="1" applyAlignment="1">
      <alignment shrinkToFit="1"/>
    </xf>
    <xf numFmtId="165" fontId="1" fillId="2" borderId="43" xfId="0" applyNumberFormat="1" applyFont="1" applyFill="1" applyBorder="1" applyAlignment="1">
      <alignment shrinkToFit="1"/>
    </xf>
    <xf numFmtId="165" fontId="1" fillId="2" borderId="44" xfId="0" applyNumberFormat="1" applyFont="1" applyFill="1" applyBorder="1" applyAlignment="1">
      <alignment shrinkToFit="1"/>
    </xf>
    <xf numFmtId="0" fontId="1" fillId="2" borderId="59" xfId="0" applyFont="1" applyFill="1" applyBorder="1" applyAlignment="1">
      <alignment shrinkToFit="1"/>
    </xf>
    <xf numFmtId="0" fontId="1" fillId="2" borderId="43" xfId="0" applyFont="1" applyFill="1" applyBorder="1" applyAlignment="1">
      <alignment shrinkToFit="1"/>
    </xf>
    <xf numFmtId="0" fontId="1" fillId="2" borderId="44" xfId="0" applyFont="1" applyFill="1" applyBorder="1" applyAlignment="1">
      <alignment shrinkToFit="1"/>
    </xf>
    <xf numFmtId="0" fontId="1" fillId="2" borderId="103" xfId="0" applyFont="1" applyFill="1" applyBorder="1" applyAlignment="1">
      <alignment shrinkToFit="1"/>
    </xf>
    <xf numFmtId="0" fontId="0" fillId="28" borderId="27" xfId="0" applyFill="1" applyBorder="1" applyAlignment="1">
      <alignment horizontal="center" vertical="center" shrinkToFit="1"/>
    </xf>
    <xf numFmtId="3" fontId="1" fillId="2" borderId="14" xfId="0" applyNumberFormat="1" applyFont="1" applyFill="1" applyBorder="1" applyAlignment="1">
      <alignment shrinkToFit="1"/>
    </xf>
    <xf numFmtId="0" fontId="0" fillId="9" borderId="105" xfId="0" applyFill="1" applyBorder="1" applyAlignment="1">
      <alignment horizontal="center" vertical="center" shrinkToFit="1"/>
    </xf>
    <xf numFmtId="165" fontId="1" fillId="2" borderId="45" xfId="0" applyNumberFormat="1" applyFont="1" applyFill="1" applyBorder="1" applyAlignment="1">
      <alignment shrinkToFit="1"/>
    </xf>
    <xf numFmtId="165" fontId="1" fillId="2" borderId="46" xfId="0" applyNumberFormat="1" applyFont="1" applyFill="1" applyBorder="1" applyAlignment="1">
      <alignment shrinkToFit="1"/>
    </xf>
    <xf numFmtId="0" fontId="1" fillId="2" borderId="45" xfId="0" applyFont="1" applyFill="1" applyBorder="1" applyAlignment="1">
      <alignment shrinkToFit="1"/>
    </xf>
    <xf numFmtId="0" fontId="1" fillId="2" borderId="46" xfId="0" applyFont="1" applyFill="1" applyBorder="1" applyAlignment="1">
      <alignment shrinkToFit="1"/>
    </xf>
    <xf numFmtId="0" fontId="1" fillId="2" borderId="106" xfId="0" applyFont="1" applyFill="1" applyBorder="1" applyAlignment="1">
      <alignment shrinkToFit="1"/>
    </xf>
    <xf numFmtId="0" fontId="0" fillId="30" borderId="27" xfId="0" applyFill="1" applyBorder="1" applyAlignment="1">
      <alignment horizontal="center" vertical="center" shrinkToFit="1"/>
    </xf>
    <xf numFmtId="3" fontId="1" fillId="2" borderId="108" xfId="0" applyNumberFormat="1" applyFont="1" applyFill="1" applyBorder="1" applyAlignment="1">
      <alignment shrinkToFit="1"/>
    </xf>
    <xf numFmtId="0" fontId="0" fillId="12" borderId="109" xfId="0" applyFill="1" applyBorder="1" applyAlignment="1">
      <alignment horizontal="center" vertical="center" shrinkToFit="1"/>
    </xf>
    <xf numFmtId="165" fontId="1" fillId="2" borderId="47" xfId="0" applyNumberFormat="1" applyFont="1" applyFill="1" applyBorder="1" applyAlignment="1">
      <alignment shrinkToFit="1"/>
    </xf>
    <xf numFmtId="165" fontId="1" fillId="2" borderId="48" xfId="0" applyNumberFormat="1" applyFont="1" applyFill="1" applyBorder="1" applyAlignment="1">
      <alignment shrinkToFit="1"/>
    </xf>
    <xf numFmtId="0" fontId="1" fillId="2" borderId="47" xfId="0" applyFont="1" applyFill="1" applyBorder="1" applyAlignment="1">
      <alignment shrinkToFit="1"/>
    </xf>
    <xf numFmtId="0" fontId="1" fillId="2" borderId="48" xfId="0" applyFont="1" applyFill="1" applyBorder="1" applyAlignment="1">
      <alignment shrinkToFit="1"/>
    </xf>
    <xf numFmtId="0" fontId="1" fillId="2" borderId="110" xfId="0" applyFont="1" applyFill="1" applyBorder="1" applyAlignment="1">
      <alignment shrinkToFit="1"/>
    </xf>
    <xf numFmtId="0" fontId="1" fillId="32" borderId="27" xfId="0" applyFont="1" applyFill="1" applyBorder="1" applyAlignment="1">
      <alignment horizontal="center" vertical="center" shrinkToFit="1"/>
    </xf>
    <xf numFmtId="3" fontId="1" fillId="2" borderId="17" xfId="0" applyNumberFormat="1" applyFont="1" applyFill="1" applyBorder="1" applyAlignment="1">
      <alignment shrinkToFit="1"/>
    </xf>
    <xf numFmtId="0" fontId="0" fillId="10" borderId="112" xfId="0" applyFill="1" applyBorder="1" applyAlignment="1">
      <alignment horizontal="center" vertical="center" shrinkToFit="1"/>
    </xf>
    <xf numFmtId="165" fontId="1" fillId="2" borderId="49" xfId="0" applyNumberFormat="1" applyFont="1" applyFill="1" applyBorder="1" applyAlignment="1">
      <alignment shrinkToFit="1"/>
    </xf>
    <xf numFmtId="0" fontId="1" fillId="2" borderId="49" xfId="0" applyFont="1" applyFill="1" applyBorder="1" applyAlignment="1">
      <alignment shrinkToFit="1"/>
    </xf>
    <xf numFmtId="0" fontId="1" fillId="2" borderId="113" xfId="0" applyFont="1" applyFill="1" applyBorder="1" applyAlignment="1">
      <alignment shrinkToFit="1"/>
    </xf>
    <xf numFmtId="3" fontId="1" fillId="2" borderId="20" xfId="0" applyNumberFormat="1" applyFont="1" applyFill="1" applyBorder="1" applyAlignment="1">
      <alignment shrinkToFit="1"/>
    </xf>
    <xf numFmtId="0" fontId="1" fillId="11" borderId="114" xfId="0" applyFont="1" applyFill="1" applyBorder="1" applyAlignment="1">
      <alignment horizontal="center" vertical="center" shrinkToFit="1"/>
    </xf>
    <xf numFmtId="0" fontId="1" fillId="33" borderId="115" xfId="0" applyFont="1" applyFill="1" applyBorder="1" applyAlignment="1">
      <alignment horizontal="center" shrinkToFit="1"/>
    </xf>
    <xf numFmtId="0" fontId="0" fillId="8" borderId="116" xfId="0" applyFill="1" applyBorder="1" applyAlignment="1">
      <alignment horizontal="center" vertical="center" shrinkToFit="1"/>
    </xf>
    <xf numFmtId="0" fontId="1" fillId="2" borderId="117" xfId="0" applyFont="1" applyFill="1" applyBorder="1" applyAlignment="1">
      <alignment shrinkToFit="1"/>
    </xf>
    <xf numFmtId="0" fontId="1" fillId="2" borderId="118" xfId="0" applyFont="1" applyFill="1" applyBorder="1" applyAlignment="1">
      <alignment shrinkToFit="1"/>
    </xf>
    <xf numFmtId="164" fontId="1" fillId="36" borderId="118" xfId="0" applyNumberFormat="1" applyFont="1" applyFill="1" applyBorder="1" applyAlignment="1">
      <alignment horizontal="center" shrinkToFit="1"/>
    </xf>
    <xf numFmtId="0" fontId="1" fillId="2" borderId="118" xfId="0" applyFont="1" applyFill="1" applyBorder="1" applyAlignment="1">
      <alignment horizontal="left" shrinkToFit="1"/>
    </xf>
    <xf numFmtId="164" fontId="1" fillId="2" borderId="118" xfId="0" applyNumberFormat="1" applyFont="1" applyFill="1" applyBorder="1" applyAlignment="1">
      <alignment horizontal="center" shrinkToFit="1"/>
    </xf>
    <xf numFmtId="164" fontId="1" fillId="2" borderId="118" xfId="0" quotePrefix="1" applyNumberFormat="1" applyFont="1" applyFill="1" applyBorder="1" applyAlignment="1">
      <alignment horizontal="center" shrinkToFit="1"/>
    </xf>
    <xf numFmtId="165" fontId="1" fillId="2" borderId="111" xfId="0" applyNumberFormat="1" applyFont="1" applyFill="1" applyBorder="1" applyAlignment="1">
      <alignment shrinkToFit="1"/>
    </xf>
    <xf numFmtId="3" fontId="1" fillId="2" borderId="118" xfId="0" applyNumberFormat="1" applyFont="1" applyFill="1" applyBorder="1" applyAlignment="1">
      <alignment shrinkToFit="1"/>
    </xf>
    <xf numFmtId="0" fontId="1" fillId="2" borderId="119" xfId="0" applyFont="1" applyFill="1" applyBorder="1" applyAlignment="1">
      <alignment shrinkToFit="1"/>
    </xf>
    <xf numFmtId="168" fontId="1" fillId="36" borderId="118" xfId="0" applyNumberFormat="1" applyFont="1" applyFill="1" applyBorder="1" applyAlignment="1">
      <alignment horizontal="center" shrinkToFit="1"/>
    </xf>
    <xf numFmtId="168" fontId="1" fillId="2" borderId="118" xfId="0" applyNumberFormat="1" applyFont="1" applyFill="1" applyBorder="1" applyAlignment="1">
      <alignment horizontal="center" shrinkToFit="1"/>
    </xf>
    <xf numFmtId="168" fontId="1" fillId="2" borderId="118" xfId="0" quotePrefix="1" applyNumberFormat="1" applyFont="1" applyFill="1" applyBorder="1" applyAlignment="1">
      <alignment horizontal="center" shrinkToFit="1"/>
    </xf>
    <xf numFmtId="0" fontId="1" fillId="2" borderId="111" xfId="0" applyFont="1" applyFill="1" applyBorder="1" applyAlignment="1">
      <alignment shrinkToFit="1"/>
    </xf>
    <xf numFmtId="3" fontId="1" fillId="2" borderId="120" xfId="0" applyNumberFormat="1" applyFont="1" applyFill="1" applyBorder="1" applyAlignment="1">
      <alignment shrinkToFit="1"/>
    </xf>
    <xf numFmtId="164" fontId="1" fillId="37" borderId="0" xfId="0" applyNumberFormat="1" applyFont="1" applyFill="1" applyAlignment="1">
      <alignment horizontal="center" shrinkToFit="1"/>
    </xf>
    <xf numFmtId="168" fontId="1" fillId="37" borderId="0" xfId="0" applyNumberFormat="1" applyFont="1" applyFill="1" applyAlignment="1">
      <alignment horizontal="center" shrinkToFit="1"/>
    </xf>
    <xf numFmtId="0" fontId="1" fillId="2" borderId="121" xfId="0" applyFont="1" applyFill="1" applyBorder="1" applyAlignment="1">
      <alignment shrinkToFit="1"/>
    </xf>
    <xf numFmtId="164" fontId="1" fillId="36" borderId="121" xfId="0" applyNumberFormat="1" applyFont="1" applyFill="1" applyBorder="1" applyAlignment="1">
      <alignment horizontal="center" shrinkToFit="1"/>
    </xf>
    <xf numFmtId="0" fontId="1" fillId="2" borderId="121" xfId="0" applyFont="1" applyFill="1" applyBorder="1" applyAlignment="1">
      <alignment horizontal="left" shrinkToFit="1"/>
    </xf>
    <xf numFmtId="164" fontId="1" fillId="2" borderId="121" xfId="0" applyNumberFormat="1" applyFont="1" applyFill="1" applyBorder="1" applyAlignment="1">
      <alignment horizontal="center" shrinkToFit="1"/>
    </xf>
    <xf numFmtId="164" fontId="1" fillId="2" borderId="121" xfId="0" quotePrefix="1" applyNumberFormat="1" applyFont="1" applyFill="1" applyBorder="1" applyAlignment="1">
      <alignment horizontal="center" shrinkToFit="1"/>
    </xf>
    <xf numFmtId="3" fontId="1" fillId="2" borderId="121" xfId="0" applyNumberFormat="1" applyFont="1" applyFill="1" applyBorder="1" applyAlignment="1">
      <alignment shrinkToFit="1"/>
    </xf>
    <xf numFmtId="0" fontId="1" fillId="18" borderId="122" xfId="0" applyFont="1" applyFill="1" applyBorder="1" applyAlignment="1">
      <alignment horizontal="center" vertical="center" shrinkToFit="1"/>
    </xf>
    <xf numFmtId="0" fontId="1" fillId="2" borderId="123" xfId="0" applyFont="1" applyFill="1" applyBorder="1" applyAlignment="1">
      <alignment shrinkToFit="1"/>
    </xf>
    <xf numFmtId="168" fontId="1" fillId="36" borderId="121" xfId="0" applyNumberFormat="1" applyFont="1" applyFill="1" applyBorder="1" applyAlignment="1">
      <alignment horizontal="center" shrinkToFit="1"/>
    </xf>
    <xf numFmtId="168" fontId="1" fillId="2" borderId="121" xfId="0" applyNumberFormat="1" applyFont="1" applyFill="1" applyBorder="1" applyAlignment="1">
      <alignment horizontal="center" shrinkToFit="1"/>
    </xf>
    <xf numFmtId="168" fontId="1" fillId="2" borderId="121" xfId="0" quotePrefix="1" applyNumberFormat="1" applyFont="1" applyFill="1" applyBorder="1" applyAlignment="1">
      <alignment horizontal="center" shrinkToFit="1"/>
    </xf>
    <xf numFmtId="0" fontId="1" fillId="13" borderId="124" xfId="0" applyFont="1" applyFill="1" applyBorder="1" applyAlignment="1">
      <alignment horizontal="center" vertical="center" shrinkToFit="1"/>
    </xf>
    <xf numFmtId="164" fontId="1" fillId="36" borderId="10" xfId="0" applyNumberFormat="1" applyFont="1" applyFill="1" applyBorder="1" applyAlignment="1">
      <alignment horizontal="center" shrinkToFit="1"/>
    </xf>
    <xf numFmtId="0" fontId="1" fillId="2" borderId="10" xfId="0" applyFont="1" applyFill="1" applyBorder="1" applyAlignment="1">
      <alignment horizontal="left" shrinkToFit="1"/>
    </xf>
    <xf numFmtId="164" fontId="1" fillId="2" borderId="10" xfId="0" applyNumberFormat="1" applyFont="1" applyFill="1" applyBorder="1" applyAlignment="1">
      <alignment horizontal="center" shrinkToFit="1"/>
    </xf>
    <xf numFmtId="164" fontId="1" fillId="2" borderId="10" xfId="0" quotePrefix="1" applyNumberFormat="1" applyFont="1" applyFill="1" applyBorder="1" applyAlignment="1">
      <alignment horizontal="center" shrinkToFit="1"/>
    </xf>
    <xf numFmtId="0" fontId="1" fillId="13" borderId="125" xfId="0" applyFont="1" applyFill="1" applyBorder="1" applyAlignment="1">
      <alignment horizontal="center" vertical="center" shrinkToFit="1"/>
    </xf>
    <xf numFmtId="0" fontId="1" fillId="2" borderId="126" xfId="0" applyFont="1" applyFill="1" applyBorder="1" applyAlignment="1">
      <alignment shrinkToFit="1"/>
    </xf>
    <xf numFmtId="168" fontId="1" fillId="36" borderId="10" xfId="0" applyNumberFormat="1" applyFont="1" applyFill="1" applyBorder="1" applyAlignment="1">
      <alignment horizontal="center" shrinkToFit="1"/>
    </xf>
    <xf numFmtId="168" fontId="1" fillId="2" borderId="10" xfId="0" applyNumberFormat="1" applyFont="1" applyFill="1" applyBorder="1" applyAlignment="1">
      <alignment horizontal="center" shrinkToFit="1"/>
    </xf>
    <xf numFmtId="168" fontId="1" fillId="2" borderId="10" xfId="0" quotePrefix="1" applyNumberFormat="1" applyFont="1" applyFill="1" applyBorder="1" applyAlignment="1">
      <alignment horizontal="center" shrinkToFit="1"/>
    </xf>
    <xf numFmtId="0" fontId="1" fillId="5" borderId="127" xfId="0" applyFont="1" applyFill="1" applyBorder="1" applyAlignment="1">
      <alignment horizontal="center" vertical="center" shrinkToFit="1"/>
    </xf>
    <xf numFmtId="0" fontId="1" fillId="14" borderId="129" xfId="0" applyFont="1" applyFill="1" applyBorder="1" applyAlignment="1">
      <alignment horizontal="center" vertical="center" shrinkToFit="1"/>
    </xf>
    <xf numFmtId="0" fontId="1" fillId="2" borderId="130" xfId="0" applyFont="1" applyFill="1" applyBorder="1" applyAlignment="1">
      <alignment shrinkToFit="1"/>
    </xf>
    <xf numFmtId="164" fontId="1" fillId="37" borderId="130" xfId="0" applyNumberFormat="1" applyFont="1" applyFill="1" applyBorder="1" applyAlignment="1">
      <alignment horizontal="center" shrinkToFit="1"/>
    </xf>
    <xf numFmtId="0" fontId="1" fillId="2" borderId="130" xfId="0" applyFont="1" applyFill="1" applyBorder="1" applyAlignment="1">
      <alignment horizontal="left" shrinkToFit="1"/>
    </xf>
    <xf numFmtId="164" fontId="1" fillId="2" borderId="130" xfId="0" applyNumberFormat="1" applyFont="1" applyFill="1" applyBorder="1" applyAlignment="1">
      <alignment horizontal="center" shrinkToFit="1"/>
    </xf>
    <xf numFmtId="164" fontId="1" fillId="2" borderId="130" xfId="0" quotePrefix="1" applyNumberFormat="1" applyFont="1" applyFill="1" applyBorder="1" applyAlignment="1">
      <alignment horizontal="center" shrinkToFit="1"/>
    </xf>
    <xf numFmtId="3" fontId="1" fillId="2" borderId="12" xfId="0" applyNumberFormat="1" applyFont="1" applyFill="1" applyBorder="1" applyAlignment="1">
      <alignment shrinkToFit="1"/>
    </xf>
    <xf numFmtId="0" fontId="1" fillId="14" borderId="131" xfId="0" applyFont="1" applyFill="1" applyBorder="1" applyAlignment="1">
      <alignment horizontal="center" vertical="center" shrinkToFit="1"/>
    </xf>
    <xf numFmtId="0" fontId="1" fillId="2" borderId="132" xfId="0" applyFont="1" applyFill="1" applyBorder="1" applyAlignment="1">
      <alignment shrinkToFit="1"/>
    </xf>
    <xf numFmtId="168" fontId="1" fillId="37" borderId="130" xfId="0" applyNumberFormat="1" applyFont="1" applyFill="1" applyBorder="1" applyAlignment="1">
      <alignment horizontal="center" shrinkToFit="1"/>
    </xf>
    <xf numFmtId="168" fontId="1" fillId="2" borderId="130" xfId="0" applyNumberFormat="1" applyFont="1" applyFill="1" applyBorder="1" applyAlignment="1">
      <alignment horizontal="center" shrinkToFit="1"/>
    </xf>
    <xf numFmtId="168" fontId="1" fillId="2" borderId="130" xfId="0" quotePrefix="1" applyNumberFormat="1" applyFont="1" applyFill="1" applyBorder="1" applyAlignment="1">
      <alignment horizontal="center" shrinkToFit="1"/>
    </xf>
    <xf numFmtId="3" fontId="1" fillId="2" borderId="133" xfId="0" applyNumberFormat="1" applyFont="1" applyFill="1" applyBorder="1" applyAlignment="1">
      <alignment shrinkToFit="1"/>
    </xf>
    <xf numFmtId="164" fontId="1" fillId="37" borderId="13" xfId="0" applyNumberFormat="1" applyFont="1" applyFill="1" applyBorder="1" applyAlignment="1">
      <alignment horizontal="center" shrinkToFit="1"/>
    </xf>
    <xf numFmtId="0" fontId="1" fillId="2" borderId="13" xfId="0" applyFont="1" applyFill="1" applyBorder="1" applyAlignment="1">
      <alignment horizontal="left" shrinkToFit="1"/>
    </xf>
    <xf numFmtId="164" fontId="1" fillId="2" borderId="13" xfId="0" applyNumberFormat="1" applyFont="1" applyFill="1" applyBorder="1" applyAlignment="1">
      <alignment horizontal="center" shrinkToFit="1"/>
    </xf>
    <xf numFmtId="164" fontId="1" fillId="2" borderId="13" xfId="0" quotePrefix="1" applyNumberFormat="1" applyFont="1" applyFill="1" applyBorder="1" applyAlignment="1">
      <alignment horizontal="center" shrinkToFit="1"/>
    </xf>
    <xf numFmtId="3" fontId="1" fillId="2" borderId="13" xfId="0" applyNumberFormat="1" applyFont="1" applyFill="1" applyBorder="1" applyAlignment="1">
      <alignment shrinkToFit="1"/>
    </xf>
    <xf numFmtId="0" fontId="1" fillId="19" borderId="136" xfId="0" applyFont="1" applyFill="1" applyBorder="1" applyAlignment="1">
      <alignment horizontal="center" vertical="center" shrinkToFit="1"/>
    </xf>
    <xf numFmtId="0" fontId="1" fillId="2" borderId="137" xfId="0" applyFont="1" applyFill="1" applyBorder="1" applyAlignment="1">
      <alignment shrinkToFit="1"/>
    </xf>
    <xf numFmtId="168" fontId="1" fillId="37" borderId="13" xfId="0" applyNumberFormat="1" applyFont="1" applyFill="1" applyBorder="1" applyAlignment="1">
      <alignment horizontal="center" shrinkToFit="1"/>
    </xf>
    <xf numFmtId="168" fontId="1" fillId="2" borderId="13" xfId="0" applyNumberFormat="1" applyFont="1" applyFill="1" applyBorder="1" applyAlignment="1">
      <alignment horizontal="center" shrinkToFit="1"/>
    </xf>
    <xf numFmtId="168" fontId="1" fillId="2" borderId="13" xfId="0" quotePrefix="1" applyNumberFormat="1" applyFont="1" applyFill="1" applyBorder="1" applyAlignment="1">
      <alignment horizontal="center" shrinkToFit="1"/>
    </xf>
    <xf numFmtId="0" fontId="1" fillId="2" borderId="52" xfId="0" applyFont="1" applyFill="1" applyBorder="1" applyAlignment="1">
      <alignment shrinkToFit="1"/>
    </xf>
    <xf numFmtId="164" fontId="1" fillId="36" borderId="52" xfId="0" applyNumberFormat="1" applyFont="1" applyFill="1" applyBorder="1" applyAlignment="1">
      <alignment horizontal="center" shrinkToFit="1"/>
    </xf>
    <xf numFmtId="0" fontId="1" fillId="2" borderId="52" xfId="0" applyFont="1" applyFill="1" applyBorder="1" applyAlignment="1">
      <alignment horizontal="left" shrinkToFit="1"/>
    </xf>
    <xf numFmtId="164" fontId="1" fillId="2" borderId="52" xfId="0" applyNumberFormat="1" applyFont="1" applyFill="1" applyBorder="1" applyAlignment="1">
      <alignment horizontal="center" shrinkToFit="1"/>
    </xf>
    <xf numFmtId="164" fontId="1" fillId="2" borderId="52" xfId="0" quotePrefix="1" applyNumberFormat="1" applyFont="1" applyFill="1" applyBorder="1" applyAlignment="1">
      <alignment horizontal="center" shrinkToFit="1"/>
    </xf>
    <xf numFmtId="165" fontId="1" fillId="2" borderId="138" xfId="0" applyNumberFormat="1" applyFont="1" applyFill="1" applyBorder="1" applyAlignment="1">
      <alignment shrinkToFit="1"/>
    </xf>
    <xf numFmtId="3" fontId="1" fillId="2" borderId="139" xfId="0" applyNumberFormat="1" applyFont="1" applyFill="1" applyBorder="1" applyAlignment="1">
      <alignment shrinkToFit="1"/>
    </xf>
    <xf numFmtId="0" fontId="1" fillId="20" borderId="140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shrinkToFit="1"/>
    </xf>
    <xf numFmtId="168" fontId="1" fillId="36" borderId="52" xfId="0" applyNumberFormat="1" applyFont="1" applyFill="1" applyBorder="1" applyAlignment="1">
      <alignment horizontal="center" shrinkToFit="1"/>
    </xf>
    <xf numFmtId="168" fontId="1" fillId="2" borderId="52" xfId="0" applyNumberFormat="1" applyFont="1" applyFill="1" applyBorder="1" applyAlignment="1">
      <alignment horizontal="center" shrinkToFit="1"/>
    </xf>
    <xf numFmtId="168" fontId="1" fillId="2" borderId="52" xfId="0" quotePrefix="1" applyNumberFormat="1" applyFont="1" applyFill="1" applyBorder="1" applyAlignment="1">
      <alignment horizontal="center" shrinkToFit="1"/>
    </xf>
    <xf numFmtId="0" fontId="1" fillId="2" borderId="4" xfId="0" applyFont="1" applyFill="1" applyBorder="1" applyAlignment="1">
      <alignment shrinkToFit="1"/>
    </xf>
    <xf numFmtId="3" fontId="1" fillId="2" borderId="141" xfId="0" applyNumberFormat="1" applyFont="1" applyFill="1" applyBorder="1" applyAlignment="1">
      <alignment shrinkToFit="1"/>
    </xf>
    <xf numFmtId="164" fontId="1" fillId="37" borderId="50" xfId="0" applyNumberFormat="1" applyFont="1" applyFill="1" applyBorder="1" applyAlignment="1">
      <alignment horizontal="center" shrinkToFit="1"/>
    </xf>
    <xf numFmtId="0" fontId="1" fillId="2" borderId="50" xfId="0" applyFont="1" applyFill="1" applyBorder="1" applyAlignment="1">
      <alignment horizontal="left" shrinkToFit="1"/>
    </xf>
    <xf numFmtId="164" fontId="1" fillId="2" borderId="50" xfId="0" applyNumberFormat="1" applyFont="1" applyFill="1" applyBorder="1" applyAlignment="1">
      <alignment horizontal="center" shrinkToFit="1"/>
    </xf>
    <xf numFmtId="164" fontId="1" fillId="2" borderId="50" xfId="0" quotePrefix="1" applyNumberFormat="1" applyFont="1" applyFill="1" applyBorder="1" applyAlignment="1">
      <alignment horizontal="center" shrinkToFit="1"/>
    </xf>
    <xf numFmtId="165" fontId="1" fillId="2" borderId="135" xfId="0" applyNumberFormat="1" applyFont="1" applyFill="1" applyBorder="1" applyAlignment="1">
      <alignment shrinkToFit="1"/>
    </xf>
    <xf numFmtId="3" fontId="1" fillId="2" borderId="145" xfId="0" applyNumberFormat="1" applyFont="1" applyFill="1" applyBorder="1" applyAlignment="1">
      <alignment shrinkToFit="1"/>
    </xf>
    <xf numFmtId="0" fontId="1" fillId="21" borderId="146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shrinkToFit="1"/>
    </xf>
    <xf numFmtId="168" fontId="1" fillId="37" borderId="50" xfId="0" applyNumberFormat="1" applyFont="1" applyFill="1" applyBorder="1" applyAlignment="1">
      <alignment horizontal="center" shrinkToFit="1"/>
    </xf>
    <xf numFmtId="168" fontId="1" fillId="2" borderId="50" xfId="0" applyNumberFormat="1" applyFont="1" applyFill="1" applyBorder="1" applyAlignment="1">
      <alignment horizontal="center" shrinkToFit="1"/>
    </xf>
    <xf numFmtId="168" fontId="1" fillId="2" borderId="50" xfId="0" quotePrefix="1" applyNumberFormat="1" applyFont="1" applyFill="1" applyBorder="1" applyAlignment="1">
      <alignment horizontal="center" shrinkToFit="1"/>
    </xf>
    <xf numFmtId="0" fontId="1" fillId="2" borderId="147" xfId="0" applyFont="1" applyFill="1" applyBorder="1" applyAlignment="1">
      <alignment shrinkToFit="1"/>
    </xf>
    <xf numFmtId="3" fontId="1" fillId="2" borderId="148" xfId="0" applyNumberFormat="1" applyFont="1" applyFill="1" applyBorder="1" applyAlignment="1">
      <alignment shrinkToFit="1"/>
    </xf>
    <xf numFmtId="3" fontId="1" fillId="2" borderId="149" xfId="0" applyNumberFormat="1" applyFont="1" applyFill="1" applyBorder="1" applyAlignment="1">
      <alignment shrinkToFit="1"/>
    </xf>
    <xf numFmtId="0" fontId="0" fillId="22" borderId="100" xfId="0" applyFill="1" applyBorder="1" applyAlignment="1">
      <alignment horizontal="center" vertical="center" shrinkToFit="1"/>
    </xf>
    <xf numFmtId="0" fontId="1" fillId="2" borderId="150" xfId="0" applyFont="1" applyFill="1" applyBorder="1" applyAlignment="1">
      <alignment shrinkToFit="1"/>
    </xf>
    <xf numFmtId="0" fontId="1" fillId="2" borderId="62" xfId="0" applyFont="1" applyFill="1" applyBorder="1" applyAlignment="1">
      <alignment shrinkToFit="1"/>
    </xf>
    <xf numFmtId="0" fontId="0" fillId="22" borderId="151" xfId="0" applyFill="1" applyBorder="1" applyAlignment="1">
      <alignment horizontal="center" vertical="center" shrinkToFit="1"/>
    </xf>
    <xf numFmtId="0" fontId="0" fillId="23" borderId="24" xfId="0" applyFill="1" applyBorder="1" applyAlignment="1">
      <alignment horizontal="center" vertical="center" shrinkToFit="1"/>
    </xf>
    <xf numFmtId="0" fontId="1" fillId="2" borderId="155" xfId="0" applyFont="1" applyFill="1" applyBorder="1" applyAlignment="1">
      <alignment shrinkToFit="1"/>
    </xf>
    <xf numFmtId="164" fontId="1" fillId="37" borderId="155" xfId="0" applyNumberFormat="1" applyFont="1" applyFill="1" applyBorder="1" applyAlignment="1">
      <alignment horizontal="center" shrinkToFit="1"/>
    </xf>
    <xf numFmtId="0" fontId="1" fillId="2" borderId="155" xfId="0" applyFont="1" applyFill="1" applyBorder="1" applyAlignment="1">
      <alignment horizontal="left" shrinkToFit="1"/>
    </xf>
    <xf numFmtId="164" fontId="1" fillId="2" borderId="155" xfId="0" applyNumberFormat="1" applyFont="1" applyFill="1" applyBorder="1" applyAlignment="1">
      <alignment horizontal="center" shrinkToFit="1"/>
    </xf>
    <xf numFmtId="164" fontId="1" fillId="2" borderId="155" xfId="0" quotePrefix="1" applyNumberFormat="1" applyFont="1" applyFill="1" applyBorder="1" applyAlignment="1">
      <alignment horizontal="center" shrinkToFit="1"/>
    </xf>
    <xf numFmtId="0" fontId="0" fillId="23" borderId="156" xfId="0" applyFill="1" applyBorder="1" applyAlignment="1">
      <alignment horizontal="center" vertical="center" shrinkToFit="1"/>
    </xf>
    <xf numFmtId="0" fontId="1" fillId="2" borderId="157" xfId="0" applyFont="1" applyFill="1" applyBorder="1" applyAlignment="1">
      <alignment shrinkToFit="1"/>
    </xf>
    <xf numFmtId="168" fontId="1" fillId="37" borderId="155" xfId="0" applyNumberFormat="1" applyFont="1" applyFill="1" applyBorder="1" applyAlignment="1">
      <alignment horizontal="center" shrinkToFit="1"/>
    </xf>
    <xf numFmtId="168" fontId="1" fillId="2" borderId="155" xfId="0" applyNumberFormat="1" applyFont="1" applyFill="1" applyBorder="1" applyAlignment="1">
      <alignment horizontal="center" shrinkToFit="1"/>
    </xf>
    <xf numFmtId="168" fontId="1" fillId="2" borderId="155" xfId="0" quotePrefix="1" applyNumberFormat="1" applyFont="1" applyFill="1" applyBorder="1" applyAlignment="1">
      <alignment horizontal="center" shrinkToFit="1"/>
    </xf>
    <xf numFmtId="3" fontId="1" fillId="2" borderId="61" xfId="0" applyNumberFormat="1" applyFont="1" applyFill="1" applyBorder="1" applyAlignment="1">
      <alignment shrinkToFit="1"/>
    </xf>
    <xf numFmtId="0" fontId="1" fillId="24" borderId="158" xfId="0" applyFont="1" applyFill="1" applyBorder="1" applyAlignment="1">
      <alignment horizontal="center" vertical="center" shrinkToFit="1"/>
    </xf>
    <xf numFmtId="0" fontId="1" fillId="25" borderId="24" xfId="0" applyFont="1" applyFill="1" applyBorder="1" applyAlignment="1">
      <alignment horizontal="center" vertical="center" shrinkToFit="1"/>
    </xf>
    <xf numFmtId="0" fontId="1" fillId="2" borderId="162" xfId="0" applyFont="1" applyFill="1" applyBorder="1" applyAlignment="1">
      <alignment shrinkToFit="1"/>
    </xf>
    <xf numFmtId="164" fontId="1" fillId="37" borderId="162" xfId="0" applyNumberFormat="1" applyFont="1" applyFill="1" applyBorder="1" applyAlignment="1">
      <alignment horizontal="center" shrinkToFit="1"/>
    </xf>
    <xf numFmtId="0" fontId="1" fillId="2" borderId="162" xfId="0" applyFont="1" applyFill="1" applyBorder="1" applyAlignment="1">
      <alignment horizontal="left" shrinkToFit="1"/>
    </xf>
    <xf numFmtId="164" fontId="1" fillId="2" borderId="162" xfId="0" applyNumberFormat="1" applyFont="1" applyFill="1" applyBorder="1" applyAlignment="1">
      <alignment horizontal="center" shrinkToFit="1"/>
    </xf>
    <xf numFmtId="164" fontId="1" fillId="2" borderId="162" xfId="0" quotePrefix="1" applyNumberFormat="1" applyFont="1" applyFill="1" applyBorder="1" applyAlignment="1">
      <alignment horizontal="center" shrinkToFit="1"/>
    </xf>
    <xf numFmtId="165" fontId="1" fillId="2" borderId="163" xfId="0" applyNumberFormat="1" applyFont="1" applyFill="1" applyBorder="1" applyAlignment="1">
      <alignment shrinkToFit="1"/>
    </xf>
    <xf numFmtId="3" fontId="1" fillId="2" borderId="164" xfId="0" applyNumberFormat="1" applyFont="1" applyFill="1" applyBorder="1" applyAlignment="1">
      <alignment shrinkToFit="1"/>
    </xf>
    <xf numFmtId="0" fontId="1" fillId="25" borderId="165" xfId="0" applyFont="1" applyFill="1" applyBorder="1" applyAlignment="1">
      <alignment horizontal="center" vertical="center" shrinkToFit="1"/>
    </xf>
    <xf numFmtId="0" fontId="1" fillId="2" borderId="166" xfId="0" applyFont="1" applyFill="1" applyBorder="1" applyAlignment="1">
      <alignment shrinkToFit="1"/>
    </xf>
    <xf numFmtId="168" fontId="1" fillId="37" borderId="162" xfId="0" applyNumberFormat="1" applyFont="1" applyFill="1" applyBorder="1" applyAlignment="1">
      <alignment horizontal="center" shrinkToFit="1"/>
    </xf>
    <xf numFmtId="168" fontId="1" fillId="2" borderId="162" xfId="0" applyNumberFormat="1" applyFont="1" applyFill="1" applyBorder="1" applyAlignment="1">
      <alignment horizontal="center" shrinkToFit="1"/>
    </xf>
    <xf numFmtId="168" fontId="1" fillId="2" borderId="162" xfId="0" quotePrefix="1" applyNumberFormat="1" applyFont="1" applyFill="1" applyBorder="1" applyAlignment="1">
      <alignment horizontal="center" shrinkToFit="1"/>
    </xf>
    <xf numFmtId="0" fontId="1" fillId="2" borderId="163" xfId="0" applyFont="1" applyFill="1" applyBorder="1" applyAlignment="1">
      <alignment shrinkToFit="1"/>
    </xf>
    <xf numFmtId="0" fontId="1" fillId="2" borderId="164" xfId="0" applyFont="1" applyFill="1" applyBorder="1" applyAlignment="1">
      <alignment shrinkToFit="1"/>
    </xf>
    <xf numFmtId="3" fontId="1" fillId="2" borderId="167" xfId="0" applyNumberFormat="1" applyFont="1" applyFill="1" applyBorder="1" applyAlignment="1">
      <alignment shrinkToFit="1"/>
    </xf>
    <xf numFmtId="3" fontId="1" fillId="2" borderId="58" xfId="0" applyNumberFormat="1" applyFont="1" applyFill="1" applyBorder="1" applyAlignment="1">
      <alignment shrinkToFit="1"/>
    </xf>
    <xf numFmtId="0" fontId="0" fillId="26" borderId="168" xfId="0" applyFill="1" applyBorder="1" applyAlignment="1">
      <alignment horizontal="center" vertical="center" shrinkToFit="1"/>
    </xf>
    <xf numFmtId="0" fontId="0" fillId="27" borderId="24" xfId="0" applyFill="1" applyBorder="1" applyAlignment="1">
      <alignment horizontal="center" vertical="center" shrinkToFit="1"/>
    </xf>
    <xf numFmtId="0" fontId="1" fillId="2" borderId="172" xfId="0" applyFont="1" applyFill="1" applyBorder="1" applyAlignment="1">
      <alignment shrinkToFit="1"/>
    </xf>
    <xf numFmtId="164" fontId="1" fillId="37" borderId="172" xfId="0" applyNumberFormat="1" applyFont="1" applyFill="1" applyBorder="1" applyAlignment="1">
      <alignment horizontal="center" shrinkToFit="1"/>
    </xf>
    <xf numFmtId="0" fontId="1" fillId="2" borderId="172" xfId="0" applyFont="1" applyFill="1" applyBorder="1" applyAlignment="1">
      <alignment horizontal="left" shrinkToFit="1"/>
    </xf>
    <xf numFmtId="164" fontId="1" fillId="2" borderId="172" xfId="0" applyNumberFormat="1" applyFont="1" applyFill="1" applyBorder="1" applyAlignment="1">
      <alignment horizontal="center" shrinkToFit="1"/>
    </xf>
    <xf numFmtId="164" fontId="1" fillId="2" borderId="172" xfId="0" quotePrefix="1" applyNumberFormat="1" applyFont="1" applyFill="1" applyBorder="1" applyAlignment="1">
      <alignment horizontal="center" shrinkToFit="1"/>
    </xf>
    <xf numFmtId="3" fontId="1" fillId="2" borderId="16" xfId="0" applyNumberFormat="1" applyFont="1" applyFill="1" applyBorder="1" applyAlignment="1">
      <alignment shrinkToFit="1"/>
    </xf>
    <xf numFmtId="0" fontId="0" fillId="27" borderId="173" xfId="0" applyFill="1" applyBorder="1" applyAlignment="1">
      <alignment horizontal="center" vertical="center" shrinkToFit="1"/>
    </xf>
    <xf numFmtId="0" fontId="1" fillId="2" borderId="174" xfId="0" applyFont="1" applyFill="1" applyBorder="1" applyAlignment="1">
      <alignment shrinkToFit="1"/>
    </xf>
    <xf numFmtId="168" fontId="1" fillId="37" borderId="172" xfId="0" applyNumberFormat="1" applyFont="1" applyFill="1" applyBorder="1" applyAlignment="1">
      <alignment horizontal="center" shrinkToFit="1"/>
    </xf>
    <xf numFmtId="168" fontId="1" fillId="2" borderId="172" xfId="0" applyNumberFormat="1" applyFont="1" applyFill="1" applyBorder="1" applyAlignment="1">
      <alignment horizontal="center" shrinkToFit="1"/>
    </xf>
    <xf numFmtId="168" fontId="1" fillId="2" borderId="172" xfId="0" quotePrefix="1" applyNumberFormat="1" applyFont="1" applyFill="1" applyBorder="1" applyAlignment="1">
      <alignment horizontal="center" shrinkToFit="1"/>
    </xf>
    <xf numFmtId="0" fontId="1" fillId="2" borderId="175" xfId="0" applyFont="1" applyFill="1" applyBorder="1" applyAlignment="1">
      <alignment shrinkToFit="1"/>
    </xf>
    <xf numFmtId="164" fontId="1" fillId="36" borderId="175" xfId="0" applyNumberFormat="1" applyFont="1" applyFill="1" applyBorder="1" applyAlignment="1">
      <alignment horizontal="center" shrinkToFit="1"/>
    </xf>
    <xf numFmtId="0" fontId="1" fillId="2" borderId="175" xfId="0" applyFont="1" applyFill="1" applyBorder="1" applyAlignment="1">
      <alignment horizontal="left" shrinkToFit="1"/>
    </xf>
    <xf numFmtId="164" fontId="1" fillId="2" borderId="175" xfId="0" applyNumberFormat="1" applyFont="1" applyFill="1" applyBorder="1" applyAlignment="1">
      <alignment horizontal="center" shrinkToFit="1"/>
    </xf>
    <xf numFmtId="164" fontId="1" fillId="2" borderId="175" xfId="0" quotePrefix="1" applyNumberFormat="1" applyFont="1" applyFill="1" applyBorder="1" applyAlignment="1">
      <alignment horizontal="center" shrinkToFit="1"/>
    </xf>
    <xf numFmtId="165" fontId="1" fillId="2" borderId="104" xfId="0" applyNumberFormat="1" applyFont="1" applyFill="1" applyBorder="1" applyAlignment="1">
      <alignment shrinkToFit="1"/>
    </xf>
    <xf numFmtId="3" fontId="1" fillId="2" borderId="176" xfId="0" applyNumberFormat="1" applyFont="1" applyFill="1" applyBorder="1" applyAlignment="1">
      <alignment shrinkToFit="1"/>
    </xf>
    <xf numFmtId="0" fontId="0" fillId="28" borderId="177" xfId="0" applyFill="1" applyBorder="1" applyAlignment="1">
      <alignment horizontal="center" vertical="center" shrinkToFit="1"/>
    </xf>
    <xf numFmtId="0" fontId="1" fillId="2" borderId="178" xfId="0" applyFont="1" applyFill="1" applyBorder="1" applyAlignment="1">
      <alignment shrinkToFit="1"/>
    </xf>
    <xf numFmtId="168" fontId="1" fillId="36" borderId="175" xfId="0" applyNumberFormat="1" applyFont="1" applyFill="1" applyBorder="1" applyAlignment="1">
      <alignment horizontal="center" shrinkToFit="1"/>
    </xf>
    <xf numFmtId="168" fontId="1" fillId="2" borderId="175" xfId="0" applyNumberFormat="1" applyFont="1" applyFill="1" applyBorder="1" applyAlignment="1">
      <alignment horizontal="center" shrinkToFit="1"/>
    </xf>
    <xf numFmtId="168" fontId="1" fillId="2" borderId="175" xfId="0" quotePrefix="1" applyNumberFormat="1" applyFont="1" applyFill="1" applyBorder="1" applyAlignment="1">
      <alignment horizontal="center" shrinkToFit="1"/>
    </xf>
    <xf numFmtId="0" fontId="1" fillId="2" borderId="104" xfId="0" applyFont="1" applyFill="1" applyBorder="1" applyAlignment="1">
      <alignment shrinkToFit="1"/>
    </xf>
    <xf numFmtId="3" fontId="1" fillId="2" borderId="179" xfId="0" applyNumberFormat="1" applyFont="1" applyFill="1" applyBorder="1" applyAlignment="1">
      <alignment shrinkToFit="1"/>
    </xf>
    <xf numFmtId="0" fontId="0" fillId="29" borderId="24" xfId="0" applyFill="1" applyBorder="1" applyAlignment="1">
      <alignment horizontal="center" vertical="center" shrinkToFit="1"/>
    </xf>
    <xf numFmtId="164" fontId="1" fillId="37" borderId="18" xfId="0" applyNumberFormat="1" applyFont="1" applyFill="1" applyBorder="1" applyAlignment="1">
      <alignment horizontal="center" shrinkToFit="1"/>
    </xf>
    <xf numFmtId="0" fontId="1" fillId="2" borderId="18" xfId="0" applyFont="1" applyFill="1" applyBorder="1" applyAlignment="1">
      <alignment horizontal="left" shrinkToFit="1"/>
    </xf>
    <xf numFmtId="164" fontId="1" fillId="2" borderId="18" xfId="0" applyNumberFormat="1" applyFont="1" applyFill="1" applyBorder="1" applyAlignment="1">
      <alignment horizontal="center" shrinkToFit="1"/>
    </xf>
    <xf numFmtId="164" fontId="1" fillId="2" borderId="18" xfId="0" quotePrefix="1" applyNumberFormat="1" applyFont="1" applyFill="1" applyBorder="1" applyAlignment="1">
      <alignment horizontal="center" shrinkToFit="1"/>
    </xf>
    <xf numFmtId="3" fontId="1" fillId="2" borderId="183" xfId="0" applyNumberFormat="1" applyFont="1" applyFill="1" applyBorder="1" applyAlignment="1">
      <alignment shrinkToFit="1"/>
    </xf>
    <xf numFmtId="0" fontId="0" fillId="29" borderId="184" xfId="0" applyFill="1" applyBorder="1" applyAlignment="1">
      <alignment horizontal="center" vertical="center" shrinkToFit="1"/>
    </xf>
    <xf numFmtId="0" fontId="1" fillId="2" borderId="185" xfId="0" applyFont="1" applyFill="1" applyBorder="1" applyAlignment="1">
      <alignment shrinkToFit="1"/>
    </xf>
    <xf numFmtId="168" fontId="1" fillId="37" borderId="18" xfId="0" applyNumberFormat="1" applyFont="1" applyFill="1" applyBorder="1" applyAlignment="1">
      <alignment horizontal="center" shrinkToFit="1"/>
    </xf>
    <xf numFmtId="168" fontId="1" fillId="2" borderId="18" xfId="0" applyNumberFormat="1" applyFont="1" applyFill="1" applyBorder="1" applyAlignment="1">
      <alignment horizontal="center" shrinkToFit="1"/>
    </xf>
    <xf numFmtId="168" fontId="1" fillId="2" borderId="18" xfId="0" quotePrefix="1" applyNumberFormat="1" applyFont="1" applyFill="1" applyBorder="1" applyAlignment="1">
      <alignment horizontal="center" shrinkToFit="1"/>
    </xf>
    <xf numFmtId="0" fontId="1" fillId="2" borderId="186" xfId="0" applyFont="1" applyFill="1" applyBorder="1" applyAlignment="1">
      <alignment shrinkToFit="1"/>
    </xf>
    <xf numFmtId="164" fontId="1" fillId="36" borderId="186" xfId="0" applyNumberFormat="1" applyFont="1" applyFill="1" applyBorder="1" applyAlignment="1">
      <alignment horizontal="center" shrinkToFit="1"/>
    </xf>
    <xf numFmtId="0" fontId="1" fillId="2" borderId="186" xfId="0" applyFont="1" applyFill="1" applyBorder="1" applyAlignment="1">
      <alignment horizontal="left" shrinkToFit="1"/>
    </xf>
    <xf numFmtId="164" fontId="1" fillId="2" borderId="186" xfId="0" applyNumberFormat="1" applyFont="1" applyFill="1" applyBorder="1" applyAlignment="1">
      <alignment horizontal="center" shrinkToFit="1"/>
    </xf>
    <xf numFmtId="164" fontId="1" fillId="2" borderId="186" xfId="0" quotePrefix="1" applyNumberFormat="1" applyFont="1" applyFill="1" applyBorder="1" applyAlignment="1">
      <alignment horizontal="center" shrinkToFit="1"/>
    </xf>
    <xf numFmtId="165" fontId="1" fillId="2" borderId="107" xfId="0" applyNumberFormat="1" applyFont="1" applyFill="1" applyBorder="1" applyAlignment="1">
      <alignment shrinkToFit="1"/>
    </xf>
    <xf numFmtId="3" fontId="1" fillId="2" borderId="186" xfId="0" applyNumberFormat="1" applyFont="1" applyFill="1" applyBorder="1" applyAlignment="1">
      <alignment shrinkToFit="1"/>
    </xf>
    <xf numFmtId="0" fontId="0" fillId="30" borderId="187" xfId="0" applyFill="1" applyBorder="1" applyAlignment="1">
      <alignment horizontal="center" vertical="center" shrinkToFit="1"/>
    </xf>
    <xf numFmtId="0" fontId="1" fillId="2" borderId="188" xfId="0" applyFont="1" applyFill="1" applyBorder="1" applyAlignment="1">
      <alignment shrinkToFit="1"/>
    </xf>
    <xf numFmtId="168" fontId="1" fillId="36" borderId="186" xfId="0" applyNumberFormat="1" applyFont="1" applyFill="1" applyBorder="1" applyAlignment="1">
      <alignment horizontal="center" shrinkToFit="1"/>
    </xf>
    <xf numFmtId="168" fontId="1" fillId="2" borderId="186" xfId="0" applyNumberFormat="1" applyFont="1" applyFill="1" applyBorder="1" applyAlignment="1">
      <alignment horizontal="center" shrinkToFit="1"/>
    </xf>
    <xf numFmtId="168" fontId="1" fillId="2" borderId="186" xfId="0" quotePrefix="1" applyNumberFormat="1" applyFont="1" applyFill="1" applyBorder="1" applyAlignment="1">
      <alignment horizontal="center" shrinkToFit="1"/>
    </xf>
    <xf numFmtId="0" fontId="1" fillId="2" borderId="107" xfId="0" applyFont="1" applyFill="1" applyBorder="1" applyAlignment="1">
      <alignment shrinkToFit="1"/>
    </xf>
    <xf numFmtId="3" fontId="1" fillId="2" borderId="189" xfId="0" applyNumberFormat="1" applyFont="1" applyFill="1" applyBorder="1" applyAlignment="1">
      <alignment shrinkToFit="1"/>
    </xf>
    <xf numFmtId="0" fontId="0" fillId="31" borderId="24" xfId="0" applyFill="1" applyBorder="1" applyAlignment="1">
      <alignment horizontal="center" vertical="center" shrinkToFit="1"/>
    </xf>
    <xf numFmtId="164" fontId="1" fillId="37" borderId="19" xfId="0" applyNumberFormat="1" applyFont="1" applyFill="1" applyBorder="1" applyAlignment="1">
      <alignment horizontal="center" shrinkToFit="1"/>
    </xf>
    <xf numFmtId="0" fontId="1" fillId="2" borderId="19" xfId="0" applyFont="1" applyFill="1" applyBorder="1" applyAlignment="1">
      <alignment horizontal="left" shrinkToFit="1"/>
    </xf>
    <xf numFmtId="164" fontId="1" fillId="2" borderId="19" xfId="0" applyNumberFormat="1" applyFont="1" applyFill="1" applyBorder="1" applyAlignment="1">
      <alignment horizontal="center" shrinkToFit="1"/>
    </xf>
    <xf numFmtId="164" fontId="1" fillId="2" borderId="19" xfId="0" quotePrefix="1" applyNumberFormat="1" applyFont="1" applyFill="1" applyBorder="1" applyAlignment="1">
      <alignment horizontal="center" shrinkToFit="1"/>
    </xf>
    <xf numFmtId="3" fontId="1" fillId="2" borderId="19" xfId="0" applyNumberFormat="1" applyFont="1" applyFill="1" applyBorder="1" applyAlignment="1">
      <alignment shrinkToFit="1"/>
    </xf>
    <xf numFmtId="0" fontId="0" fillId="31" borderId="193" xfId="0" applyFill="1" applyBorder="1" applyAlignment="1">
      <alignment horizontal="center" vertical="center" shrinkToFit="1"/>
    </xf>
    <xf numFmtId="168" fontId="1" fillId="37" borderId="19" xfId="0" applyNumberFormat="1" applyFont="1" applyFill="1" applyBorder="1" applyAlignment="1">
      <alignment horizontal="center" shrinkToFit="1"/>
    </xf>
    <xf numFmtId="168" fontId="1" fillId="2" borderId="19" xfId="0" applyNumberFormat="1" applyFont="1" applyFill="1" applyBorder="1" applyAlignment="1">
      <alignment horizontal="center" shrinkToFit="1"/>
    </xf>
    <xf numFmtId="168" fontId="1" fillId="2" borderId="19" xfId="0" quotePrefix="1" applyNumberFormat="1" applyFont="1" applyFill="1" applyBorder="1" applyAlignment="1">
      <alignment horizontal="center" shrinkToFit="1"/>
    </xf>
    <xf numFmtId="0" fontId="1" fillId="32" borderId="194" xfId="0" applyFont="1" applyFill="1" applyBorder="1" applyAlignment="1">
      <alignment horizontal="center" vertical="center" shrinkToFit="1"/>
    </xf>
    <xf numFmtId="0" fontId="1" fillId="37" borderId="128" xfId="0" applyFont="1" applyFill="1" applyBorder="1" applyAlignment="1">
      <alignment horizontal="center" vertical="center" shrinkToFit="1"/>
    </xf>
    <xf numFmtId="0" fontId="1" fillId="37" borderId="128" xfId="0" applyFont="1" applyFill="1" applyBorder="1" applyAlignment="1">
      <alignment shrinkToFit="1"/>
    </xf>
    <xf numFmtId="164" fontId="1" fillId="37" borderId="128" xfId="0" applyNumberFormat="1" applyFont="1" applyFill="1" applyBorder="1" applyAlignment="1">
      <alignment horizontal="center" shrinkToFit="1"/>
    </xf>
    <xf numFmtId="0" fontId="1" fillId="37" borderId="128" xfId="0" applyFont="1" applyFill="1" applyBorder="1" applyAlignment="1">
      <alignment horizontal="left" shrinkToFit="1"/>
    </xf>
    <xf numFmtId="164" fontId="1" fillId="37" borderId="128" xfId="0" quotePrefix="1" applyNumberFormat="1" applyFont="1" applyFill="1" applyBorder="1" applyAlignment="1">
      <alignment horizontal="center" shrinkToFit="1"/>
    </xf>
    <xf numFmtId="3" fontId="1" fillId="37" borderId="128" xfId="0" applyNumberFormat="1" applyFont="1" applyFill="1" applyBorder="1" applyAlignment="1">
      <alignment shrinkToFit="1"/>
    </xf>
    <xf numFmtId="168" fontId="1" fillId="37" borderId="128" xfId="0" applyNumberFormat="1" applyFont="1" applyFill="1" applyBorder="1" applyAlignment="1">
      <alignment horizontal="center" shrinkToFit="1"/>
    </xf>
    <xf numFmtId="168" fontId="1" fillId="37" borderId="128" xfId="0" quotePrefix="1" applyNumberFormat="1" applyFont="1" applyFill="1" applyBorder="1" applyAlignment="1">
      <alignment horizontal="center" shrinkToFit="1"/>
    </xf>
    <xf numFmtId="3" fontId="1" fillId="37" borderId="134" xfId="0" applyNumberFormat="1" applyFont="1" applyFill="1" applyBorder="1" applyAlignment="1">
      <alignment shrinkToFit="1"/>
    </xf>
    <xf numFmtId="0" fontId="1" fillId="37" borderId="142" xfId="0" applyFont="1" applyFill="1" applyBorder="1" applyAlignment="1">
      <alignment horizontal="center" vertical="center" shrinkToFit="1"/>
    </xf>
    <xf numFmtId="0" fontId="1" fillId="37" borderId="143" xfId="0" applyFont="1" applyFill="1" applyBorder="1" applyAlignment="1">
      <alignment shrinkToFit="1"/>
    </xf>
    <xf numFmtId="164" fontId="1" fillId="37" borderId="143" xfId="0" applyNumberFormat="1" applyFont="1" applyFill="1" applyBorder="1" applyAlignment="1">
      <alignment horizontal="center" shrinkToFit="1"/>
    </xf>
    <xf numFmtId="0" fontId="1" fillId="37" borderId="143" xfId="0" applyFont="1" applyFill="1" applyBorder="1" applyAlignment="1">
      <alignment horizontal="left" shrinkToFit="1"/>
    </xf>
    <xf numFmtId="164" fontId="1" fillId="37" borderId="143" xfId="0" quotePrefix="1" applyNumberFormat="1" applyFont="1" applyFill="1" applyBorder="1" applyAlignment="1">
      <alignment horizontal="center" shrinkToFit="1"/>
    </xf>
    <xf numFmtId="3" fontId="1" fillId="37" borderId="143" xfId="0" applyNumberFormat="1" applyFont="1" applyFill="1" applyBorder="1" applyAlignment="1">
      <alignment shrinkToFit="1"/>
    </xf>
    <xf numFmtId="0" fontId="1" fillId="37" borderId="143" xfId="0" applyFont="1" applyFill="1" applyBorder="1" applyAlignment="1">
      <alignment horizontal="center" vertical="center" shrinkToFit="1"/>
    </xf>
    <xf numFmtId="168" fontId="1" fillId="37" borderId="143" xfId="0" applyNumberFormat="1" applyFont="1" applyFill="1" applyBorder="1" applyAlignment="1">
      <alignment horizontal="center" shrinkToFit="1"/>
    </xf>
    <xf numFmtId="168" fontId="1" fillId="37" borderId="143" xfId="0" quotePrefix="1" applyNumberFormat="1" applyFont="1" applyFill="1" applyBorder="1" applyAlignment="1">
      <alignment horizontal="center" shrinkToFit="1"/>
    </xf>
    <xf numFmtId="0" fontId="1" fillId="37" borderId="152" xfId="0" applyFont="1" applyFill="1" applyBorder="1" applyAlignment="1">
      <alignment horizontal="center" vertical="center" shrinkToFit="1"/>
    </xf>
    <xf numFmtId="0" fontId="1" fillId="37" borderId="153" xfId="0" applyFont="1" applyFill="1" applyBorder="1" applyAlignment="1">
      <alignment shrinkToFit="1"/>
    </xf>
    <xf numFmtId="164" fontId="1" fillId="37" borderId="153" xfId="0" applyNumberFormat="1" applyFont="1" applyFill="1" applyBorder="1" applyAlignment="1">
      <alignment horizontal="center" shrinkToFit="1"/>
    </xf>
    <xf numFmtId="0" fontId="1" fillId="37" borderId="153" xfId="0" applyFont="1" applyFill="1" applyBorder="1" applyAlignment="1">
      <alignment horizontal="left" shrinkToFit="1"/>
    </xf>
    <xf numFmtId="164" fontId="1" fillId="37" borderId="153" xfId="0" quotePrefix="1" applyNumberFormat="1" applyFont="1" applyFill="1" applyBorder="1" applyAlignment="1">
      <alignment horizontal="center" shrinkToFit="1"/>
    </xf>
    <xf numFmtId="165" fontId="1" fillId="37" borderId="153" xfId="0" applyNumberFormat="1" applyFont="1" applyFill="1" applyBorder="1" applyAlignment="1">
      <alignment shrinkToFit="1"/>
    </xf>
    <xf numFmtId="3" fontId="1" fillId="37" borderId="153" xfId="0" applyNumberFormat="1" applyFont="1" applyFill="1" applyBorder="1" applyAlignment="1">
      <alignment shrinkToFit="1"/>
    </xf>
    <xf numFmtId="0" fontId="1" fillId="37" borderId="153" xfId="0" applyFont="1" applyFill="1" applyBorder="1" applyAlignment="1">
      <alignment horizontal="center" vertical="center" shrinkToFit="1"/>
    </xf>
    <xf numFmtId="168" fontId="1" fillId="37" borderId="153" xfId="0" applyNumberFormat="1" applyFont="1" applyFill="1" applyBorder="1" applyAlignment="1">
      <alignment horizontal="center" shrinkToFit="1"/>
    </xf>
    <xf numFmtId="168" fontId="1" fillId="37" borderId="153" xfId="0" quotePrefix="1" applyNumberFormat="1" applyFont="1" applyFill="1" applyBorder="1" applyAlignment="1">
      <alignment horizontal="center" shrinkToFit="1"/>
    </xf>
    <xf numFmtId="3" fontId="1" fillId="37" borderId="154" xfId="0" applyNumberFormat="1" applyFont="1" applyFill="1" applyBorder="1" applyAlignment="1">
      <alignment shrinkToFit="1"/>
    </xf>
    <xf numFmtId="0" fontId="0" fillId="37" borderId="159" xfId="0" applyFill="1" applyBorder="1" applyAlignment="1">
      <alignment horizontal="center" vertical="center" shrinkToFit="1"/>
    </xf>
    <xf numFmtId="0" fontId="1" fillId="37" borderId="160" xfId="0" applyFont="1" applyFill="1" applyBorder="1" applyAlignment="1">
      <alignment shrinkToFit="1"/>
    </xf>
    <xf numFmtId="164" fontId="1" fillId="37" borderId="160" xfId="0" applyNumberFormat="1" applyFont="1" applyFill="1" applyBorder="1" applyAlignment="1">
      <alignment horizontal="center" shrinkToFit="1"/>
    </xf>
    <xf numFmtId="0" fontId="1" fillId="37" borderId="160" xfId="0" applyFont="1" applyFill="1" applyBorder="1" applyAlignment="1">
      <alignment horizontal="left" shrinkToFit="1"/>
    </xf>
    <xf numFmtId="164" fontId="1" fillId="37" borderId="160" xfId="0" quotePrefix="1" applyNumberFormat="1" applyFont="1" applyFill="1" applyBorder="1" applyAlignment="1">
      <alignment horizontal="center" shrinkToFit="1"/>
    </xf>
    <xf numFmtId="165" fontId="1" fillId="37" borderId="160" xfId="0" applyNumberFormat="1" applyFont="1" applyFill="1" applyBorder="1" applyAlignment="1">
      <alignment shrinkToFit="1"/>
    </xf>
    <xf numFmtId="3" fontId="1" fillId="37" borderId="160" xfId="0" applyNumberFormat="1" applyFont="1" applyFill="1" applyBorder="1" applyAlignment="1">
      <alignment shrinkToFit="1"/>
    </xf>
    <xf numFmtId="0" fontId="0" fillId="37" borderId="160" xfId="0" applyFill="1" applyBorder="1" applyAlignment="1">
      <alignment horizontal="center" vertical="center" shrinkToFit="1"/>
    </xf>
    <xf numFmtId="168" fontId="1" fillId="37" borderId="160" xfId="0" applyNumberFormat="1" applyFont="1" applyFill="1" applyBorder="1" applyAlignment="1">
      <alignment horizontal="center" shrinkToFit="1"/>
    </xf>
    <xf numFmtId="168" fontId="1" fillId="37" borderId="160" xfId="0" quotePrefix="1" applyNumberFormat="1" applyFont="1" applyFill="1" applyBorder="1" applyAlignment="1">
      <alignment horizontal="center" shrinkToFit="1"/>
    </xf>
    <xf numFmtId="3" fontId="1" fillId="37" borderId="161" xfId="0" applyNumberFormat="1" applyFont="1" applyFill="1" applyBorder="1" applyAlignment="1">
      <alignment shrinkToFit="1"/>
    </xf>
    <xf numFmtId="0" fontId="1" fillId="37" borderId="169" xfId="0" applyFont="1" applyFill="1" applyBorder="1" applyAlignment="1">
      <alignment horizontal="center" vertical="center" shrinkToFit="1"/>
    </xf>
    <xf numFmtId="0" fontId="1" fillId="37" borderId="170" xfId="0" applyFont="1" applyFill="1" applyBorder="1" applyAlignment="1">
      <alignment shrinkToFit="1"/>
    </xf>
    <xf numFmtId="164" fontId="1" fillId="37" borderId="170" xfId="0" applyNumberFormat="1" applyFont="1" applyFill="1" applyBorder="1" applyAlignment="1">
      <alignment horizontal="center" shrinkToFit="1"/>
    </xf>
    <xf numFmtId="0" fontId="1" fillId="37" borderId="170" xfId="0" applyFont="1" applyFill="1" applyBorder="1" applyAlignment="1">
      <alignment horizontal="left" shrinkToFit="1"/>
    </xf>
    <xf numFmtId="164" fontId="1" fillId="37" borderId="170" xfId="0" quotePrefix="1" applyNumberFormat="1" applyFont="1" applyFill="1" applyBorder="1" applyAlignment="1">
      <alignment horizontal="center" shrinkToFit="1"/>
    </xf>
    <xf numFmtId="165" fontId="1" fillId="37" borderId="170" xfId="0" applyNumberFormat="1" applyFont="1" applyFill="1" applyBorder="1" applyAlignment="1">
      <alignment shrinkToFit="1"/>
    </xf>
    <xf numFmtId="3" fontId="1" fillId="37" borderId="170" xfId="0" applyNumberFormat="1" applyFont="1" applyFill="1" applyBorder="1" applyAlignment="1">
      <alignment shrinkToFit="1"/>
    </xf>
    <xf numFmtId="0" fontId="1" fillId="37" borderId="170" xfId="0" applyFont="1" applyFill="1" applyBorder="1" applyAlignment="1">
      <alignment horizontal="center" vertical="center" shrinkToFit="1"/>
    </xf>
    <xf numFmtId="168" fontId="1" fillId="37" borderId="170" xfId="0" applyNumberFormat="1" applyFont="1" applyFill="1" applyBorder="1" applyAlignment="1">
      <alignment horizontal="center" shrinkToFit="1"/>
    </xf>
    <xf numFmtId="168" fontId="1" fillId="37" borderId="170" xfId="0" quotePrefix="1" applyNumberFormat="1" applyFont="1" applyFill="1" applyBorder="1" applyAlignment="1">
      <alignment horizontal="center" shrinkToFit="1"/>
    </xf>
    <xf numFmtId="3" fontId="1" fillId="37" borderId="171" xfId="0" applyNumberFormat="1" applyFont="1" applyFill="1" applyBorder="1" applyAlignment="1">
      <alignment shrinkToFit="1"/>
    </xf>
    <xf numFmtId="0" fontId="0" fillId="37" borderId="180" xfId="0" applyFill="1" applyBorder="1" applyAlignment="1">
      <alignment horizontal="center" vertical="center" shrinkToFit="1"/>
    </xf>
    <xf numFmtId="0" fontId="1" fillId="37" borderId="181" xfId="0" applyFont="1" applyFill="1" applyBorder="1" applyAlignment="1">
      <alignment shrinkToFit="1"/>
    </xf>
    <xf numFmtId="164" fontId="1" fillId="37" borderId="181" xfId="0" applyNumberFormat="1" applyFont="1" applyFill="1" applyBorder="1" applyAlignment="1">
      <alignment horizontal="center" shrinkToFit="1"/>
    </xf>
    <xf numFmtId="0" fontId="1" fillId="37" borderId="181" xfId="0" applyFont="1" applyFill="1" applyBorder="1" applyAlignment="1">
      <alignment horizontal="left" shrinkToFit="1"/>
    </xf>
    <xf numFmtId="164" fontId="1" fillId="37" borderId="181" xfId="0" quotePrefix="1" applyNumberFormat="1" applyFont="1" applyFill="1" applyBorder="1" applyAlignment="1">
      <alignment horizontal="center" shrinkToFit="1"/>
    </xf>
    <xf numFmtId="165" fontId="1" fillId="37" borderId="181" xfId="0" applyNumberFormat="1" applyFont="1" applyFill="1" applyBorder="1" applyAlignment="1">
      <alignment shrinkToFit="1"/>
    </xf>
    <xf numFmtId="3" fontId="1" fillId="37" borderId="181" xfId="0" applyNumberFormat="1" applyFont="1" applyFill="1" applyBorder="1" applyAlignment="1">
      <alignment shrinkToFit="1"/>
    </xf>
    <xf numFmtId="0" fontId="0" fillId="37" borderId="181" xfId="0" applyFill="1" applyBorder="1" applyAlignment="1">
      <alignment horizontal="center" vertical="center" shrinkToFit="1"/>
    </xf>
    <xf numFmtId="168" fontId="1" fillId="37" borderId="181" xfId="0" applyNumberFormat="1" applyFont="1" applyFill="1" applyBorder="1" applyAlignment="1">
      <alignment horizontal="center" shrinkToFit="1"/>
    </xf>
    <xf numFmtId="168" fontId="1" fillId="37" borderId="181" xfId="0" quotePrefix="1" applyNumberFormat="1" applyFont="1" applyFill="1" applyBorder="1" applyAlignment="1">
      <alignment horizontal="center" shrinkToFit="1"/>
    </xf>
    <xf numFmtId="3" fontId="1" fillId="37" borderId="182" xfId="0" applyNumberFormat="1" applyFont="1" applyFill="1" applyBorder="1" applyAlignment="1">
      <alignment shrinkToFit="1"/>
    </xf>
    <xf numFmtId="0" fontId="0" fillId="37" borderId="190" xfId="0" applyFill="1" applyBorder="1" applyAlignment="1">
      <alignment horizontal="center" vertical="center" shrinkToFit="1"/>
    </xf>
    <xf numFmtId="0" fontId="1" fillId="37" borderId="191" xfId="0" applyFont="1" applyFill="1" applyBorder="1" applyAlignment="1">
      <alignment shrinkToFit="1"/>
    </xf>
    <xf numFmtId="164" fontId="1" fillId="37" borderId="191" xfId="0" applyNumberFormat="1" applyFont="1" applyFill="1" applyBorder="1" applyAlignment="1">
      <alignment horizontal="center" shrinkToFit="1"/>
    </xf>
    <xf numFmtId="0" fontId="1" fillId="37" borderId="191" xfId="0" applyFont="1" applyFill="1" applyBorder="1" applyAlignment="1">
      <alignment horizontal="left" shrinkToFit="1"/>
    </xf>
    <xf numFmtId="164" fontId="1" fillId="37" borderId="191" xfId="0" quotePrefix="1" applyNumberFormat="1" applyFont="1" applyFill="1" applyBorder="1" applyAlignment="1">
      <alignment horizontal="center" shrinkToFit="1"/>
    </xf>
    <xf numFmtId="165" fontId="1" fillId="37" borderId="191" xfId="0" applyNumberFormat="1" applyFont="1" applyFill="1" applyBorder="1" applyAlignment="1">
      <alignment shrinkToFit="1"/>
    </xf>
    <xf numFmtId="3" fontId="1" fillId="37" borderId="191" xfId="0" applyNumberFormat="1" applyFont="1" applyFill="1" applyBorder="1" applyAlignment="1">
      <alignment shrinkToFit="1"/>
    </xf>
    <xf numFmtId="0" fontId="0" fillId="37" borderId="191" xfId="0" applyFill="1" applyBorder="1" applyAlignment="1">
      <alignment horizontal="center" vertical="center" shrinkToFit="1"/>
    </xf>
    <xf numFmtId="168" fontId="1" fillId="37" borderId="191" xfId="0" applyNumberFormat="1" applyFont="1" applyFill="1" applyBorder="1" applyAlignment="1">
      <alignment horizontal="center" shrinkToFit="1"/>
    </xf>
    <xf numFmtId="168" fontId="1" fillId="37" borderId="191" xfId="0" quotePrefix="1" applyNumberFormat="1" applyFont="1" applyFill="1" applyBorder="1" applyAlignment="1">
      <alignment horizontal="center" shrinkToFit="1"/>
    </xf>
    <xf numFmtId="3" fontId="1" fillId="37" borderId="192" xfId="0" applyNumberFormat="1" applyFont="1" applyFill="1" applyBorder="1" applyAlignment="1">
      <alignment shrinkToFit="1"/>
    </xf>
    <xf numFmtId="0" fontId="0" fillId="37" borderId="195" xfId="0" applyFill="1" applyBorder="1" applyAlignment="1">
      <alignment horizontal="center" vertical="center" shrinkToFit="1"/>
    </xf>
    <xf numFmtId="0" fontId="1" fillId="37" borderId="196" xfId="0" applyFont="1" applyFill="1" applyBorder="1" applyAlignment="1">
      <alignment shrinkToFit="1"/>
    </xf>
    <xf numFmtId="164" fontId="1" fillId="37" borderId="196" xfId="0" applyNumberFormat="1" applyFont="1" applyFill="1" applyBorder="1" applyAlignment="1">
      <alignment horizontal="center" shrinkToFit="1"/>
    </xf>
    <xf numFmtId="0" fontId="1" fillId="37" borderId="196" xfId="0" applyFont="1" applyFill="1" applyBorder="1" applyAlignment="1">
      <alignment horizontal="left" shrinkToFit="1"/>
    </xf>
    <xf numFmtId="164" fontId="1" fillId="37" borderId="196" xfId="0" quotePrefix="1" applyNumberFormat="1" applyFont="1" applyFill="1" applyBorder="1" applyAlignment="1">
      <alignment horizontal="center" shrinkToFit="1"/>
    </xf>
    <xf numFmtId="165" fontId="1" fillId="37" borderId="196" xfId="0" applyNumberFormat="1" applyFont="1" applyFill="1" applyBorder="1" applyAlignment="1">
      <alignment shrinkToFit="1"/>
    </xf>
    <xf numFmtId="3" fontId="1" fillId="37" borderId="196" xfId="0" applyNumberFormat="1" applyFont="1" applyFill="1" applyBorder="1" applyAlignment="1">
      <alignment shrinkToFit="1"/>
    </xf>
    <xf numFmtId="0" fontId="0" fillId="37" borderId="196" xfId="0" applyFill="1" applyBorder="1" applyAlignment="1">
      <alignment horizontal="center" vertical="center" shrinkToFit="1"/>
    </xf>
    <xf numFmtId="168" fontId="1" fillId="37" borderId="196" xfId="0" applyNumberFormat="1" applyFont="1" applyFill="1" applyBorder="1" applyAlignment="1">
      <alignment horizontal="center" shrinkToFit="1"/>
    </xf>
    <xf numFmtId="168" fontId="1" fillId="37" borderId="196" xfId="0" quotePrefix="1" applyNumberFormat="1" applyFont="1" applyFill="1" applyBorder="1" applyAlignment="1">
      <alignment horizontal="center" shrinkToFit="1"/>
    </xf>
    <xf numFmtId="3" fontId="1" fillId="37" borderId="197" xfId="0" applyNumberFormat="1" applyFont="1" applyFill="1" applyBorder="1" applyAlignment="1">
      <alignment shrinkToFit="1"/>
    </xf>
    <xf numFmtId="0" fontId="0" fillId="37" borderId="22" xfId="0" applyFill="1" applyBorder="1" applyAlignment="1">
      <alignment horizontal="center" vertical="center" shrinkToFit="1"/>
    </xf>
    <xf numFmtId="0" fontId="1" fillId="37" borderId="0" xfId="0" applyFont="1" applyFill="1" applyAlignment="1">
      <alignment shrinkToFit="1"/>
    </xf>
    <xf numFmtId="0" fontId="1" fillId="37" borderId="0" xfId="0" applyFont="1" applyFill="1" applyAlignment="1">
      <alignment horizontal="center" shrinkToFit="1"/>
    </xf>
    <xf numFmtId="3" fontId="1" fillId="37" borderId="0" xfId="0" applyNumberFormat="1" applyFont="1" applyFill="1" applyAlignment="1">
      <alignment shrinkToFit="1"/>
    </xf>
    <xf numFmtId="3" fontId="1" fillId="37" borderId="0" xfId="0" applyNumberFormat="1" applyFont="1" applyFill="1" applyAlignment="1">
      <alignment horizontal="center" shrinkToFit="1"/>
    </xf>
    <xf numFmtId="0" fontId="0" fillId="37" borderId="0" xfId="0" applyFill="1" applyAlignment="1">
      <alignment horizontal="center" vertical="center" shrinkToFit="1"/>
    </xf>
    <xf numFmtId="3" fontId="1" fillId="37" borderId="56" xfId="0" applyNumberFormat="1" applyFont="1" applyFill="1" applyBorder="1" applyAlignment="1">
      <alignment shrinkToFit="1"/>
    </xf>
    <xf numFmtId="0" fontId="0" fillId="15" borderId="200" xfId="0" applyFill="1" applyBorder="1" applyAlignment="1">
      <alignment horizontal="center" vertical="center" shrinkToFit="1"/>
    </xf>
    <xf numFmtId="165" fontId="1" fillId="36" borderId="8" xfId="0" applyNumberFormat="1" applyFont="1" applyFill="1" applyBorder="1" applyAlignment="1">
      <alignment horizontal="center" shrinkToFit="1"/>
    </xf>
    <xf numFmtId="0" fontId="1" fillId="2" borderId="8" xfId="0" applyFont="1" applyFill="1" applyBorder="1" applyAlignment="1">
      <alignment horizontal="center" shrinkToFit="1"/>
    </xf>
    <xf numFmtId="165" fontId="1" fillId="2" borderId="8" xfId="0" applyNumberFormat="1" applyFont="1" applyFill="1" applyBorder="1" applyAlignment="1">
      <alignment horizontal="center" shrinkToFit="1"/>
    </xf>
    <xf numFmtId="0" fontId="1" fillId="2" borderId="201" xfId="0" applyFont="1" applyFill="1" applyBorder="1" applyAlignment="1">
      <alignment shrinkToFit="1"/>
    </xf>
    <xf numFmtId="168" fontId="1" fillId="36" borderId="8" xfId="0" applyNumberFormat="1" applyFont="1" applyFill="1" applyBorder="1" applyAlignment="1">
      <alignment horizontal="center" shrinkToFit="1"/>
    </xf>
    <xf numFmtId="168" fontId="1" fillId="2" borderId="8" xfId="0" applyNumberFormat="1" applyFont="1" applyFill="1" applyBorder="1" applyAlignment="1">
      <alignment horizontal="center" shrinkToFit="1"/>
    </xf>
    <xf numFmtId="165" fontId="1" fillId="2" borderId="79" xfId="0" applyNumberFormat="1" applyFont="1" applyFill="1" applyBorder="1" applyAlignment="1">
      <alignment shrinkToFit="1"/>
    </xf>
    <xf numFmtId="3" fontId="1" fillId="2" borderId="202" xfId="0" applyNumberFormat="1" applyFont="1" applyFill="1" applyBorder="1" applyAlignment="1">
      <alignment shrinkToFit="1"/>
    </xf>
    <xf numFmtId="3" fontId="1" fillId="37" borderId="144" xfId="0" applyNumberFormat="1" applyFont="1" applyFill="1" applyBorder="1" applyAlignment="1">
      <alignment shrinkToFit="1"/>
    </xf>
    <xf numFmtId="3" fontId="1" fillId="3" borderId="203" xfId="0" applyNumberFormat="1" applyFont="1" applyFill="1" applyBorder="1" applyAlignment="1">
      <alignment horizontal="center" shrinkToFit="1"/>
    </xf>
    <xf numFmtId="0" fontId="0" fillId="38" borderId="198" xfId="0" applyFill="1" applyBorder="1" applyAlignment="1">
      <alignment horizontal="center" vertical="center" shrinkToFit="1"/>
    </xf>
    <xf numFmtId="3" fontId="0" fillId="38" borderId="81" xfId="0" applyNumberFormat="1" applyFill="1" applyBorder="1" applyAlignment="1">
      <alignment horizontal="center" vertical="center" shrinkToFit="1"/>
    </xf>
    <xf numFmtId="0" fontId="0" fillId="38" borderId="82" xfId="0" applyFill="1" applyBorder="1" applyAlignment="1">
      <alignment horizontal="center" vertical="center" shrinkToFit="1"/>
    </xf>
    <xf numFmtId="0" fontId="0" fillId="38" borderId="81" xfId="0" applyFill="1" applyBorder="1" applyAlignment="1">
      <alignment horizontal="center" vertical="center" shrinkToFit="1"/>
    </xf>
    <xf numFmtId="0" fontId="0" fillId="38" borderId="83" xfId="0" applyFill="1" applyBorder="1" applyAlignment="1">
      <alignment horizontal="center" vertical="center" shrinkToFit="1"/>
    </xf>
    <xf numFmtId="0" fontId="0" fillId="38" borderId="199" xfId="0" applyFill="1" applyBorder="1" applyAlignment="1">
      <alignment horizontal="center" vertical="center" shrinkToFit="1"/>
    </xf>
    <xf numFmtId="0" fontId="0" fillId="35" borderId="0" xfId="0" applyFill="1"/>
    <xf numFmtId="164" fontId="0" fillId="35" borderId="0" xfId="0" applyNumberFormat="1" applyFill="1"/>
    <xf numFmtId="0" fontId="4" fillId="35" borderId="0" xfId="0" applyFont="1" applyFill="1" applyAlignment="1">
      <alignment vertical="center"/>
    </xf>
    <xf numFmtId="0" fontId="0" fillId="35" borderId="0" xfId="0" applyFill="1" applyAlignment="1">
      <alignment horizontal="center" vertical="center" shrinkToFit="1"/>
    </xf>
    <xf numFmtId="0" fontId="0" fillId="35" borderId="0" xfId="0" applyFill="1" applyAlignment="1">
      <alignment shrinkToFit="1"/>
    </xf>
    <xf numFmtId="165" fontId="0" fillId="35" borderId="0" xfId="0" applyNumberFormat="1" applyFill="1" applyAlignment="1">
      <alignment horizontal="center" shrinkToFit="1"/>
    </xf>
    <xf numFmtId="0" fontId="0" fillId="35" borderId="0" xfId="0" applyFill="1" applyAlignment="1">
      <alignment horizontal="left" shrinkToFit="1"/>
    </xf>
    <xf numFmtId="165" fontId="0" fillId="35" borderId="0" xfId="0" quotePrefix="1" applyNumberFormat="1" applyFill="1" applyAlignment="1">
      <alignment horizontal="center" shrinkToFit="1"/>
    </xf>
    <xf numFmtId="3" fontId="0" fillId="35" borderId="0" xfId="0" applyNumberFormat="1" applyFill="1" applyAlignment="1">
      <alignment shrinkToFit="1"/>
    </xf>
    <xf numFmtId="0" fontId="0" fillId="35" borderId="0" xfId="0" applyFill="1" applyAlignment="1">
      <alignment horizontal="center" shrinkToFit="1"/>
    </xf>
    <xf numFmtId="167" fontId="5" fillId="3" borderId="2" xfId="0" applyNumberFormat="1" applyFont="1" applyFill="1" applyBorder="1" applyAlignment="1">
      <alignment horizontal="center" vertical="center"/>
    </xf>
    <xf numFmtId="167" fontId="5" fillId="3" borderId="3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7" fontId="5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3" fillId="17" borderId="65" xfId="0" applyFont="1" applyFill="1" applyBorder="1" applyAlignment="1">
      <alignment horizontal="center"/>
    </xf>
    <xf numFmtId="0" fontId="3" fillId="17" borderId="66" xfId="0" applyFont="1" applyFill="1" applyBorder="1" applyAlignment="1">
      <alignment horizontal="center"/>
    </xf>
    <xf numFmtId="166" fontId="3" fillId="17" borderId="26" xfId="0" applyNumberFormat="1" applyFont="1" applyFill="1" applyBorder="1" applyAlignment="1">
      <alignment horizontal="center"/>
    </xf>
    <xf numFmtId="0" fontId="0" fillId="38" borderId="1" xfId="0" applyFill="1" applyBorder="1" applyAlignment="1">
      <alignment horizontal="center" vertical="center" shrinkToFit="1"/>
    </xf>
    <xf numFmtId="0" fontId="0" fillId="38" borderId="2" xfId="0" applyFill="1" applyBorder="1" applyAlignment="1">
      <alignment horizontal="center" vertical="center" shrinkToFit="1"/>
    </xf>
    <xf numFmtId="0" fontId="0" fillId="38" borderId="3" xfId="0" applyFill="1" applyBorder="1" applyAlignment="1">
      <alignment horizontal="center" vertical="center" shrinkToFit="1"/>
    </xf>
    <xf numFmtId="0" fontId="0" fillId="38" borderId="198" xfId="0" applyFill="1" applyBorder="1" applyAlignment="1">
      <alignment horizontal="center" vertical="center" shrinkToFit="1"/>
    </xf>
    <xf numFmtId="0" fontId="0" fillId="38" borderId="22" xfId="0" applyFill="1" applyBorder="1" applyAlignment="1">
      <alignment horizontal="center" vertical="center" shrinkToFit="1"/>
    </xf>
    <xf numFmtId="0" fontId="0" fillId="38" borderId="0" xfId="0" applyFill="1" applyAlignment="1">
      <alignment horizontal="center" vertical="center" shrinkToFit="1"/>
    </xf>
    <xf numFmtId="0" fontId="0" fillId="35" borderId="0" xfId="0" applyFill="1" applyAlignment="1">
      <alignment horizontal="center" vertical="center" shrinkToFit="1"/>
    </xf>
    <xf numFmtId="3" fontId="0" fillId="35" borderId="0" xfId="0" applyNumberFormat="1" applyFill="1" applyAlignment="1">
      <alignment horizontal="center" shrinkToFit="1"/>
    </xf>
    <xf numFmtId="0" fontId="0" fillId="35" borderId="0" xfId="0" applyFill="1" applyAlignment="1">
      <alignment horizontal="center"/>
    </xf>
    <xf numFmtId="166" fontId="0" fillId="35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  <color rgb="FFC87533"/>
      <color rgb="FFC0C0C0"/>
      <color rgb="FFFFC0CB"/>
      <color rgb="FFC3C3C3"/>
      <color rgb="FFFFD700"/>
      <color rgb="FFFFA500"/>
      <color rgb="FF800080"/>
      <color rgb="FFFDF6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609600</xdr:colOff>
      <xdr:row>1</xdr:row>
      <xdr:rowOff>123825</xdr:rowOff>
    </xdr:from>
    <xdr:ext cx="808036" cy="190787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80975"/>
          <a:ext cx="808036" cy="1907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D55"/>
  <sheetViews>
    <sheetView showGridLines="0" showRowColHeaders="0" tabSelected="1" zoomScaleNormal="100" workbookViewId="0">
      <selection activeCell="P14" sqref="P14"/>
    </sheetView>
  </sheetViews>
  <sheetFormatPr defaultRowHeight="16.5"/>
  <cols>
    <col min="1" max="1" width="0.375" style="1" customWidth="1"/>
    <col min="2" max="2" width="8.625" style="1" customWidth="1"/>
    <col min="3" max="3" width="7.625" style="1" customWidth="1"/>
    <col min="4" max="5" width="10.625" style="1" customWidth="1"/>
    <col min="6" max="6" width="7.625" style="1" customWidth="1"/>
    <col min="7" max="7" width="9.625" style="1" customWidth="1"/>
    <col min="8" max="8" width="9" style="1"/>
    <col min="9" max="9" width="5.625" style="1" customWidth="1"/>
    <col min="10" max="10" width="8.625" style="60" customWidth="1"/>
    <col min="11" max="11" width="0.875" style="1" customWidth="1"/>
    <col min="12" max="12" width="14.625" style="1" customWidth="1"/>
    <col min="13" max="13" width="7.625" style="1" customWidth="1"/>
    <col min="14" max="15" width="8.625" style="1" customWidth="1"/>
    <col min="16" max="16" width="7.625" style="1" customWidth="1"/>
    <col min="17" max="18" width="8.625" style="1" customWidth="1"/>
    <col min="19" max="19" width="5.625" style="1" customWidth="1"/>
    <col min="20" max="20" width="8.125" style="1" customWidth="1"/>
    <col min="21" max="21" width="0.875" style="1" customWidth="1"/>
    <col min="22" max="22" width="14.625" style="1" customWidth="1"/>
    <col min="23" max="23" width="7.625" style="1" customWidth="1"/>
    <col min="24" max="25" width="8.625" style="1" customWidth="1"/>
    <col min="26" max="26" width="7.625" style="1" customWidth="1"/>
    <col min="27" max="28" width="8.625" style="1" customWidth="1"/>
    <col min="29" max="29" width="5.625" style="1" customWidth="1"/>
    <col min="30" max="30" width="8.125" style="1" customWidth="1"/>
    <col min="31" max="16384" width="9" style="1"/>
  </cols>
  <sheetData>
    <row r="1" spans="2:30" ht="5.0999999999999996" customHeight="1"/>
    <row r="2" spans="2:30" ht="15" customHeight="1">
      <c r="B2" s="543"/>
      <c r="C2" s="544"/>
      <c r="D2" s="544"/>
      <c r="E2" s="547" t="s">
        <v>0</v>
      </c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39">
        <f>RTD("cqg.rtd", ,"SystemInfo", "Linetime")</f>
        <v>44979.538761574076</v>
      </c>
      <c r="AB2" s="539"/>
      <c r="AC2" s="539"/>
      <c r="AD2" s="540"/>
    </row>
    <row r="3" spans="2:30" ht="15" customHeight="1">
      <c r="B3" s="545"/>
      <c r="C3" s="546"/>
      <c r="D3" s="546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  <c r="S3" s="548"/>
      <c r="T3" s="548"/>
      <c r="U3" s="548"/>
      <c r="V3" s="548"/>
      <c r="W3" s="548"/>
      <c r="X3" s="548"/>
      <c r="Y3" s="548"/>
      <c r="Z3" s="548"/>
      <c r="AA3" s="541"/>
      <c r="AB3" s="541"/>
      <c r="AC3" s="541"/>
      <c r="AD3" s="542"/>
    </row>
    <row r="4" spans="2:30" ht="15" customHeight="1">
      <c r="B4" s="556" t="s">
        <v>1</v>
      </c>
      <c r="C4" s="557"/>
      <c r="D4" s="557"/>
      <c r="E4" s="557"/>
      <c r="F4" s="557"/>
      <c r="G4" s="557"/>
      <c r="H4" s="557"/>
      <c r="I4" s="557"/>
      <c r="J4" s="557"/>
      <c r="K4" s="41"/>
      <c r="L4" s="557" t="s">
        <v>2</v>
      </c>
      <c r="M4" s="557"/>
      <c r="N4" s="557"/>
      <c r="O4" s="557"/>
      <c r="P4" s="557"/>
      <c r="Q4" s="557"/>
      <c r="R4" s="557"/>
      <c r="S4" s="557"/>
      <c r="T4" s="557"/>
      <c r="U4" s="41"/>
      <c r="V4" s="552" t="s">
        <v>3</v>
      </c>
      <c r="W4" s="553"/>
      <c r="X4" s="553"/>
      <c r="Y4" s="553"/>
      <c r="Z4" s="553"/>
      <c r="AA4" s="553"/>
      <c r="AB4" s="553"/>
      <c r="AC4" s="553"/>
      <c r="AD4" s="554"/>
    </row>
    <row r="5" spans="2:30" ht="15" customHeight="1">
      <c r="B5" s="523" t="s">
        <v>4</v>
      </c>
      <c r="C5" s="555" t="s">
        <v>5</v>
      </c>
      <c r="D5" s="555"/>
      <c r="E5" s="555" t="s">
        <v>6</v>
      </c>
      <c r="F5" s="555"/>
      <c r="G5" s="555" t="s">
        <v>7</v>
      </c>
      <c r="H5" s="555"/>
      <c r="I5" s="555"/>
      <c r="J5" s="524" t="s">
        <v>8</v>
      </c>
      <c r="K5" s="42"/>
      <c r="L5" s="525" t="s">
        <v>4</v>
      </c>
      <c r="M5" s="555" t="s">
        <v>5</v>
      </c>
      <c r="N5" s="555"/>
      <c r="O5" s="555" t="s">
        <v>6</v>
      </c>
      <c r="P5" s="555"/>
      <c r="Q5" s="555" t="s">
        <v>7</v>
      </c>
      <c r="R5" s="555"/>
      <c r="S5" s="555"/>
      <c r="T5" s="526" t="s">
        <v>8</v>
      </c>
      <c r="U5" s="42"/>
      <c r="V5" s="527" t="s">
        <v>4</v>
      </c>
      <c r="W5" s="555" t="s">
        <v>5</v>
      </c>
      <c r="X5" s="555"/>
      <c r="Y5" s="555" t="s">
        <v>6</v>
      </c>
      <c r="Z5" s="555"/>
      <c r="AA5" s="555" t="s">
        <v>7</v>
      </c>
      <c r="AB5" s="555"/>
      <c r="AC5" s="555"/>
      <c r="AD5" s="528" t="s">
        <v>8</v>
      </c>
    </row>
    <row r="6" spans="2:30" ht="16.5" customHeight="1">
      <c r="B6" s="512" t="str">
        <f>Data!AG4</f>
        <v>Dec 22</v>
      </c>
      <c r="C6" s="5">
        <f>Data2!C6</f>
        <v>310262</v>
      </c>
      <c r="D6" s="513">
        <f>Data2!D6</f>
        <v>95.552499999999995</v>
      </c>
      <c r="E6" s="513">
        <f>Data2!E6</f>
        <v>95.555000000000007</v>
      </c>
      <c r="F6" s="514">
        <f>Data2!F6</f>
        <v>6880</v>
      </c>
      <c r="G6" s="515">
        <f>Data2!G6</f>
        <v>95.552499999999995</v>
      </c>
      <c r="H6" s="515">
        <f>Data2!H6</f>
        <v>-2.5000000000119371E-3</v>
      </c>
      <c r="I6" s="158">
        <f>Data2!I6</f>
        <v>-2.5000000000119371E-3</v>
      </c>
      <c r="J6" s="161">
        <f>Data2!J6</f>
        <v>44260</v>
      </c>
      <c r="K6" s="522"/>
      <c r="L6" s="163" t="str">
        <f>Data!AQ4</f>
        <v>Mar 22, Jun 22</v>
      </c>
      <c r="M6" s="516">
        <f>Data2!M6</f>
        <v>40</v>
      </c>
      <c r="N6" s="517">
        <f>Data2!N6</f>
        <v>138.5</v>
      </c>
      <c r="O6" s="517">
        <f>Data2!O6</f>
        <v>140.25</v>
      </c>
      <c r="P6" s="514">
        <f>Data2!P6</f>
        <v>40</v>
      </c>
      <c r="Q6" s="518" t="str">
        <f>Data2!Q6</f>
        <v/>
      </c>
      <c r="R6" s="518" t="str">
        <f>Data2!R6</f>
        <v/>
      </c>
      <c r="S6" s="519" t="str">
        <f>R6</f>
        <v/>
      </c>
      <c r="T6" s="161">
        <f>Data2!T6</f>
        <v>0</v>
      </c>
      <c r="U6" s="159"/>
      <c r="V6" s="163" t="str">
        <f>Data!BA4</f>
        <v>Mar 22, Sep 22</v>
      </c>
      <c r="W6" s="516">
        <f>Data2!W6</f>
        <v>0</v>
      </c>
      <c r="X6" s="517" t="str">
        <f>Data2!X6</f>
        <v/>
      </c>
      <c r="Y6" s="517" t="str">
        <f>Data2!Y6</f>
        <v/>
      </c>
      <c r="Z6" s="514">
        <f>Data2!Z6</f>
        <v>0</v>
      </c>
      <c r="AA6" s="518" t="str">
        <f>Data2!AA6</f>
        <v/>
      </c>
      <c r="AB6" s="518" t="str">
        <f>Data2!AB6</f>
        <v/>
      </c>
      <c r="AC6" s="5" t="str">
        <f>AB6</f>
        <v/>
      </c>
      <c r="AD6" s="520">
        <f>Data2!AD6</f>
        <v>0</v>
      </c>
    </row>
    <row r="7" spans="2:30" ht="16.5" customHeight="1">
      <c r="B7" s="4" t="str">
        <f>Data!AG5</f>
        <v>Mar 23</v>
      </c>
      <c r="C7" s="3">
        <f>Data2!C7</f>
        <v>156</v>
      </c>
      <c r="D7" s="126">
        <f>Data2!D7</f>
        <v>95.017499999999998</v>
      </c>
      <c r="E7" s="126">
        <f>Data2!E7</f>
        <v>95.02</v>
      </c>
      <c r="F7" s="59">
        <f>Data2!F7</f>
        <v>6459</v>
      </c>
      <c r="G7" s="94">
        <f>Data2!G7</f>
        <v>95.017499999999998</v>
      </c>
      <c r="H7" s="94">
        <f>Data2!H7</f>
        <v>1.2500000000002842E-2</v>
      </c>
      <c r="I7" s="157">
        <f>Data2!I7</f>
        <v>1.2500000000002842E-2</v>
      </c>
      <c r="J7" s="162">
        <f>Data2!J7</f>
        <v>330564</v>
      </c>
      <c r="K7" s="159"/>
      <c r="L7" s="164" t="str">
        <f>Data!AQ5</f>
        <v>Dec 22, Mar 23</v>
      </c>
      <c r="M7" s="160">
        <f>Data2!M7</f>
        <v>40</v>
      </c>
      <c r="N7" s="147">
        <f>Data2!N7</f>
        <v>53</v>
      </c>
      <c r="O7" s="147">
        <f>Data2!O7</f>
        <v>54.5</v>
      </c>
      <c r="P7" s="59">
        <f>Data2!P7</f>
        <v>82</v>
      </c>
      <c r="Q7" s="72">
        <f>Data2!Q7</f>
        <v>54.5</v>
      </c>
      <c r="R7" s="72">
        <f>Data2!R7</f>
        <v>-0.5</v>
      </c>
      <c r="S7" s="158">
        <f t="shared" ref="S7:S51" si="0">R7</f>
        <v>-0.5</v>
      </c>
      <c r="T7" s="162">
        <f>Data2!T7</f>
        <v>2</v>
      </c>
      <c r="U7" s="159"/>
      <c r="V7" s="164" t="str">
        <f>Data!BA5</f>
        <v>Dec 22, Jun 23</v>
      </c>
      <c r="W7" s="160">
        <f>Data2!W7</f>
        <v>40</v>
      </c>
      <c r="X7" s="147">
        <f>Data2!X7</f>
        <v>86</v>
      </c>
      <c r="Y7" s="147">
        <f>Data2!Y7</f>
        <v>87.5</v>
      </c>
      <c r="Z7" s="59">
        <f>Data2!Z7</f>
        <v>82</v>
      </c>
      <c r="AA7" s="72">
        <f>Data2!AA7</f>
        <v>87.5</v>
      </c>
      <c r="AB7" s="72">
        <f>Data2!AB7</f>
        <v>-2.5</v>
      </c>
      <c r="AC7" s="5">
        <f t="shared" ref="AC7:AC49" si="1">AB7</f>
        <v>-2.5</v>
      </c>
      <c r="AD7" s="61">
        <f>Data2!AD7</f>
        <v>1</v>
      </c>
    </row>
    <row r="8" spans="2:30" ht="16.5" customHeight="1">
      <c r="B8" s="4" t="str">
        <f>Data!AG6</f>
        <v>Jun 23</v>
      </c>
      <c r="C8" s="3">
        <f>Data2!C8</f>
        <v>882</v>
      </c>
      <c r="D8" s="115">
        <f>Data2!D8</f>
        <v>94.685000000000002</v>
      </c>
      <c r="E8" s="115">
        <f>Data2!E8</f>
        <v>94.69</v>
      </c>
      <c r="F8" s="59">
        <f>Data2!F8</f>
        <v>1395</v>
      </c>
      <c r="G8" s="94">
        <f>Data2!G8</f>
        <v>94.69</v>
      </c>
      <c r="H8" s="94">
        <f>Data2!H8</f>
        <v>3.4999999999996589E-2</v>
      </c>
      <c r="I8" s="157">
        <f>Data2!I8</f>
        <v>3.4999999999996589E-2</v>
      </c>
      <c r="J8" s="162">
        <f>Data2!J8</f>
        <v>273780</v>
      </c>
      <c r="K8" s="159"/>
      <c r="L8" s="164" t="str">
        <f>Data!AQ6</f>
        <v>Jan 23, Apr 23</v>
      </c>
      <c r="M8" s="160">
        <f>Data2!M8</f>
        <v>0</v>
      </c>
      <c r="N8" s="136" t="str">
        <f>Data2!N8</f>
        <v/>
      </c>
      <c r="O8" s="136" t="str">
        <f>Data2!O8</f>
        <v/>
      </c>
      <c r="P8" s="59">
        <f>Data2!P8</f>
        <v>0</v>
      </c>
      <c r="Q8" s="72" t="str">
        <f>Data2!Q8</f>
        <v/>
      </c>
      <c r="R8" s="72" t="str">
        <f>Data2!R8</f>
        <v/>
      </c>
      <c r="S8" s="158" t="str">
        <f t="shared" si="0"/>
        <v/>
      </c>
      <c r="T8" s="162">
        <f>Data2!T8</f>
        <v>0</v>
      </c>
      <c r="U8" s="159"/>
      <c r="V8" s="164" t="str">
        <f>Data!BA6</f>
        <v>Mar 23, Sep 23</v>
      </c>
      <c r="W8" s="160">
        <f>Data2!W8</f>
        <v>65</v>
      </c>
      <c r="X8" s="136">
        <f>Data2!X8</f>
        <v>33.25</v>
      </c>
      <c r="Y8" s="136">
        <f>Data2!Y8</f>
        <v>33.5</v>
      </c>
      <c r="Z8" s="59">
        <f>Data2!Z8</f>
        <v>5</v>
      </c>
      <c r="AA8" s="72">
        <f>Data2!AA8</f>
        <v>33.25</v>
      </c>
      <c r="AB8" s="72">
        <f>Data2!AB8</f>
        <v>-2.25</v>
      </c>
      <c r="AC8" s="5">
        <f t="shared" si="1"/>
        <v>-2.25</v>
      </c>
      <c r="AD8" s="61">
        <f>Data2!AD8</f>
        <v>4320</v>
      </c>
    </row>
    <row r="9" spans="2:30" ht="16.5" customHeight="1">
      <c r="B9" s="45" t="str">
        <f>Data!AG7</f>
        <v>Sep 23</v>
      </c>
      <c r="C9" s="3">
        <f>Data2!C9</f>
        <v>1509</v>
      </c>
      <c r="D9" s="126">
        <f>Data2!D9</f>
        <v>94.68</v>
      </c>
      <c r="E9" s="126">
        <f>Data2!E9</f>
        <v>94.685000000000002</v>
      </c>
      <c r="F9" s="59">
        <f>Data2!F9</f>
        <v>233</v>
      </c>
      <c r="G9" s="94">
        <f>Data2!G9</f>
        <v>94.685000000000002</v>
      </c>
      <c r="H9" s="94">
        <f>Data2!H9</f>
        <v>3.4999999999996589E-2</v>
      </c>
      <c r="I9" s="157">
        <f>Data2!I9</f>
        <v>3.4999999999996589E-2</v>
      </c>
      <c r="J9" s="162">
        <f>Data2!J9</f>
        <v>242393</v>
      </c>
      <c r="K9" s="159"/>
      <c r="L9" s="165" t="str">
        <f>Data!AQ7</f>
        <v>Feb 23, May 23</v>
      </c>
      <c r="M9" s="160">
        <f>Data2!M9</f>
        <v>0</v>
      </c>
      <c r="N9" s="147" t="str">
        <f>Data2!N9</f>
        <v/>
      </c>
      <c r="O9" s="147" t="str">
        <f>Data2!O9</f>
        <v/>
      </c>
      <c r="P9" s="59">
        <f>Data2!P9</f>
        <v>0</v>
      </c>
      <c r="Q9" s="72" t="str">
        <f>Data2!Q9</f>
        <v/>
      </c>
      <c r="R9" s="72" t="str">
        <f>Data2!R9</f>
        <v/>
      </c>
      <c r="S9" s="158" t="str">
        <f t="shared" si="0"/>
        <v/>
      </c>
      <c r="T9" s="162">
        <f>Data2!T9</f>
        <v>0</v>
      </c>
      <c r="U9" s="159"/>
      <c r="V9" s="165" t="str">
        <f>Data!BA7</f>
        <v>Jun 23, Dec 23</v>
      </c>
      <c r="W9" s="160">
        <f>Data2!W9</f>
        <v>2016</v>
      </c>
      <c r="X9" s="147">
        <f>Data2!X9</f>
        <v>-21.5</v>
      </c>
      <c r="Y9" s="147">
        <f>Data2!Y9</f>
        <v>-21</v>
      </c>
      <c r="Z9" s="59">
        <f>Data2!Z9</f>
        <v>235</v>
      </c>
      <c r="AA9" s="72">
        <f>Data2!AA9</f>
        <v>-21.5</v>
      </c>
      <c r="AB9" s="72">
        <f>Data2!AB9</f>
        <v>-0.5</v>
      </c>
      <c r="AC9" s="5">
        <f t="shared" si="1"/>
        <v>-0.5</v>
      </c>
      <c r="AD9" s="61">
        <f>Data2!AD9</f>
        <v>31147</v>
      </c>
    </row>
    <row r="10" spans="2:30" ht="3.95" customHeight="1">
      <c r="B10" s="505"/>
      <c r="C10" s="506"/>
      <c r="D10" s="249"/>
      <c r="E10" s="249"/>
      <c r="F10" s="507"/>
      <c r="G10" s="249"/>
      <c r="H10" s="249"/>
      <c r="I10" s="506"/>
      <c r="J10" s="508"/>
      <c r="K10" s="509"/>
      <c r="L10" s="510"/>
      <c r="M10" s="506"/>
      <c r="N10" s="250"/>
      <c r="O10" s="250"/>
      <c r="P10" s="507"/>
      <c r="Q10" s="250"/>
      <c r="R10" s="250"/>
      <c r="S10" s="506"/>
      <c r="T10" s="508"/>
      <c r="U10" s="509"/>
      <c r="V10" s="510"/>
      <c r="W10" s="506"/>
      <c r="X10" s="250"/>
      <c r="Y10" s="250"/>
      <c r="Z10" s="507"/>
      <c r="AA10" s="250"/>
      <c r="AB10" s="250"/>
      <c r="AC10" s="506"/>
      <c r="AD10" s="511"/>
    </row>
    <row r="11" spans="2:30" ht="16.5" customHeight="1">
      <c r="B11" s="262" t="str">
        <f>Data!AG8</f>
        <v>Dec 23</v>
      </c>
      <c r="C11" s="6">
        <f>Data2!C10</f>
        <v>1495</v>
      </c>
      <c r="D11" s="263">
        <f>Data2!D10</f>
        <v>94.894999999999996</v>
      </c>
      <c r="E11" s="263">
        <f>Data2!E10</f>
        <v>94.9</v>
      </c>
      <c r="F11" s="264">
        <f>Data2!F10</f>
        <v>320</v>
      </c>
      <c r="G11" s="265">
        <f>Data2!G10</f>
        <v>94.894999999999996</v>
      </c>
      <c r="H11" s="266">
        <f>Data2!H10</f>
        <v>3.0000000000001137E-2</v>
      </c>
      <c r="I11" s="166">
        <f t="shared" ref="I11:I19" si="2">H11</f>
        <v>3.0000000000001137E-2</v>
      </c>
      <c r="J11" s="170">
        <f>Data2!J10</f>
        <v>273964</v>
      </c>
      <c r="K11" s="159"/>
      <c r="L11" s="267" t="str">
        <f>Data!AQ8</f>
        <v>Mar 23, Jun 23</v>
      </c>
      <c r="M11" s="268">
        <f>Data2!M10</f>
        <v>6</v>
      </c>
      <c r="N11" s="269">
        <f>Data2!N10</f>
        <v>33</v>
      </c>
      <c r="O11" s="269">
        <f>Data2!O10</f>
        <v>33.25</v>
      </c>
      <c r="P11" s="264">
        <f>Data2!P10</f>
        <v>176</v>
      </c>
      <c r="Q11" s="270">
        <f>Data2!Q10</f>
        <v>33</v>
      </c>
      <c r="R11" s="271">
        <f>Data2!R10</f>
        <v>-2</v>
      </c>
      <c r="S11" s="166">
        <f t="shared" si="0"/>
        <v>-2</v>
      </c>
      <c r="T11" s="170">
        <f>Data2!T10</f>
        <v>10827</v>
      </c>
      <c r="U11" s="159"/>
      <c r="V11" s="267" t="str">
        <f>Data!BA8</f>
        <v>Sep 23, Mar 24</v>
      </c>
      <c r="W11" s="268">
        <f>Data2!W10</f>
        <v>225</v>
      </c>
      <c r="X11" s="269">
        <f>Data2!X10</f>
        <v>-63.5</v>
      </c>
      <c r="Y11" s="269">
        <f>Data2!Y10</f>
        <v>-63</v>
      </c>
      <c r="Z11" s="264">
        <f>Data2!Z10</f>
        <v>1669</v>
      </c>
      <c r="AA11" s="270">
        <f>Data2!AA10</f>
        <v>-63</v>
      </c>
      <c r="AB11" s="271">
        <f>Data2!AB10</f>
        <v>0</v>
      </c>
      <c r="AC11" s="6">
        <f t="shared" si="1"/>
        <v>0</v>
      </c>
      <c r="AD11" s="34">
        <f>Data2!AD10</f>
        <v>10894</v>
      </c>
    </row>
    <row r="12" spans="2:30" ht="16.5" customHeight="1">
      <c r="B12" s="272" t="str">
        <f>Data!AG9</f>
        <v>Mar 24</v>
      </c>
      <c r="C12" s="43">
        <f>Data2!C11</f>
        <v>571</v>
      </c>
      <c r="D12" s="127">
        <f>Data2!D11</f>
        <v>95.314999999999998</v>
      </c>
      <c r="E12" s="127">
        <f>Data2!E11</f>
        <v>95.320000000000007</v>
      </c>
      <c r="F12" s="44">
        <f>Data2!F11</f>
        <v>573</v>
      </c>
      <c r="G12" s="95">
        <f>Data2!G11</f>
        <v>95.314999999999998</v>
      </c>
      <c r="H12" s="105">
        <f>Data2!H11</f>
        <v>3.4999999999996589E-2</v>
      </c>
      <c r="I12" s="166">
        <f t="shared" si="2"/>
        <v>3.4999999999996589E-2</v>
      </c>
      <c r="J12" s="170">
        <f>Data2!J11</f>
        <v>166565</v>
      </c>
      <c r="K12" s="159"/>
      <c r="L12" s="171" t="str">
        <f>Data!AQ9</f>
        <v>Jun 23, Sep 23</v>
      </c>
      <c r="M12" s="168">
        <f>Data2!M11</f>
        <v>1794</v>
      </c>
      <c r="N12" s="148">
        <f>Data2!N11</f>
        <v>0</v>
      </c>
      <c r="O12" s="148">
        <f>Data2!O11</f>
        <v>0.5</v>
      </c>
      <c r="P12" s="44">
        <f>Data2!P11</f>
        <v>619</v>
      </c>
      <c r="Q12" s="73">
        <f>Data2!Q11</f>
        <v>0</v>
      </c>
      <c r="R12" s="83">
        <f>Data2!R11</f>
        <v>-0.5</v>
      </c>
      <c r="S12" s="166">
        <f t="shared" si="0"/>
        <v>-0.5</v>
      </c>
      <c r="T12" s="170">
        <f>Data2!T11</f>
        <v>27967</v>
      </c>
      <c r="U12" s="159"/>
      <c r="V12" s="171" t="str">
        <f>Data!BA9</f>
        <v>Dec 23, Jun 24</v>
      </c>
      <c r="W12" s="168">
        <f>Data2!W11</f>
        <v>1973</v>
      </c>
      <c r="X12" s="148">
        <f>Data2!X11</f>
        <v>-89</v>
      </c>
      <c r="Y12" s="148">
        <f>Data2!Y11</f>
        <v>-88.5</v>
      </c>
      <c r="Z12" s="44">
        <f>Data2!Z11</f>
        <v>522</v>
      </c>
      <c r="AA12" s="73">
        <f>Data2!AA11</f>
        <v>-89</v>
      </c>
      <c r="AB12" s="83">
        <f>Data2!AB11</f>
        <v>-1.5</v>
      </c>
      <c r="AC12" s="6">
        <f t="shared" si="1"/>
        <v>-1.5</v>
      </c>
      <c r="AD12" s="34">
        <f>Data2!AD11</f>
        <v>12062</v>
      </c>
    </row>
    <row r="13" spans="2:30" ht="16.5" customHeight="1">
      <c r="B13" s="272" t="str">
        <f>Data!AG10</f>
        <v>Jun 24</v>
      </c>
      <c r="C13" s="43">
        <f>Data2!C12</f>
        <v>2468</v>
      </c>
      <c r="D13" s="116">
        <f>Data2!D12</f>
        <v>95.78</v>
      </c>
      <c r="E13" s="116">
        <f>Data2!E12</f>
        <v>95.79</v>
      </c>
      <c r="F13" s="44">
        <f>Data2!F12</f>
        <v>1883</v>
      </c>
      <c r="G13" s="95">
        <f>Data2!G12</f>
        <v>95.79</v>
      </c>
      <c r="H13" s="105">
        <f>Data2!H12</f>
        <v>4.9999999999997158E-2</v>
      </c>
      <c r="I13" s="166">
        <f t="shared" si="2"/>
        <v>4.9999999999997158E-2</v>
      </c>
      <c r="J13" s="170">
        <f>Data2!J12</f>
        <v>157832</v>
      </c>
      <c r="K13" s="159"/>
      <c r="L13" s="171" t="str">
        <f>Data!AQ10</f>
        <v>Sep 23, Dec 23</v>
      </c>
      <c r="M13" s="168">
        <f>Data2!M12</f>
        <v>13</v>
      </c>
      <c r="N13" s="137">
        <f>Data2!N12</f>
        <v>-21.5</v>
      </c>
      <c r="O13" s="137">
        <f>Data2!O12</f>
        <v>-21</v>
      </c>
      <c r="P13" s="44">
        <f>Data2!P12</f>
        <v>5417</v>
      </c>
      <c r="Q13" s="73">
        <f>Data2!Q12</f>
        <v>-21</v>
      </c>
      <c r="R13" s="83">
        <f>Data2!R12</f>
        <v>0.5</v>
      </c>
      <c r="S13" s="166">
        <f t="shared" si="0"/>
        <v>0.5</v>
      </c>
      <c r="T13" s="170">
        <f>Data2!T12</f>
        <v>26827</v>
      </c>
      <c r="U13" s="159"/>
      <c r="V13" s="171" t="str">
        <f>Data!BA10</f>
        <v>Mar 24, Sep 24</v>
      </c>
      <c r="W13" s="168">
        <f>Data2!W12</f>
        <v>6</v>
      </c>
      <c r="X13" s="137">
        <f>Data2!X12</f>
        <v>-82.5</v>
      </c>
      <c r="Y13" s="137">
        <f>Data2!Y12</f>
        <v>-82</v>
      </c>
      <c r="Z13" s="44">
        <f>Data2!Z12</f>
        <v>954</v>
      </c>
      <c r="AA13" s="73">
        <f>Data2!AA12</f>
        <v>-82</v>
      </c>
      <c r="AB13" s="83">
        <f>Data2!AB12</f>
        <v>-2</v>
      </c>
      <c r="AC13" s="6">
        <f t="shared" si="1"/>
        <v>-2</v>
      </c>
      <c r="AD13" s="34">
        <f>Data2!AD12</f>
        <v>10384</v>
      </c>
    </row>
    <row r="14" spans="2:30" ht="16.5" customHeight="1">
      <c r="B14" s="273" t="str">
        <f>Data!AG11</f>
        <v>Sep 24</v>
      </c>
      <c r="C14" s="274">
        <f>Data2!C13</f>
        <v>71</v>
      </c>
      <c r="D14" s="275">
        <f>Data2!D13</f>
        <v>96.14</v>
      </c>
      <c r="E14" s="275">
        <f>Data2!E13</f>
        <v>96.144999999999996</v>
      </c>
      <c r="F14" s="276">
        <f>Data2!F13</f>
        <v>288</v>
      </c>
      <c r="G14" s="277">
        <f>Data2!G13</f>
        <v>96.144999999999996</v>
      </c>
      <c r="H14" s="278">
        <f>Data2!H13</f>
        <v>6.4999999999997726E-2</v>
      </c>
      <c r="I14" s="167">
        <f t="shared" si="2"/>
        <v>6.4999999999997726E-2</v>
      </c>
      <c r="J14" s="279">
        <f>Data2!J13</f>
        <v>138863</v>
      </c>
      <c r="K14" s="159"/>
      <c r="L14" s="280" t="str">
        <f>Data!AQ11</f>
        <v>Dec 23, Mar 24</v>
      </c>
      <c r="M14" s="281">
        <f>Data2!M13</f>
        <v>290</v>
      </c>
      <c r="N14" s="282">
        <f>Data2!N13</f>
        <v>-42</v>
      </c>
      <c r="O14" s="282">
        <f>Data2!O13</f>
        <v>-41.5</v>
      </c>
      <c r="P14" s="276">
        <f>Data2!P13</f>
        <v>2655</v>
      </c>
      <c r="Q14" s="283">
        <f>Data2!Q13</f>
        <v>-41.5</v>
      </c>
      <c r="R14" s="284">
        <f>Data2!R13</f>
        <v>0</v>
      </c>
      <c r="S14" s="167">
        <f t="shared" si="0"/>
        <v>0</v>
      </c>
      <c r="T14" s="279">
        <f>Data2!T13</f>
        <v>11251</v>
      </c>
      <c r="U14" s="159"/>
      <c r="V14" s="280" t="str">
        <f>Data!BA11</f>
        <v>Jun 24, Dec 24</v>
      </c>
      <c r="W14" s="281">
        <f>Data2!W13</f>
        <v>504</v>
      </c>
      <c r="X14" s="282">
        <f>Data2!X13</f>
        <v>-58</v>
      </c>
      <c r="Y14" s="282">
        <f>Data2!Y13</f>
        <v>-57.5</v>
      </c>
      <c r="Z14" s="276">
        <f>Data2!Z13</f>
        <v>350</v>
      </c>
      <c r="AA14" s="283">
        <f>Data2!AA13</f>
        <v>-57.5</v>
      </c>
      <c r="AB14" s="284">
        <f>Data2!AB13</f>
        <v>-3</v>
      </c>
      <c r="AC14" s="7">
        <f t="shared" si="1"/>
        <v>-3</v>
      </c>
      <c r="AD14" s="34">
        <f>Data2!AD13</f>
        <v>10435</v>
      </c>
    </row>
    <row r="15" spans="2:30" ht="3.95" customHeight="1">
      <c r="B15" s="421"/>
      <c r="C15" s="422"/>
      <c r="D15" s="423"/>
      <c r="E15" s="423"/>
      <c r="F15" s="424"/>
      <c r="G15" s="423"/>
      <c r="H15" s="425"/>
      <c r="I15" s="422"/>
      <c r="J15" s="426"/>
      <c r="K15" s="509"/>
      <c r="L15" s="421"/>
      <c r="M15" s="422"/>
      <c r="N15" s="427"/>
      <c r="O15" s="427"/>
      <c r="P15" s="424"/>
      <c r="Q15" s="427"/>
      <c r="R15" s="428"/>
      <c r="S15" s="422"/>
      <c r="T15" s="426"/>
      <c r="U15" s="509"/>
      <c r="V15" s="421"/>
      <c r="W15" s="422"/>
      <c r="X15" s="427"/>
      <c r="Y15" s="427"/>
      <c r="Z15" s="424"/>
      <c r="AA15" s="427"/>
      <c r="AB15" s="428"/>
      <c r="AC15" s="422"/>
      <c r="AD15" s="429"/>
    </row>
    <row r="16" spans="2:30" ht="16.5" customHeight="1">
      <c r="B16" s="169" t="str">
        <f>Data!AG12</f>
        <v>Dec 24</v>
      </c>
      <c r="C16" s="251">
        <f>Data2!C14</f>
        <v>91</v>
      </c>
      <c r="D16" s="252">
        <f>Data2!D14</f>
        <v>96.36</v>
      </c>
      <c r="E16" s="252">
        <f>Data2!E14</f>
        <v>96.365000000000009</v>
      </c>
      <c r="F16" s="253">
        <f>Data2!F14</f>
        <v>428</v>
      </c>
      <c r="G16" s="254">
        <f>Data2!G14</f>
        <v>96.365000000000009</v>
      </c>
      <c r="H16" s="255">
        <f>Data2!H14</f>
        <v>8.0000000000012506E-2</v>
      </c>
      <c r="I16" s="251">
        <f t="shared" si="2"/>
        <v>8.0000000000012506E-2</v>
      </c>
      <c r="J16" s="256">
        <f>Data2!J14</f>
        <v>178902</v>
      </c>
      <c r="K16" s="159"/>
      <c r="L16" s="257" t="str">
        <f>Data!AQ12</f>
        <v>Mar 24, Jun 24</v>
      </c>
      <c r="M16" s="258">
        <f>Data2!M14</f>
        <v>3192</v>
      </c>
      <c r="N16" s="259">
        <f>Data2!N14</f>
        <v>-47</v>
      </c>
      <c r="O16" s="259">
        <f>Data2!O14</f>
        <v>-46.5</v>
      </c>
      <c r="P16" s="253">
        <f>Data2!P14</f>
        <v>1492</v>
      </c>
      <c r="Q16" s="260">
        <f>Data2!Q14</f>
        <v>-47</v>
      </c>
      <c r="R16" s="261">
        <f>Data2!R14</f>
        <v>-1</v>
      </c>
      <c r="S16" s="251">
        <f t="shared" si="0"/>
        <v>-1</v>
      </c>
      <c r="T16" s="256">
        <f>Data2!T14</f>
        <v>7938</v>
      </c>
      <c r="U16" s="159"/>
      <c r="V16" s="257" t="str">
        <f>Data!BA12</f>
        <v>Sep 24, Mar 25</v>
      </c>
      <c r="W16" s="258">
        <f>Data2!W14</f>
        <v>4518</v>
      </c>
      <c r="X16" s="259">
        <f>Data2!X14</f>
        <v>-33.5</v>
      </c>
      <c r="Y16" s="259">
        <f>Data2!Y14</f>
        <v>-32.5</v>
      </c>
      <c r="Z16" s="253">
        <f>Data2!Z14</f>
        <v>2635</v>
      </c>
      <c r="AA16" s="260">
        <f>Data2!AA14</f>
        <v>-32.5</v>
      </c>
      <c r="AB16" s="261">
        <f>Data2!AB14</f>
        <v>0</v>
      </c>
      <c r="AC16" s="251">
        <f t="shared" si="1"/>
        <v>0</v>
      </c>
      <c r="AD16" s="285">
        <f>Data2!AD14</f>
        <v>7185</v>
      </c>
    </row>
    <row r="17" spans="2:30" ht="16.5" customHeight="1">
      <c r="B17" s="10" t="str">
        <f>Data!AG13</f>
        <v>Mar 25</v>
      </c>
      <c r="C17" s="8">
        <f>Data2!C15</f>
        <v>243</v>
      </c>
      <c r="D17" s="128">
        <f>Data2!D15</f>
        <v>96.47</v>
      </c>
      <c r="E17" s="128">
        <f>Data2!E15</f>
        <v>96.475000000000009</v>
      </c>
      <c r="F17" s="9">
        <f>Data2!F15</f>
        <v>304</v>
      </c>
      <c r="G17" s="96">
        <f>Data2!G15</f>
        <v>96.47</v>
      </c>
      <c r="H17" s="106">
        <f>Data2!H15</f>
        <v>6.4999999999997726E-2</v>
      </c>
      <c r="I17" s="172">
        <f t="shared" si="2"/>
        <v>6.4999999999997726E-2</v>
      </c>
      <c r="J17" s="176">
        <f>Data2!J15</f>
        <v>89244</v>
      </c>
      <c r="K17" s="159"/>
      <c r="L17" s="177" t="str">
        <f>Data!AQ13</f>
        <v>Jun 24, Sep 24</v>
      </c>
      <c r="M17" s="174">
        <f>Data2!M15</f>
        <v>2625</v>
      </c>
      <c r="N17" s="149">
        <f>Data2!N15</f>
        <v>-36</v>
      </c>
      <c r="O17" s="149">
        <f>Data2!O15</f>
        <v>-35.5</v>
      </c>
      <c r="P17" s="9">
        <f>Data2!P15</f>
        <v>2014</v>
      </c>
      <c r="Q17" s="74">
        <f>Data2!Q15</f>
        <v>-36</v>
      </c>
      <c r="R17" s="84">
        <f>Data2!R15</f>
        <v>-2</v>
      </c>
      <c r="S17" s="172">
        <f t="shared" si="0"/>
        <v>-2</v>
      </c>
      <c r="T17" s="176">
        <f>Data2!T15</f>
        <v>5337</v>
      </c>
      <c r="U17" s="159"/>
      <c r="V17" s="177" t="str">
        <f>Data!BA13</f>
        <v>Dec 24, Jun 25</v>
      </c>
      <c r="W17" s="174">
        <f>Data2!W15</f>
        <v>2621</v>
      </c>
      <c r="X17" s="149">
        <f>Data2!X15</f>
        <v>-18.5</v>
      </c>
      <c r="Y17" s="149">
        <f>Data2!Y15</f>
        <v>-18</v>
      </c>
      <c r="Z17" s="9">
        <f>Data2!Z15</f>
        <v>322</v>
      </c>
      <c r="AA17" s="74">
        <f>Data2!AA15</f>
        <v>-18.5</v>
      </c>
      <c r="AB17" s="84">
        <f>Data2!AB15</f>
        <v>1.5</v>
      </c>
      <c r="AC17" s="8">
        <f t="shared" si="1"/>
        <v>1.5</v>
      </c>
      <c r="AD17" s="35">
        <f>Data2!AD15</f>
        <v>3838</v>
      </c>
    </row>
    <row r="18" spans="2:30" ht="16.5" customHeight="1">
      <c r="B18" s="10" t="str">
        <f>Data!AG14</f>
        <v>Jun 25</v>
      </c>
      <c r="C18" s="8">
        <f>Data2!C16</f>
        <v>444</v>
      </c>
      <c r="D18" s="117">
        <f>Data2!D16</f>
        <v>96.54</v>
      </c>
      <c r="E18" s="117">
        <f>Data2!E16</f>
        <v>96.545000000000002</v>
      </c>
      <c r="F18" s="9">
        <f>Data2!F16</f>
        <v>82</v>
      </c>
      <c r="G18" s="96">
        <f>Data2!G16</f>
        <v>96.54</v>
      </c>
      <c r="H18" s="106">
        <f>Data2!H16</f>
        <v>5.5000000000006821E-2</v>
      </c>
      <c r="I18" s="172">
        <f t="shared" si="2"/>
        <v>5.5000000000006821E-2</v>
      </c>
      <c r="J18" s="176">
        <f>Data2!J16</f>
        <v>60167</v>
      </c>
      <c r="K18" s="159"/>
      <c r="L18" s="177" t="str">
        <f>Data!AQ14</f>
        <v>Sep 24, Dec 24</v>
      </c>
      <c r="M18" s="174">
        <f>Data2!M16</f>
        <v>6</v>
      </c>
      <c r="N18" s="138">
        <f>Data2!N16</f>
        <v>-22</v>
      </c>
      <c r="O18" s="138">
        <f>Data2!O16</f>
        <v>-21.5</v>
      </c>
      <c r="P18" s="9">
        <f>Data2!P16</f>
        <v>6772</v>
      </c>
      <c r="Q18" s="74">
        <f>Data2!Q16</f>
        <v>-21.5</v>
      </c>
      <c r="R18" s="84">
        <f>Data2!R16</f>
        <v>-1</v>
      </c>
      <c r="S18" s="172">
        <f t="shared" si="0"/>
        <v>-1</v>
      </c>
      <c r="T18" s="176">
        <f>Data2!T16</f>
        <v>11032</v>
      </c>
      <c r="U18" s="159"/>
      <c r="V18" s="177" t="str">
        <f>Data!BA14</f>
        <v>Mar 25, Sep 25</v>
      </c>
      <c r="W18" s="174">
        <f>Data2!W16</f>
        <v>359</v>
      </c>
      <c r="X18" s="138">
        <f>Data2!X16</f>
        <v>-12</v>
      </c>
      <c r="Y18" s="138">
        <f>Data2!Y16</f>
        <v>-11.5</v>
      </c>
      <c r="Z18" s="9">
        <f>Data2!Z16</f>
        <v>1012</v>
      </c>
      <c r="AA18" s="74">
        <f>Data2!AA16</f>
        <v>-11.5</v>
      </c>
      <c r="AB18" s="84">
        <f>Data2!AB16</f>
        <v>2.5</v>
      </c>
      <c r="AC18" s="8">
        <f t="shared" si="1"/>
        <v>2.5</v>
      </c>
      <c r="AD18" s="35">
        <f>Data2!AD16</f>
        <v>3021</v>
      </c>
    </row>
    <row r="19" spans="2:30" ht="16.5" customHeight="1">
      <c r="B19" s="28" t="str">
        <f>Data!AG15</f>
        <v>Sep 25</v>
      </c>
      <c r="C19" s="11">
        <f>Data2!C17</f>
        <v>19</v>
      </c>
      <c r="D19" s="286">
        <f>Data2!D17</f>
        <v>96.59</v>
      </c>
      <c r="E19" s="286">
        <f>Data2!E17</f>
        <v>96.594999999999999</v>
      </c>
      <c r="F19" s="287">
        <f>Data2!F17</f>
        <v>875</v>
      </c>
      <c r="G19" s="288">
        <f>Data2!G17</f>
        <v>96.594999999999999</v>
      </c>
      <c r="H19" s="289">
        <f>Data2!H17</f>
        <v>4.9999999999997158E-2</v>
      </c>
      <c r="I19" s="173">
        <f t="shared" si="2"/>
        <v>4.9999999999997158E-2</v>
      </c>
      <c r="J19" s="290">
        <f>Data2!J17</f>
        <v>48139</v>
      </c>
      <c r="K19" s="159"/>
      <c r="L19" s="291" t="str">
        <f>Data!AQ15</f>
        <v>Dec 24, Mar 25</v>
      </c>
      <c r="M19" s="292">
        <f>Data2!M17</f>
        <v>8767</v>
      </c>
      <c r="N19" s="293">
        <f>Data2!N17</f>
        <v>-11.5</v>
      </c>
      <c r="O19" s="293">
        <f>Data2!O17</f>
        <v>-11</v>
      </c>
      <c r="P19" s="287">
        <f>Data2!P17</f>
        <v>930</v>
      </c>
      <c r="Q19" s="294">
        <f>Data2!Q17</f>
        <v>-11.5</v>
      </c>
      <c r="R19" s="295">
        <f>Data2!R17</f>
        <v>0.5</v>
      </c>
      <c r="S19" s="173">
        <f t="shared" si="0"/>
        <v>0.5</v>
      </c>
      <c r="T19" s="290">
        <f>Data2!T17</f>
        <v>5380</v>
      </c>
      <c r="U19" s="159"/>
      <c r="V19" s="291" t="str">
        <f>Data!BA15</f>
        <v>Jun 25, Dec 25</v>
      </c>
      <c r="W19" s="292">
        <f>Data2!W17</f>
        <v>373</v>
      </c>
      <c r="X19" s="293">
        <f>Data2!X17</f>
        <v>-8.5</v>
      </c>
      <c r="Y19" s="293">
        <f>Data2!Y17</f>
        <v>-8</v>
      </c>
      <c r="Z19" s="287">
        <f>Data2!Z17</f>
        <v>2135</v>
      </c>
      <c r="AA19" s="294">
        <f>Data2!AA17</f>
        <v>-8</v>
      </c>
      <c r="AB19" s="295">
        <f>Data2!AB17</f>
        <v>2.5</v>
      </c>
      <c r="AC19" s="11">
        <f t="shared" si="1"/>
        <v>2.5</v>
      </c>
      <c r="AD19" s="36">
        <f>Data2!AD17</f>
        <v>4341</v>
      </c>
    </row>
    <row r="20" spans="2:30" ht="3.95" customHeight="1">
      <c r="B20" s="430"/>
      <c r="C20" s="431"/>
      <c r="D20" s="432"/>
      <c r="E20" s="432"/>
      <c r="F20" s="433"/>
      <c r="G20" s="432"/>
      <c r="H20" s="434"/>
      <c r="I20" s="431"/>
      <c r="J20" s="435"/>
      <c r="K20" s="509"/>
      <c r="L20" s="436"/>
      <c r="M20" s="431"/>
      <c r="N20" s="437"/>
      <c r="O20" s="437"/>
      <c r="P20" s="433"/>
      <c r="Q20" s="437"/>
      <c r="R20" s="438"/>
      <c r="S20" s="431"/>
      <c r="T20" s="435"/>
      <c r="U20" s="509"/>
      <c r="V20" s="436"/>
      <c r="W20" s="431"/>
      <c r="X20" s="437"/>
      <c r="Y20" s="437"/>
      <c r="Z20" s="433"/>
      <c r="AA20" s="437"/>
      <c r="AB20" s="438"/>
      <c r="AC20" s="431"/>
      <c r="AD20" s="521"/>
    </row>
    <row r="21" spans="2:30" ht="16.5" customHeight="1">
      <c r="B21" s="175" t="str">
        <f>Data!AG16</f>
        <v>Dec 25</v>
      </c>
      <c r="C21" s="296">
        <f>Data2!C18</f>
        <v>224</v>
      </c>
      <c r="D21" s="297">
        <f>Data2!D18</f>
        <v>96.625</v>
      </c>
      <c r="E21" s="297">
        <f>Data2!E18</f>
        <v>96.63</v>
      </c>
      <c r="F21" s="298">
        <f>Data2!F18</f>
        <v>177</v>
      </c>
      <c r="G21" s="299">
        <f>Data2!G18</f>
        <v>96.625</v>
      </c>
      <c r="H21" s="300">
        <f>Data2!H18</f>
        <v>3.4999999999996589E-2</v>
      </c>
      <c r="I21" s="301">
        <f t="shared" ref="I21:I54" si="3">H21</f>
        <v>3.4999999999996589E-2</v>
      </c>
      <c r="J21" s="302">
        <f>Data2!J18</f>
        <v>61134</v>
      </c>
      <c r="K21" s="159"/>
      <c r="L21" s="303" t="str">
        <f>Data!AQ16</f>
        <v>Mar 25, Jun 25</v>
      </c>
      <c r="M21" s="304">
        <f>Data2!M18</f>
        <v>3486</v>
      </c>
      <c r="N21" s="305">
        <f>Data2!N18</f>
        <v>-7.5</v>
      </c>
      <c r="O21" s="305">
        <f>Data2!O18</f>
        <v>-7</v>
      </c>
      <c r="P21" s="298">
        <f>Data2!P18</f>
        <v>1173</v>
      </c>
      <c r="Q21" s="306">
        <f>Data2!Q18</f>
        <v>-7.5</v>
      </c>
      <c r="R21" s="307">
        <f>Data2!R18</f>
        <v>0.5</v>
      </c>
      <c r="S21" s="308">
        <f t="shared" si="0"/>
        <v>0.5</v>
      </c>
      <c r="T21" s="302">
        <f>Data2!T18</f>
        <v>4405</v>
      </c>
      <c r="U21" s="159"/>
      <c r="V21" s="303" t="str">
        <f>Data!BA16</f>
        <v>Sep 25, Mar 26</v>
      </c>
      <c r="W21" s="304">
        <f>Data2!W18</f>
        <v>656</v>
      </c>
      <c r="X21" s="305">
        <f>Data2!X18</f>
        <v>-5.5</v>
      </c>
      <c r="Y21" s="305">
        <f>Data2!Y18</f>
        <v>-5</v>
      </c>
      <c r="Z21" s="298">
        <f>Data2!Z18</f>
        <v>918</v>
      </c>
      <c r="AA21" s="306">
        <f>Data2!AA18</f>
        <v>-5</v>
      </c>
      <c r="AB21" s="307">
        <f>Data2!AB18</f>
        <v>1.5</v>
      </c>
      <c r="AC21" s="296">
        <f t="shared" si="1"/>
        <v>1.5</v>
      </c>
      <c r="AD21" s="309">
        <f>Data2!AD18</f>
        <v>1335</v>
      </c>
    </row>
    <row r="22" spans="2:30" ht="16.5" customHeight="1">
      <c r="B22" s="33" t="str">
        <f>Data!AG17</f>
        <v>Mar 26</v>
      </c>
      <c r="C22" s="31">
        <f>Data2!C19</f>
        <v>19</v>
      </c>
      <c r="D22" s="129">
        <f>Data2!D19</f>
        <v>96.644999999999996</v>
      </c>
      <c r="E22" s="129">
        <f>Data2!E19</f>
        <v>96.65</v>
      </c>
      <c r="F22" s="32">
        <f>Data2!F19</f>
        <v>1490</v>
      </c>
      <c r="G22" s="97">
        <f>Data2!G19</f>
        <v>96.65</v>
      </c>
      <c r="H22" s="107">
        <f>Data2!H19</f>
        <v>4.0000000000006253E-2</v>
      </c>
      <c r="I22" s="178">
        <f t="shared" si="3"/>
        <v>4.0000000000006253E-2</v>
      </c>
      <c r="J22" s="183">
        <f>Data2!J19</f>
        <v>22760</v>
      </c>
      <c r="K22" s="159"/>
      <c r="L22" s="184" t="str">
        <f>Data!AQ17</f>
        <v>Jun 25, Sep 25</v>
      </c>
      <c r="M22" s="181">
        <f>Data2!M19</f>
        <v>1205</v>
      </c>
      <c r="N22" s="150">
        <f>Data2!N19</f>
        <v>-5</v>
      </c>
      <c r="O22" s="150">
        <f>Data2!O19</f>
        <v>-4.5</v>
      </c>
      <c r="P22" s="32">
        <f>Data2!P19</f>
        <v>4534</v>
      </c>
      <c r="Q22" s="75">
        <f>Data2!Q19</f>
        <v>-5</v>
      </c>
      <c r="R22" s="85">
        <f>Data2!R19</f>
        <v>1</v>
      </c>
      <c r="S22" s="179">
        <f t="shared" si="0"/>
        <v>1</v>
      </c>
      <c r="T22" s="183">
        <f>Data2!T19</f>
        <v>1357</v>
      </c>
      <c r="U22" s="159"/>
      <c r="V22" s="184" t="str">
        <f>Data!BA17</f>
        <v>Dec 25, Jun 26</v>
      </c>
      <c r="W22" s="181">
        <f>Data2!W19</f>
        <v>1043</v>
      </c>
      <c r="X22" s="150">
        <f>Data2!X19</f>
        <v>-2.5</v>
      </c>
      <c r="Y22" s="150">
        <f>Data2!Y19</f>
        <v>-2</v>
      </c>
      <c r="Z22" s="32">
        <f>Data2!Z19</f>
        <v>882</v>
      </c>
      <c r="AA22" s="75">
        <f>Data2!AA19</f>
        <v>-2</v>
      </c>
      <c r="AB22" s="85">
        <f>Data2!AB19</f>
        <v>1</v>
      </c>
      <c r="AC22" s="31">
        <f t="shared" si="1"/>
        <v>1</v>
      </c>
      <c r="AD22" s="62">
        <f>Data2!AD19</f>
        <v>1076</v>
      </c>
    </row>
    <row r="23" spans="2:30" ht="16.5" customHeight="1">
      <c r="B23" s="33" t="str">
        <f>Data!AG18</f>
        <v>Jun 26</v>
      </c>
      <c r="C23" s="31">
        <f>Data2!C20</f>
        <v>39</v>
      </c>
      <c r="D23" s="118">
        <f>Data2!D20</f>
        <v>96.65</v>
      </c>
      <c r="E23" s="118">
        <f>Data2!E20</f>
        <v>96.655000000000001</v>
      </c>
      <c r="F23" s="32">
        <f>Data2!F20</f>
        <v>545</v>
      </c>
      <c r="G23" s="97">
        <f>Data2!G20</f>
        <v>96.65</v>
      </c>
      <c r="H23" s="107">
        <f>Data2!H20</f>
        <v>3.0000000000001137E-2</v>
      </c>
      <c r="I23" s="178">
        <f t="shared" si="3"/>
        <v>3.0000000000001137E-2</v>
      </c>
      <c r="J23" s="183">
        <f>Data2!J20</f>
        <v>21578</v>
      </c>
      <c r="K23" s="159"/>
      <c r="L23" s="184" t="str">
        <f>Data!AQ18</f>
        <v>Sep 25, Dec 25</v>
      </c>
      <c r="M23" s="181">
        <f>Data2!M20</f>
        <v>6601</v>
      </c>
      <c r="N23" s="139">
        <f>Data2!N20</f>
        <v>-4</v>
      </c>
      <c r="O23" s="139">
        <f>Data2!O20</f>
        <v>-3.5</v>
      </c>
      <c r="P23" s="32">
        <f>Data2!P20</f>
        <v>1458</v>
      </c>
      <c r="Q23" s="75">
        <f>Data2!Q20</f>
        <v>-4</v>
      </c>
      <c r="R23" s="85">
        <f>Data2!R20</f>
        <v>0.5</v>
      </c>
      <c r="S23" s="179">
        <f t="shared" si="0"/>
        <v>0.5</v>
      </c>
      <c r="T23" s="183">
        <f>Data2!T20</f>
        <v>1829</v>
      </c>
      <c r="U23" s="159"/>
      <c r="V23" s="184" t="str">
        <f>Data!BA18</f>
        <v>Mar 26, Sep 26</v>
      </c>
      <c r="W23" s="181">
        <f>Data2!W20</f>
        <v>1832</v>
      </c>
      <c r="X23" s="139">
        <f>Data2!X20</f>
        <v>-1.5</v>
      </c>
      <c r="Y23" s="139">
        <f>Data2!Y20</f>
        <v>-1</v>
      </c>
      <c r="Z23" s="32">
        <f>Data2!Z20</f>
        <v>48</v>
      </c>
      <c r="AA23" s="75">
        <f>Data2!AA20</f>
        <v>-1.5</v>
      </c>
      <c r="AB23" s="85">
        <f>Data2!AB20</f>
        <v>0</v>
      </c>
      <c r="AC23" s="31">
        <f t="shared" si="1"/>
        <v>0</v>
      </c>
      <c r="AD23" s="62">
        <f>Data2!AD20</f>
        <v>1186</v>
      </c>
    </row>
    <row r="24" spans="2:30" ht="16.5" customHeight="1">
      <c r="B24" s="48" t="str">
        <f>Data!AG19</f>
        <v>Sep 26</v>
      </c>
      <c r="C24" s="47">
        <f>Data2!C21</f>
        <v>71</v>
      </c>
      <c r="D24" s="310">
        <f>Data2!D21</f>
        <v>96.655000000000001</v>
      </c>
      <c r="E24" s="310">
        <f>Data2!E21</f>
        <v>96.66</v>
      </c>
      <c r="F24" s="311">
        <f>Data2!F21</f>
        <v>291</v>
      </c>
      <c r="G24" s="312">
        <f>Data2!G21</f>
        <v>96.655000000000001</v>
      </c>
      <c r="H24" s="313">
        <f>Data2!H21</f>
        <v>3.0000000000001137E-2</v>
      </c>
      <c r="I24" s="314">
        <f t="shared" si="3"/>
        <v>3.0000000000001137E-2</v>
      </c>
      <c r="J24" s="315">
        <f>Data2!J21</f>
        <v>20923</v>
      </c>
      <c r="K24" s="159"/>
      <c r="L24" s="316" t="str">
        <f>Data!AQ19</f>
        <v>Dec 25, Mar 26</v>
      </c>
      <c r="M24" s="317">
        <f>Data2!M21</f>
        <v>2282</v>
      </c>
      <c r="N24" s="318">
        <f>Data2!N21</f>
        <v>-2</v>
      </c>
      <c r="O24" s="318">
        <f>Data2!O21</f>
        <v>-1.5</v>
      </c>
      <c r="P24" s="311">
        <f>Data2!P21</f>
        <v>2630</v>
      </c>
      <c r="Q24" s="319">
        <f>Data2!Q21</f>
        <v>-1.5</v>
      </c>
      <c r="R24" s="320">
        <f>Data2!R21</f>
        <v>0.5</v>
      </c>
      <c r="S24" s="180">
        <f t="shared" si="0"/>
        <v>0.5</v>
      </c>
      <c r="T24" s="315">
        <f>Data2!T21</f>
        <v>1522</v>
      </c>
      <c r="U24" s="159"/>
      <c r="V24" s="316" t="str">
        <f>Data!BA19</f>
        <v>Jun 26, Dec 26</v>
      </c>
      <c r="W24" s="317">
        <f>Data2!W21</f>
        <v>1875</v>
      </c>
      <c r="X24" s="318">
        <f>Data2!X21</f>
        <v>-1</v>
      </c>
      <c r="Y24" s="318">
        <f>Data2!Y21</f>
        <v>-0.5</v>
      </c>
      <c r="Z24" s="311">
        <f>Data2!Z21</f>
        <v>611</v>
      </c>
      <c r="AA24" s="319">
        <f>Data2!AA21</f>
        <v>-0.5</v>
      </c>
      <c r="AB24" s="320">
        <f>Data2!AB21</f>
        <v>0</v>
      </c>
      <c r="AC24" s="321">
        <f t="shared" si="1"/>
        <v>0</v>
      </c>
      <c r="AD24" s="322">
        <f>Data2!AD21</f>
        <v>1257</v>
      </c>
    </row>
    <row r="25" spans="2:30" ht="3.95" customHeight="1">
      <c r="B25" s="439"/>
      <c r="C25" s="440"/>
      <c r="D25" s="441"/>
      <c r="E25" s="441"/>
      <c r="F25" s="442"/>
      <c r="G25" s="441"/>
      <c r="H25" s="443"/>
      <c r="I25" s="444"/>
      <c r="J25" s="445"/>
      <c r="K25" s="509"/>
      <c r="L25" s="446"/>
      <c r="M25" s="440"/>
      <c r="N25" s="447"/>
      <c r="O25" s="447"/>
      <c r="P25" s="442"/>
      <c r="Q25" s="447"/>
      <c r="R25" s="448"/>
      <c r="S25" s="440"/>
      <c r="T25" s="445"/>
      <c r="U25" s="509"/>
      <c r="V25" s="446"/>
      <c r="W25" s="440"/>
      <c r="X25" s="447"/>
      <c r="Y25" s="447"/>
      <c r="Z25" s="442"/>
      <c r="AA25" s="447"/>
      <c r="AB25" s="448"/>
      <c r="AC25" s="440"/>
      <c r="AD25" s="449"/>
    </row>
    <row r="26" spans="2:30" ht="16.5" customHeight="1">
      <c r="B26" s="182" t="str">
        <f>RIGHT(Data!AG20,6)</f>
        <v>Dec 26</v>
      </c>
      <c r="C26" s="29">
        <f>Data2!C22</f>
        <v>520</v>
      </c>
      <c r="D26" s="125">
        <f>Data2!D22</f>
        <v>96.655000000000001</v>
      </c>
      <c r="E26" s="125">
        <f>Data2!E22</f>
        <v>96.665000000000006</v>
      </c>
      <c r="F26" s="30">
        <f>Data2!F22</f>
        <v>1223</v>
      </c>
      <c r="G26" s="99">
        <f>Data2!G22</f>
        <v>96.655000000000001</v>
      </c>
      <c r="H26" s="108">
        <f>Data2!H22</f>
        <v>3.0000000000001137E-2</v>
      </c>
      <c r="I26" s="185">
        <f t="shared" si="3"/>
        <v>3.0000000000001137E-2</v>
      </c>
      <c r="J26" s="323">
        <f>Data2!J22</f>
        <v>21311</v>
      </c>
      <c r="K26" s="159"/>
      <c r="L26" s="324" t="str">
        <f>Data!AQ20</f>
        <v>Mar 26, Jun 26</v>
      </c>
      <c r="M26" s="325">
        <f>Data2!M22</f>
        <v>5542</v>
      </c>
      <c r="N26" s="146">
        <f>Data2!N22</f>
        <v>-1</v>
      </c>
      <c r="O26" s="146">
        <f>Data2!O22</f>
        <v>-0.5</v>
      </c>
      <c r="P26" s="30">
        <f>Data2!P22</f>
        <v>586</v>
      </c>
      <c r="Q26" s="77">
        <f>Data2!Q22</f>
        <v>-1</v>
      </c>
      <c r="R26" s="86">
        <f>Data2!R22</f>
        <v>0</v>
      </c>
      <c r="S26" s="326">
        <f t="shared" si="0"/>
        <v>0</v>
      </c>
      <c r="T26" s="323">
        <f>Data2!T22</f>
        <v>289</v>
      </c>
      <c r="U26" s="159"/>
      <c r="V26" s="327" t="str">
        <f>Data!BA20</f>
        <v>Sep 26, Mar 27</v>
      </c>
      <c r="W26" s="325">
        <f>Data2!W22</f>
        <v>135</v>
      </c>
      <c r="X26" s="146">
        <f>Data2!X22</f>
        <v>-0.5</v>
      </c>
      <c r="Y26" s="146">
        <f>Data2!Y22</f>
        <v>0</v>
      </c>
      <c r="Z26" s="30">
        <f>Data2!Z22</f>
        <v>508</v>
      </c>
      <c r="AA26" s="77">
        <f>Data2!AA22</f>
        <v>0</v>
      </c>
      <c r="AB26" s="86">
        <f>Data2!AB22</f>
        <v>-0.5</v>
      </c>
      <c r="AC26" s="235">
        <f t="shared" si="1"/>
        <v>-0.5</v>
      </c>
      <c r="AD26" s="63">
        <f>Data2!AD22</f>
        <v>2947</v>
      </c>
    </row>
    <row r="27" spans="2:30" ht="16.5" customHeight="1">
      <c r="B27" s="12" t="str">
        <f>Data!AG21</f>
        <v>Mar 27</v>
      </c>
      <c r="C27" s="49">
        <f>Data2!C23</f>
        <v>183</v>
      </c>
      <c r="D27" s="130">
        <f>Data2!D23</f>
        <v>96.655000000000001</v>
      </c>
      <c r="E27" s="130">
        <f>Data2!E23</f>
        <v>96.66</v>
      </c>
      <c r="F27" s="50">
        <f>Data2!F23</f>
        <v>35</v>
      </c>
      <c r="G27" s="98">
        <f>Data2!G23</f>
        <v>96.655000000000001</v>
      </c>
      <c r="H27" s="109">
        <f>Data2!H23</f>
        <v>3.4999999999996589E-2</v>
      </c>
      <c r="I27" s="186">
        <f t="shared" si="3"/>
        <v>3.4999999999996589E-2</v>
      </c>
      <c r="J27" s="191">
        <f>Data2!J23</f>
        <v>20023</v>
      </c>
      <c r="K27" s="159"/>
      <c r="L27" s="193" t="str">
        <f>Data!AQ21</f>
        <v>Jun 26, Sep 26</v>
      </c>
      <c r="M27" s="190">
        <f>Data2!M23</f>
        <v>6236</v>
      </c>
      <c r="N27" s="151">
        <f>Data2!N23</f>
        <v>-1</v>
      </c>
      <c r="O27" s="151">
        <f>Data2!O23</f>
        <v>0</v>
      </c>
      <c r="P27" s="50">
        <f>Data2!P23</f>
        <v>3707</v>
      </c>
      <c r="Q27" s="76">
        <f>Data2!Q23</f>
        <v>-1</v>
      </c>
      <c r="R27" s="87">
        <f>Data2!R23</f>
        <v>-0.5</v>
      </c>
      <c r="S27" s="188">
        <f t="shared" si="0"/>
        <v>-0.5</v>
      </c>
      <c r="T27" s="191">
        <f>Data2!T23</f>
        <v>1383</v>
      </c>
      <c r="U27" s="159"/>
      <c r="V27" s="234" t="str">
        <f>Data!BA21</f>
        <v>Dec 26, Jun 27</v>
      </c>
      <c r="W27" s="190">
        <f>Data2!W23</f>
        <v>44</v>
      </c>
      <c r="X27" s="151">
        <f>Data2!X23</f>
        <v>1</v>
      </c>
      <c r="Y27" s="151">
        <f>Data2!Y23</f>
        <v>1.5</v>
      </c>
      <c r="Z27" s="50">
        <f>Data2!Z23</f>
        <v>74</v>
      </c>
      <c r="AA27" s="76">
        <f>Data2!AA23</f>
        <v>1.5</v>
      </c>
      <c r="AB27" s="87">
        <f>Data2!AB23</f>
        <v>-0.5</v>
      </c>
      <c r="AC27" s="29">
        <f t="shared" si="1"/>
        <v>-0.5</v>
      </c>
      <c r="AD27" s="64">
        <f>Data2!AD23</f>
        <v>499</v>
      </c>
    </row>
    <row r="28" spans="2:30" ht="16.5" customHeight="1">
      <c r="B28" s="12" t="str">
        <f>Data!AG22</f>
        <v>Jun 27</v>
      </c>
      <c r="C28" s="49">
        <f>Data2!C24</f>
        <v>13</v>
      </c>
      <c r="D28" s="119">
        <f>Data2!D24</f>
        <v>96.644999999999996</v>
      </c>
      <c r="E28" s="119">
        <f>Data2!E24</f>
        <v>96.65</v>
      </c>
      <c r="F28" s="50">
        <f>Data2!F24</f>
        <v>181</v>
      </c>
      <c r="G28" s="98">
        <f>Data2!G24</f>
        <v>96.65</v>
      </c>
      <c r="H28" s="109">
        <f>Data2!H24</f>
        <v>4.5000000000001705E-2</v>
      </c>
      <c r="I28" s="187">
        <f t="shared" si="3"/>
        <v>4.5000000000001705E-2</v>
      </c>
      <c r="J28" s="192">
        <f>Data2!J24</f>
        <v>25179</v>
      </c>
      <c r="K28" s="159"/>
      <c r="L28" s="193" t="str">
        <f>Data!AQ22</f>
        <v>Sep 26, Dec 26</v>
      </c>
      <c r="M28" s="190">
        <f>Data2!M24</f>
        <v>1636</v>
      </c>
      <c r="N28" s="140">
        <f>Data2!N24</f>
        <v>-0.5</v>
      </c>
      <c r="O28" s="140">
        <f>Data2!O24</f>
        <v>0</v>
      </c>
      <c r="P28" s="50">
        <f>Data2!P24</f>
        <v>801</v>
      </c>
      <c r="Q28" s="76">
        <f>Data2!Q24</f>
        <v>-0.5</v>
      </c>
      <c r="R28" s="87">
        <f>Data2!R24</f>
        <v>-0.5</v>
      </c>
      <c r="S28" s="189">
        <f t="shared" si="0"/>
        <v>-0.5</v>
      </c>
      <c r="T28" s="192">
        <f>Data2!T24</f>
        <v>1203</v>
      </c>
      <c r="U28" s="159"/>
      <c r="V28" s="193" t="str">
        <f>Data!BA22</f>
        <v>Mar 27, Sep 27</v>
      </c>
      <c r="W28" s="190">
        <f>Data2!W24</f>
        <v>195</v>
      </c>
      <c r="X28" s="140">
        <f>Data2!X24</f>
        <v>3</v>
      </c>
      <c r="Y28" s="140">
        <f>Data2!Y24</f>
        <v>3.5</v>
      </c>
      <c r="Z28" s="50">
        <f>Data2!Z24</f>
        <v>57</v>
      </c>
      <c r="AA28" s="76">
        <f>Data2!AA24</f>
        <v>3</v>
      </c>
      <c r="AB28" s="87">
        <f>Data2!AB24</f>
        <v>-0.5</v>
      </c>
      <c r="AC28" s="52">
        <f t="shared" si="1"/>
        <v>-0.5</v>
      </c>
      <c r="AD28" s="65">
        <f>Data2!AD24</f>
        <v>170</v>
      </c>
    </row>
    <row r="29" spans="2:30" ht="16.5" customHeight="1">
      <c r="B29" s="328" t="str">
        <f>Data!AG23</f>
        <v>Sep 27</v>
      </c>
      <c r="C29" s="329">
        <f>Data2!C25</f>
        <v>254</v>
      </c>
      <c r="D29" s="330">
        <f>Data2!D25</f>
        <v>96.62</v>
      </c>
      <c r="E29" s="330">
        <f>Data2!E25</f>
        <v>96.625</v>
      </c>
      <c r="F29" s="331">
        <f>Data2!F25</f>
        <v>3</v>
      </c>
      <c r="G29" s="332">
        <f>Data2!G25</f>
        <v>96.62</v>
      </c>
      <c r="H29" s="333">
        <f>Data2!H25</f>
        <v>3.4999999999996589E-2</v>
      </c>
      <c r="I29" s="187">
        <f t="shared" si="3"/>
        <v>3.4999999999996589E-2</v>
      </c>
      <c r="J29" s="192">
        <f>Data2!J25</f>
        <v>13122</v>
      </c>
      <c r="K29" s="159"/>
      <c r="L29" s="334" t="str">
        <f>Data!AQ23</f>
        <v>Dec 26, Mar 27</v>
      </c>
      <c r="M29" s="335">
        <f>Data2!M25</f>
        <v>383</v>
      </c>
      <c r="N29" s="336">
        <f>Data2!N25</f>
        <v>0</v>
      </c>
      <c r="O29" s="336">
        <f>Data2!O25</f>
        <v>0.5</v>
      </c>
      <c r="P29" s="331">
        <f>Data2!P25</f>
        <v>4341</v>
      </c>
      <c r="Q29" s="337">
        <f>Data2!Q25</f>
        <v>0.5</v>
      </c>
      <c r="R29" s="338">
        <f>Data2!R25</f>
        <v>0</v>
      </c>
      <c r="S29" s="189">
        <f t="shared" si="0"/>
        <v>0</v>
      </c>
      <c r="T29" s="192">
        <f>Data2!T25</f>
        <v>933</v>
      </c>
      <c r="U29" s="159"/>
      <c r="V29" s="334" t="str">
        <f>Data!BA23</f>
        <v>Jun 27, Dec 27</v>
      </c>
      <c r="W29" s="335">
        <f>Data2!W25</f>
        <v>66</v>
      </c>
      <c r="X29" s="336">
        <f>Data2!X25</f>
        <v>4</v>
      </c>
      <c r="Y29" s="336">
        <f>Data2!Y25</f>
        <v>4.5</v>
      </c>
      <c r="Z29" s="331">
        <f>Data2!Z25</f>
        <v>78</v>
      </c>
      <c r="AA29" s="337">
        <f>Data2!AA25</f>
        <v>4</v>
      </c>
      <c r="AB29" s="338">
        <f>Data2!AB25</f>
        <v>0</v>
      </c>
      <c r="AC29" s="52">
        <f t="shared" si="1"/>
        <v>0</v>
      </c>
      <c r="AD29" s="65">
        <f>Data2!AD25</f>
        <v>234</v>
      </c>
    </row>
    <row r="30" spans="2:30" ht="3.95" customHeight="1">
      <c r="B30" s="450"/>
      <c r="C30" s="451"/>
      <c r="D30" s="452"/>
      <c r="E30" s="452"/>
      <c r="F30" s="453"/>
      <c r="G30" s="452"/>
      <c r="H30" s="454"/>
      <c r="I30" s="455"/>
      <c r="J30" s="456"/>
      <c r="K30" s="509"/>
      <c r="L30" s="457"/>
      <c r="M30" s="451"/>
      <c r="N30" s="458"/>
      <c r="O30" s="458"/>
      <c r="P30" s="453"/>
      <c r="Q30" s="458"/>
      <c r="R30" s="459"/>
      <c r="S30" s="451"/>
      <c r="T30" s="456"/>
      <c r="U30" s="509"/>
      <c r="V30" s="457"/>
      <c r="W30" s="451"/>
      <c r="X30" s="458"/>
      <c r="Y30" s="458"/>
      <c r="Z30" s="453"/>
      <c r="AA30" s="458"/>
      <c r="AB30" s="459"/>
      <c r="AC30" s="451"/>
      <c r="AD30" s="460"/>
    </row>
    <row r="31" spans="2:30" ht="16.5" customHeight="1">
      <c r="B31" s="46" t="str">
        <f>Data!AG24</f>
        <v>Dec 27</v>
      </c>
      <c r="C31" s="56">
        <f>Data2!C26</f>
        <v>85</v>
      </c>
      <c r="D31" s="120">
        <f>Data2!D26</f>
        <v>96.600000000000009</v>
      </c>
      <c r="E31" s="120">
        <f>Data2!E26</f>
        <v>96.605000000000004</v>
      </c>
      <c r="F31" s="57">
        <f>Data2!F26</f>
        <v>20</v>
      </c>
      <c r="G31" s="100">
        <f>Data2!G26</f>
        <v>96.600000000000009</v>
      </c>
      <c r="H31" s="110">
        <f>Data2!H26</f>
        <v>3.50000000000108E-2</v>
      </c>
      <c r="I31" s="194">
        <f t="shared" si="3"/>
        <v>3.50000000000108E-2</v>
      </c>
      <c r="J31" s="339">
        <f>Data2!J26</f>
        <v>9907</v>
      </c>
      <c r="K31" s="159"/>
      <c r="L31" s="340" t="str">
        <f>Data!AQ24</f>
        <v>Mar 27, Jun 27</v>
      </c>
      <c r="M31" s="198">
        <f>Data2!M26</f>
        <v>1047</v>
      </c>
      <c r="N31" s="141">
        <f>Data2!N26</f>
        <v>1</v>
      </c>
      <c r="O31" s="141">
        <f>Data2!O26</f>
        <v>1.5</v>
      </c>
      <c r="P31" s="57">
        <f>Data2!P26</f>
        <v>1746</v>
      </c>
      <c r="Q31" s="78">
        <f>Data2!Q26</f>
        <v>1</v>
      </c>
      <c r="R31" s="88">
        <f>Data2!R26</f>
        <v>-0.5</v>
      </c>
      <c r="S31" s="196">
        <f t="shared" si="0"/>
        <v>-0.5</v>
      </c>
      <c r="T31" s="339">
        <f>Data2!T26</f>
        <v>1897</v>
      </c>
      <c r="U31" s="159"/>
      <c r="V31" s="340" t="str">
        <f>Data!BA24</f>
        <v>Sep 27, Mar 28</v>
      </c>
      <c r="W31" s="198">
        <f>Data2!W26</f>
        <v>15</v>
      </c>
      <c r="X31" s="141">
        <f>Data2!X26</f>
        <v>3.5</v>
      </c>
      <c r="Y31" s="141">
        <f>Data2!Y26</f>
        <v>5</v>
      </c>
      <c r="Z31" s="57">
        <f>Data2!Z26</f>
        <v>16</v>
      </c>
      <c r="AA31" s="78">
        <f>Data2!AA26</f>
        <v>5</v>
      </c>
      <c r="AB31" s="88">
        <f>Data2!AB26</f>
        <v>0</v>
      </c>
      <c r="AC31" s="56">
        <f t="shared" si="1"/>
        <v>0</v>
      </c>
      <c r="AD31" s="66">
        <f>Data2!AD26</f>
        <v>0</v>
      </c>
    </row>
    <row r="32" spans="2:30" ht="16.5" customHeight="1">
      <c r="B32" s="51" t="str">
        <f>Data!AG25</f>
        <v>Mar 28</v>
      </c>
      <c r="C32" s="56">
        <f>Data2!C27</f>
        <v>18</v>
      </c>
      <c r="D32" s="131">
        <f>Data2!D27</f>
        <v>96.575000000000003</v>
      </c>
      <c r="E32" s="131">
        <f>Data2!E27</f>
        <v>96.585000000000008</v>
      </c>
      <c r="F32" s="57">
        <f>Data2!F27</f>
        <v>42</v>
      </c>
      <c r="G32" s="100">
        <f>Data2!G27</f>
        <v>96.585000000000008</v>
      </c>
      <c r="H32" s="110">
        <f>Data2!H27</f>
        <v>5.0000000000011369E-2</v>
      </c>
      <c r="I32" s="195">
        <f t="shared" si="3"/>
        <v>5.0000000000011369E-2</v>
      </c>
      <c r="J32" s="200">
        <f>Data2!J27</f>
        <v>337</v>
      </c>
      <c r="K32" s="159"/>
      <c r="L32" s="201" t="str">
        <f>Data!AQ25</f>
        <v>Jun 27, Sep 27</v>
      </c>
      <c r="M32" s="198">
        <f>Data2!M27</f>
        <v>240</v>
      </c>
      <c r="N32" s="152">
        <f>Data2!N27</f>
        <v>2</v>
      </c>
      <c r="O32" s="152">
        <f>Data2!O27</f>
        <v>2.5</v>
      </c>
      <c r="P32" s="57">
        <f>Data2!P27</f>
        <v>3864</v>
      </c>
      <c r="Q32" s="78">
        <f>Data2!Q27</f>
        <v>2</v>
      </c>
      <c r="R32" s="88">
        <f>Data2!R27</f>
        <v>0</v>
      </c>
      <c r="S32" s="197">
        <f t="shared" si="0"/>
        <v>0</v>
      </c>
      <c r="T32" s="200">
        <f>Data2!T27</f>
        <v>794</v>
      </c>
      <c r="U32" s="159"/>
      <c r="V32" s="201" t="str">
        <f>Data!BA25</f>
        <v>Dec 27, Jun 28</v>
      </c>
      <c r="W32" s="198">
        <f>Data2!W27</f>
        <v>71</v>
      </c>
      <c r="X32" s="152">
        <f>Data2!X27</f>
        <v>3.5</v>
      </c>
      <c r="Y32" s="152">
        <f>Data2!Y27</f>
        <v>5</v>
      </c>
      <c r="Z32" s="57">
        <f>Data2!Z27</f>
        <v>5</v>
      </c>
      <c r="AA32" s="78">
        <f>Data2!AA27</f>
        <v>3.5</v>
      </c>
      <c r="AB32" s="88">
        <f>Data2!AB27</f>
        <v>-2</v>
      </c>
      <c r="AC32" s="55">
        <f t="shared" si="1"/>
        <v>-2</v>
      </c>
      <c r="AD32" s="67">
        <f>Data2!AD27</f>
        <v>5</v>
      </c>
    </row>
    <row r="33" spans="2:30" ht="16.5" customHeight="1">
      <c r="B33" s="51" t="str">
        <f>Data!AG26</f>
        <v>Jun 28</v>
      </c>
      <c r="C33" s="56">
        <f>Data2!C28</f>
        <v>5</v>
      </c>
      <c r="D33" s="120">
        <f>Data2!D28</f>
        <v>96.55</v>
      </c>
      <c r="E33" s="120">
        <f>Data2!E28</f>
        <v>96.570000000000007</v>
      </c>
      <c r="F33" s="57">
        <f>Data2!F28</f>
        <v>11</v>
      </c>
      <c r="G33" s="100">
        <f>Data2!G28</f>
        <v>96.570000000000007</v>
      </c>
      <c r="H33" s="110">
        <f>Data2!H28</f>
        <v>6.0000000000002274E-2</v>
      </c>
      <c r="I33" s="195">
        <f t="shared" si="3"/>
        <v>6.0000000000002274E-2</v>
      </c>
      <c r="J33" s="200">
        <f>Data2!J28</f>
        <v>332</v>
      </c>
      <c r="K33" s="159"/>
      <c r="L33" s="201" t="str">
        <f>Data!AQ26</f>
        <v>Sep 27, Dec 27</v>
      </c>
      <c r="M33" s="198">
        <f>Data2!M28</f>
        <v>49</v>
      </c>
      <c r="N33" s="141">
        <f>Data2!N28</f>
        <v>2</v>
      </c>
      <c r="O33" s="141">
        <f>Data2!O28</f>
        <v>2.5</v>
      </c>
      <c r="P33" s="57">
        <f>Data2!P28</f>
        <v>704</v>
      </c>
      <c r="Q33" s="78">
        <f>Data2!Q28</f>
        <v>2.5</v>
      </c>
      <c r="R33" s="88">
        <f>Data2!R28</f>
        <v>0.5</v>
      </c>
      <c r="S33" s="197">
        <f t="shared" si="0"/>
        <v>0.5</v>
      </c>
      <c r="T33" s="200">
        <f>Data2!T28</f>
        <v>366</v>
      </c>
      <c r="U33" s="159"/>
      <c r="V33" s="201" t="str">
        <f>Data!BA26</f>
        <v>Mar 28, Sep 28</v>
      </c>
      <c r="W33" s="198">
        <f>Data2!W28</f>
        <v>41</v>
      </c>
      <c r="X33" s="141">
        <f>Data2!X28</f>
        <v>1.5</v>
      </c>
      <c r="Y33" s="141">
        <f>Data2!Y28</f>
        <v>6</v>
      </c>
      <c r="Z33" s="57">
        <f>Data2!Z28</f>
        <v>3</v>
      </c>
      <c r="AA33" s="78">
        <f>Data2!AA28</f>
        <v>6</v>
      </c>
      <c r="AB33" s="88">
        <f>Data2!AB28</f>
        <v>1.5</v>
      </c>
      <c r="AC33" s="55">
        <f t="shared" si="1"/>
        <v>1.5</v>
      </c>
      <c r="AD33" s="67">
        <f>Data2!AD28</f>
        <v>0</v>
      </c>
    </row>
    <row r="34" spans="2:30" ht="16.5" customHeight="1">
      <c r="B34" s="341" t="str">
        <f>Data!AG27</f>
        <v>Sep 28</v>
      </c>
      <c r="C34" s="342">
        <f>Data2!C29</f>
        <v>3</v>
      </c>
      <c r="D34" s="343">
        <f>Data2!D29</f>
        <v>96.525000000000006</v>
      </c>
      <c r="E34" s="343">
        <f>Data2!E29</f>
        <v>96.55</v>
      </c>
      <c r="F34" s="344">
        <f>Data2!F29</f>
        <v>1</v>
      </c>
      <c r="G34" s="345">
        <f>Data2!G29</f>
        <v>96.55</v>
      </c>
      <c r="H34" s="346">
        <f>Data2!H29</f>
        <v>5.9999999999988063E-2</v>
      </c>
      <c r="I34" s="347">
        <f t="shared" si="3"/>
        <v>5.9999999999988063E-2</v>
      </c>
      <c r="J34" s="348">
        <f>Data2!J29</f>
        <v>8</v>
      </c>
      <c r="K34" s="159"/>
      <c r="L34" s="349" t="str">
        <f>Data!AQ27</f>
        <v>Dec 27, Mar 28</v>
      </c>
      <c r="M34" s="350">
        <f>Data2!M29</f>
        <v>336</v>
      </c>
      <c r="N34" s="351">
        <f>Data2!N29</f>
        <v>2</v>
      </c>
      <c r="O34" s="351">
        <f>Data2!O29</f>
        <v>3</v>
      </c>
      <c r="P34" s="344">
        <f>Data2!P29</f>
        <v>144</v>
      </c>
      <c r="Q34" s="352">
        <f>Data2!Q29</f>
        <v>3</v>
      </c>
      <c r="R34" s="353">
        <f>Data2!R29</f>
        <v>0</v>
      </c>
      <c r="S34" s="354">
        <f t="shared" si="0"/>
        <v>0</v>
      </c>
      <c r="T34" s="348">
        <f>Data2!T29</f>
        <v>16</v>
      </c>
      <c r="U34" s="159"/>
      <c r="V34" s="349" t="str">
        <f>Data!BA27</f>
        <v>Jun 28, Dec 28</v>
      </c>
      <c r="W34" s="350">
        <f>Data2!W29</f>
        <v>5</v>
      </c>
      <c r="X34" s="351">
        <f>Data2!X29</f>
        <v>3.5</v>
      </c>
      <c r="Y34" s="351">
        <f>Data2!Y29</f>
        <v>6</v>
      </c>
      <c r="Z34" s="344">
        <f>Data2!Z29</f>
        <v>5</v>
      </c>
      <c r="AA34" s="352">
        <f>Data2!AA29</f>
        <v>6</v>
      </c>
      <c r="AB34" s="353">
        <f>Data2!AB29</f>
        <v>2</v>
      </c>
      <c r="AC34" s="355">
        <f t="shared" si="1"/>
        <v>2</v>
      </c>
      <c r="AD34" s="356">
        <f>Data2!AD29</f>
        <v>0</v>
      </c>
    </row>
    <row r="35" spans="2:30" ht="3.95" customHeight="1">
      <c r="B35" s="461"/>
      <c r="C35" s="462"/>
      <c r="D35" s="463"/>
      <c r="E35" s="463"/>
      <c r="F35" s="464"/>
      <c r="G35" s="463"/>
      <c r="H35" s="465"/>
      <c r="I35" s="466"/>
      <c r="J35" s="467"/>
      <c r="K35" s="509"/>
      <c r="L35" s="468"/>
      <c r="M35" s="462"/>
      <c r="N35" s="469"/>
      <c r="O35" s="469"/>
      <c r="P35" s="464"/>
      <c r="Q35" s="469"/>
      <c r="R35" s="470"/>
      <c r="S35" s="462"/>
      <c r="T35" s="467"/>
      <c r="U35" s="509"/>
      <c r="V35" s="468"/>
      <c r="W35" s="462"/>
      <c r="X35" s="469"/>
      <c r="Y35" s="469"/>
      <c r="Z35" s="464"/>
      <c r="AA35" s="469"/>
      <c r="AB35" s="470"/>
      <c r="AC35" s="462"/>
      <c r="AD35" s="471"/>
    </row>
    <row r="36" spans="2:30" ht="16.5" customHeight="1">
      <c r="B36" s="199" t="str">
        <f>Data!AG28</f>
        <v>Dec 28</v>
      </c>
      <c r="C36" s="53">
        <f>Data2!C30</f>
        <v>2</v>
      </c>
      <c r="D36" s="121">
        <f>Data2!D30</f>
        <v>96.495000000000005</v>
      </c>
      <c r="E36" s="121">
        <f>Data2!E30</f>
        <v>96.525000000000006</v>
      </c>
      <c r="F36" s="54">
        <f>Data2!F30</f>
        <v>4</v>
      </c>
      <c r="G36" s="101">
        <f>Data2!G30</f>
        <v>96.495000000000005</v>
      </c>
      <c r="H36" s="111">
        <f>Data2!H30</f>
        <v>2.5000000000005684E-2</v>
      </c>
      <c r="I36" s="202">
        <f t="shared" si="3"/>
        <v>2.5000000000005684E-2</v>
      </c>
      <c r="J36" s="357">
        <f>Data2!J30</f>
        <v>0</v>
      </c>
      <c r="K36" s="159"/>
      <c r="L36" s="358" t="str">
        <f>Data!AQ28</f>
        <v>Mar 28, Jun 28</v>
      </c>
      <c r="M36" s="208">
        <f>Data2!M30</f>
        <v>142</v>
      </c>
      <c r="N36" s="142">
        <f>Data2!N30</f>
        <v>1.5</v>
      </c>
      <c r="O36" s="142">
        <f>Data2!O30</f>
        <v>2.5</v>
      </c>
      <c r="P36" s="54">
        <f>Data2!P30</f>
        <v>52</v>
      </c>
      <c r="Q36" s="79">
        <f>Data2!Q30</f>
        <v>1.5</v>
      </c>
      <c r="R36" s="89">
        <f>Data2!R30</f>
        <v>-1</v>
      </c>
      <c r="S36" s="205">
        <f t="shared" si="0"/>
        <v>-1</v>
      </c>
      <c r="T36" s="357">
        <f>Data2!T30</f>
        <v>33</v>
      </c>
      <c r="U36" s="159"/>
      <c r="V36" s="358" t="str">
        <f>Data!BA28</f>
        <v>Sep 28, Mar 29</v>
      </c>
      <c r="W36" s="208">
        <f>Data2!W30</f>
        <v>2</v>
      </c>
      <c r="X36" s="142">
        <f>Data2!X30</f>
        <v>1</v>
      </c>
      <c r="Y36" s="142" t="str">
        <f>Data2!Y30</f>
        <v/>
      </c>
      <c r="Z36" s="54">
        <f>Data2!Z30</f>
        <v>0</v>
      </c>
      <c r="AA36" s="79">
        <f>Data2!AA30</f>
        <v>1</v>
      </c>
      <c r="AB36" s="89">
        <f>Data2!AB30</f>
        <v>-3.5</v>
      </c>
      <c r="AC36" s="53">
        <f t="shared" si="1"/>
        <v>-3.5</v>
      </c>
      <c r="AD36" s="68">
        <f>Data2!AD30</f>
        <v>0</v>
      </c>
    </row>
    <row r="37" spans="2:30" ht="16.5" customHeight="1">
      <c r="B37" s="13" t="str">
        <f>Data!AG29</f>
        <v>Mar 29</v>
      </c>
      <c r="C37" s="53">
        <f>Data2!C31</f>
        <v>24</v>
      </c>
      <c r="D37" s="132">
        <f>Data2!D31</f>
        <v>96.435000000000002</v>
      </c>
      <c r="E37" s="132">
        <f>Data2!E31</f>
        <v>96.53</v>
      </c>
      <c r="F37" s="54">
        <f>Data2!F31</f>
        <v>10</v>
      </c>
      <c r="G37" s="101">
        <f>Data2!G31</f>
        <v>96.53</v>
      </c>
      <c r="H37" s="111">
        <f>Data2!H31</f>
        <v>8.4999999999993747E-2</v>
      </c>
      <c r="I37" s="203">
        <f t="shared" si="3"/>
        <v>8.4999999999993747E-2</v>
      </c>
      <c r="J37" s="210">
        <f>Data2!J31</f>
        <v>0</v>
      </c>
      <c r="K37" s="159"/>
      <c r="L37" s="211" t="str">
        <f>Data!AQ29</f>
        <v>Jun 28, Sep 28</v>
      </c>
      <c r="M37" s="208">
        <f>Data2!M31</f>
        <v>18</v>
      </c>
      <c r="N37" s="153">
        <f>Data2!N31</f>
        <v>2</v>
      </c>
      <c r="O37" s="153">
        <f>Data2!O31</f>
        <v>2.5</v>
      </c>
      <c r="P37" s="54">
        <f>Data2!P31</f>
        <v>2</v>
      </c>
      <c r="Q37" s="79">
        <f>Data2!Q31</f>
        <v>2</v>
      </c>
      <c r="R37" s="89">
        <f>Data2!R31</f>
        <v>0</v>
      </c>
      <c r="S37" s="206">
        <f t="shared" si="0"/>
        <v>0</v>
      </c>
      <c r="T37" s="210">
        <f>Data2!T31</f>
        <v>2</v>
      </c>
      <c r="U37" s="159"/>
      <c r="V37" s="211" t="str">
        <f>Data!BA29</f>
        <v>Dec 28, Jun 29</v>
      </c>
      <c r="W37" s="208">
        <f>Data2!W31</f>
        <v>10</v>
      </c>
      <c r="X37" s="153">
        <f>Data2!X31</f>
        <v>-2.5</v>
      </c>
      <c r="Y37" s="153" t="str">
        <f>Data2!Y31</f>
        <v/>
      </c>
      <c r="Z37" s="54">
        <f>Data2!Z31</f>
        <v>0</v>
      </c>
      <c r="AA37" s="79">
        <f>Data2!AA31</f>
        <v>-2.5</v>
      </c>
      <c r="AB37" s="89">
        <f>Data2!AB31</f>
        <v>-8</v>
      </c>
      <c r="AC37" s="14">
        <f t="shared" si="1"/>
        <v>-8</v>
      </c>
      <c r="AD37" s="69">
        <f>Data2!AD31</f>
        <v>0</v>
      </c>
    </row>
    <row r="38" spans="2:30" ht="16.5" customHeight="1">
      <c r="B38" s="13" t="str">
        <f>Data!AG30</f>
        <v>Jun 29</v>
      </c>
      <c r="C38" s="53">
        <f>Data2!C32</f>
        <v>0</v>
      </c>
      <c r="D38" s="121" t="str">
        <f>Data2!D32</f>
        <v/>
      </c>
      <c r="E38" s="121">
        <f>Data2!E32</f>
        <v>96.564999999999998</v>
      </c>
      <c r="F38" s="54">
        <f>Data2!F32</f>
        <v>10</v>
      </c>
      <c r="G38" s="101">
        <f>Data2!G32</f>
        <v>96.564999999999998</v>
      </c>
      <c r="H38" s="111">
        <f>Data2!H32</f>
        <v>0.14999999999999147</v>
      </c>
      <c r="I38" s="203">
        <f t="shared" si="3"/>
        <v>0.14999999999999147</v>
      </c>
      <c r="J38" s="210">
        <f>Data2!J32</f>
        <v>0</v>
      </c>
      <c r="K38" s="159"/>
      <c r="L38" s="211" t="str">
        <f>Data!AQ30</f>
        <v>Sep 28, Dec 28</v>
      </c>
      <c r="M38" s="208">
        <f>Data2!M32</f>
        <v>13</v>
      </c>
      <c r="N38" s="142">
        <f>Data2!N32</f>
        <v>2</v>
      </c>
      <c r="O38" s="142">
        <f>Data2!O32</f>
        <v>3.5</v>
      </c>
      <c r="P38" s="54">
        <f>Data2!P32</f>
        <v>2</v>
      </c>
      <c r="Q38" s="79">
        <f>Data2!Q32</f>
        <v>3.5</v>
      </c>
      <c r="R38" s="89">
        <f>Data2!R32</f>
        <v>1.5</v>
      </c>
      <c r="S38" s="206">
        <f t="shared" si="0"/>
        <v>1.5</v>
      </c>
      <c r="T38" s="210">
        <f>Data2!T32</f>
        <v>0</v>
      </c>
      <c r="U38" s="159"/>
      <c r="V38" s="211" t="str">
        <f>Data!BA30</f>
        <v>Mar 29, Sep 29</v>
      </c>
      <c r="W38" s="208">
        <f>Data2!W32</f>
        <v>0</v>
      </c>
      <c r="X38" s="142" t="str">
        <f>Data2!X32</f>
        <v/>
      </c>
      <c r="Y38" s="142" t="str">
        <f>Data2!Y32</f>
        <v/>
      </c>
      <c r="Z38" s="54">
        <f>Data2!Z32</f>
        <v>0</v>
      </c>
      <c r="AA38" s="79" t="str">
        <f>Data2!AA32</f>
        <v/>
      </c>
      <c r="AB38" s="89" t="str">
        <f>Data2!AB32</f>
        <v/>
      </c>
      <c r="AC38" s="14" t="str">
        <f t="shared" si="1"/>
        <v/>
      </c>
      <c r="AD38" s="69">
        <f>Data2!AD32</f>
        <v>0</v>
      </c>
    </row>
    <row r="39" spans="2:30" ht="16.5" customHeight="1">
      <c r="B39" s="359" t="str">
        <f>Data!AG31</f>
        <v>Sep 29</v>
      </c>
      <c r="C39" s="360">
        <f>Data2!C33</f>
        <v>0</v>
      </c>
      <c r="D39" s="361" t="str">
        <f>Data2!D33</f>
        <v/>
      </c>
      <c r="E39" s="361">
        <f>Data2!E33</f>
        <v>96.814999999999998</v>
      </c>
      <c r="F39" s="362">
        <f>Data2!F33</f>
        <v>1</v>
      </c>
      <c r="G39" s="363">
        <f>Data2!G33</f>
        <v>96.814999999999998</v>
      </c>
      <c r="H39" s="364">
        <f>Data2!H33</f>
        <v>0.42999999999999261</v>
      </c>
      <c r="I39" s="204">
        <f t="shared" si="3"/>
        <v>0.42999999999999261</v>
      </c>
      <c r="J39" s="365">
        <f>Data2!J33</f>
        <v>0</v>
      </c>
      <c r="K39" s="159"/>
      <c r="L39" s="366" t="str">
        <f>Data!AQ31</f>
        <v>Dec 28, Mar 29</v>
      </c>
      <c r="M39" s="367">
        <f>Data2!M33</f>
        <v>10</v>
      </c>
      <c r="N39" s="368">
        <f>Data2!N33</f>
        <v>1</v>
      </c>
      <c r="O39" s="368">
        <f>Data2!O33</f>
        <v>5</v>
      </c>
      <c r="P39" s="362">
        <f>Data2!P33</f>
        <v>25</v>
      </c>
      <c r="Q39" s="369">
        <f>Data2!Q33</f>
        <v>1</v>
      </c>
      <c r="R39" s="370">
        <f>Data2!R33</f>
        <v>-1.5</v>
      </c>
      <c r="S39" s="207">
        <f t="shared" si="0"/>
        <v>-1.5</v>
      </c>
      <c r="T39" s="365">
        <f>Data2!T33</f>
        <v>0</v>
      </c>
      <c r="U39" s="159"/>
      <c r="V39" s="366" t="str">
        <f>Data!BA31</f>
        <v>Jun 29, Dec 29</v>
      </c>
      <c r="W39" s="367">
        <f>Data2!W33</f>
        <v>0</v>
      </c>
      <c r="X39" s="368" t="str">
        <f>Data2!X33</f>
        <v/>
      </c>
      <c r="Y39" s="368" t="str">
        <f>Data2!Y33</f>
        <v/>
      </c>
      <c r="Z39" s="362">
        <f>Data2!Z33</f>
        <v>0</v>
      </c>
      <c r="AA39" s="369" t="str">
        <f>Data2!AA33</f>
        <v/>
      </c>
      <c r="AB39" s="370" t="str">
        <f>Data2!AB33</f>
        <v/>
      </c>
      <c r="AC39" s="15" t="str">
        <f t="shared" si="1"/>
        <v/>
      </c>
      <c r="AD39" s="70">
        <f>Data2!AD33</f>
        <v>0</v>
      </c>
    </row>
    <row r="40" spans="2:30" ht="3.95" customHeight="1">
      <c r="B40" s="472"/>
      <c r="C40" s="473"/>
      <c r="D40" s="474"/>
      <c r="E40" s="474"/>
      <c r="F40" s="475"/>
      <c r="G40" s="474"/>
      <c r="H40" s="476"/>
      <c r="I40" s="477"/>
      <c r="J40" s="478"/>
      <c r="K40" s="509"/>
      <c r="L40" s="479"/>
      <c r="M40" s="473"/>
      <c r="N40" s="480"/>
      <c r="O40" s="480"/>
      <c r="P40" s="475"/>
      <c r="Q40" s="480"/>
      <c r="R40" s="481"/>
      <c r="S40" s="473"/>
      <c r="T40" s="478"/>
      <c r="U40" s="509"/>
      <c r="V40" s="479"/>
      <c r="W40" s="473"/>
      <c r="X40" s="480"/>
      <c r="Y40" s="480"/>
      <c r="Z40" s="475"/>
      <c r="AA40" s="480"/>
      <c r="AB40" s="481"/>
      <c r="AC40" s="473"/>
      <c r="AD40" s="482"/>
    </row>
    <row r="41" spans="2:30" ht="16.5" customHeight="1">
      <c r="B41" s="209" t="str">
        <f>Data!AG32</f>
        <v>Dec 29</v>
      </c>
      <c r="C41" s="371">
        <f>Data2!C34</f>
        <v>0</v>
      </c>
      <c r="D41" s="372" t="str">
        <f>Data2!D34</f>
        <v/>
      </c>
      <c r="E41" s="372" t="str">
        <f>Data2!E34</f>
        <v/>
      </c>
      <c r="F41" s="373">
        <f>Data2!F34</f>
        <v>0</v>
      </c>
      <c r="G41" s="374" t="str">
        <f>Data2!G34</f>
        <v/>
      </c>
      <c r="H41" s="375" t="str">
        <f>Data2!H34</f>
        <v/>
      </c>
      <c r="I41" s="376" t="str">
        <f t="shared" si="3"/>
        <v/>
      </c>
      <c r="J41" s="377">
        <f>Data2!J34</f>
        <v>0</v>
      </c>
      <c r="K41" s="159"/>
      <c r="L41" s="378" t="str">
        <f>Data!AQ32</f>
        <v>Mar 29, Jun 29</v>
      </c>
      <c r="M41" s="379">
        <f>Data2!M34</f>
        <v>0</v>
      </c>
      <c r="N41" s="380" t="str">
        <f>Data2!N34</f>
        <v/>
      </c>
      <c r="O41" s="380">
        <f>Data2!O34</f>
        <v>3</v>
      </c>
      <c r="P41" s="373">
        <f>Data2!P34</f>
        <v>10</v>
      </c>
      <c r="Q41" s="381" t="str">
        <f>Data2!Q34</f>
        <v/>
      </c>
      <c r="R41" s="382" t="str">
        <f>Data2!R34</f>
        <v/>
      </c>
      <c r="S41" s="383" t="str">
        <f t="shared" si="0"/>
        <v/>
      </c>
      <c r="T41" s="377">
        <f>Data2!T34</f>
        <v>0</v>
      </c>
      <c r="U41" s="159"/>
      <c r="V41" s="378" t="str">
        <f>Data!BA32</f>
        <v>Sep 29, Mar 30</v>
      </c>
      <c r="W41" s="379">
        <f>Data2!W34</f>
        <v>0</v>
      </c>
      <c r="X41" s="380" t="str">
        <f>Data2!X34</f>
        <v/>
      </c>
      <c r="Y41" s="380" t="str">
        <f>Data2!Y34</f>
        <v/>
      </c>
      <c r="Z41" s="373">
        <f>Data2!Z34</f>
        <v>0</v>
      </c>
      <c r="AA41" s="381" t="str">
        <f>Data2!AA34</f>
        <v/>
      </c>
      <c r="AB41" s="382" t="str">
        <f>Data2!AB34</f>
        <v/>
      </c>
      <c r="AC41" s="371" t="str">
        <f t="shared" si="1"/>
        <v/>
      </c>
      <c r="AD41" s="384">
        <f>Data2!AD34</f>
        <v>0</v>
      </c>
    </row>
    <row r="42" spans="2:30" ht="16.5" customHeight="1">
      <c r="B42" s="16" t="str">
        <f>Data!AG33</f>
        <v>Mar 30</v>
      </c>
      <c r="C42" s="17">
        <f>Data2!C35</f>
        <v>0</v>
      </c>
      <c r="D42" s="133" t="str">
        <f>Data2!D35</f>
        <v/>
      </c>
      <c r="E42" s="133">
        <f>Data2!E35</f>
        <v>97.265000000000001</v>
      </c>
      <c r="F42" s="18">
        <f>Data2!F35</f>
        <v>1</v>
      </c>
      <c r="G42" s="102">
        <f>Data2!G35</f>
        <v>97.265000000000001</v>
      </c>
      <c r="H42" s="112">
        <f>Data2!H35</f>
        <v>0.92000000000000171</v>
      </c>
      <c r="I42" s="212">
        <f t="shared" si="3"/>
        <v>0.92000000000000171</v>
      </c>
      <c r="J42" s="218">
        <f>Data2!J35</f>
        <v>0</v>
      </c>
      <c r="K42" s="159"/>
      <c r="L42" s="219" t="str">
        <f>Data!AQ33</f>
        <v>Jun 29, Sep 29</v>
      </c>
      <c r="M42" s="216">
        <f>Data2!M35</f>
        <v>0</v>
      </c>
      <c r="N42" s="154" t="str">
        <f>Data2!N35</f>
        <v/>
      </c>
      <c r="O42" s="154">
        <f>Data2!O35</f>
        <v>5</v>
      </c>
      <c r="P42" s="18">
        <f>Data2!P35</f>
        <v>1</v>
      </c>
      <c r="Q42" s="80">
        <f>Data2!Q35</f>
        <v>5</v>
      </c>
      <c r="R42" s="90">
        <f>Data2!R35</f>
        <v>2</v>
      </c>
      <c r="S42" s="214">
        <f t="shared" si="0"/>
        <v>2</v>
      </c>
      <c r="T42" s="218">
        <f>Data2!T35</f>
        <v>0</v>
      </c>
      <c r="U42" s="159"/>
      <c r="V42" s="219" t="str">
        <f>Data!BA33</f>
        <v>Dec 29, Jun 30</v>
      </c>
      <c r="W42" s="216">
        <f>Data2!W35</f>
        <v>0</v>
      </c>
      <c r="X42" s="154" t="str">
        <f>Data2!X35</f>
        <v/>
      </c>
      <c r="Y42" s="154" t="str">
        <f>Data2!Y35</f>
        <v/>
      </c>
      <c r="Z42" s="18">
        <f>Data2!Z35</f>
        <v>0</v>
      </c>
      <c r="AA42" s="80" t="str">
        <f>Data2!AA35</f>
        <v/>
      </c>
      <c r="AB42" s="90" t="str">
        <f>Data2!AB35</f>
        <v/>
      </c>
      <c r="AC42" s="17" t="str">
        <f t="shared" si="1"/>
        <v/>
      </c>
      <c r="AD42" s="71">
        <f>Data2!AD35</f>
        <v>0</v>
      </c>
    </row>
    <row r="43" spans="2:30" ht="16.5" customHeight="1">
      <c r="B43" s="16" t="str">
        <f>Data!AG34</f>
        <v>Jun 30</v>
      </c>
      <c r="C43" s="17">
        <f>Data2!C36</f>
        <v>0</v>
      </c>
      <c r="D43" s="122" t="str">
        <f>Data2!D36</f>
        <v/>
      </c>
      <c r="E43" s="122" t="str">
        <f>Data2!E36</f>
        <v/>
      </c>
      <c r="F43" s="18">
        <f>Data2!F36</f>
        <v>0</v>
      </c>
      <c r="G43" s="102" t="str">
        <f>Data2!G36</f>
        <v/>
      </c>
      <c r="H43" s="112" t="str">
        <f>Data2!H36</f>
        <v/>
      </c>
      <c r="I43" s="212" t="str">
        <f t="shared" si="3"/>
        <v/>
      </c>
      <c r="J43" s="218">
        <f>Data2!J36</f>
        <v>10</v>
      </c>
      <c r="K43" s="159"/>
      <c r="L43" s="219" t="str">
        <f>Data!AQ34</f>
        <v>Sep 29, Dec 29</v>
      </c>
      <c r="M43" s="216">
        <f>Data2!M36</f>
        <v>0</v>
      </c>
      <c r="N43" s="143" t="str">
        <f>Data2!N36</f>
        <v/>
      </c>
      <c r="O43" s="143">
        <f>Data2!O36</f>
        <v>4.5</v>
      </c>
      <c r="P43" s="18">
        <f>Data2!P36</f>
        <v>10</v>
      </c>
      <c r="Q43" s="80" t="str">
        <f>Data2!Q36</f>
        <v/>
      </c>
      <c r="R43" s="90" t="str">
        <f>Data2!R36</f>
        <v/>
      </c>
      <c r="S43" s="214" t="str">
        <f t="shared" si="0"/>
        <v/>
      </c>
      <c r="T43" s="218">
        <f>Data2!T36</f>
        <v>0</v>
      </c>
      <c r="U43" s="159"/>
      <c r="V43" s="219" t="str">
        <f>Data!BA34</f>
        <v>Mar 30, Sep 30</v>
      </c>
      <c r="W43" s="216">
        <f>Data2!W36</f>
        <v>0</v>
      </c>
      <c r="X43" s="143" t="str">
        <f>Data2!X36</f>
        <v/>
      </c>
      <c r="Y43" s="143" t="str">
        <f>Data2!Y36</f>
        <v/>
      </c>
      <c r="Z43" s="18">
        <f>Data2!Z36</f>
        <v>0</v>
      </c>
      <c r="AA43" s="80" t="str">
        <f>Data2!AA36</f>
        <v/>
      </c>
      <c r="AB43" s="90" t="str">
        <f>Data2!AB36</f>
        <v/>
      </c>
      <c r="AC43" s="17" t="str">
        <f t="shared" si="1"/>
        <v/>
      </c>
      <c r="AD43" s="71">
        <f>Data2!AD36</f>
        <v>0</v>
      </c>
    </row>
    <row r="44" spans="2:30" ht="16.5" customHeight="1">
      <c r="B44" s="385" t="str">
        <f>Data!AG35</f>
        <v>Sep 30</v>
      </c>
      <c r="C44" s="19">
        <f>Data2!C37</f>
        <v>0</v>
      </c>
      <c r="D44" s="386" t="str">
        <f>Data2!D37</f>
        <v/>
      </c>
      <c r="E44" s="386" t="str">
        <f>Data2!E37</f>
        <v/>
      </c>
      <c r="F44" s="387">
        <f>Data2!F37</f>
        <v>0</v>
      </c>
      <c r="G44" s="388" t="str">
        <f>Data2!G37</f>
        <v/>
      </c>
      <c r="H44" s="389" t="str">
        <f>Data2!H37</f>
        <v/>
      </c>
      <c r="I44" s="213" t="str">
        <f t="shared" si="3"/>
        <v/>
      </c>
      <c r="J44" s="390">
        <f>Data2!J37</f>
        <v>10</v>
      </c>
      <c r="K44" s="159"/>
      <c r="L44" s="391" t="str">
        <f>Data!AQ35</f>
        <v>Dec 29, Mar 30</v>
      </c>
      <c r="M44" s="392">
        <f>Data2!M37</f>
        <v>0</v>
      </c>
      <c r="N44" s="393" t="str">
        <f>Data2!N37</f>
        <v/>
      </c>
      <c r="O44" s="393" t="str">
        <f>Data2!O37</f>
        <v/>
      </c>
      <c r="P44" s="387">
        <f>Data2!P37</f>
        <v>0</v>
      </c>
      <c r="Q44" s="394" t="str">
        <f>Data2!Q37</f>
        <v/>
      </c>
      <c r="R44" s="395" t="str">
        <f>Data2!R37</f>
        <v/>
      </c>
      <c r="S44" s="215" t="str">
        <f t="shared" si="0"/>
        <v/>
      </c>
      <c r="T44" s="390">
        <f>Data2!T37</f>
        <v>0</v>
      </c>
      <c r="U44" s="159"/>
      <c r="V44" s="391" t="str">
        <f>Data!BA35</f>
        <v>Jun 30, Dec 30</v>
      </c>
      <c r="W44" s="392">
        <f>Data2!W37</f>
        <v>0</v>
      </c>
      <c r="X44" s="393" t="str">
        <f>Data2!X37</f>
        <v/>
      </c>
      <c r="Y44" s="393" t="str">
        <f>Data2!Y37</f>
        <v/>
      </c>
      <c r="Z44" s="387">
        <f>Data2!Z37</f>
        <v>0</v>
      </c>
      <c r="AA44" s="394" t="str">
        <f>Data2!AA37</f>
        <v/>
      </c>
      <c r="AB44" s="395" t="str">
        <f>Data2!AB37</f>
        <v/>
      </c>
      <c r="AC44" s="19" t="str">
        <f t="shared" si="1"/>
        <v/>
      </c>
      <c r="AD44" s="37">
        <f>Data2!AD37</f>
        <v>0</v>
      </c>
    </row>
    <row r="45" spans="2:30" ht="3.95" customHeight="1">
      <c r="B45" s="483"/>
      <c r="C45" s="484"/>
      <c r="D45" s="485"/>
      <c r="E45" s="485"/>
      <c r="F45" s="486"/>
      <c r="G45" s="485"/>
      <c r="H45" s="487"/>
      <c r="I45" s="488"/>
      <c r="J45" s="489"/>
      <c r="K45" s="509"/>
      <c r="L45" s="490"/>
      <c r="M45" s="484"/>
      <c r="N45" s="491"/>
      <c r="O45" s="491"/>
      <c r="P45" s="486"/>
      <c r="Q45" s="491"/>
      <c r="R45" s="492"/>
      <c r="S45" s="484"/>
      <c r="T45" s="489"/>
      <c r="U45" s="509"/>
      <c r="V45" s="490"/>
      <c r="W45" s="484"/>
      <c r="X45" s="491"/>
      <c r="Y45" s="491"/>
      <c r="Z45" s="486"/>
      <c r="AA45" s="491"/>
      <c r="AB45" s="492"/>
      <c r="AC45" s="484"/>
      <c r="AD45" s="493"/>
    </row>
    <row r="46" spans="2:30" ht="16.5" customHeight="1">
      <c r="B46" s="217" t="str">
        <f>Data!AG36</f>
        <v>Dec 30</v>
      </c>
      <c r="C46" s="396">
        <f>Data2!C38</f>
        <v>0</v>
      </c>
      <c r="D46" s="397" t="str">
        <f>Data2!D38</f>
        <v/>
      </c>
      <c r="E46" s="397" t="str">
        <f>Data2!E38</f>
        <v/>
      </c>
      <c r="F46" s="398">
        <f>Data2!F38</f>
        <v>0</v>
      </c>
      <c r="G46" s="399" t="str">
        <f>Data2!G38</f>
        <v/>
      </c>
      <c r="H46" s="400" t="str">
        <f>Data2!H38</f>
        <v/>
      </c>
      <c r="I46" s="401" t="str">
        <f t="shared" si="3"/>
        <v/>
      </c>
      <c r="J46" s="402">
        <f>Data2!J38</f>
        <v>10</v>
      </c>
      <c r="K46" s="159"/>
      <c r="L46" s="403" t="str">
        <f>Data!AQ36</f>
        <v>Mar 30, Jun 30</v>
      </c>
      <c r="M46" s="404">
        <f>Data2!M38</f>
        <v>0</v>
      </c>
      <c r="N46" s="405" t="str">
        <f>Data2!N38</f>
        <v/>
      </c>
      <c r="O46" s="405" t="str">
        <f>Data2!O38</f>
        <v/>
      </c>
      <c r="P46" s="398">
        <f>Data2!P38</f>
        <v>0</v>
      </c>
      <c r="Q46" s="406" t="str">
        <f>Data2!Q38</f>
        <v/>
      </c>
      <c r="R46" s="407" t="str">
        <f>Data2!R38</f>
        <v/>
      </c>
      <c r="S46" s="408" t="str">
        <f t="shared" si="0"/>
        <v/>
      </c>
      <c r="T46" s="402">
        <f>Data2!T38</f>
        <v>0</v>
      </c>
      <c r="U46" s="159"/>
      <c r="V46" s="403" t="str">
        <f>Data!BA36</f>
        <v>Sep 30, Mar 31</v>
      </c>
      <c r="W46" s="404">
        <f>Data2!W38</f>
        <v>0</v>
      </c>
      <c r="X46" s="405" t="str">
        <f>Data2!X38</f>
        <v/>
      </c>
      <c r="Y46" s="405" t="str">
        <f>Data2!Y38</f>
        <v/>
      </c>
      <c r="Z46" s="398">
        <f>Data2!Z38</f>
        <v>0</v>
      </c>
      <c r="AA46" s="406" t="str">
        <f>Data2!AA38</f>
        <v/>
      </c>
      <c r="AB46" s="407" t="str">
        <f>Data2!AB38</f>
        <v/>
      </c>
      <c r="AC46" s="396" t="str">
        <f t="shared" si="1"/>
        <v/>
      </c>
      <c r="AD46" s="409">
        <f>Data2!AD38</f>
        <v>0</v>
      </c>
    </row>
    <row r="47" spans="2:30" ht="16.5" customHeight="1">
      <c r="B47" s="20" t="str">
        <f>Data!AG37</f>
        <v>Mar 31</v>
      </c>
      <c r="C47" s="21">
        <f>Data2!C39</f>
        <v>0</v>
      </c>
      <c r="D47" s="134" t="str">
        <f>Data2!D39</f>
        <v/>
      </c>
      <c r="E47" s="134">
        <f>Data2!E39</f>
        <v>97.265000000000001</v>
      </c>
      <c r="F47" s="22">
        <f>Data2!F39</f>
        <v>1</v>
      </c>
      <c r="G47" s="103">
        <f>Data2!G39</f>
        <v>97.265000000000001</v>
      </c>
      <c r="H47" s="113">
        <f>Data2!H39</f>
        <v>0.95499999999999829</v>
      </c>
      <c r="I47" s="220">
        <f t="shared" si="3"/>
        <v>0.95499999999999829</v>
      </c>
      <c r="J47" s="226">
        <f>Data2!J39</f>
        <v>0</v>
      </c>
      <c r="K47" s="159"/>
      <c r="L47" s="227" t="str">
        <f>Data!AQ37</f>
        <v>Jun 30, Sep 30</v>
      </c>
      <c r="M47" s="224">
        <f>Data2!M39</f>
        <v>0</v>
      </c>
      <c r="N47" s="155" t="str">
        <f>Data2!N39</f>
        <v/>
      </c>
      <c r="O47" s="155" t="str">
        <f>Data2!O39</f>
        <v/>
      </c>
      <c r="P47" s="22">
        <f>Data2!P39</f>
        <v>0</v>
      </c>
      <c r="Q47" s="81" t="str">
        <f>Data2!Q39</f>
        <v/>
      </c>
      <c r="R47" s="91" t="str">
        <f>Data2!R39</f>
        <v/>
      </c>
      <c r="S47" s="222" t="str">
        <f t="shared" si="0"/>
        <v/>
      </c>
      <c r="T47" s="226">
        <f>Data2!T39</f>
        <v>0</v>
      </c>
      <c r="U47" s="159"/>
      <c r="V47" s="227" t="str">
        <f>Data!BA37</f>
        <v>Dec 30, Jun 31</v>
      </c>
      <c r="W47" s="224">
        <f>Data2!W39</f>
        <v>0</v>
      </c>
      <c r="X47" s="155" t="str">
        <f>Data2!X39</f>
        <v/>
      </c>
      <c r="Y47" s="155" t="str">
        <f>Data2!Y39</f>
        <v/>
      </c>
      <c r="Z47" s="22">
        <f>Data2!Z39</f>
        <v>0</v>
      </c>
      <c r="AA47" s="81" t="str">
        <f>Data2!AA39</f>
        <v/>
      </c>
      <c r="AB47" s="91" t="str">
        <f>Data2!AB39</f>
        <v/>
      </c>
      <c r="AC47" s="21" t="str">
        <f t="shared" si="1"/>
        <v/>
      </c>
      <c r="AD47" s="38">
        <f>Data2!AD39</f>
        <v>0</v>
      </c>
    </row>
    <row r="48" spans="2:30" ht="16.5" customHeight="1">
      <c r="B48" s="20" t="str">
        <f>Data!AG38</f>
        <v>Jun 31</v>
      </c>
      <c r="C48" s="21">
        <f>Data2!C40</f>
        <v>0</v>
      </c>
      <c r="D48" s="123" t="str">
        <f>Data2!D40</f>
        <v/>
      </c>
      <c r="E48" s="123" t="str">
        <f>Data2!E40</f>
        <v/>
      </c>
      <c r="F48" s="22">
        <f>Data2!F40</f>
        <v>0</v>
      </c>
      <c r="G48" s="103" t="str">
        <f>Data2!G40</f>
        <v/>
      </c>
      <c r="H48" s="113" t="str">
        <f>Data2!H40</f>
        <v/>
      </c>
      <c r="I48" s="220" t="str">
        <f t="shared" si="3"/>
        <v/>
      </c>
      <c r="J48" s="226">
        <f>Data2!J40</f>
        <v>0</v>
      </c>
      <c r="K48" s="159"/>
      <c r="L48" s="227" t="str">
        <f>Data!AQ38</f>
        <v>Sep 30, Dec 30</v>
      </c>
      <c r="M48" s="224">
        <f>Data2!M40</f>
        <v>0</v>
      </c>
      <c r="N48" s="144" t="str">
        <f>Data2!N40</f>
        <v/>
      </c>
      <c r="O48" s="144" t="str">
        <f>Data2!O40</f>
        <v/>
      </c>
      <c r="P48" s="22">
        <f>Data2!P40</f>
        <v>0</v>
      </c>
      <c r="Q48" s="81" t="str">
        <f>Data2!Q40</f>
        <v/>
      </c>
      <c r="R48" s="91" t="str">
        <f>Data2!R40</f>
        <v/>
      </c>
      <c r="S48" s="222" t="str">
        <f t="shared" si="0"/>
        <v/>
      </c>
      <c r="T48" s="226">
        <f>Data2!T40</f>
        <v>0</v>
      </c>
      <c r="U48" s="159"/>
      <c r="V48" s="227" t="str">
        <f>Data!BA38</f>
        <v>Mar 31, Sep 31</v>
      </c>
      <c r="W48" s="224">
        <f>Data2!W40</f>
        <v>0</v>
      </c>
      <c r="X48" s="144" t="str">
        <f>Data2!X40</f>
        <v/>
      </c>
      <c r="Y48" s="144" t="str">
        <f>Data2!Y40</f>
        <v/>
      </c>
      <c r="Z48" s="22">
        <f>Data2!Z40</f>
        <v>0</v>
      </c>
      <c r="AA48" s="81" t="str">
        <f>Data2!AA40</f>
        <v/>
      </c>
      <c r="AB48" s="91" t="str">
        <f>Data2!AB40</f>
        <v/>
      </c>
      <c r="AC48" s="21" t="str">
        <f t="shared" si="1"/>
        <v/>
      </c>
      <c r="AD48" s="38">
        <f>Data2!AD40</f>
        <v>0</v>
      </c>
    </row>
    <row r="49" spans="2:30" ht="16.5" customHeight="1">
      <c r="B49" s="410" t="str">
        <f>Data!AG39</f>
        <v>Sep 31</v>
      </c>
      <c r="C49" s="23">
        <f>Data2!C41</f>
        <v>0</v>
      </c>
      <c r="D49" s="411" t="str">
        <f>Data2!D41</f>
        <v/>
      </c>
      <c r="E49" s="411" t="str">
        <f>Data2!E41</f>
        <v/>
      </c>
      <c r="F49" s="412">
        <f>Data2!F41</f>
        <v>0</v>
      </c>
      <c r="G49" s="413" t="str">
        <f>Data2!G41</f>
        <v/>
      </c>
      <c r="H49" s="414" t="str">
        <f>Data2!H41</f>
        <v/>
      </c>
      <c r="I49" s="221" t="str">
        <f t="shared" si="3"/>
        <v/>
      </c>
      <c r="J49" s="415">
        <f>Data2!J41</f>
        <v>10</v>
      </c>
      <c r="K49" s="159"/>
      <c r="L49" s="416" t="str">
        <f>Data!AQ39</f>
        <v>Dec 30, Mar 31</v>
      </c>
      <c r="M49" s="23">
        <f>Data2!M41</f>
        <v>0</v>
      </c>
      <c r="N49" s="417" t="str">
        <f>Data2!N41</f>
        <v/>
      </c>
      <c r="O49" s="417" t="str">
        <f>Data2!O41</f>
        <v/>
      </c>
      <c r="P49" s="412">
        <f>Data2!P41</f>
        <v>0</v>
      </c>
      <c r="Q49" s="418" t="str">
        <f>Data2!Q41</f>
        <v/>
      </c>
      <c r="R49" s="419" t="str">
        <f>Data2!R41</f>
        <v/>
      </c>
      <c r="S49" s="223" t="str">
        <f t="shared" si="0"/>
        <v/>
      </c>
      <c r="T49" s="415">
        <f>Data2!T41</f>
        <v>0</v>
      </c>
      <c r="U49" s="159"/>
      <c r="V49" s="416" t="str">
        <f>Data!BA39</f>
        <v>Jun 31, Dec 31</v>
      </c>
      <c r="W49" s="23">
        <f>Data2!W41</f>
        <v>0</v>
      </c>
      <c r="X49" s="417" t="str">
        <f>Data2!X41</f>
        <v/>
      </c>
      <c r="Y49" s="417" t="str">
        <f>Data2!Y41</f>
        <v/>
      </c>
      <c r="Z49" s="412">
        <f>Data2!Z41</f>
        <v>0</v>
      </c>
      <c r="AA49" s="418" t="str">
        <f>Data2!AA41</f>
        <v/>
      </c>
      <c r="AB49" s="419" t="str">
        <f>Data2!AB41</f>
        <v/>
      </c>
      <c r="AC49" s="23" t="str">
        <f t="shared" si="1"/>
        <v/>
      </c>
      <c r="AD49" s="39">
        <f>Data2!AD41</f>
        <v>0</v>
      </c>
    </row>
    <row r="50" spans="2:30" ht="3.95" customHeight="1">
      <c r="B50" s="494"/>
      <c r="C50" s="495"/>
      <c r="D50" s="496"/>
      <c r="E50" s="496"/>
      <c r="F50" s="497"/>
      <c r="G50" s="496"/>
      <c r="H50" s="498"/>
      <c r="I50" s="499"/>
      <c r="J50" s="500"/>
      <c r="K50" s="509"/>
      <c r="L50" s="501"/>
      <c r="M50" s="495"/>
      <c r="N50" s="502"/>
      <c r="O50" s="502"/>
      <c r="P50" s="497"/>
      <c r="Q50" s="502"/>
      <c r="R50" s="503"/>
      <c r="S50" s="495"/>
      <c r="T50" s="500"/>
      <c r="U50" s="509"/>
      <c r="V50" s="501"/>
      <c r="W50" s="495"/>
      <c r="X50" s="502"/>
      <c r="Y50" s="502"/>
      <c r="Z50" s="497"/>
      <c r="AA50" s="502"/>
      <c r="AB50" s="503"/>
      <c r="AC50" s="495"/>
      <c r="AD50" s="504"/>
    </row>
    <row r="51" spans="2:30" ht="16.5" customHeight="1">
      <c r="B51" s="225" t="str">
        <f>Data!AG40</f>
        <v>Dec 31</v>
      </c>
      <c r="C51" s="236">
        <f>Data2!C42</f>
        <v>0</v>
      </c>
      <c r="D51" s="237" t="str">
        <f>Data2!D42</f>
        <v/>
      </c>
      <c r="E51" s="237" t="str">
        <f>Data2!E42</f>
        <v/>
      </c>
      <c r="F51" s="238">
        <f>Data2!F42</f>
        <v>0</v>
      </c>
      <c r="G51" s="239" t="str">
        <f>Data2!G42</f>
        <v/>
      </c>
      <c r="H51" s="240" t="str">
        <f>Data2!H42</f>
        <v/>
      </c>
      <c r="I51" s="241" t="str">
        <f t="shared" si="3"/>
        <v/>
      </c>
      <c r="J51" s="242">
        <f>Data2!J42</f>
        <v>0</v>
      </c>
      <c r="K51" s="159"/>
      <c r="L51" s="420" t="str">
        <f>Data!AQ40</f>
        <v>Mar 31, Jun 31</v>
      </c>
      <c r="M51" s="243">
        <f>Data2!M42</f>
        <v>0</v>
      </c>
      <c r="N51" s="244" t="str">
        <f>Data2!N42</f>
        <v/>
      </c>
      <c r="O51" s="244" t="str">
        <f>Data2!O42</f>
        <v/>
      </c>
      <c r="P51" s="238">
        <f>Data2!P42</f>
        <v>0</v>
      </c>
      <c r="Q51" s="245" t="str">
        <f>Data2!Q42</f>
        <v/>
      </c>
      <c r="R51" s="246" t="str">
        <f>Data2!R42</f>
        <v/>
      </c>
      <c r="S51" s="247" t="str">
        <f t="shared" si="0"/>
        <v/>
      </c>
      <c r="T51" s="242">
        <f>Data2!T42</f>
        <v>0</v>
      </c>
      <c r="U51" s="159"/>
      <c r="V51" s="420"/>
      <c r="W51" s="243"/>
      <c r="X51" s="244"/>
      <c r="Y51" s="244"/>
      <c r="Z51" s="238"/>
      <c r="AA51" s="245"/>
      <c r="AB51" s="246"/>
      <c r="AC51" s="236"/>
      <c r="AD51" s="248"/>
    </row>
    <row r="52" spans="2:30" ht="16.5" customHeight="1">
      <c r="B52" s="24" t="str">
        <f>Data!AG41</f>
        <v>Mar 32</v>
      </c>
      <c r="C52" s="25">
        <f>Data2!C43</f>
        <v>0</v>
      </c>
      <c r="D52" s="135" t="str">
        <f>Data2!D43</f>
        <v/>
      </c>
      <c r="E52" s="135">
        <f>Data2!E43</f>
        <v>97.265000000000001</v>
      </c>
      <c r="F52" s="26">
        <f>Data2!F43</f>
        <v>1</v>
      </c>
      <c r="G52" s="104">
        <f>Data2!G43</f>
        <v>97.265000000000001</v>
      </c>
      <c r="H52" s="114">
        <f>Data2!H43</f>
        <v>1.0049999999999955</v>
      </c>
      <c r="I52" s="228">
        <f t="shared" si="3"/>
        <v>1.0049999999999955</v>
      </c>
      <c r="J52" s="231">
        <f>Data2!J43</f>
        <v>0</v>
      </c>
      <c r="K52" s="159"/>
      <c r="L52" s="232"/>
      <c r="M52" s="230"/>
      <c r="N52" s="156"/>
      <c r="O52" s="156"/>
      <c r="P52" s="26"/>
      <c r="Q52" s="82"/>
      <c r="R52" s="92"/>
      <c r="S52" s="229"/>
      <c r="T52" s="231"/>
      <c r="U52" s="159"/>
      <c r="V52" s="232"/>
      <c r="W52" s="230"/>
      <c r="X52" s="156"/>
      <c r="Y52" s="156"/>
      <c r="Z52" s="26"/>
      <c r="AA52" s="82"/>
      <c r="AB52" s="92"/>
      <c r="AC52" s="25"/>
      <c r="AD52" s="40"/>
    </row>
    <row r="53" spans="2:30" ht="16.5" customHeight="1">
      <c r="B53" s="24" t="str">
        <f>Data!AG42</f>
        <v>Jun 32</v>
      </c>
      <c r="C53" s="25">
        <f>Data2!C44</f>
        <v>0</v>
      </c>
      <c r="D53" s="124" t="str">
        <f>Data2!D44</f>
        <v/>
      </c>
      <c r="E53" s="124" t="str">
        <f>Data2!E44</f>
        <v/>
      </c>
      <c r="F53" s="26">
        <f>Data2!F44</f>
        <v>0</v>
      </c>
      <c r="G53" s="104" t="str">
        <f>Data2!G44</f>
        <v/>
      </c>
      <c r="H53" s="114" t="str">
        <f>Data2!H44</f>
        <v/>
      </c>
      <c r="I53" s="228" t="str">
        <f t="shared" si="3"/>
        <v/>
      </c>
      <c r="J53" s="231">
        <f>Data2!J44</f>
        <v>0</v>
      </c>
      <c r="K53" s="159"/>
      <c r="L53" s="232"/>
      <c r="M53" s="230"/>
      <c r="N53" s="145"/>
      <c r="O53" s="145"/>
      <c r="P53" s="26"/>
      <c r="Q53" s="82"/>
      <c r="R53" s="92"/>
      <c r="S53" s="229"/>
      <c r="T53" s="231"/>
      <c r="U53" s="159"/>
      <c r="V53" s="232"/>
      <c r="W53" s="230"/>
      <c r="X53" s="145"/>
      <c r="Y53" s="145"/>
      <c r="Z53" s="26"/>
      <c r="AA53" s="82"/>
      <c r="AB53" s="92"/>
      <c r="AC53" s="25"/>
      <c r="AD53" s="40"/>
    </row>
    <row r="54" spans="2:30" ht="16.5" customHeight="1">
      <c r="B54" s="27" t="str">
        <f>Data!AG43</f>
        <v>Sep 32</v>
      </c>
      <c r="C54" s="25">
        <f>Data2!C45</f>
        <v>0</v>
      </c>
      <c r="D54" s="135" t="str">
        <f>Data2!D45</f>
        <v/>
      </c>
      <c r="E54" s="135" t="str">
        <f>Data2!E45</f>
        <v/>
      </c>
      <c r="F54" s="26">
        <f>Data2!F45</f>
        <v>0</v>
      </c>
      <c r="G54" s="104" t="str">
        <f>Data2!G45</f>
        <v/>
      </c>
      <c r="H54" s="114" t="str">
        <f>Data2!H45</f>
        <v/>
      </c>
      <c r="I54" s="228" t="str">
        <f t="shared" si="3"/>
        <v/>
      </c>
      <c r="J54" s="231">
        <f>Data2!J45</f>
        <v>0</v>
      </c>
      <c r="K54" s="159"/>
      <c r="L54" s="233"/>
      <c r="M54" s="230"/>
      <c r="N54" s="156"/>
      <c r="O54" s="156"/>
      <c r="P54" s="26"/>
      <c r="Q54" s="82"/>
      <c r="R54" s="92"/>
      <c r="S54" s="229"/>
      <c r="T54" s="231"/>
      <c r="U54" s="159"/>
      <c r="V54" s="233"/>
      <c r="W54" s="230"/>
      <c r="X54" s="156"/>
      <c r="Y54" s="156"/>
      <c r="Z54" s="26"/>
      <c r="AA54" s="82"/>
      <c r="AB54" s="92"/>
      <c r="AC54" s="25"/>
      <c r="AD54" s="40"/>
    </row>
    <row r="55" spans="2:30">
      <c r="B55" s="549" t="s">
        <v>9</v>
      </c>
      <c r="C55" s="550"/>
      <c r="D55" s="550"/>
      <c r="E55" s="550"/>
      <c r="F55" s="550" t="s">
        <v>10</v>
      </c>
      <c r="G55" s="550"/>
      <c r="H55" s="550"/>
      <c r="I55" s="58"/>
      <c r="J55" s="551"/>
      <c r="K55" s="551"/>
      <c r="L55" s="551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93"/>
    </row>
  </sheetData>
  <sheetProtection algorithmName="SHA-512" hashValue="xeDJi/fPky9Nviwp3YHjHnx37VXhXpIDlzBzPY5CbT1PeOOiq4VI+cpadrj7Sqgod/A/XkmkGASwGJ6s9HR8ZA==" saltValue="q9BmlALPQ4df1JYCvTVQDA==" spinCount="100000" sheet="1" objects="1" scenarios="1" selectLockedCells="1" selectUnlockedCells="1"/>
  <mergeCells count="18">
    <mergeCell ref="Y5:Z5"/>
    <mergeCell ref="AA5:AC5"/>
    <mergeCell ref="AA2:AD3"/>
    <mergeCell ref="B2:D3"/>
    <mergeCell ref="E2:Z3"/>
    <mergeCell ref="B55:E55"/>
    <mergeCell ref="F55:H55"/>
    <mergeCell ref="J55:L55"/>
    <mergeCell ref="V4:AD4"/>
    <mergeCell ref="C5:D5"/>
    <mergeCell ref="E5:F5"/>
    <mergeCell ref="G5:I5"/>
    <mergeCell ref="B4:J4"/>
    <mergeCell ref="M5:N5"/>
    <mergeCell ref="O5:P5"/>
    <mergeCell ref="Q5:S5"/>
    <mergeCell ref="L4:T4"/>
    <mergeCell ref="W5:X5"/>
  </mergeCells>
  <conditionalFormatting sqref="I6:I54">
    <cfRule type="dataBar" priority="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{A755F83F-16F6-4C3D-9C33-445B537D8B08}</x14:id>
        </ext>
      </extLst>
    </cfRule>
  </conditionalFormatting>
  <conditionalFormatting sqref="J6:J54">
    <cfRule type="colorScale" priority="13">
      <colorScale>
        <cfvo type="min"/>
        <cfvo type="max"/>
        <color theme="1"/>
        <color rgb="FF00B050"/>
      </colorScale>
    </cfRule>
  </conditionalFormatting>
  <conditionalFormatting sqref="S6:S54">
    <cfRule type="dataBar" priority="1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{48D74B11-26D2-4C8F-A6B7-3E8C59268516}</x14:id>
        </ext>
      </extLst>
    </cfRule>
  </conditionalFormatting>
  <conditionalFormatting sqref="U6">
    <cfRule type="colorScale" priority="8">
      <colorScale>
        <cfvo type="min"/>
        <cfvo type="max"/>
        <color theme="1"/>
        <color rgb="FF00B050"/>
      </colorScale>
    </cfRule>
  </conditionalFormatting>
  <conditionalFormatting sqref="AC6:AC54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{8CDC0997-A943-4C78-B3E7-DA8C026150F8}</x14:id>
        </ext>
      </extLst>
    </cfRule>
  </conditionalFormatting>
  <conditionalFormatting sqref="T6:T54">
    <cfRule type="colorScale" priority="2">
      <colorScale>
        <cfvo type="min"/>
        <cfvo type="max"/>
        <color theme="1"/>
        <color rgb="FF00B050"/>
      </colorScale>
    </cfRule>
  </conditionalFormatting>
  <conditionalFormatting sqref="AD6:AD54">
    <cfRule type="colorScale" priority="1">
      <colorScale>
        <cfvo type="min"/>
        <cfvo type="max"/>
        <color theme="1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755F83F-16F6-4C3D-9C33-445B537D8B0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I6:I54</xm:sqref>
        </x14:conditionalFormatting>
        <x14:conditionalFormatting xmlns:xm="http://schemas.microsoft.com/office/excel/2006/main">
          <x14:cfRule type="dataBar" id="{48D74B11-26D2-4C8F-A6B7-3E8C5926851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F"/>
            </x14:dataBar>
          </x14:cfRule>
          <xm:sqref>S6:S54</xm:sqref>
        </x14:conditionalFormatting>
        <x14:conditionalFormatting xmlns:xm="http://schemas.microsoft.com/office/excel/2006/main">
          <x14:cfRule type="dataBar" id="{8CDC0997-A943-4C78-B3E7-DA8C026150F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AC6:AC54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47"/>
  <sheetViews>
    <sheetView workbookViewId="0">
      <selection sqref="A1:XFD1048576"/>
    </sheetView>
  </sheetViews>
  <sheetFormatPr defaultRowHeight="16.5"/>
  <cols>
    <col min="1" max="1" width="9" style="529"/>
    <col min="2" max="2" width="34.25" style="529" customWidth="1"/>
    <col min="3" max="3" width="9" style="529"/>
    <col min="4" max="4" width="17.625" style="529" customWidth="1"/>
    <col min="5" max="5" width="56" style="529" customWidth="1"/>
    <col min="6" max="6" width="15.75" style="529" customWidth="1"/>
    <col min="7" max="7" width="48.25" style="529" customWidth="1"/>
    <col min="8" max="16384" width="9" style="529"/>
  </cols>
  <sheetData>
    <row r="2" spans="1:7">
      <c r="A2" s="529" t="str">
        <f t="array" ref="A2:A47">_xll.CQGFuturesList("SR3")</f>
        <v>F.SR3H2</v>
      </c>
      <c r="B2" s="529" t="str">
        <f>_xll.CQGContractData(A2, "LongDescription", "1", "T")</f>
        <v>3 Month SOFR, Mar 32</v>
      </c>
      <c r="D2" s="529" t="str">
        <f t="array" ref="D2:D38">_xll.CQGFuturesList("SR3S3")</f>
        <v>F.SR3S3H2</v>
      </c>
      <c r="E2" s="529" t="str">
        <f>_xll.CQGContractData(D2, "LongDescription", "1", "T")</f>
        <v>3 Month SOFR Calendar Spread 3, Mar 22, Jun 22</v>
      </c>
      <c r="F2" s="529" t="str">
        <f t="array" ref="F2:F37">_xll.CQGFuturesList("SR3S6")</f>
        <v>F.SR3S6H2</v>
      </c>
      <c r="G2" s="529" t="str">
        <f>_xll.CQGContractData(F2, "LongDescription", "1", "T")</f>
        <v>3 Month SOFR Calendar Spread 6, Mar 22, Sep 22</v>
      </c>
    </row>
    <row r="3" spans="1:7">
      <c r="A3" s="529" t="str">
        <v>F.SR3Z22</v>
      </c>
      <c r="B3" s="529" t="str">
        <f>_xll.CQGContractData(A3, "LongDescription", "1", "T")</f>
        <v>3 Month SOFR, Dec 22</v>
      </c>
      <c r="D3" s="529" t="str">
        <v>F.SR3S3Z22</v>
      </c>
      <c r="E3" s="529" t="str">
        <f>_xll.CQGContractData(D3, "LongDescription", "1", "T")</f>
        <v>3 Month SOFR Calendar Spread 3, Dec 22, Mar 23</v>
      </c>
      <c r="F3" s="529" t="str">
        <v>F.SR3S6Z22</v>
      </c>
      <c r="G3" s="529" t="str">
        <f>_xll.CQGContractData(F3, "LongDescription", "1", "T")</f>
        <v>3 Month SOFR Calendar Spread 6, Dec 22, Jun 23</v>
      </c>
    </row>
    <row r="4" spans="1:7">
      <c r="A4" s="529" t="str">
        <v>F.SR3F3</v>
      </c>
      <c r="B4" s="529" t="str">
        <f>_xll.CQGContractData(A4, "LongDescription", "1", "T")</f>
        <v>3 Month SOFR, Jan 23</v>
      </c>
      <c r="D4" s="529" t="str">
        <v>F.SR3S3F3</v>
      </c>
      <c r="E4" s="529" t="str">
        <f>_xll.CQGContractData(D4, "LongDescription", "1", "T")</f>
        <v>3 Month SOFR Calendar Spread 3, Jan 23, Apr 23</v>
      </c>
      <c r="F4" s="529" t="str">
        <v>F.SR3S6H3</v>
      </c>
      <c r="G4" s="529" t="str">
        <f>_xll.CQGContractData(F4, "LongDescription", "1", "T")</f>
        <v>3 Month SOFR Calendar Spread 6, Mar 23, Sep 23</v>
      </c>
    </row>
    <row r="5" spans="1:7">
      <c r="A5" s="529" t="str">
        <v>F.SR3G3</v>
      </c>
      <c r="B5" s="529" t="str">
        <f>_xll.CQGContractData(A5, "LongDescription", "1", "T")</f>
        <v>3 Month SOFR, Feb 23</v>
      </c>
      <c r="D5" s="529" t="str">
        <v>F.SR3S3G3</v>
      </c>
      <c r="E5" s="529" t="str">
        <f>_xll.CQGContractData(D5, "LongDescription", "1", "T")</f>
        <v>3 Month SOFR Calendar Spread 3, Feb 23, May 23</v>
      </c>
      <c r="F5" s="529" t="str">
        <v>F.SR3S6M3</v>
      </c>
      <c r="G5" s="529" t="str">
        <f>_xll.CQGContractData(F5, "LongDescription", "1", "T")</f>
        <v>3 Month SOFR Calendar Spread 6, Jun 23, Dec 23</v>
      </c>
    </row>
    <row r="6" spans="1:7">
      <c r="A6" s="529" t="str">
        <v>F.SR3H3</v>
      </c>
      <c r="B6" s="529" t="str">
        <f>_xll.CQGContractData(A6, "LongDescription", "1", "T")</f>
        <v>3 Month SOFR, Mar 23</v>
      </c>
      <c r="D6" s="529" t="str">
        <v>F.SR3S3H3</v>
      </c>
      <c r="E6" s="529" t="str">
        <f>_xll.CQGContractData(D6, "LongDescription", "1", "T")</f>
        <v>3 Month SOFR Calendar Spread 3, Mar 23, Jun 23</v>
      </c>
      <c r="F6" s="529" t="str">
        <v>F.SR3S6U3</v>
      </c>
      <c r="G6" s="529" t="str">
        <f>_xll.CQGContractData(F6, "LongDescription", "1", "T")</f>
        <v>3 Month SOFR Calendar Spread 6, Sep 23, Mar 24</v>
      </c>
    </row>
    <row r="7" spans="1:7">
      <c r="A7" s="529" t="str">
        <v>F.SR3J3</v>
      </c>
      <c r="B7" s="529" t="str">
        <f>_xll.CQGContractData(A7, "LongDescription", "1", "T")</f>
        <v>3 Month SOFR, Apr 23</v>
      </c>
      <c r="D7" s="529" t="str">
        <v>F.SR3S3M3</v>
      </c>
      <c r="E7" s="529" t="str">
        <f>_xll.CQGContractData(D7, "LongDescription", "1", "T")</f>
        <v>3 Month SOFR Calendar Spread 3, Jun 23, Sep 23</v>
      </c>
      <c r="F7" s="529" t="str">
        <v>F.SR3S6Z3</v>
      </c>
      <c r="G7" s="529" t="str">
        <f>_xll.CQGContractData(F7, "LongDescription", "1", "T")</f>
        <v>3 Month SOFR Calendar Spread 6, Dec 23, Jun 24</v>
      </c>
    </row>
    <row r="8" spans="1:7">
      <c r="A8" s="529" t="str">
        <v>F.SR3K3</v>
      </c>
      <c r="B8" s="529" t="str">
        <f>_xll.CQGContractData(A8, "LongDescription", "1", "T")</f>
        <v>3 Month SOFR, May 23</v>
      </c>
      <c r="D8" s="529" t="str">
        <v>F.SR3S3U3</v>
      </c>
      <c r="E8" s="529" t="str">
        <f>_xll.CQGContractData(D8, "LongDescription", "1", "T")</f>
        <v>3 Month SOFR Calendar Spread 3, Sep 23, Dec 23</v>
      </c>
      <c r="F8" s="529" t="str">
        <v>F.SR3S6H4</v>
      </c>
      <c r="G8" s="529" t="str">
        <f>_xll.CQGContractData(F8, "LongDescription", "1", "T")</f>
        <v>3 Month SOFR Calendar Spread 6, Mar 24, Sep 24</v>
      </c>
    </row>
    <row r="9" spans="1:7">
      <c r="A9" s="529" t="str">
        <v>F.SR3M3</v>
      </c>
      <c r="B9" s="529" t="str">
        <f>_xll.CQGContractData(A9, "LongDescription", "1", "T")</f>
        <v>3 Month SOFR, Jun 23</v>
      </c>
      <c r="D9" s="529" t="str">
        <v>F.SR3S3Z3</v>
      </c>
      <c r="E9" s="529" t="str">
        <f>_xll.CQGContractData(D9, "LongDescription", "1", "T")</f>
        <v>3 Month SOFR Calendar Spread 3, Dec 23, Mar 24</v>
      </c>
      <c r="F9" s="529" t="str">
        <v>F.SR3S6M4</v>
      </c>
      <c r="G9" s="529" t="str">
        <f>_xll.CQGContractData(F9, "LongDescription", "1", "T")</f>
        <v>3 Month SOFR Calendar Spread 6, Jun 24, Dec 24</v>
      </c>
    </row>
    <row r="10" spans="1:7">
      <c r="A10" s="529" t="str">
        <v>F.SR3U3</v>
      </c>
      <c r="B10" s="529" t="str">
        <f>_xll.CQGContractData(A10, "LongDescription", "1", "T")</f>
        <v>3 Month SOFR, Sep 23</v>
      </c>
      <c r="D10" s="529" t="str">
        <v>F.SR3S3H4</v>
      </c>
      <c r="E10" s="529" t="str">
        <f>_xll.CQGContractData(D10, "LongDescription", "1", "T")</f>
        <v>3 Month SOFR Calendar Spread 3, Mar 24, Jun 24</v>
      </c>
      <c r="F10" s="529" t="str">
        <v>F.SR3S6U4</v>
      </c>
      <c r="G10" s="529" t="str">
        <f>_xll.CQGContractData(F10, "LongDescription", "1", "T")</f>
        <v>3 Month SOFR Calendar Spread 6, Sep 24, Mar 25</v>
      </c>
    </row>
    <row r="11" spans="1:7">
      <c r="A11" s="529" t="str">
        <v>F.SR3Z3</v>
      </c>
      <c r="B11" s="529" t="str">
        <f>_xll.CQGContractData(A11, "LongDescription", "1", "T")</f>
        <v>3 Month SOFR, Dec 23</v>
      </c>
      <c r="D11" s="529" t="str">
        <v>F.SR3S3M4</v>
      </c>
      <c r="E11" s="529" t="str">
        <f>_xll.CQGContractData(D11, "LongDescription", "1", "T")</f>
        <v>3 Month SOFR Calendar Spread 3, Jun 24, Sep 24</v>
      </c>
      <c r="F11" s="529" t="str">
        <v>F.SR3S6Z4</v>
      </c>
      <c r="G11" s="529" t="str">
        <f>_xll.CQGContractData(F11, "LongDescription", "1", "T")</f>
        <v>3 Month SOFR Calendar Spread 6, Dec 24, Jun 25</v>
      </c>
    </row>
    <row r="12" spans="1:7">
      <c r="A12" s="529" t="str">
        <v>F.SR3H4</v>
      </c>
      <c r="B12" s="529" t="str">
        <f>_xll.CQGContractData(A12, "LongDescription", "1", "T")</f>
        <v>3 Month SOFR, Mar 24</v>
      </c>
      <c r="D12" s="529" t="str">
        <v>F.SR3S3U4</v>
      </c>
      <c r="E12" s="529" t="str">
        <f>_xll.CQGContractData(D12, "LongDescription", "1", "T")</f>
        <v>3 Month SOFR Calendar Spread 3, Sep 24, Dec 24</v>
      </c>
      <c r="F12" s="529" t="str">
        <v>F.SR3S6H5</v>
      </c>
      <c r="G12" s="529" t="str">
        <f>_xll.CQGContractData(F12, "LongDescription", "1", "T")</f>
        <v>3 Month SOFR Calendar Spread 6, Mar 25, Sep 25</v>
      </c>
    </row>
    <row r="13" spans="1:7">
      <c r="A13" s="529" t="str">
        <v>F.SR3M4</v>
      </c>
      <c r="B13" s="529" t="str">
        <f>_xll.CQGContractData(A13, "LongDescription", "1", "T")</f>
        <v>3 Month SOFR, Jun 24</v>
      </c>
      <c r="D13" s="529" t="str">
        <v>F.SR3S3Z4</v>
      </c>
      <c r="E13" s="529" t="str">
        <f>_xll.CQGContractData(D13, "LongDescription", "1", "T")</f>
        <v>3 Month SOFR Calendar Spread 3, Dec 24, Mar 25</v>
      </c>
      <c r="F13" s="529" t="str">
        <v>F.SR3S6M5</v>
      </c>
      <c r="G13" s="529" t="str">
        <f>_xll.CQGContractData(F13, "LongDescription", "1", "T")</f>
        <v>3 Month SOFR Calendar Spread 6, Jun 25, Dec 25</v>
      </c>
    </row>
    <row r="14" spans="1:7">
      <c r="A14" s="529" t="str">
        <v>F.SR3U4</v>
      </c>
      <c r="B14" s="529" t="str">
        <f>_xll.CQGContractData(A14, "LongDescription", "1", "T")</f>
        <v>3 Month SOFR, Sep 24</v>
      </c>
      <c r="D14" s="529" t="str">
        <v>F.SR3S3H5</v>
      </c>
      <c r="E14" s="529" t="str">
        <f>_xll.CQGContractData(D14, "LongDescription", "1", "T")</f>
        <v>3 Month SOFR Calendar Spread 3, Mar 25, Jun 25</v>
      </c>
      <c r="F14" s="529" t="str">
        <v>F.SR3S6U5</v>
      </c>
      <c r="G14" s="529" t="str">
        <f>_xll.CQGContractData(F14, "LongDescription", "1", "T")</f>
        <v>3 Month SOFR Calendar Spread 6, Sep 25, Mar 26</v>
      </c>
    </row>
    <row r="15" spans="1:7">
      <c r="A15" s="529" t="str">
        <v>F.SR3Z4</v>
      </c>
      <c r="B15" s="529" t="str">
        <f>_xll.CQGContractData(A15, "LongDescription", "1", "T")</f>
        <v>3 Month SOFR, Dec 24</v>
      </c>
      <c r="D15" s="529" t="str">
        <v>F.SR3S3M5</v>
      </c>
      <c r="E15" s="529" t="str">
        <f>_xll.CQGContractData(D15, "LongDescription", "1", "T")</f>
        <v>3 Month SOFR Calendar Spread 3, Jun 25, Sep 25</v>
      </c>
      <c r="F15" s="529" t="str">
        <v>F.SR3S6Z5</v>
      </c>
      <c r="G15" s="529" t="str">
        <f>_xll.CQGContractData(F15, "LongDescription", "1", "T")</f>
        <v>3 Month SOFR Calendar Spread 6, Dec 25, Jun 26</v>
      </c>
    </row>
    <row r="16" spans="1:7">
      <c r="A16" s="529" t="str">
        <v>F.SR3H5</v>
      </c>
      <c r="B16" s="529" t="str">
        <f>_xll.CQGContractData(A16, "LongDescription", "1", "T")</f>
        <v>3 Month SOFR, Mar 25</v>
      </c>
      <c r="D16" s="529" t="str">
        <v>F.SR3S3U5</v>
      </c>
      <c r="E16" s="529" t="str">
        <f>_xll.CQGContractData(D16, "LongDescription", "1", "T")</f>
        <v>3 Month SOFR Calendar Spread 3, Sep 25, Dec 25</v>
      </c>
      <c r="F16" s="529" t="str">
        <v>F.SR3S6H6</v>
      </c>
      <c r="G16" s="529" t="str">
        <f>_xll.CQGContractData(F16, "LongDescription", "1", "T")</f>
        <v>3 Month SOFR Calendar Spread 6, Mar 26, Sep 26</v>
      </c>
    </row>
    <row r="17" spans="1:7">
      <c r="A17" s="529" t="str">
        <v>F.SR3M5</v>
      </c>
      <c r="B17" s="529" t="str">
        <f>_xll.CQGContractData(A17, "LongDescription", "1", "T")</f>
        <v>3 Month SOFR, Jun 25</v>
      </c>
      <c r="D17" s="529" t="str">
        <v>F.SR3S3Z5</v>
      </c>
      <c r="E17" s="529" t="str">
        <f>_xll.CQGContractData(D17, "LongDescription", "1", "T")</f>
        <v>3 Month SOFR Calendar Spread 3, Dec 25, Mar 26</v>
      </c>
      <c r="F17" s="529" t="str">
        <v>F.SR3S6M6</v>
      </c>
      <c r="G17" s="529" t="str">
        <f>_xll.CQGContractData(F17, "LongDescription", "1", "T")</f>
        <v>3 Month SOFR Calendar Spread 6, Jun 26, Dec 26</v>
      </c>
    </row>
    <row r="18" spans="1:7">
      <c r="A18" s="529" t="str">
        <v>F.SR3U5</v>
      </c>
      <c r="B18" s="529" t="str">
        <f>_xll.CQGContractData(A18, "LongDescription", "1", "T")</f>
        <v>3 Month SOFR, Sep 25</v>
      </c>
      <c r="D18" s="529" t="str">
        <v>F.SR3S3H6</v>
      </c>
      <c r="E18" s="529" t="str">
        <f>_xll.CQGContractData(D18, "LongDescription", "1", "T")</f>
        <v>3 Month SOFR Calendar Spread 3, Mar 26, Jun 26</v>
      </c>
      <c r="F18" s="529" t="str">
        <v>F.SR3S6U6</v>
      </c>
      <c r="G18" s="529" t="str">
        <f>_xll.CQGContractData(F18, "LongDescription", "1", "T")</f>
        <v>3 Month SOFR Calendar Spread 6, Sep 26, Mar 27</v>
      </c>
    </row>
    <row r="19" spans="1:7">
      <c r="A19" s="529" t="str">
        <v>F.SR3Z5</v>
      </c>
      <c r="B19" s="529" t="str">
        <f>_xll.CQGContractData(A19, "LongDescription", "1", "T")</f>
        <v>3 Month SOFR, Dec 25</v>
      </c>
      <c r="D19" s="529" t="str">
        <v>F.SR3S3M6</v>
      </c>
      <c r="E19" s="529" t="str">
        <f>_xll.CQGContractData(D19, "LongDescription", "1", "T")</f>
        <v>3 Month SOFR Calendar Spread 3, Jun 26, Sep 26</v>
      </c>
      <c r="F19" s="529" t="str">
        <v>F.SR3S6Z6</v>
      </c>
      <c r="G19" s="529" t="str">
        <f>_xll.CQGContractData(F19, "LongDescription", "1", "T")</f>
        <v>3 Month SOFR Calendar Spread 6, Dec 26, Jun 27</v>
      </c>
    </row>
    <row r="20" spans="1:7">
      <c r="A20" s="529" t="str">
        <v>F.SR3H6</v>
      </c>
      <c r="B20" s="529" t="str">
        <f>_xll.CQGContractData(A20, "LongDescription", "1", "T")</f>
        <v>3 Month SOFR, Mar 26</v>
      </c>
      <c r="D20" s="529" t="str">
        <v>F.SR3S3U6</v>
      </c>
      <c r="E20" s="529" t="str">
        <f>_xll.CQGContractData(D20, "LongDescription", "1", "T")</f>
        <v>3 Month SOFR Calendar Spread 3, Sep 26, Dec 26</v>
      </c>
      <c r="F20" s="529" t="str">
        <v>F.SR3S6H7</v>
      </c>
      <c r="G20" s="529" t="str">
        <f>_xll.CQGContractData(F20, "LongDescription", "1", "T")</f>
        <v>3 Month SOFR Calendar Spread 6, Mar 27, Sep 27</v>
      </c>
    </row>
    <row r="21" spans="1:7">
      <c r="A21" s="529" t="str">
        <v>F.SR3M6</v>
      </c>
      <c r="B21" s="529" t="str">
        <f>_xll.CQGContractData(A21, "LongDescription", "1", "T")</f>
        <v>3 Month SOFR, Jun 26</v>
      </c>
      <c r="D21" s="529" t="str">
        <v>F.SR3S3Z6</v>
      </c>
      <c r="E21" s="529" t="str">
        <f>_xll.CQGContractData(D21, "LongDescription", "1", "T")</f>
        <v>3 Month SOFR Calendar Spread 3, Dec 26, Mar 27</v>
      </c>
      <c r="F21" s="529" t="str">
        <v>F.SR3S6M7</v>
      </c>
      <c r="G21" s="529" t="str">
        <f>_xll.CQGContractData(F21, "LongDescription", "1", "T")</f>
        <v>3 Month SOFR Calendar Spread 6, Jun 27, Dec 27</v>
      </c>
    </row>
    <row r="22" spans="1:7">
      <c r="A22" s="529" t="str">
        <v>F.SR3U6</v>
      </c>
      <c r="B22" s="529" t="str">
        <f>_xll.CQGContractData(A22, "LongDescription", "1", "T")</f>
        <v>3 Month SOFR, Sep 26</v>
      </c>
      <c r="D22" s="529" t="str">
        <v>F.SR3S3H7</v>
      </c>
      <c r="E22" s="529" t="str">
        <f>_xll.CQGContractData(D22, "LongDescription", "1", "T")</f>
        <v>3 Month SOFR Calendar Spread 3, Mar 27, Jun 27</v>
      </c>
      <c r="F22" s="529" t="str">
        <v>F.SR3S6U7</v>
      </c>
      <c r="G22" s="529" t="str">
        <f>_xll.CQGContractData(F22, "LongDescription", "1", "T")</f>
        <v>3 Month SOFR Calendar Spread 6, Sep 27, Mar 28</v>
      </c>
    </row>
    <row r="23" spans="1:7">
      <c r="A23" s="529" t="str">
        <v>F.SR3Z6</v>
      </c>
      <c r="B23" s="529" t="str">
        <f>_xll.CQGContractData(A23, "LongDescription", "1", "T")</f>
        <v>3 Month SOFR, Dec 26</v>
      </c>
      <c r="D23" s="529" t="str">
        <v>F.SR3S3M7</v>
      </c>
      <c r="E23" s="529" t="str">
        <f>_xll.CQGContractData(D23, "LongDescription", "1", "T")</f>
        <v>3 Month SOFR Calendar Spread 3, Jun 27, Sep 27</v>
      </c>
      <c r="F23" s="529" t="str">
        <v>F.SR3S6Z27</v>
      </c>
      <c r="G23" s="529" t="str">
        <f>_xll.CQGContractData(F23, "LongDescription", "1", "T")</f>
        <v>3 Month SOFR Calendar Spread 6, Dec 27, Jun 28</v>
      </c>
    </row>
    <row r="24" spans="1:7">
      <c r="A24" s="529" t="str">
        <v>F.SR3H7</v>
      </c>
      <c r="B24" s="529" t="str">
        <f>_xll.CQGContractData(A24, "LongDescription", "1", "T")</f>
        <v>3 Month SOFR, Mar 27</v>
      </c>
      <c r="D24" s="529" t="str">
        <v>F.SR3S3U7</v>
      </c>
      <c r="E24" s="529" t="str">
        <f>_xll.CQGContractData(D24, "LongDescription", "1", "T")</f>
        <v>3 Month SOFR Calendar Spread 3, Sep 27, Dec 27</v>
      </c>
      <c r="F24" s="529" t="str">
        <v>F.SR3S6H28</v>
      </c>
      <c r="G24" s="529" t="str">
        <f>_xll.CQGContractData(F24, "LongDescription", "1", "T")</f>
        <v>3 Month SOFR Calendar Spread 6, Mar 28, Sep 28</v>
      </c>
    </row>
    <row r="25" spans="1:7">
      <c r="A25" s="529" t="str">
        <v>F.SR3M7</v>
      </c>
      <c r="B25" s="529" t="str">
        <f>_xll.CQGContractData(A25, "LongDescription", "1", "T")</f>
        <v>3 Month SOFR, Jun 27</v>
      </c>
      <c r="D25" s="529" t="str">
        <v>F.SR3S3Z27</v>
      </c>
      <c r="E25" s="529" t="str">
        <f>_xll.CQGContractData(D25, "LongDescription", "1", "T")</f>
        <v>3 Month SOFR Calendar Spread 3, Dec 27, Mar 28</v>
      </c>
      <c r="F25" s="529" t="str">
        <v>F.SR3S6M28</v>
      </c>
      <c r="G25" s="529" t="str">
        <f>_xll.CQGContractData(F25, "LongDescription", "1", "T")</f>
        <v>3 Month SOFR Calendar Spread 6, Jun 28, Dec 28</v>
      </c>
    </row>
    <row r="26" spans="1:7">
      <c r="A26" s="529" t="str">
        <v>F.SR3U7</v>
      </c>
      <c r="B26" s="529" t="str">
        <f>_xll.CQGContractData(A26, "LongDescription", "1", "T")</f>
        <v>3 Month SOFR, Sep 27</v>
      </c>
      <c r="D26" s="529" t="str">
        <v>F.SR3S3H28</v>
      </c>
      <c r="E26" s="529" t="str">
        <f>_xll.CQGContractData(D26, "LongDescription", "1", "T")</f>
        <v>3 Month SOFR Calendar Spread 3, Mar 28, Jun 28</v>
      </c>
      <c r="F26" s="529" t="str">
        <v>F.SR3S6U28</v>
      </c>
      <c r="G26" s="529" t="str">
        <f>_xll.CQGContractData(F26, "LongDescription", "1", "T")</f>
        <v>3 Month SOFR Calendar Spread 6, Sep 28, Mar 29</v>
      </c>
    </row>
    <row r="27" spans="1:7">
      <c r="A27" s="529" t="str">
        <v>F.SR3Z27</v>
      </c>
      <c r="B27" s="529" t="str">
        <f>_xll.CQGContractData(A27, "LongDescription", "1", "T")</f>
        <v>3 Month SOFR, Dec 27</v>
      </c>
      <c r="D27" s="529" t="str">
        <v>F.SR3S3M28</v>
      </c>
      <c r="E27" s="529" t="str">
        <f>_xll.CQGContractData(D27, "LongDescription", "1", "T")</f>
        <v>3 Month SOFR Calendar Spread 3, Jun 28, Sep 28</v>
      </c>
      <c r="F27" s="529" t="str">
        <v>F.SR3S6Z28</v>
      </c>
      <c r="G27" s="529" t="str">
        <f>_xll.CQGContractData(F27, "LongDescription", "1", "T")</f>
        <v>3 Month SOFR Calendar Spread 6, Dec 28, Jun 29</v>
      </c>
    </row>
    <row r="28" spans="1:7">
      <c r="A28" s="529" t="str">
        <v>F.SR3H28</v>
      </c>
      <c r="B28" s="529" t="str">
        <f>_xll.CQGContractData(A28, "LongDescription", "1", "T")</f>
        <v>3 Month SOFR, Mar 28</v>
      </c>
      <c r="D28" s="529" t="str">
        <v>F.SR3S3U28</v>
      </c>
      <c r="E28" s="529" t="str">
        <f>_xll.CQGContractData(D28, "LongDescription", "1", "T")</f>
        <v>3 Month SOFR Calendar Spread 3, Sep 28, Dec 28</v>
      </c>
      <c r="F28" s="529" t="str">
        <v>F.SR3S6H29</v>
      </c>
      <c r="G28" s="529" t="str">
        <f>_xll.CQGContractData(F28, "LongDescription", "1", "T")</f>
        <v>3 Month SOFR Calendar Spread 6, Mar 29, Sep 29</v>
      </c>
    </row>
    <row r="29" spans="1:7">
      <c r="A29" s="529" t="str">
        <v>F.SR3M28</v>
      </c>
      <c r="B29" s="529" t="str">
        <f>_xll.CQGContractData(A29, "LongDescription", "1", "T")</f>
        <v>3 Month SOFR, Jun 28</v>
      </c>
      <c r="D29" s="529" t="str">
        <v>F.SR3S3Z28</v>
      </c>
      <c r="E29" s="529" t="str">
        <f>_xll.CQGContractData(D29, "LongDescription", "1", "T")</f>
        <v>3 Month SOFR Calendar Spread 3, Dec 28, Mar 29</v>
      </c>
      <c r="F29" s="529" t="str">
        <v>F.SR3S6M29</v>
      </c>
      <c r="G29" s="529" t="str">
        <f>_xll.CQGContractData(F29, "LongDescription", "1", "T")</f>
        <v>3 Month SOFR Calendar Spread 6, Jun 29, Dec 29</v>
      </c>
    </row>
    <row r="30" spans="1:7">
      <c r="A30" s="529" t="str">
        <v>F.SR3U28</v>
      </c>
      <c r="B30" s="529" t="str">
        <f>_xll.CQGContractData(A30, "LongDescription", "1", "T")</f>
        <v>3 Month SOFR, Sep 28</v>
      </c>
      <c r="D30" s="529" t="str">
        <v>F.SR3S3H29</v>
      </c>
      <c r="E30" s="529" t="str">
        <f>_xll.CQGContractData(D30, "LongDescription", "1", "T")</f>
        <v>3 Month SOFR Calendar Spread 3, Mar 29, Jun 29</v>
      </c>
      <c r="F30" s="529" t="str">
        <v>F.SR3S6U29</v>
      </c>
      <c r="G30" s="529" t="str">
        <f>_xll.CQGContractData(F30, "LongDescription", "1", "T")</f>
        <v>3 Month SOFR Calendar Spread 6, Sep 29, Mar 30</v>
      </c>
    </row>
    <row r="31" spans="1:7">
      <c r="A31" s="529" t="str">
        <v>F.SR3Z28</v>
      </c>
      <c r="B31" s="529" t="str">
        <f>_xll.CQGContractData(A31, "LongDescription", "1", "T")</f>
        <v>3 Month SOFR, Dec 28</v>
      </c>
      <c r="D31" s="529" t="str">
        <v>F.SR3S3M29</v>
      </c>
      <c r="E31" s="529" t="str">
        <f>_xll.CQGContractData(D31, "LongDescription", "1", "T")</f>
        <v>3 Month SOFR Calendar Spread 3, Jun 29, Sep 29</v>
      </c>
      <c r="F31" s="529" t="str">
        <v>F.SR3S6Z29</v>
      </c>
      <c r="G31" s="529" t="str">
        <f>_xll.CQGContractData(F31, "LongDescription", "1", "T")</f>
        <v>3 Month SOFR Calendar Spread 6, Dec 29, Jun 30</v>
      </c>
    </row>
    <row r="32" spans="1:7">
      <c r="A32" s="529" t="str">
        <v>F.SR3H29</v>
      </c>
      <c r="B32" s="529" t="str">
        <f>_xll.CQGContractData(A32, "LongDescription", "1", "T")</f>
        <v>3 Month SOFR, Mar 29</v>
      </c>
      <c r="D32" s="529" t="str">
        <v>F.SR3S3U29</v>
      </c>
      <c r="E32" s="529" t="str">
        <f>_xll.CQGContractData(D32, "LongDescription", "1", "T")</f>
        <v>3 Month SOFR Calendar Spread 3, Sep 29, Dec 29</v>
      </c>
      <c r="F32" s="529" t="str">
        <v>F.SR3S6H30</v>
      </c>
      <c r="G32" s="529" t="str">
        <f>_xll.CQGContractData(F32, "LongDescription", "1", "T")</f>
        <v>3 Month SOFR Calendar Spread 6, Mar 30, Sep 30</v>
      </c>
    </row>
    <row r="33" spans="1:7">
      <c r="A33" s="529" t="str">
        <v>F.SR3M29</v>
      </c>
      <c r="B33" s="529" t="str">
        <f>_xll.CQGContractData(A33, "LongDescription", "1", "T")</f>
        <v>3 Month SOFR, Jun 29</v>
      </c>
      <c r="D33" s="529" t="str">
        <v>F.SR3S3Z29</v>
      </c>
      <c r="E33" s="529" t="str">
        <f>_xll.CQGContractData(D33, "LongDescription", "1", "T")</f>
        <v>3 Month SOFR Calendar Spread 3, Dec 29, Mar 30</v>
      </c>
      <c r="F33" s="529" t="str">
        <v>F.SR3S6M30</v>
      </c>
      <c r="G33" s="529" t="str">
        <f>_xll.CQGContractData(F33, "LongDescription", "1", "T")</f>
        <v>3 Month SOFR Calendar Spread 6, Jun 30, Dec 30</v>
      </c>
    </row>
    <row r="34" spans="1:7">
      <c r="A34" s="529" t="str">
        <v>F.SR3U29</v>
      </c>
      <c r="B34" s="529" t="str">
        <f>_xll.CQGContractData(A34, "LongDescription", "1", "T")</f>
        <v>3 Month SOFR, Sep 29</v>
      </c>
      <c r="D34" s="529" t="str">
        <v>F.SR3S3H30</v>
      </c>
      <c r="E34" s="529" t="str">
        <f>_xll.CQGContractData(D34, "LongDescription", "1", "T")</f>
        <v>3 Month SOFR Calendar Spread 3, Mar 30, Jun 30</v>
      </c>
      <c r="F34" s="529" t="str">
        <v>F.SR3S6U30</v>
      </c>
      <c r="G34" s="529" t="str">
        <f>_xll.CQGContractData(F34, "LongDescription", "1", "T")</f>
        <v>3 Month SOFR Calendar Spread 6, Sep 30, Mar 31</v>
      </c>
    </row>
    <row r="35" spans="1:7">
      <c r="A35" s="529" t="str">
        <v>F.SR3Z29</v>
      </c>
      <c r="B35" s="529" t="str">
        <f>_xll.CQGContractData(A35, "LongDescription", "1", "T")</f>
        <v>3 Month SOFR, Dec 29</v>
      </c>
      <c r="D35" s="529" t="str">
        <v>F.SR3S3M30</v>
      </c>
      <c r="E35" s="529" t="str">
        <f>_xll.CQGContractData(D35, "LongDescription", "1", "T")</f>
        <v>3 Month SOFR Calendar Spread 3, Jun 30, Sep 30</v>
      </c>
      <c r="F35" s="529" t="str">
        <v>F.SR3S6Z30</v>
      </c>
      <c r="G35" s="529" t="str">
        <f>_xll.CQGContractData(F35, "LongDescription", "1", "T")</f>
        <v>3 Month SOFR Calendar Spread 6, Dec 30, Jun 31</v>
      </c>
    </row>
    <row r="36" spans="1:7">
      <c r="A36" s="529" t="str">
        <v>F.SR3H30</v>
      </c>
      <c r="B36" s="529" t="str">
        <f>_xll.CQGContractData(A36, "LongDescription", "1", "T")</f>
        <v>3 Month SOFR, Mar 30</v>
      </c>
      <c r="D36" s="529" t="str">
        <v>F.SR3S3U30</v>
      </c>
      <c r="E36" s="529" t="str">
        <f>_xll.CQGContractData(D36, "LongDescription", "1", "T")</f>
        <v>3 Month SOFR Calendar Spread 3, Sep 30, Dec 30</v>
      </c>
      <c r="F36" s="529" t="str">
        <v>F.SR3S6H31</v>
      </c>
      <c r="G36" s="529" t="str">
        <f>_xll.CQGContractData(F36, "LongDescription", "1", "T")</f>
        <v>3 Month SOFR Calendar Spread 6, Mar 31, Sep 31</v>
      </c>
    </row>
    <row r="37" spans="1:7">
      <c r="A37" s="529" t="str">
        <v>F.SR3M30</v>
      </c>
      <c r="B37" s="529" t="str">
        <f>_xll.CQGContractData(A37, "LongDescription", "1", "T")</f>
        <v>3 Month SOFR, Jun 30</v>
      </c>
      <c r="D37" s="529" t="str">
        <v>F.SR3S3Z30</v>
      </c>
      <c r="E37" s="529" t="str">
        <f>_xll.CQGContractData(D37, "LongDescription", "1", "T")</f>
        <v>3 Month SOFR Calendar Spread 3, Dec 30, Mar 31</v>
      </c>
      <c r="F37" s="529" t="str">
        <v>F.SR3S6M31</v>
      </c>
      <c r="G37" s="529" t="str">
        <f>_xll.CQGContractData(F37, "LongDescription", "1", "T")</f>
        <v>3 Month SOFR Calendar Spread 6, Jun 31, Dec 31</v>
      </c>
    </row>
    <row r="38" spans="1:7">
      <c r="A38" s="529" t="str">
        <v>F.SR3U30</v>
      </c>
      <c r="B38" s="529" t="str">
        <f>_xll.CQGContractData(A38, "LongDescription", "1", "T")</f>
        <v>3 Month SOFR, Sep 30</v>
      </c>
      <c r="D38" s="529" t="str">
        <v>F.SR3S3H31</v>
      </c>
      <c r="E38" s="529" t="str">
        <f>_xll.CQGContractData(D38, "LongDescription", "1", "T")</f>
        <v>3 Month SOFR Calendar Spread 3, Mar 31, Jun 31</v>
      </c>
    </row>
    <row r="39" spans="1:7">
      <c r="A39" s="529" t="str">
        <v>F.SR3Z30</v>
      </c>
      <c r="B39" s="529" t="str">
        <f>_xll.CQGContractData(A39, "LongDescription", "1", "T")</f>
        <v>3 Month SOFR, Dec 30</v>
      </c>
    </row>
    <row r="40" spans="1:7">
      <c r="A40" s="529" t="str">
        <v>F.SR3H31</v>
      </c>
      <c r="B40" s="529" t="str">
        <f>_xll.CQGContractData(A40, "LongDescription", "1", "T")</f>
        <v>3 Month SOFR, Mar 31</v>
      </c>
    </row>
    <row r="41" spans="1:7">
      <c r="A41" s="529" t="str">
        <v>F.SR3M31</v>
      </c>
      <c r="B41" s="529" t="str">
        <f>_xll.CQGContractData(A41, "LongDescription", "1", "T")</f>
        <v>3 Month SOFR, Jun 31</v>
      </c>
    </row>
    <row r="42" spans="1:7">
      <c r="A42" s="529" t="str">
        <v>F.SR3U31</v>
      </c>
      <c r="B42" s="529" t="str">
        <f>_xll.CQGContractData(A42, "LongDescription", "1", "T")</f>
        <v>3 Month SOFR, Sep 31</v>
      </c>
    </row>
    <row r="43" spans="1:7">
      <c r="A43" s="529" t="str">
        <v>F.SR3Z31</v>
      </c>
      <c r="B43" s="529" t="str">
        <f>_xll.CQGContractData(A43, "LongDescription", "1", "T")</f>
        <v>3 Month SOFR, Dec 31</v>
      </c>
    </row>
    <row r="44" spans="1:7">
      <c r="A44" s="529" t="str">
        <v>F.SR3H32</v>
      </c>
      <c r="B44" s="529" t="str">
        <f>_xll.CQGContractData(A44, "LongDescription", "1", "T")</f>
        <v>3 Month SOFR, Mar 32</v>
      </c>
    </row>
    <row r="45" spans="1:7">
      <c r="A45" s="529" t="str">
        <v>F.SR3M32</v>
      </c>
      <c r="B45" s="529" t="str">
        <f>_xll.CQGContractData(A45, "LongDescription", "1", "T")</f>
        <v>3 Month SOFR, Jun 32</v>
      </c>
    </row>
    <row r="46" spans="1:7">
      <c r="A46" s="529" t="str">
        <v>F.SR3U32</v>
      </c>
      <c r="B46" s="529" t="str">
        <f>_xll.CQGContractData(A46, "LongDescription", "1", "T")</f>
        <v>3 Month SOFR, Sep 32</v>
      </c>
    </row>
    <row r="47" spans="1:7">
      <c r="A47" s="529" t="str">
        <v>F.SR3Z32</v>
      </c>
      <c r="B47" s="529" t="str">
        <f>_xll.CQGContractData(A47, "LongDescription", "1", "T")</f>
        <v>3 Month SOFR, Dec 32</v>
      </c>
    </row>
  </sheetData>
  <sheetProtection algorithmName="SHA-512" hashValue="oRayKcEkSP6V0yUFrSS/uw+8FeGQme6Ypz6Nk0jpit7FLT6wCGkzH8N42qxjB9hBSn4MxKag75GV2iI1oxaXBg==" saltValue="HEQGMReWawmfx+Xpz9Y5A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3:BA43"/>
  <sheetViews>
    <sheetView workbookViewId="0">
      <selection activeCell="H1" sqref="H1"/>
    </sheetView>
  </sheetViews>
  <sheetFormatPr defaultRowHeight="16.5"/>
  <cols>
    <col min="1" max="3" width="9" style="529"/>
    <col min="4" max="4" width="2.625" style="530" customWidth="1"/>
    <col min="5" max="5" width="2.625" style="529" customWidth="1"/>
    <col min="6" max="7" width="9" style="529"/>
    <col min="8" max="12" width="2.625" style="529" customWidth="1"/>
    <col min="13" max="13" width="9" style="529"/>
    <col min="14" max="22" width="2.625" style="529" customWidth="1"/>
    <col min="23" max="23" width="9" style="529"/>
    <col min="24" max="32" width="2.625" style="529" customWidth="1"/>
    <col min="33" max="33" width="9" style="529"/>
    <col min="34" max="42" width="2.625" style="529" customWidth="1"/>
    <col min="43" max="43" width="11.875" style="529" customWidth="1"/>
    <col min="44" max="52" width="2.625" style="529" customWidth="1"/>
    <col min="53" max="53" width="10.625" style="529" customWidth="1"/>
    <col min="54" max="16384" width="9" style="529"/>
  </cols>
  <sheetData>
    <row r="3" spans="1:53">
      <c r="A3" s="529" t="s">
        <v>11</v>
      </c>
      <c r="M3" s="529" t="str">
        <f>RTD("cqg.rtd", ,"ContractData",M4, "LongDescription",,"T")</f>
        <v>3 Month SOFR Calendar Spread 3, Mar 22, Jun 22</v>
      </c>
    </row>
    <row r="4" spans="1:53">
      <c r="A4" s="529" t="s">
        <v>12</v>
      </c>
      <c r="B4" s="529">
        <v>1</v>
      </c>
      <c r="C4" s="529" t="str">
        <f>RTD("cqg.rtd", ,"ContractData", $A$3&amp;B4, "Symbol",,"T")</f>
        <v>SR3Z22</v>
      </c>
      <c r="F4" s="529" t="str">
        <f>LEFT(RIGHT(C4,2),1)</f>
        <v>2</v>
      </c>
      <c r="G4" s="529" t="str">
        <f>RIGHT(C4,1)</f>
        <v>2</v>
      </c>
      <c r="M4" s="529" t="str">
        <f t="array" ref="M4:M40">_xll.CQGFuturesList("SR3S3")</f>
        <v>F.SR3S3H2</v>
      </c>
      <c r="W4" s="529" t="str">
        <f t="array" ref="W4:W39">_xll.CQGFuturesList("SR3S6")</f>
        <v>F.SR3S6H2</v>
      </c>
      <c r="AG4" s="529" t="str">
        <f>RIGHT(RTD("cqg.rtd", ,"ContractData",C4, "LongDescription",,"T"),6)</f>
        <v>Dec 22</v>
      </c>
      <c r="AQ4" s="529" t="str">
        <f>RIGHT(RTD("cqg.rtd", ,"ContractData",M4, "LongDescription",,"T"),14)</f>
        <v>Mar 22, Jun 22</v>
      </c>
      <c r="BA4" s="529" t="str">
        <f>RIGHT(RTD("cqg.rtd", ,"ContractData",W4, "LongDescription",,"T"),14)</f>
        <v>Mar 22, Sep 22</v>
      </c>
    </row>
    <row r="5" spans="1:53">
      <c r="A5" s="529" t="s">
        <v>13</v>
      </c>
      <c r="B5" s="529">
        <f>B4+1</f>
        <v>2</v>
      </c>
      <c r="C5" s="529" t="str">
        <f>RTD("cqg.rtd", ,"ContractData", $A$3&amp;B5, "Symbol",,"T")</f>
        <v>SR3H23</v>
      </c>
      <c r="F5" s="529" t="str">
        <f t="shared" ref="F5:F43" si="0">LEFT(RIGHT(C5,2),1)</f>
        <v>2</v>
      </c>
      <c r="G5" s="529" t="str">
        <f t="shared" ref="G5:G16" si="1">RIGHT(C5,1)</f>
        <v>3</v>
      </c>
      <c r="M5" s="529" t="str">
        <v>F.SR3S3Z22</v>
      </c>
      <c r="W5" s="529" t="str">
        <v>F.SR3S6Z22</v>
      </c>
      <c r="AG5" s="529" t="str">
        <f>RIGHT(RTD("cqg.rtd", ,"ContractData",C5, "LongDescription",,"T"),6)</f>
        <v>Mar 23</v>
      </c>
      <c r="AQ5" s="529" t="str">
        <f>RIGHT(RTD("cqg.rtd", ,"ContractData",M5, "LongDescription",,"T"),14)</f>
        <v>Dec 22, Mar 23</v>
      </c>
      <c r="BA5" s="529" t="str">
        <f>RIGHT(RTD("cqg.rtd", ,"ContractData",W5, "LongDescription",,"T"),14)</f>
        <v>Dec 22, Jun 23</v>
      </c>
    </row>
    <row r="6" spans="1:53">
      <c r="B6" s="529">
        <f t="shared" ref="B6:B41" si="2">B5+1</f>
        <v>3</v>
      </c>
      <c r="C6" s="529" t="str">
        <f>RTD("cqg.rtd", ,"ContractData", $A$3&amp;B6, "Symbol",,"T")</f>
        <v>SR3M23</v>
      </c>
      <c r="F6" s="529" t="str">
        <f t="shared" si="0"/>
        <v>2</v>
      </c>
      <c r="G6" s="529" t="str">
        <f t="shared" si="1"/>
        <v>3</v>
      </c>
      <c r="M6" s="529" t="str">
        <v>F.SR3S3F3</v>
      </c>
      <c r="W6" s="529" t="str">
        <v>F.SR3S6H3</v>
      </c>
      <c r="AG6" s="529" t="str">
        <f>RIGHT(RTD("cqg.rtd", ,"ContractData",C6, "LongDescription",,"T"),6)</f>
        <v>Jun 23</v>
      </c>
      <c r="AQ6" s="529" t="str">
        <f>RIGHT(RTD("cqg.rtd", ,"ContractData",M6, "LongDescription",,"T"),14)</f>
        <v>Jan 23, Apr 23</v>
      </c>
      <c r="BA6" s="529" t="str">
        <f>RIGHT(RTD("cqg.rtd", ,"ContractData",W6, "LongDescription",,"T"),14)</f>
        <v>Mar 23, Sep 23</v>
      </c>
    </row>
    <row r="7" spans="1:53">
      <c r="B7" s="529">
        <f t="shared" si="2"/>
        <v>4</v>
      </c>
      <c r="C7" s="529" t="str">
        <f>RTD("cqg.rtd", ,"ContractData", $A$3&amp;B7, "Symbol",,"T")</f>
        <v>SR3U23</v>
      </c>
      <c r="F7" s="529" t="str">
        <f t="shared" si="0"/>
        <v>2</v>
      </c>
      <c r="G7" s="529" t="str">
        <f t="shared" si="1"/>
        <v>3</v>
      </c>
      <c r="M7" s="529" t="str">
        <v>F.SR3S3G3</v>
      </c>
      <c r="W7" s="529" t="str">
        <v>F.SR3S6M3</v>
      </c>
      <c r="AG7" s="529" t="str">
        <f>RIGHT(RTD("cqg.rtd", ,"ContractData",C7, "LongDescription",,"T"),6)</f>
        <v>Sep 23</v>
      </c>
      <c r="AQ7" s="529" t="str">
        <f>RIGHT(RTD("cqg.rtd", ,"ContractData",M7, "LongDescription",,"T"),14)</f>
        <v>Feb 23, May 23</v>
      </c>
      <c r="BA7" s="529" t="str">
        <f>RIGHT(RTD("cqg.rtd", ,"ContractData",W7, "LongDescription",,"T"),14)</f>
        <v>Jun 23, Dec 23</v>
      </c>
    </row>
    <row r="8" spans="1:53">
      <c r="B8" s="529">
        <f t="shared" si="2"/>
        <v>5</v>
      </c>
      <c r="C8" s="529" t="str">
        <f>RTD("cqg.rtd", ,"ContractData", $A$3&amp;B8, "Symbol",,"T")</f>
        <v>SR3Z23</v>
      </c>
      <c r="F8" s="529" t="str">
        <f t="shared" si="0"/>
        <v>2</v>
      </c>
      <c r="G8" s="529" t="str">
        <f t="shared" si="1"/>
        <v>3</v>
      </c>
      <c r="M8" s="529" t="str">
        <v>F.SR3S3H3</v>
      </c>
      <c r="W8" s="529" t="str">
        <v>F.SR3S6U3</v>
      </c>
      <c r="AG8" s="529" t="str">
        <f>RIGHT(RTD("cqg.rtd", ,"ContractData",C8, "LongDescription",,"T"),6)</f>
        <v>Dec 23</v>
      </c>
      <c r="AQ8" s="529" t="str">
        <f>RIGHT(RTD("cqg.rtd", ,"ContractData",M8, "LongDescription",,"T"),14)</f>
        <v>Mar 23, Jun 23</v>
      </c>
      <c r="BA8" s="529" t="str">
        <f>RIGHT(RTD("cqg.rtd", ,"ContractData",W8, "LongDescription",,"T"),14)</f>
        <v>Sep 23, Mar 24</v>
      </c>
    </row>
    <row r="9" spans="1:53">
      <c r="B9" s="529">
        <f t="shared" si="2"/>
        <v>6</v>
      </c>
      <c r="C9" s="529" t="str">
        <f>RTD("cqg.rtd", ,"ContractData", $A$3&amp;B9, "Symbol",,"T")</f>
        <v>SR3H24</v>
      </c>
      <c r="F9" s="529" t="str">
        <f t="shared" si="0"/>
        <v>2</v>
      </c>
      <c r="G9" s="529" t="str">
        <f t="shared" si="1"/>
        <v>4</v>
      </c>
      <c r="M9" s="529" t="str">
        <v>F.SR3S3M3</v>
      </c>
      <c r="W9" s="529" t="str">
        <v>F.SR3S6Z3</v>
      </c>
      <c r="AG9" s="529" t="str">
        <f>RIGHT(RTD("cqg.rtd", ,"ContractData",C9, "LongDescription",,"T"),6)</f>
        <v>Mar 24</v>
      </c>
      <c r="AQ9" s="529" t="str">
        <f>RIGHT(RTD("cqg.rtd", ,"ContractData",M9, "LongDescription",,"T"),14)</f>
        <v>Jun 23, Sep 23</v>
      </c>
      <c r="BA9" s="529" t="str">
        <f>RIGHT(RTD("cqg.rtd", ,"ContractData",W9, "LongDescription",,"T"),14)</f>
        <v>Dec 23, Jun 24</v>
      </c>
    </row>
    <row r="10" spans="1:53">
      <c r="B10" s="529">
        <f t="shared" si="2"/>
        <v>7</v>
      </c>
      <c r="C10" s="529" t="str">
        <f>RTD("cqg.rtd", ,"ContractData", $A$3&amp;B10, "Symbol",,"T")</f>
        <v>SR3M24</v>
      </c>
      <c r="F10" s="529" t="str">
        <f t="shared" si="0"/>
        <v>2</v>
      </c>
      <c r="G10" s="529" t="str">
        <f t="shared" si="1"/>
        <v>4</v>
      </c>
      <c r="M10" s="529" t="str">
        <v>F.SR3S3U3</v>
      </c>
      <c r="W10" s="529" t="str">
        <v>F.SR3S6H4</v>
      </c>
      <c r="AG10" s="529" t="str">
        <f>RIGHT(RTD("cqg.rtd", ,"ContractData",C10, "LongDescription",,"T"),6)</f>
        <v>Jun 24</v>
      </c>
      <c r="AQ10" s="529" t="str">
        <f>RIGHT(RTD("cqg.rtd", ,"ContractData",M10, "LongDescription",,"T"),14)</f>
        <v>Sep 23, Dec 23</v>
      </c>
      <c r="BA10" s="529" t="str">
        <f>RIGHT(RTD("cqg.rtd", ,"ContractData",W10, "LongDescription",,"T"),14)</f>
        <v>Mar 24, Sep 24</v>
      </c>
    </row>
    <row r="11" spans="1:53">
      <c r="B11" s="529">
        <f t="shared" si="2"/>
        <v>8</v>
      </c>
      <c r="C11" s="529" t="str">
        <f>RTD("cqg.rtd", ,"ContractData", $A$3&amp;B11, "Symbol",,"T")</f>
        <v>SR3U24</v>
      </c>
      <c r="F11" s="529" t="str">
        <f t="shared" si="0"/>
        <v>2</v>
      </c>
      <c r="G11" s="529" t="str">
        <f t="shared" si="1"/>
        <v>4</v>
      </c>
      <c r="M11" s="529" t="str">
        <v>F.SR3S3Z3</v>
      </c>
      <c r="W11" s="529" t="str">
        <v>F.SR3S6M4</v>
      </c>
      <c r="AG11" s="529" t="str">
        <f>RIGHT(RTD("cqg.rtd", ,"ContractData",C11, "LongDescription",,"T"),6)</f>
        <v>Sep 24</v>
      </c>
      <c r="AQ11" s="529" t="str">
        <f>RIGHT(RTD("cqg.rtd", ,"ContractData",M11, "LongDescription",,"T"),14)</f>
        <v>Dec 23, Mar 24</v>
      </c>
      <c r="BA11" s="529" t="str">
        <f>RIGHT(RTD("cqg.rtd", ,"ContractData",W11, "LongDescription",,"T"),14)</f>
        <v>Jun 24, Dec 24</v>
      </c>
    </row>
    <row r="12" spans="1:53">
      <c r="B12" s="529">
        <f t="shared" si="2"/>
        <v>9</v>
      </c>
      <c r="C12" s="529" t="str">
        <f>RTD("cqg.rtd", ,"ContractData", $A$3&amp;B12, "Symbol",,"T")</f>
        <v>SR3Z24</v>
      </c>
      <c r="F12" s="529" t="str">
        <f t="shared" si="0"/>
        <v>2</v>
      </c>
      <c r="G12" s="529" t="str">
        <f t="shared" si="1"/>
        <v>4</v>
      </c>
      <c r="M12" s="529" t="str">
        <v>F.SR3S3H4</v>
      </c>
      <c r="W12" s="529" t="str">
        <v>F.SR3S6U4</v>
      </c>
      <c r="AG12" s="529" t="str">
        <f>RIGHT(RTD("cqg.rtd", ,"ContractData",C12, "LongDescription",,"T"),6)</f>
        <v>Dec 24</v>
      </c>
      <c r="AQ12" s="529" t="str">
        <f>RIGHT(RTD("cqg.rtd", ,"ContractData",M12, "LongDescription",,"T"),14)</f>
        <v>Mar 24, Jun 24</v>
      </c>
      <c r="BA12" s="529" t="str">
        <f>RIGHT(RTD("cqg.rtd", ,"ContractData",W12, "LongDescription",,"T"),14)</f>
        <v>Sep 24, Mar 25</v>
      </c>
    </row>
    <row r="13" spans="1:53">
      <c r="B13" s="529">
        <f t="shared" si="2"/>
        <v>10</v>
      </c>
      <c r="C13" s="529" t="str">
        <f>RTD("cqg.rtd", ,"ContractData", $A$3&amp;B13, "Symbol",,"T")</f>
        <v>SR3H25</v>
      </c>
      <c r="F13" s="529" t="str">
        <f t="shared" si="0"/>
        <v>2</v>
      </c>
      <c r="G13" s="529" t="str">
        <f t="shared" si="1"/>
        <v>5</v>
      </c>
      <c r="M13" s="529" t="str">
        <v>F.SR3S3M4</v>
      </c>
      <c r="W13" s="529" t="str">
        <v>F.SR3S6Z4</v>
      </c>
      <c r="AG13" s="529" t="str">
        <f>RIGHT(RTD("cqg.rtd", ,"ContractData",C13, "LongDescription",,"T"),6)</f>
        <v>Mar 25</v>
      </c>
      <c r="AQ13" s="529" t="str">
        <f>RIGHT(RTD("cqg.rtd", ,"ContractData",M13, "LongDescription",,"T"),14)</f>
        <v>Jun 24, Sep 24</v>
      </c>
      <c r="BA13" s="529" t="str">
        <f>RIGHT(RTD("cqg.rtd", ,"ContractData",W13, "LongDescription",,"T"),14)</f>
        <v>Dec 24, Jun 25</v>
      </c>
    </row>
    <row r="14" spans="1:53">
      <c r="B14" s="529">
        <f t="shared" si="2"/>
        <v>11</v>
      </c>
      <c r="C14" s="529" t="str">
        <f>RTD("cqg.rtd", ,"ContractData", $A$3&amp;B14, "Symbol",,"T")</f>
        <v>SR3M25</v>
      </c>
      <c r="F14" s="529" t="str">
        <f t="shared" si="0"/>
        <v>2</v>
      </c>
      <c r="G14" s="529" t="str">
        <f t="shared" si="1"/>
        <v>5</v>
      </c>
      <c r="M14" s="529" t="str">
        <v>F.SR3S3U4</v>
      </c>
      <c r="W14" s="529" t="str">
        <v>F.SR3S6H5</v>
      </c>
      <c r="AG14" s="529" t="str">
        <f>RIGHT(RTD("cqg.rtd", ,"ContractData",C14, "LongDescription",,"T"),6)</f>
        <v>Jun 25</v>
      </c>
      <c r="AQ14" s="529" t="str">
        <f>RIGHT(RTD("cqg.rtd", ,"ContractData",M14, "LongDescription",,"T"),14)</f>
        <v>Sep 24, Dec 24</v>
      </c>
      <c r="BA14" s="529" t="str">
        <f>RIGHT(RTD("cqg.rtd", ,"ContractData",W14, "LongDescription",,"T"),14)</f>
        <v>Mar 25, Sep 25</v>
      </c>
    </row>
    <row r="15" spans="1:53">
      <c r="B15" s="529">
        <f t="shared" si="2"/>
        <v>12</v>
      </c>
      <c r="C15" s="529" t="str">
        <f>RTD("cqg.rtd", ,"ContractData", $A$3&amp;B15, "Symbol",,"T")</f>
        <v>SR3U25</v>
      </c>
      <c r="F15" s="529" t="str">
        <f t="shared" si="0"/>
        <v>2</v>
      </c>
      <c r="G15" s="529" t="str">
        <f t="shared" si="1"/>
        <v>5</v>
      </c>
      <c r="M15" s="529" t="str">
        <v>F.SR3S3Z4</v>
      </c>
      <c r="W15" s="529" t="str">
        <v>F.SR3S6M5</v>
      </c>
      <c r="AG15" s="529" t="str">
        <f>RIGHT(RTD("cqg.rtd", ,"ContractData",C15, "LongDescription",,"T"),6)</f>
        <v>Sep 25</v>
      </c>
      <c r="AQ15" s="529" t="str">
        <f>RIGHT(RTD("cqg.rtd", ,"ContractData",M15, "LongDescription",,"T"),14)</f>
        <v>Dec 24, Mar 25</v>
      </c>
      <c r="BA15" s="529" t="str">
        <f>RIGHT(RTD("cqg.rtd", ,"ContractData",W15, "LongDescription",,"T"),14)</f>
        <v>Jun 25, Dec 25</v>
      </c>
    </row>
    <row r="16" spans="1:53">
      <c r="B16" s="529">
        <f t="shared" si="2"/>
        <v>13</v>
      </c>
      <c r="C16" s="529" t="str">
        <f>RTD("cqg.rtd", ,"ContractData", $A$3&amp;B16, "Symbol",,"T")</f>
        <v>SR3Z25</v>
      </c>
      <c r="F16" s="529" t="str">
        <f t="shared" si="0"/>
        <v>2</v>
      </c>
      <c r="G16" s="529" t="str">
        <f t="shared" si="1"/>
        <v>5</v>
      </c>
      <c r="M16" s="529" t="str">
        <v>F.SR3S3H5</v>
      </c>
      <c r="W16" s="529" t="str">
        <v>F.SR3S6U5</v>
      </c>
      <c r="AG16" s="529" t="str">
        <f>RIGHT(RTD("cqg.rtd", ,"ContractData",C16, "LongDescription",,"T"),6)</f>
        <v>Dec 25</v>
      </c>
      <c r="AQ16" s="529" t="str">
        <f>RIGHT(RTD("cqg.rtd", ,"ContractData",M16, "LongDescription",,"T"),14)</f>
        <v>Mar 25, Jun 25</v>
      </c>
      <c r="BA16" s="529" t="str">
        <f>RIGHT(RTD("cqg.rtd", ,"ContractData",W16, "LongDescription",,"T"),14)</f>
        <v>Sep 25, Mar 26</v>
      </c>
    </row>
    <row r="17" spans="2:53">
      <c r="B17" s="529">
        <f t="shared" si="2"/>
        <v>14</v>
      </c>
      <c r="C17" s="529" t="str">
        <f>RTD("cqg.rtd", ,"ContractData", $A$3&amp;B17, "Symbol",,"T")</f>
        <v>SR3H26</v>
      </c>
      <c r="F17" s="529" t="str">
        <f t="shared" si="0"/>
        <v>2</v>
      </c>
      <c r="G17" s="529" t="str">
        <f t="shared" ref="G17:G43" si="3">RIGHT(C17,1)</f>
        <v>6</v>
      </c>
      <c r="M17" s="529" t="str">
        <v>F.SR3S3M5</v>
      </c>
      <c r="W17" s="529" t="str">
        <v>F.SR3S6Z5</v>
      </c>
      <c r="AG17" s="529" t="str">
        <f>RIGHT(RTD("cqg.rtd", ,"ContractData",C17, "LongDescription",,"T"),6)</f>
        <v>Mar 26</v>
      </c>
      <c r="AQ17" s="529" t="str">
        <f>RIGHT(RTD("cqg.rtd", ,"ContractData",M17, "LongDescription",,"T"),14)</f>
        <v>Jun 25, Sep 25</v>
      </c>
      <c r="BA17" s="529" t="str">
        <f>RIGHT(RTD("cqg.rtd", ,"ContractData",W17, "LongDescription",,"T"),14)</f>
        <v>Dec 25, Jun 26</v>
      </c>
    </row>
    <row r="18" spans="2:53">
      <c r="B18" s="529">
        <f t="shared" si="2"/>
        <v>15</v>
      </c>
      <c r="C18" s="529" t="str">
        <f>RTD("cqg.rtd", ,"ContractData", $A$3&amp;B18, "Symbol",,"T")</f>
        <v>SR3M26</v>
      </c>
      <c r="F18" s="529" t="str">
        <f t="shared" si="0"/>
        <v>2</v>
      </c>
      <c r="G18" s="529" t="str">
        <f t="shared" si="3"/>
        <v>6</v>
      </c>
      <c r="M18" s="529" t="str">
        <v>F.SR3S3U5</v>
      </c>
      <c r="W18" s="529" t="str">
        <v>F.SR3S6H6</v>
      </c>
      <c r="AG18" s="529" t="str">
        <f>RIGHT(RTD("cqg.rtd", ,"ContractData",C18, "LongDescription",,"T"),6)</f>
        <v>Jun 26</v>
      </c>
      <c r="AQ18" s="529" t="str">
        <f>RIGHT(RTD("cqg.rtd", ,"ContractData",M18, "LongDescription",,"T"),14)</f>
        <v>Sep 25, Dec 25</v>
      </c>
      <c r="BA18" s="529" t="str">
        <f>RIGHT(RTD("cqg.rtd", ,"ContractData",W18, "LongDescription",,"T"),14)</f>
        <v>Mar 26, Sep 26</v>
      </c>
    </row>
    <row r="19" spans="2:53">
      <c r="B19" s="529">
        <f t="shared" si="2"/>
        <v>16</v>
      </c>
      <c r="C19" s="529" t="str">
        <f>RTD("cqg.rtd", ,"ContractData", $A$3&amp;B19, "Symbol",,"T")</f>
        <v>SR3U26</v>
      </c>
      <c r="F19" s="529" t="str">
        <f t="shared" si="0"/>
        <v>2</v>
      </c>
      <c r="G19" s="529" t="str">
        <f t="shared" si="3"/>
        <v>6</v>
      </c>
      <c r="M19" s="529" t="str">
        <v>F.SR3S3Z5</v>
      </c>
      <c r="W19" s="529" t="str">
        <v>F.SR3S6M6</v>
      </c>
      <c r="AG19" s="529" t="str">
        <f>RIGHT(RTD("cqg.rtd", ,"ContractData",C19, "LongDescription",,"T"),6)</f>
        <v>Sep 26</v>
      </c>
      <c r="AQ19" s="529" t="str">
        <f>RIGHT(RTD("cqg.rtd", ,"ContractData",M19, "LongDescription",,"T"),14)</f>
        <v>Dec 25, Mar 26</v>
      </c>
      <c r="BA19" s="529" t="str">
        <f>RIGHT(RTD("cqg.rtd", ,"ContractData",W19, "LongDescription",,"T"),14)</f>
        <v>Jun 26, Dec 26</v>
      </c>
    </row>
    <row r="20" spans="2:53">
      <c r="B20" s="529">
        <f t="shared" si="2"/>
        <v>17</v>
      </c>
      <c r="C20" s="529" t="str">
        <f>RTD("cqg.rtd", ,"ContractData", $A$3&amp;B20, "Symbol",,"T")</f>
        <v>SR3Z26</v>
      </c>
      <c r="F20" s="529" t="str">
        <f t="shared" si="0"/>
        <v>2</v>
      </c>
      <c r="G20" s="529" t="str">
        <f t="shared" si="3"/>
        <v>6</v>
      </c>
      <c r="M20" s="529" t="str">
        <v>F.SR3S3H6</v>
      </c>
      <c r="W20" s="529" t="str">
        <v>F.SR3S6U6</v>
      </c>
      <c r="AG20" s="529" t="str">
        <f>RIGHT(RTD("cqg.rtd", ,"ContractData",C20, "LongDescription",,"T"),6)</f>
        <v>Dec 26</v>
      </c>
      <c r="AQ20" s="529" t="str">
        <f>RIGHT(RTD("cqg.rtd", ,"ContractData",M20, "LongDescription",,"T"),14)</f>
        <v>Mar 26, Jun 26</v>
      </c>
      <c r="BA20" s="529" t="str">
        <f>RIGHT(RTD("cqg.rtd", ,"ContractData",W20, "LongDescription",,"T"),14)</f>
        <v>Sep 26, Mar 27</v>
      </c>
    </row>
    <row r="21" spans="2:53">
      <c r="B21" s="529">
        <f t="shared" si="2"/>
        <v>18</v>
      </c>
      <c r="C21" s="529" t="str">
        <f>RTD("cqg.rtd", ,"ContractData", $A$3&amp;B21, "Symbol",,"T")</f>
        <v>SR3H27</v>
      </c>
      <c r="F21" s="529" t="str">
        <f t="shared" si="0"/>
        <v>2</v>
      </c>
      <c r="G21" s="529" t="str">
        <f t="shared" si="3"/>
        <v>7</v>
      </c>
      <c r="M21" s="529" t="str">
        <v>F.SR3S3M6</v>
      </c>
      <c r="W21" s="529" t="str">
        <v>F.SR3S6Z6</v>
      </c>
      <c r="AG21" s="529" t="str">
        <f>RIGHT(RTD("cqg.rtd", ,"ContractData",C21, "LongDescription",,"T"),6)</f>
        <v>Mar 27</v>
      </c>
      <c r="AQ21" s="529" t="str">
        <f>RIGHT(RTD("cqg.rtd", ,"ContractData",M21, "LongDescription",,"T"),14)</f>
        <v>Jun 26, Sep 26</v>
      </c>
      <c r="BA21" s="529" t="str">
        <f>RIGHT(RTD("cqg.rtd", ,"ContractData",W21, "LongDescription",,"T"),14)</f>
        <v>Dec 26, Jun 27</v>
      </c>
    </row>
    <row r="22" spans="2:53">
      <c r="B22" s="529">
        <f t="shared" si="2"/>
        <v>19</v>
      </c>
      <c r="C22" s="529" t="str">
        <f>RTD("cqg.rtd", ,"ContractData", $A$3&amp;B22, "Symbol",,"T")</f>
        <v>SR3M27</v>
      </c>
      <c r="F22" s="529" t="str">
        <f t="shared" si="0"/>
        <v>2</v>
      </c>
      <c r="G22" s="529" t="str">
        <f t="shared" si="3"/>
        <v>7</v>
      </c>
      <c r="M22" s="529" t="str">
        <v>F.SR3S3U6</v>
      </c>
      <c r="W22" s="529" t="str">
        <v>F.SR3S6H7</v>
      </c>
      <c r="AG22" s="529" t="str">
        <f>RIGHT(RTD("cqg.rtd", ,"ContractData",C22, "LongDescription",,"T"),6)</f>
        <v>Jun 27</v>
      </c>
      <c r="AQ22" s="529" t="str">
        <f>RIGHT(RTD("cqg.rtd", ,"ContractData",M22, "LongDescription",,"T"),14)</f>
        <v>Sep 26, Dec 26</v>
      </c>
      <c r="BA22" s="529" t="str">
        <f>RIGHT(RTD("cqg.rtd", ,"ContractData",W22, "LongDescription",,"T"),14)</f>
        <v>Mar 27, Sep 27</v>
      </c>
    </row>
    <row r="23" spans="2:53">
      <c r="B23" s="529">
        <f t="shared" si="2"/>
        <v>20</v>
      </c>
      <c r="C23" s="529" t="str">
        <f>RTD("cqg.rtd", ,"ContractData", $A$3&amp;B23, "Symbol",,"T")</f>
        <v>SR3U27</v>
      </c>
      <c r="F23" s="529" t="str">
        <f t="shared" si="0"/>
        <v>2</v>
      </c>
      <c r="G23" s="529" t="str">
        <f t="shared" si="3"/>
        <v>7</v>
      </c>
      <c r="M23" s="529" t="str">
        <v>F.SR3S3Z6</v>
      </c>
      <c r="W23" s="529" t="str">
        <v>F.SR3S6M7</v>
      </c>
      <c r="AG23" s="529" t="str">
        <f>RIGHT(RTD("cqg.rtd", ,"ContractData",C23, "LongDescription",,"T"),6)</f>
        <v>Sep 27</v>
      </c>
      <c r="AQ23" s="529" t="str">
        <f>RIGHT(RTD("cqg.rtd", ,"ContractData",M23, "LongDescription",,"T"),14)</f>
        <v>Dec 26, Mar 27</v>
      </c>
      <c r="BA23" s="529" t="str">
        <f>RIGHT(RTD("cqg.rtd", ,"ContractData",W23, "LongDescription",,"T"),14)</f>
        <v>Jun 27, Dec 27</v>
      </c>
    </row>
    <row r="24" spans="2:53">
      <c r="B24" s="529">
        <f t="shared" si="2"/>
        <v>21</v>
      </c>
      <c r="C24" s="529" t="str">
        <f>RTD("cqg.rtd", ,"ContractData", $A$3&amp;B24, "Symbol",,"T")</f>
        <v>SR3Z27</v>
      </c>
      <c r="F24" s="529" t="str">
        <f t="shared" si="0"/>
        <v>2</v>
      </c>
      <c r="G24" s="529" t="str">
        <f t="shared" si="3"/>
        <v>7</v>
      </c>
      <c r="M24" s="529" t="str">
        <v>F.SR3S3H7</v>
      </c>
      <c r="W24" s="529" t="str">
        <v>F.SR3S6U7</v>
      </c>
      <c r="AG24" s="529" t="str">
        <f>RIGHT(RTD("cqg.rtd", ,"ContractData",C24, "LongDescription",,"T"),6)</f>
        <v>Dec 27</v>
      </c>
      <c r="AQ24" s="529" t="str">
        <f>RIGHT(RTD("cqg.rtd", ,"ContractData",M24, "LongDescription",,"T"),14)</f>
        <v>Mar 27, Jun 27</v>
      </c>
      <c r="BA24" s="529" t="str">
        <f>RIGHT(RTD("cqg.rtd", ,"ContractData",W24, "LongDescription",,"T"),14)</f>
        <v>Sep 27, Mar 28</v>
      </c>
    </row>
    <row r="25" spans="2:53">
      <c r="B25" s="529">
        <f t="shared" si="2"/>
        <v>22</v>
      </c>
      <c r="C25" s="529" t="str">
        <f>RTD("cqg.rtd", ,"ContractData", $A$3&amp;B25, "Symbol",,"T")</f>
        <v>SR3H28</v>
      </c>
      <c r="F25" s="529" t="str">
        <f t="shared" si="0"/>
        <v>2</v>
      </c>
      <c r="G25" s="529" t="str">
        <f t="shared" si="3"/>
        <v>8</v>
      </c>
      <c r="M25" s="529" t="str">
        <v>F.SR3S3M7</v>
      </c>
      <c r="W25" s="529" t="str">
        <v>F.SR3S6Z27</v>
      </c>
      <c r="AG25" s="529" t="str">
        <f>RIGHT(RTD("cqg.rtd", ,"ContractData",C25, "LongDescription",,"T"),6)</f>
        <v>Mar 28</v>
      </c>
      <c r="AQ25" s="529" t="str">
        <f>RIGHT(RTD("cqg.rtd", ,"ContractData",M25, "LongDescription",,"T"),14)</f>
        <v>Jun 27, Sep 27</v>
      </c>
      <c r="BA25" s="529" t="str">
        <f>RIGHT(RTD("cqg.rtd", ,"ContractData",W25, "LongDescription",,"T"),14)</f>
        <v>Dec 27, Jun 28</v>
      </c>
    </row>
    <row r="26" spans="2:53">
      <c r="B26" s="529">
        <f t="shared" si="2"/>
        <v>23</v>
      </c>
      <c r="C26" s="529" t="str">
        <f>RTD("cqg.rtd", ,"ContractData", $A$3&amp;B26, "Symbol",,"T")</f>
        <v>SR3M28</v>
      </c>
      <c r="F26" s="529" t="str">
        <f t="shared" si="0"/>
        <v>2</v>
      </c>
      <c r="G26" s="529" t="str">
        <f t="shared" si="3"/>
        <v>8</v>
      </c>
      <c r="M26" s="529" t="str">
        <v>F.SR3S3U7</v>
      </c>
      <c r="W26" s="529" t="str">
        <v>F.SR3S6H28</v>
      </c>
      <c r="AG26" s="529" t="str">
        <f>RIGHT(RTD("cqg.rtd", ,"ContractData",C26, "LongDescription",,"T"),6)</f>
        <v>Jun 28</v>
      </c>
      <c r="AQ26" s="529" t="str">
        <f>RIGHT(RTD("cqg.rtd", ,"ContractData",M26, "LongDescription",,"T"),14)</f>
        <v>Sep 27, Dec 27</v>
      </c>
      <c r="BA26" s="529" t="str">
        <f>RIGHT(RTD("cqg.rtd", ,"ContractData",W26, "LongDescription",,"T"),14)</f>
        <v>Mar 28, Sep 28</v>
      </c>
    </row>
    <row r="27" spans="2:53">
      <c r="B27" s="529">
        <f t="shared" si="2"/>
        <v>24</v>
      </c>
      <c r="C27" s="529" t="str">
        <f>RTD("cqg.rtd", ,"ContractData", $A$3&amp;B27, "Symbol",,"T")</f>
        <v>SR3U28</v>
      </c>
      <c r="F27" s="529" t="str">
        <f t="shared" si="0"/>
        <v>2</v>
      </c>
      <c r="G27" s="529" t="str">
        <f t="shared" si="3"/>
        <v>8</v>
      </c>
      <c r="M27" s="529" t="str">
        <v>F.SR3S3Z27</v>
      </c>
      <c r="W27" s="529" t="str">
        <v>F.SR3S6M28</v>
      </c>
      <c r="AG27" s="529" t="str">
        <f>RIGHT(RTD("cqg.rtd", ,"ContractData",C27, "LongDescription",,"T"),6)</f>
        <v>Sep 28</v>
      </c>
      <c r="AQ27" s="529" t="str">
        <f>RIGHT(RTD("cqg.rtd", ,"ContractData",M27, "LongDescription",,"T"),14)</f>
        <v>Dec 27, Mar 28</v>
      </c>
      <c r="BA27" s="529" t="str">
        <f>RIGHT(RTD("cqg.rtd", ,"ContractData",W27, "LongDescription",,"T"),14)</f>
        <v>Jun 28, Dec 28</v>
      </c>
    </row>
    <row r="28" spans="2:53">
      <c r="B28" s="529">
        <f t="shared" si="2"/>
        <v>25</v>
      </c>
      <c r="C28" s="529" t="str">
        <f>RTD("cqg.rtd", ,"ContractData", $A$3&amp;B28, "Symbol",,"T")</f>
        <v>SR3Z28</v>
      </c>
      <c r="F28" s="529" t="str">
        <f t="shared" si="0"/>
        <v>2</v>
      </c>
      <c r="G28" s="529" t="str">
        <f t="shared" si="3"/>
        <v>8</v>
      </c>
      <c r="M28" s="529" t="str">
        <v>F.SR3S3H28</v>
      </c>
      <c r="W28" s="529" t="str">
        <v>F.SR3S6U28</v>
      </c>
      <c r="AG28" s="529" t="str">
        <f>RIGHT(RTD("cqg.rtd", ,"ContractData",C28, "LongDescription",,"T"),6)</f>
        <v>Dec 28</v>
      </c>
      <c r="AQ28" s="529" t="str">
        <f>RIGHT(RTD("cqg.rtd", ,"ContractData",M28, "LongDescription",,"T"),14)</f>
        <v>Mar 28, Jun 28</v>
      </c>
      <c r="BA28" s="529" t="str">
        <f>RIGHT(RTD("cqg.rtd", ,"ContractData",W28, "LongDescription",,"T"),14)</f>
        <v>Sep 28, Mar 29</v>
      </c>
    </row>
    <row r="29" spans="2:53">
      <c r="B29" s="529">
        <f t="shared" si="2"/>
        <v>26</v>
      </c>
      <c r="C29" s="529" t="str">
        <f>RTD("cqg.rtd", ,"ContractData", $A$3&amp;B29, "Symbol",,"T")</f>
        <v>SR3H29</v>
      </c>
      <c r="F29" s="529" t="str">
        <f t="shared" si="0"/>
        <v>2</v>
      </c>
      <c r="G29" s="529" t="str">
        <f t="shared" si="3"/>
        <v>9</v>
      </c>
      <c r="M29" s="529" t="str">
        <v>F.SR3S3M28</v>
      </c>
      <c r="W29" s="529" t="str">
        <v>F.SR3S6Z28</v>
      </c>
      <c r="AG29" s="529" t="str">
        <f>RIGHT(RTD("cqg.rtd", ,"ContractData",C29, "LongDescription",,"T"),6)</f>
        <v>Mar 29</v>
      </c>
      <c r="AQ29" s="529" t="str">
        <f>RIGHT(RTD("cqg.rtd", ,"ContractData",M29, "LongDescription",,"T"),14)</f>
        <v>Jun 28, Sep 28</v>
      </c>
      <c r="BA29" s="529" t="str">
        <f>RIGHT(RTD("cqg.rtd", ,"ContractData",W29, "LongDescription",,"T"),14)</f>
        <v>Dec 28, Jun 29</v>
      </c>
    </row>
    <row r="30" spans="2:53">
      <c r="B30" s="529">
        <f t="shared" si="2"/>
        <v>27</v>
      </c>
      <c r="C30" s="529" t="str">
        <f>RTD("cqg.rtd", ,"ContractData", $A$3&amp;B30, "Symbol",,"T")</f>
        <v>SR3M29</v>
      </c>
      <c r="F30" s="529" t="str">
        <f t="shared" si="0"/>
        <v>2</v>
      </c>
      <c r="G30" s="529" t="str">
        <f t="shared" si="3"/>
        <v>9</v>
      </c>
      <c r="M30" s="529" t="str">
        <v>F.SR3S3U28</v>
      </c>
      <c r="W30" s="529" t="str">
        <v>F.SR3S6H29</v>
      </c>
      <c r="AG30" s="529" t="str">
        <f>RIGHT(RTD("cqg.rtd", ,"ContractData",C30, "LongDescription",,"T"),6)</f>
        <v>Jun 29</v>
      </c>
      <c r="AQ30" s="529" t="str">
        <f>RIGHT(RTD("cqg.rtd", ,"ContractData",M30, "LongDescription",,"T"),14)</f>
        <v>Sep 28, Dec 28</v>
      </c>
      <c r="BA30" s="529" t="str">
        <f>RIGHT(RTD("cqg.rtd", ,"ContractData",W30, "LongDescription",,"T"),14)</f>
        <v>Mar 29, Sep 29</v>
      </c>
    </row>
    <row r="31" spans="2:53">
      <c r="B31" s="529">
        <f t="shared" si="2"/>
        <v>28</v>
      </c>
      <c r="C31" s="529" t="str">
        <f>RTD("cqg.rtd", ,"ContractData", $A$3&amp;B31, "Symbol",,"T")</f>
        <v>SR3U29</v>
      </c>
      <c r="F31" s="529" t="str">
        <f t="shared" si="0"/>
        <v>2</v>
      </c>
      <c r="G31" s="529" t="str">
        <f t="shared" si="3"/>
        <v>9</v>
      </c>
      <c r="M31" s="529" t="str">
        <v>F.SR3S3Z28</v>
      </c>
      <c r="W31" s="529" t="str">
        <v>F.SR3S6M29</v>
      </c>
      <c r="AG31" s="529" t="str">
        <f>RIGHT(RTD("cqg.rtd", ,"ContractData",C31, "LongDescription",,"T"),6)</f>
        <v>Sep 29</v>
      </c>
      <c r="AQ31" s="529" t="str">
        <f>RIGHT(RTD("cqg.rtd", ,"ContractData",M31, "LongDescription",,"T"),14)</f>
        <v>Dec 28, Mar 29</v>
      </c>
      <c r="BA31" s="529" t="str">
        <f>RIGHT(RTD("cqg.rtd", ,"ContractData",W31, "LongDescription",,"T"),14)</f>
        <v>Jun 29, Dec 29</v>
      </c>
    </row>
    <row r="32" spans="2:53">
      <c r="B32" s="529">
        <f t="shared" si="2"/>
        <v>29</v>
      </c>
      <c r="C32" s="529" t="str">
        <f>RTD("cqg.rtd", ,"ContractData", $A$3&amp;B32, "Symbol",,"T")</f>
        <v>SR3Z29</v>
      </c>
      <c r="F32" s="529" t="str">
        <f t="shared" si="0"/>
        <v>2</v>
      </c>
      <c r="G32" s="529" t="str">
        <f t="shared" si="3"/>
        <v>9</v>
      </c>
      <c r="M32" s="529" t="str">
        <v>F.SR3S3H29</v>
      </c>
      <c r="W32" s="529" t="str">
        <v>F.SR3S6U29</v>
      </c>
      <c r="AG32" s="529" t="str">
        <f>RIGHT(RTD("cqg.rtd", ,"ContractData",C32, "LongDescription",,"T"),6)</f>
        <v>Dec 29</v>
      </c>
      <c r="AQ32" s="529" t="str">
        <f>RIGHT(RTD("cqg.rtd", ,"ContractData",M32, "LongDescription",,"T"),14)</f>
        <v>Mar 29, Jun 29</v>
      </c>
      <c r="BA32" s="529" t="str">
        <f>RIGHT(RTD("cqg.rtd", ,"ContractData",W32, "LongDescription",,"T"),14)</f>
        <v>Sep 29, Mar 30</v>
      </c>
    </row>
    <row r="33" spans="2:53">
      <c r="B33" s="529">
        <f t="shared" si="2"/>
        <v>30</v>
      </c>
      <c r="C33" s="529" t="str">
        <f>RTD("cqg.rtd", ,"ContractData", $A$3&amp;B33, "Symbol",,"T")</f>
        <v>SR3H30</v>
      </c>
      <c r="F33" s="529" t="str">
        <f t="shared" si="0"/>
        <v>3</v>
      </c>
      <c r="G33" s="529" t="str">
        <f t="shared" si="3"/>
        <v>0</v>
      </c>
      <c r="M33" s="529" t="str">
        <v>F.SR3S3M29</v>
      </c>
      <c r="W33" s="529" t="str">
        <v>F.SR3S6Z29</v>
      </c>
      <c r="AG33" s="529" t="str">
        <f>RIGHT(RTD("cqg.rtd", ,"ContractData",C33, "LongDescription",,"T"),6)</f>
        <v>Mar 30</v>
      </c>
      <c r="AQ33" s="529" t="str">
        <f>RIGHT(RTD("cqg.rtd", ,"ContractData",M33, "LongDescription",,"T"),14)</f>
        <v>Jun 29, Sep 29</v>
      </c>
      <c r="BA33" s="529" t="str">
        <f>RIGHT(RTD("cqg.rtd", ,"ContractData",W33, "LongDescription",,"T"),14)</f>
        <v>Dec 29, Jun 30</v>
      </c>
    </row>
    <row r="34" spans="2:53">
      <c r="B34" s="529">
        <f t="shared" si="2"/>
        <v>31</v>
      </c>
      <c r="C34" s="529" t="str">
        <f>RTD("cqg.rtd", ,"ContractData", $A$3&amp;B34, "Symbol",,"T")</f>
        <v>SR3M30</v>
      </c>
      <c r="F34" s="529" t="str">
        <f t="shared" si="0"/>
        <v>3</v>
      </c>
      <c r="G34" s="529" t="str">
        <f t="shared" si="3"/>
        <v>0</v>
      </c>
      <c r="M34" s="529" t="str">
        <v>F.SR3S3U29</v>
      </c>
      <c r="W34" s="529" t="str">
        <v>F.SR3S6H30</v>
      </c>
      <c r="AG34" s="529" t="str">
        <f>RIGHT(RTD("cqg.rtd", ,"ContractData",C34, "LongDescription",,"T"),6)</f>
        <v>Jun 30</v>
      </c>
      <c r="AQ34" s="529" t="str">
        <f>RIGHT(RTD("cqg.rtd", ,"ContractData",M34, "LongDescription",,"T"),14)</f>
        <v>Sep 29, Dec 29</v>
      </c>
      <c r="BA34" s="529" t="str">
        <f>RIGHT(RTD("cqg.rtd", ,"ContractData",W34, "LongDescription",,"T"),14)</f>
        <v>Mar 30, Sep 30</v>
      </c>
    </row>
    <row r="35" spans="2:53">
      <c r="B35" s="529">
        <f t="shared" si="2"/>
        <v>32</v>
      </c>
      <c r="C35" s="529" t="str">
        <f>RTD("cqg.rtd", ,"ContractData", $A$3&amp;B35, "Symbol",,"T")</f>
        <v>SR3U30</v>
      </c>
      <c r="F35" s="529" t="str">
        <f t="shared" si="0"/>
        <v>3</v>
      </c>
      <c r="G35" s="529" t="str">
        <f t="shared" si="3"/>
        <v>0</v>
      </c>
      <c r="M35" s="529" t="str">
        <v>F.SR3S3Z29</v>
      </c>
      <c r="W35" s="529" t="str">
        <v>F.SR3S6M30</v>
      </c>
      <c r="AG35" s="529" t="str">
        <f>RIGHT(RTD("cqg.rtd", ,"ContractData",C35, "LongDescription",,"T"),6)</f>
        <v>Sep 30</v>
      </c>
      <c r="AQ35" s="529" t="str">
        <f>RIGHT(RTD("cqg.rtd", ,"ContractData",M35, "LongDescription",,"T"),14)</f>
        <v>Dec 29, Mar 30</v>
      </c>
      <c r="BA35" s="529" t="str">
        <f>RIGHT(RTD("cqg.rtd", ,"ContractData",W35, "LongDescription",,"T"),14)</f>
        <v>Jun 30, Dec 30</v>
      </c>
    </row>
    <row r="36" spans="2:53">
      <c r="B36" s="529">
        <f t="shared" si="2"/>
        <v>33</v>
      </c>
      <c r="C36" s="529" t="str">
        <f>RTD("cqg.rtd", ,"ContractData", $A$3&amp;B36, "Symbol",,"T")</f>
        <v>SR3Z30</v>
      </c>
      <c r="F36" s="529" t="str">
        <f t="shared" si="0"/>
        <v>3</v>
      </c>
      <c r="G36" s="529" t="str">
        <f t="shared" si="3"/>
        <v>0</v>
      </c>
      <c r="M36" s="529" t="str">
        <v>F.SR3S3H30</v>
      </c>
      <c r="W36" s="529" t="str">
        <v>F.SR3S6U30</v>
      </c>
      <c r="AG36" s="529" t="str">
        <f>RIGHT(RTD("cqg.rtd", ,"ContractData",C36, "LongDescription",,"T"),6)</f>
        <v>Dec 30</v>
      </c>
      <c r="AQ36" s="529" t="str">
        <f>RIGHT(RTD("cqg.rtd", ,"ContractData",M36, "LongDescription",,"T"),14)</f>
        <v>Mar 30, Jun 30</v>
      </c>
      <c r="BA36" s="529" t="str">
        <f>RIGHT(RTD("cqg.rtd", ,"ContractData",W36, "LongDescription",,"T"),14)</f>
        <v>Sep 30, Mar 31</v>
      </c>
    </row>
    <row r="37" spans="2:53">
      <c r="B37" s="529">
        <f t="shared" si="2"/>
        <v>34</v>
      </c>
      <c r="C37" s="529" t="str">
        <f>RTD("cqg.rtd", ,"ContractData", $A$3&amp;B37, "Symbol",,"T")</f>
        <v>SR3H31</v>
      </c>
      <c r="F37" s="529" t="str">
        <f t="shared" si="0"/>
        <v>3</v>
      </c>
      <c r="G37" s="529" t="str">
        <f t="shared" si="3"/>
        <v>1</v>
      </c>
      <c r="M37" s="529" t="str">
        <v>F.SR3S3M30</v>
      </c>
      <c r="W37" s="529" t="str">
        <v>F.SR3S6Z30</v>
      </c>
      <c r="AG37" s="529" t="str">
        <f>RIGHT(RTD("cqg.rtd", ,"ContractData",C37, "LongDescription",,"T"),6)</f>
        <v>Mar 31</v>
      </c>
      <c r="AQ37" s="529" t="str">
        <f>RIGHT(RTD("cqg.rtd", ,"ContractData",M37, "LongDescription",,"T"),14)</f>
        <v>Jun 30, Sep 30</v>
      </c>
      <c r="BA37" s="529" t="str">
        <f>RIGHT(RTD("cqg.rtd", ,"ContractData",W37, "LongDescription",,"T"),14)</f>
        <v>Dec 30, Jun 31</v>
      </c>
    </row>
    <row r="38" spans="2:53">
      <c r="B38" s="529">
        <f t="shared" si="2"/>
        <v>35</v>
      </c>
      <c r="C38" s="529" t="str">
        <f>RTD("cqg.rtd", ,"ContractData", $A$3&amp;B38, "Symbol",,"T")</f>
        <v>SR3M31</v>
      </c>
      <c r="F38" s="529" t="str">
        <f t="shared" si="0"/>
        <v>3</v>
      </c>
      <c r="G38" s="529" t="str">
        <f t="shared" si="3"/>
        <v>1</v>
      </c>
      <c r="M38" s="529" t="str">
        <v>F.SR3S3U30</v>
      </c>
      <c r="W38" s="529" t="str">
        <v>F.SR3S6H31</v>
      </c>
      <c r="AG38" s="529" t="str">
        <f>RIGHT(RTD("cqg.rtd", ,"ContractData",C38, "LongDescription",,"T"),6)</f>
        <v>Jun 31</v>
      </c>
      <c r="AQ38" s="529" t="str">
        <f>RIGHT(RTD("cqg.rtd", ,"ContractData",M38, "LongDescription",,"T"),14)</f>
        <v>Sep 30, Dec 30</v>
      </c>
      <c r="BA38" s="529" t="str">
        <f>RIGHT(RTD("cqg.rtd", ,"ContractData",W38, "LongDescription",,"T"),14)</f>
        <v>Mar 31, Sep 31</v>
      </c>
    </row>
    <row r="39" spans="2:53">
      <c r="B39" s="529">
        <f t="shared" si="2"/>
        <v>36</v>
      </c>
      <c r="C39" s="529" t="str">
        <f>RTD("cqg.rtd", ,"ContractData", $A$3&amp;B39, "Symbol",,"T")</f>
        <v>SR3U31</v>
      </c>
      <c r="F39" s="529" t="str">
        <f t="shared" si="0"/>
        <v>3</v>
      </c>
      <c r="G39" s="529" t="str">
        <f t="shared" si="3"/>
        <v>1</v>
      </c>
      <c r="M39" s="529" t="str">
        <v>F.SR3S3Z30</v>
      </c>
      <c r="W39" s="529" t="str">
        <v>F.SR3S6M31</v>
      </c>
      <c r="AG39" s="529" t="str">
        <f>RIGHT(RTD("cqg.rtd", ,"ContractData",C39, "LongDescription",,"T"),6)</f>
        <v>Sep 31</v>
      </c>
      <c r="AQ39" s="529" t="str">
        <f>RIGHT(RTD("cqg.rtd", ,"ContractData",M39, "LongDescription",,"T"),14)</f>
        <v>Dec 30, Mar 31</v>
      </c>
      <c r="BA39" s="529" t="str">
        <f>RIGHT(RTD("cqg.rtd", ,"ContractData",W39, "LongDescription",,"T"),14)</f>
        <v>Jun 31, Dec 31</v>
      </c>
    </row>
    <row r="40" spans="2:53">
      <c r="B40" s="529">
        <f t="shared" si="2"/>
        <v>37</v>
      </c>
      <c r="C40" s="529" t="str">
        <f>RTD("cqg.rtd", ,"ContractData", $A$3&amp;B40, "Symbol",,"T")</f>
        <v>SR3Z31</v>
      </c>
      <c r="F40" s="529" t="str">
        <f t="shared" si="0"/>
        <v>3</v>
      </c>
      <c r="G40" s="529" t="str">
        <f t="shared" si="3"/>
        <v>1</v>
      </c>
      <c r="M40" s="529" t="str">
        <v>F.SR3S3H31</v>
      </c>
      <c r="AG40" s="529" t="str">
        <f>RIGHT(RTD("cqg.rtd", ,"ContractData",C40, "LongDescription",,"T"),6)</f>
        <v>Dec 31</v>
      </c>
      <c r="AQ40" s="529" t="str">
        <f>RIGHT(RTD("cqg.rtd", ,"ContractData",M40, "LongDescription",,"T"),14)</f>
        <v>Mar 31, Jun 31</v>
      </c>
    </row>
    <row r="41" spans="2:53">
      <c r="B41" s="529">
        <f t="shared" si="2"/>
        <v>38</v>
      </c>
      <c r="C41" s="529" t="str">
        <f>RTD("cqg.rtd", ,"ContractData", $A$3&amp;B41, "Symbol",,"T")</f>
        <v>SR3H32</v>
      </c>
      <c r="F41" s="529" t="str">
        <f t="shared" si="0"/>
        <v>3</v>
      </c>
      <c r="G41" s="529" t="str">
        <f t="shared" si="3"/>
        <v>2</v>
      </c>
      <c r="AG41" s="529" t="str">
        <f>RIGHT(RTD("cqg.rtd", ,"ContractData",C41, "LongDescription",,"T"),6)</f>
        <v>Mar 32</v>
      </c>
    </row>
    <row r="42" spans="2:53">
      <c r="B42" s="529">
        <f t="shared" ref="B42:B43" si="4">B41+1</f>
        <v>39</v>
      </c>
      <c r="C42" s="529" t="str">
        <f>RTD("cqg.rtd", ,"ContractData", $A$3&amp;B42, "Symbol",,"T")</f>
        <v>SR3M32</v>
      </c>
      <c r="F42" s="529" t="str">
        <f t="shared" si="0"/>
        <v>3</v>
      </c>
      <c r="G42" s="529" t="str">
        <f t="shared" si="3"/>
        <v>2</v>
      </c>
      <c r="AG42" s="529" t="str">
        <f>RIGHT(RTD("cqg.rtd", ,"ContractData",C42, "LongDescription",,"T"),6)</f>
        <v>Jun 32</v>
      </c>
    </row>
    <row r="43" spans="2:53">
      <c r="B43" s="529">
        <f t="shared" si="4"/>
        <v>40</v>
      </c>
      <c r="C43" s="529" t="str">
        <f>RTD("cqg.rtd", ,"ContractData", $A$3&amp;B43, "Symbol",,"T")</f>
        <v>SR3U32</v>
      </c>
      <c r="F43" s="529" t="str">
        <f t="shared" si="0"/>
        <v>3</v>
      </c>
      <c r="G43" s="529" t="str">
        <f t="shared" si="3"/>
        <v>2</v>
      </c>
      <c r="AG43" s="529" t="str">
        <f>RIGHT(RTD("cqg.rtd", ,"ContractData",C43, "LongDescription",,"T"),6)</f>
        <v>Sep 32</v>
      </c>
    </row>
  </sheetData>
  <sheetProtection algorithmName="SHA-512" hashValue="6kAGioiTOTSXWaMz4XgD730MRiWFQ+9XMsz0d25Q5O3IQ61tTPf1x/gdxRCgGCB16ogFuKMM+trNhAco6HPIZw==" saltValue="MGXxlcvPjA+inHD/KH92nA==" spinCount="100000" sheet="1" objects="1" scenarios="1" selectLockedCells="1" selectUnlockedCells="1"/>
  <conditionalFormatting sqref="E4:E43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{9E2B5DA5-1AC9-4C4C-A10E-E71967E32719}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2B5DA5-1AC9-4C4C-A10E-E71967E3271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E4:E43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AD46"/>
  <sheetViews>
    <sheetView zoomScaleNormal="100" workbookViewId="0">
      <selection sqref="A1:XFD1048576"/>
    </sheetView>
  </sheetViews>
  <sheetFormatPr defaultRowHeight="16.5"/>
  <cols>
    <col min="1" max="1" width="0.875" style="529" customWidth="1"/>
    <col min="2" max="2" width="9" style="529"/>
    <col min="3" max="3" width="7.625" style="529" customWidth="1"/>
    <col min="4" max="5" width="10.625" style="529" customWidth="1"/>
    <col min="6" max="6" width="7.625" style="529" customWidth="1"/>
    <col min="7" max="7" width="9.625" style="529" customWidth="1"/>
    <col min="8" max="8" width="9" style="529"/>
    <col min="9" max="9" width="5.625" style="529" customWidth="1"/>
    <col min="10" max="10" width="9" style="529"/>
    <col min="11" max="11" width="2.625" style="529" customWidth="1"/>
    <col min="12" max="12" width="9" style="529"/>
    <col min="13" max="13" width="7.625" style="529" customWidth="1"/>
    <col min="14" max="15" width="9" style="529" customWidth="1"/>
    <col min="16" max="16" width="7.625" style="529" customWidth="1"/>
    <col min="17" max="18" width="9" style="529"/>
    <col min="19" max="19" width="5.625" style="529" customWidth="1"/>
    <col min="20" max="20" width="9" style="529"/>
    <col min="21" max="21" width="2.625" style="529" customWidth="1"/>
    <col min="22" max="22" width="9" style="529"/>
    <col min="23" max="23" width="7.625" style="529" customWidth="1"/>
    <col min="24" max="25" width="9" style="529"/>
    <col min="26" max="26" width="7.625" style="529" customWidth="1"/>
    <col min="27" max="28" width="9" style="529"/>
    <col min="29" max="29" width="5.625" style="529" customWidth="1"/>
    <col min="30" max="16384" width="9" style="529"/>
  </cols>
  <sheetData>
    <row r="1" spans="2:30" ht="10.5" customHeight="1"/>
    <row r="2" spans="2:30" ht="16.5" customHeight="1">
      <c r="B2" s="531"/>
      <c r="C2" s="531"/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1"/>
      <c r="S2" s="531"/>
      <c r="T2" s="531"/>
      <c r="U2" s="531"/>
      <c r="V2" s="531"/>
      <c r="W2" s="531"/>
      <c r="X2" s="531"/>
      <c r="Y2" s="531"/>
      <c r="Z2" s="531"/>
      <c r="AA2" s="531"/>
      <c r="AB2" s="531"/>
      <c r="AC2" s="531"/>
      <c r="AD2" s="531"/>
    </row>
    <row r="3" spans="2:30" ht="16.5" customHeight="1">
      <c r="B3" s="531"/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/>
      <c r="Q3" s="531"/>
      <c r="R3" s="531"/>
      <c r="S3" s="531"/>
      <c r="T3" s="531"/>
      <c r="U3" s="531"/>
      <c r="V3" s="531"/>
      <c r="W3" s="531"/>
      <c r="X3" s="531"/>
      <c r="Y3" s="531"/>
      <c r="Z3" s="531"/>
      <c r="AA3" s="531"/>
      <c r="AB3" s="531"/>
      <c r="AC3" s="531"/>
      <c r="AD3" s="531"/>
    </row>
    <row r="4" spans="2:30" ht="21.95" customHeight="1">
      <c r="B4" s="558" t="s">
        <v>1</v>
      </c>
      <c r="C4" s="558"/>
      <c r="D4" s="558"/>
      <c r="E4" s="558"/>
      <c r="F4" s="558"/>
      <c r="G4" s="558"/>
      <c r="H4" s="558"/>
      <c r="I4" s="558"/>
      <c r="J4" s="558"/>
      <c r="K4" s="532"/>
      <c r="L4" s="558" t="s">
        <v>2</v>
      </c>
      <c r="M4" s="558"/>
      <c r="N4" s="558"/>
      <c r="O4" s="558"/>
      <c r="P4" s="558"/>
      <c r="Q4" s="558"/>
      <c r="R4" s="558"/>
      <c r="S4" s="558"/>
      <c r="T4" s="558"/>
      <c r="U4" s="532"/>
      <c r="V4" s="558" t="s">
        <v>3</v>
      </c>
      <c r="W4" s="558"/>
      <c r="X4" s="558"/>
      <c r="Y4" s="558"/>
      <c r="Z4" s="558"/>
      <c r="AA4" s="558"/>
      <c r="AB4" s="558"/>
      <c r="AC4" s="558"/>
      <c r="AD4" s="558"/>
    </row>
    <row r="5" spans="2:30">
      <c r="B5" s="532" t="s">
        <v>4</v>
      </c>
      <c r="C5" s="558" t="s">
        <v>5</v>
      </c>
      <c r="D5" s="558"/>
      <c r="E5" s="558" t="s">
        <v>6</v>
      </c>
      <c r="F5" s="558"/>
      <c r="G5" s="558" t="s">
        <v>7</v>
      </c>
      <c r="H5" s="558"/>
      <c r="I5" s="558"/>
      <c r="J5" s="532" t="s">
        <v>8</v>
      </c>
      <c r="K5" s="532"/>
      <c r="L5" s="532" t="s">
        <v>4</v>
      </c>
      <c r="M5" s="558" t="s">
        <v>5</v>
      </c>
      <c r="N5" s="558"/>
      <c r="O5" s="558" t="s">
        <v>6</v>
      </c>
      <c r="P5" s="558"/>
      <c r="Q5" s="558" t="s">
        <v>7</v>
      </c>
      <c r="R5" s="558"/>
      <c r="S5" s="558"/>
      <c r="T5" s="532" t="s">
        <v>8</v>
      </c>
      <c r="U5" s="532"/>
      <c r="V5" s="532" t="s">
        <v>4</v>
      </c>
      <c r="W5" s="558" t="s">
        <v>5</v>
      </c>
      <c r="X5" s="558"/>
      <c r="Y5" s="558" t="s">
        <v>6</v>
      </c>
      <c r="Z5" s="558"/>
      <c r="AA5" s="558" t="s">
        <v>7</v>
      </c>
      <c r="AB5" s="558"/>
      <c r="AC5" s="558"/>
      <c r="AD5" s="532" t="s">
        <v>8</v>
      </c>
    </row>
    <row r="6" spans="2:30">
      <c r="B6" s="532" t="str">
        <f>Data!C4</f>
        <v>SR3Z22</v>
      </c>
      <c r="C6" s="533">
        <f>RTD("cqg.rtd", ,"ContractData",B6, "MT_LastBidVolume",, "T")</f>
        <v>310262</v>
      </c>
      <c r="D6" s="534">
        <f>RTD("cqg.rtd", ,"ContractData",B6, "Bid",, "T")</f>
        <v>95.552499999999995</v>
      </c>
      <c r="E6" s="534">
        <f>RTD("cqg.rtd", ,"ContractData",B6, "Ask",, "T")</f>
        <v>95.555000000000007</v>
      </c>
      <c r="F6" s="535">
        <f>RTD("cqg.rtd", ,"ContractData",B6, "MT_LastAskVolume",, "T")</f>
        <v>6880</v>
      </c>
      <c r="G6" s="534">
        <f>RTD("cqg.rtd", ,"ContractData",B6, "Close",, "T")</f>
        <v>95.552499999999995</v>
      </c>
      <c r="H6" s="536">
        <f>IFERROR(RTD("cqg.rtd", ,"ContractData",B6, "Close",, "T")-RTD("cqg.rtd", ,"ContractData",B6,"Y_Settlement",,"T"),"")</f>
        <v>-2.5000000000119371E-3</v>
      </c>
      <c r="I6" s="533">
        <f>H6</f>
        <v>-2.5000000000119371E-3</v>
      </c>
      <c r="J6" s="537">
        <f>RTD("cqg.rtd", ,"ContractData",B6, "T_CVol")</f>
        <v>44260</v>
      </c>
      <c r="K6" s="559"/>
      <c r="L6" s="532" t="str">
        <f>Data!M4</f>
        <v>F.SR3S3H2</v>
      </c>
      <c r="M6" s="533">
        <f>RTD("cqg.rtd", ,"ContractData",L6, "MT_LastBidVolume",, "T")</f>
        <v>40</v>
      </c>
      <c r="N6" s="534">
        <f>RTD("cqg.rtd", ,"ContractData",L6, "Bid",, "T")</f>
        <v>138.5</v>
      </c>
      <c r="O6" s="534">
        <f>RTD("cqg.rtd", ,"ContractData",L6, "Ask",, "T")</f>
        <v>140.25</v>
      </c>
      <c r="P6" s="535">
        <f>RTD("cqg.rtd", ,"ContractData",L6, "MT_LastAskVolume",, "T")</f>
        <v>40</v>
      </c>
      <c r="Q6" s="534" t="str">
        <f>RTD("cqg.rtd", ,"ContractData",L6, "Close",, "T")</f>
        <v/>
      </c>
      <c r="R6" s="536" t="str">
        <f>IFERROR(RTD("cqg.rtd", ,"ContractData",L6, "Close",, "T")-RTD("cqg.rtd", ,"ContractData",L6,"Y_Settlement",,"T"),"")</f>
        <v/>
      </c>
      <c r="S6" s="533" t="str">
        <f>R6</f>
        <v/>
      </c>
      <c r="T6" s="537">
        <f>RTD("cqg.rtd", ,"ContractData",L6, "T_CVol")</f>
        <v>0</v>
      </c>
      <c r="U6" s="559"/>
      <c r="V6" s="532" t="str">
        <f>Data!W4</f>
        <v>F.SR3S6H2</v>
      </c>
      <c r="W6" s="533">
        <f>RTD("cqg.rtd", ,"ContractData",V6, "MT_LastBidVolume",, "T")</f>
        <v>0</v>
      </c>
      <c r="X6" s="534" t="str">
        <f>RTD("cqg.rtd", ,"ContractData",V6, "Bid",, "T")</f>
        <v/>
      </c>
      <c r="Y6" s="534" t="str">
        <f>RTD("cqg.rtd", ,"ContractData",V6, "Ask",, "T")</f>
        <v/>
      </c>
      <c r="Z6" s="535">
        <f>RTD("cqg.rtd", ,"ContractData",V6, "MT_LastAskVolume",, "T")</f>
        <v>0</v>
      </c>
      <c r="AA6" s="534" t="str">
        <f>RTD("cqg.rtd", ,"ContractData",V6, "Close",, "T")</f>
        <v/>
      </c>
      <c r="AB6" s="536" t="str">
        <f>IFERROR(RTD("cqg.rtd", ,"ContractData",V6, "Close",, "T")-RTD("cqg.rtd", ,"ContractData",V6,"Y_Settlement",,"T"),"")</f>
        <v/>
      </c>
      <c r="AC6" s="533" t="str">
        <f>AB6</f>
        <v/>
      </c>
      <c r="AD6" s="537">
        <f>RTD("cqg.rtd", ,"ContractData",V6, "T_CVol")</f>
        <v>0</v>
      </c>
    </row>
    <row r="7" spans="2:30">
      <c r="B7" s="532" t="str">
        <f>Data!C5</f>
        <v>SR3H23</v>
      </c>
      <c r="C7" s="533">
        <f>RTD("cqg.rtd", ,"ContractData",B7, "MT_LastBidVolume",, "T")</f>
        <v>156</v>
      </c>
      <c r="D7" s="534">
        <f>RTD("cqg.rtd", ,"ContractData",B7, "Bid",, "T")</f>
        <v>95.017499999999998</v>
      </c>
      <c r="E7" s="534">
        <f>RTD("cqg.rtd", ,"ContractData",B7, "Ask",, "T")</f>
        <v>95.02</v>
      </c>
      <c r="F7" s="535">
        <f>RTD("cqg.rtd", ,"ContractData",B7, "MT_LastAskVolume",, "T")</f>
        <v>6459</v>
      </c>
      <c r="G7" s="534">
        <f>RTD("cqg.rtd", ,"ContractData",B7, "Close",, "T")</f>
        <v>95.017499999999998</v>
      </c>
      <c r="H7" s="536">
        <f>IFERROR(RTD("cqg.rtd", ,"ContractData",B7, "Close",, "T")-RTD("cqg.rtd", ,"ContractData",B7,"Y_Settlement",,"T"),"")</f>
        <v>1.2500000000002842E-2</v>
      </c>
      <c r="I7" s="533">
        <f t="shared" ref="I7:I45" si="0">H7</f>
        <v>1.2500000000002842E-2</v>
      </c>
      <c r="J7" s="537">
        <f>RTD("cqg.rtd", ,"ContractData",B7, "T_CVol")</f>
        <v>330564</v>
      </c>
      <c r="K7" s="559"/>
      <c r="L7" s="532" t="str">
        <f>Data!M5</f>
        <v>F.SR3S3Z22</v>
      </c>
      <c r="M7" s="533">
        <f>RTD("cqg.rtd", ,"ContractData",L7, "MT_LastBidVolume",, "T")</f>
        <v>40</v>
      </c>
      <c r="N7" s="534">
        <f>RTD("cqg.rtd", ,"ContractData",L7, "Bid",, "T")</f>
        <v>53</v>
      </c>
      <c r="O7" s="534">
        <f>RTD("cqg.rtd", ,"ContractData",L7, "Ask",, "T")</f>
        <v>54.5</v>
      </c>
      <c r="P7" s="535">
        <f>RTD("cqg.rtd", ,"ContractData",L7, "MT_LastAskVolume",, "T")</f>
        <v>82</v>
      </c>
      <c r="Q7" s="534">
        <f>RTD("cqg.rtd", ,"ContractData",L7, "Close",, "T")</f>
        <v>54.5</v>
      </c>
      <c r="R7" s="536">
        <f>IFERROR(RTD("cqg.rtd", ,"ContractData",L7, "Close",, "T")-RTD("cqg.rtd", ,"ContractData",L7,"Y_Settlement",,"T"),"")</f>
        <v>-0.5</v>
      </c>
      <c r="S7" s="533">
        <f t="shared" ref="S7:S45" si="1">R7</f>
        <v>-0.5</v>
      </c>
      <c r="T7" s="537">
        <f>RTD("cqg.rtd", ,"ContractData",L7, "T_CVol")</f>
        <v>2</v>
      </c>
      <c r="U7" s="559"/>
      <c r="V7" s="532" t="str">
        <f>Data!W5</f>
        <v>F.SR3S6Z22</v>
      </c>
      <c r="W7" s="533">
        <f>RTD("cqg.rtd", ,"ContractData",V7, "MT_LastBidVolume",, "T")</f>
        <v>40</v>
      </c>
      <c r="X7" s="534">
        <f>RTD("cqg.rtd", ,"ContractData",V7, "Bid",, "T")</f>
        <v>86</v>
      </c>
      <c r="Y7" s="534">
        <f>RTD("cqg.rtd", ,"ContractData",V7, "Ask",, "T")</f>
        <v>87.5</v>
      </c>
      <c r="Z7" s="535">
        <f>RTD("cqg.rtd", ,"ContractData",V7, "MT_LastAskVolume",, "T")</f>
        <v>82</v>
      </c>
      <c r="AA7" s="534">
        <f>RTD("cqg.rtd", ,"ContractData",V7, "Close",, "T")</f>
        <v>87.5</v>
      </c>
      <c r="AB7" s="536">
        <f>IFERROR(RTD("cqg.rtd", ,"ContractData",V7, "Close",, "T")-RTD("cqg.rtd", ,"ContractData",V7,"Y_Settlement",,"T"),"")</f>
        <v>-2.5</v>
      </c>
      <c r="AC7" s="533">
        <f t="shared" ref="AC7:AC44" si="2">AB7</f>
        <v>-2.5</v>
      </c>
      <c r="AD7" s="537">
        <f>RTD("cqg.rtd", ,"ContractData",V7, "T_CVol")</f>
        <v>1</v>
      </c>
    </row>
    <row r="8" spans="2:30">
      <c r="B8" s="532" t="str">
        <f>Data!C6</f>
        <v>SR3M23</v>
      </c>
      <c r="C8" s="533">
        <f>RTD("cqg.rtd", ,"ContractData",B8, "MT_LastBidVolume",, "T")</f>
        <v>882</v>
      </c>
      <c r="D8" s="534">
        <f>RTD("cqg.rtd", ,"ContractData",B8, "Bid",, "T")</f>
        <v>94.685000000000002</v>
      </c>
      <c r="E8" s="534">
        <f>RTD("cqg.rtd", ,"ContractData",B8, "Ask",, "T")</f>
        <v>94.69</v>
      </c>
      <c r="F8" s="535">
        <f>RTD("cqg.rtd", ,"ContractData",B8, "MT_LastAskVolume",, "T")</f>
        <v>1395</v>
      </c>
      <c r="G8" s="534">
        <f>RTD("cqg.rtd", ,"ContractData",B8, "Close",, "T")</f>
        <v>94.69</v>
      </c>
      <c r="H8" s="536">
        <f>IFERROR(RTD("cqg.rtd", ,"ContractData",B8, "Close",, "T")-RTD("cqg.rtd", ,"ContractData",B8,"Y_Settlement",,"T"),"")</f>
        <v>3.4999999999996589E-2</v>
      </c>
      <c r="I8" s="533">
        <f t="shared" si="0"/>
        <v>3.4999999999996589E-2</v>
      </c>
      <c r="J8" s="537">
        <f>RTD("cqg.rtd", ,"ContractData",B8, "T_CVol")</f>
        <v>273780</v>
      </c>
      <c r="K8" s="559"/>
      <c r="L8" s="532" t="str">
        <f>Data!M6</f>
        <v>F.SR3S3F3</v>
      </c>
      <c r="M8" s="533">
        <f>RTD("cqg.rtd", ,"ContractData",L8, "MT_LastBidVolume",, "T")</f>
        <v>0</v>
      </c>
      <c r="N8" s="534" t="str">
        <f>RTD("cqg.rtd", ,"ContractData",L8, "Bid",, "T")</f>
        <v/>
      </c>
      <c r="O8" s="534" t="str">
        <f>RTD("cqg.rtd", ,"ContractData",L8, "Ask",, "T")</f>
        <v/>
      </c>
      <c r="P8" s="535">
        <f>RTD("cqg.rtd", ,"ContractData",L8, "MT_LastAskVolume",, "T")</f>
        <v>0</v>
      </c>
      <c r="Q8" s="534" t="str">
        <f>RTD("cqg.rtd", ,"ContractData",L8, "Close",, "T")</f>
        <v/>
      </c>
      <c r="R8" s="536" t="str">
        <f>IFERROR(RTD("cqg.rtd", ,"ContractData",L8, "Close",, "T")-RTD("cqg.rtd", ,"ContractData",L8,"Y_Settlement",,"T"),"")</f>
        <v/>
      </c>
      <c r="S8" s="533" t="str">
        <f t="shared" si="1"/>
        <v/>
      </c>
      <c r="T8" s="537">
        <f>RTD("cqg.rtd", ,"ContractData",L8, "T_CVol")</f>
        <v>0</v>
      </c>
      <c r="U8" s="559"/>
      <c r="V8" s="532" t="str">
        <f>Data!W6</f>
        <v>F.SR3S6H3</v>
      </c>
      <c r="W8" s="533">
        <f>RTD("cqg.rtd", ,"ContractData",V8, "MT_LastBidVolume",, "T")</f>
        <v>65</v>
      </c>
      <c r="X8" s="534">
        <f>RTD("cqg.rtd", ,"ContractData",V8, "Bid",, "T")</f>
        <v>33.25</v>
      </c>
      <c r="Y8" s="534">
        <f>RTD("cqg.rtd", ,"ContractData",V8, "Ask",, "T")</f>
        <v>33.5</v>
      </c>
      <c r="Z8" s="535">
        <f>RTD("cqg.rtd", ,"ContractData",V8, "MT_LastAskVolume",, "T")</f>
        <v>5</v>
      </c>
      <c r="AA8" s="534">
        <f>RTD("cqg.rtd", ,"ContractData",V8, "Close",, "T")</f>
        <v>33.25</v>
      </c>
      <c r="AB8" s="536">
        <f>IFERROR(RTD("cqg.rtd", ,"ContractData",V8, "Close",, "T")-RTD("cqg.rtd", ,"ContractData",V8,"Y_Settlement",,"T"),"")</f>
        <v>-2.25</v>
      </c>
      <c r="AC8" s="533">
        <f t="shared" si="2"/>
        <v>-2.25</v>
      </c>
      <c r="AD8" s="537">
        <f>RTD("cqg.rtd", ,"ContractData",V8, "T_CVol")</f>
        <v>4320</v>
      </c>
    </row>
    <row r="9" spans="2:30">
      <c r="B9" s="532" t="str">
        <f>Data!C7</f>
        <v>SR3U23</v>
      </c>
      <c r="C9" s="533">
        <f>RTD("cqg.rtd", ,"ContractData",B9, "MT_LastBidVolume",, "T")</f>
        <v>1509</v>
      </c>
      <c r="D9" s="534">
        <f>RTD("cqg.rtd", ,"ContractData",B9, "Bid",, "T")</f>
        <v>94.68</v>
      </c>
      <c r="E9" s="534">
        <f>RTD("cqg.rtd", ,"ContractData",B9, "Ask",, "T")</f>
        <v>94.685000000000002</v>
      </c>
      <c r="F9" s="535">
        <f>RTD("cqg.rtd", ,"ContractData",B9, "MT_LastAskVolume",, "T")</f>
        <v>233</v>
      </c>
      <c r="G9" s="534">
        <f>RTD("cqg.rtd", ,"ContractData",B9, "Close",, "T")</f>
        <v>94.685000000000002</v>
      </c>
      <c r="H9" s="536">
        <f>IFERROR(RTD("cqg.rtd", ,"ContractData",B9, "Close",, "T")-RTD("cqg.rtd", ,"ContractData",B9,"Y_Settlement",,"T"),"")</f>
        <v>3.4999999999996589E-2</v>
      </c>
      <c r="I9" s="533">
        <f t="shared" si="0"/>
        <v>3.4999999999996589E-2</v>
      </c>
      <c r="J9" s="537">
        <f>RTD("cqg.rtd", ,"ContractData",B9, "T_CVol")</f>
        <v>242393</v>
      </c>
      <c r="K9" s="559"/>
      <c r="L9" s="532" t="str">
        <f>Data!M7</f>
        <v>F.SR3S3G3</v>
      </c>
      <c r="M9" s="533">
        <f>RTD("cqg.rtd", ,"ContractData",L9, "MT_LastBidVolume",, "T")</f>
        <v>0</v>
      </c>
      <c r="N9" s="534" t="str">
        <f>RTD("cqg.rtd", ,"ContractData",L9, "Bid",, "T")</f>
        <v/>
      </c>
      <c r="O9" s="534" t="str">
        <f>RTD("cqg.rtd", ,"ContractData",L9, "Ask",, "T")</f>
        <v/>
      </c>
      <c r="P9" s="535">
        <f>RTD("cqg.rtd", ,"ContractData",L9, "MT_LastAskVolume",, "T")</f>
        <v>0</v>
      </c>
      <c r="Q9" s="534" t="str">
        <f>RTD("cqg.rtd", ,"ContractData",L9, "Close",, "T")</f>
        <v/>
      </c>
      <c r="R9" s="536" t="str">
        <f>IFERROR(RTD("cqg.rtd", ,"ContractData",L9, "Close",, "T")-RTD("cqg.rtd", ,"ContractData",L9,"Y_Settlement",,"T"),"")</f>
        <v/>
      </c>
      <c r="S9" s="533" t="str">
        <f t="shared" si="1"/>
        <v/>
      </c>
      <c r="T9" s="537">
        <f>RTD("cqg.rtd", ,"ContractData",L9, "T_CVol")</f>
        <v>0</v>
      </c>
      <c r="U9" s="559"/>
      <c r="V9" s="532" t="str">
        <f>Data!W7</f>
        <v>F.SR3S6M3</v>
      </c>
      <c r="W9" s="533">
        <f>RTD("cqg.rtd", ,"ContractData",V9, "MT_LastBidVolume",, "T")</f>
        <v>2016</v>
      </c>
      <c r="X9" s="534">
        <f>RTD("cqg.rtd", ,"ContractData",V9, "Bid",, "T")</f>
        <v>-21.5</v>
      </c>
      <c r="Y9" s="534">
        <f>RTD("cqg.rtd", ,"ContractData",V9, "Ask",, "T")</f>
        <v>-21</v>
      </c>
      <c r="Z9" s="535">
        <f>RTD("cqg.rtd", ,"ContractData",V9, "MT_LastAskVolume",, "T")</f>
        <v>235</v>
      </c>
      <c r="AA9" s="534">
        <f>RTD("cqg.rtd", ,"ContractData",V9, "Close",, "T")</f>
        <v>-21.5</v>
      </c>
      <c r="AB9" s="536">
        <f>IFERROR(RTD("cqg.rtd", ,"ContractData",V9, "Close",, "T")-RTD("cqg.rtd", ,"ContractData",V9,"Y_Settlement",,"T"),"")</f>
        <v>-0.5</v>
      </c>
      <c r="AC9" s="533">
        <f t="shared" si="2"/>
        <v>-0.5</v>
      </c>
      <c r="AD9" s="537">
        <f>RTD("cqg.rtd", ,"ContractData",V9, "T_CVol")</f>
        <v>31147</v>
      </c>
    </row>
    <row r="10" spans="2:30">
      <c r="B10" s="532" t="str">
        <f>Data!C8</f>
        <v>SR3Z23</v>
      </c>
      <c r="C10" s="533">
        <f>RTD("cqg.rtd", ,"ContractData",B10, "MT_LastBidVolume",, "T")</f>
        <v>1495</v>
      </c>
      <c r="D10" s="534">
        <f>RTD("cqg.rtd", ,"ContractData",B10, "Bid",, "T")</f>
        <v>94.894999999999996</v>
      </c>
      <c r="E10" s="534">
        <f>RTD("cqg.rtd", ,"ContractData",B10, "Ask",, "T")</f>
        <v>94.9</v>
      </c>
      <c r="F10" s="535">
        <f>RTD("cqg.rtd", ,"ContractData",B10, "MT_LastAskVolume",, "T")</f>
        <v>320</v>
      </c>
      <c r="G10" s="534">
        <f>RTD("cqg.rtd", ,"ContractData",B10, "Close",, "T")</f>
        <v>94.894999999999996</v>
      </c>
      <c r="H10" s="536">
        <f>IFERROR(RTD("cqg.rtd", ,"ContractData",B10, "Close",, "T")-RTD("cqg.rtd", ,"ContractData",B10,"Y_Settlement",,"T"),"")</f>
        <v>3.0000000000001137E-2</v>
      </c>
      <c r="I10" s="533">
        <f t="shared" si="0"/>
        <v>3.0000000000001137E-2</v>
      </c>
      <c r="J10" s="537">
        <f>RTD("cqg.rtd", ,"ContractData",B10, "T_CVol")</f>
        <v>273964</v>
      </c>
      <c r="K10" s="559"/>
      <c r="L10" s="532" t="str">
        <f>Data!M8</f>
        <v>F.SR3S3H3</v>
      </c>
      <c r="M10" s="533">
        <f>RTD("cqg.rtd", ,"ContractData",L10, "MT_LastBidVolume",, "T")</f>
        <v>6</v>
      </c>
      <c r="N10" s="534">
        <f>RTD("cqg.rtd", ,"ContractData",L10, "Bid",, "T")</f>
        <v>33</v>
      </c>
      <c r="O10" s="534">
        <f>RTD("cqg.rtd", ,"ContractData",L10, "Ask",, "T")</f>
        <v>33.25</v>
      </c>
      <c r="P10" s="535">
        <f>RTD("cqg.rtd", ,"ContractData",L10, "MT_LastAskVolume",, "T")</f>
        <v>176</v>
      </c>
      <c r="Q10" s="534">
        <f>RTD("cqg.rtd", ,"ContractData",L10, "Close",, "T")</f>
        <v>33</v>
      </c>
      <c r="R10" s="536">
        <f>IFERROR(RTD("cqg.rtd", ,"ContractData",L10, "Close",, "T")-RTD("cqg.rtd", ,"ContractData",L10,"Y_Settlement",,"T"),"")</f>
        <v>-2</v>
      </c>
      <c r="S10" s="533">
        <f t="shared" si="1"/>
        <v>-2</v>
      </c>
      <c r="T10" s="537">
        <f>RTD("cqg.rtd", ,"ContractData",L10, "T_CVol")</f>
        <v>10827</v>
      </c>
      <c r="U10" s="559"/>
      <c r="V10" s="532" t="str">
        <f>Data!W8</f>
        <v>F.SR3S6U3</v>
      </c>
      <c r="W10" s="533">
        <f>RTD("cqg.rtd", ,"ContractData",V10, "MT_LastBidVolume",, "T")</f>
        <v>225</v>
      </c>
      <c r="X10" s="534">
        <f>RTD("cqg.rtd", ,"ContractData",V10, "Bid",, "T")</f>
        <v>-63.5</v>
      </c>
      <c r="Y10" s="534">
        <f>RTD("cqg.rtd", ,"ContractData",V10, "Ask",, "T")</f>
        <v>-63</v>
      </c>
      <c r="Z10" s="535">
        <f>RTD("cqg.rtd", ,"ContractData",V10, "MT_LastAskVolume",, "T")</f>
        <v>1669</v>
      </c>
      <c r="AA10" s="534">
        <f>RTD("cqg.rtd", ,"ContractData",V10, "Close",, "T")</f>
        <v>-63</v>
      </c>
      <c r="AB10" s="536">
        <f>IFERROR(RTD("cqg.rtd", ,"ContractData",V10, "Close",, "T")-RTD("cqg.rtd", ,"ContractData",V10,"Y_Settlement",,"T"),"")</f>
        <v>0</v>
      </c>
      <c r="AC10" s="533">
        <f t="shared" si="2"/>
        <v>0</v>
      </c>
      <c r="AD10" s="537">
        <f>RTD("cqg.rtd", ,"ContractData",V10, "T_CVol")</f>
        <v>10894</v>
      </c>
    </row>
    <row r="11" spans="2:30">
      <c r="B11" s="532" t="str">
        <f>Data!C9</f>
        <v>SR3H24</v>
      </c>
      <c r="C11" s="533">
        <f>RTD("cqg.rtd", ,"ContractData",B11, "MT_LastBidVolume",, "T")</f>
        <v>571</v>
      </c>
      <c r="D11" s="534">
        <f>RTD("cqg.rtd", ,"ContractData",B11, "Bid",, "T")</f>
        <v>95.314999999999998</v>
      </c>
      <c r="E11" s="534">
        <f>RTD("cqg.rtd", ,"ContractData",B11, "Ask",, "T")</f>
        <v>95.320000000000007</v>
      </c>
      <c r="F11" s="535">
        <f>RTD("cqg.rtd", ,"ContractData",B11, "MT_LastAskVolume",, "T")</f>
        <v>573</v>
      </c>
      <c r="G11" s="534">
        <f>RTD("cqg.rtd", ,"ContractData",B11, "Close",, "T")</f>
        <v>95.314999999999998</v>
      </c>
      <c r="H11" s="536">
        <f>IFERROR(RTD("cqg.rtd", ,"ContractData",B11, "Close",, "T")-RTD("cqg.rtd", ,"ContractData",B11,"Y_Settlement",,"T"),"")</f>
        <v>3.4999999999996589E-2</v>
      </c>
      <c r="I11" s="533">
        <f t="shared" si="0"/>
        <v>3.4999999999996589E-2</v>
      </c>
      <c r="J11" s="537">
        <f>RTD("cqg.rtd", ,"ContractData",B11, "T_CVol")</f>
        <v>166565</v>
      </c>
      <c r="K11" s="559"/>
      <c r="L11" s="532" t="str">
        <f>Data!M9</f>
        <v>F.SR3S3M3</v>
      </c>
      <c r="M11" s="533">
        <f>RTD("cqg.rtd", ,"ContractData",L11, "MT_LastBidVolume",, "T")</f>
        <v>1794</v>
      </c>
      <c r="N11" s="534">
        <f>RTD("cqg.rtd", ,"ContractData",L11, "Bid",, "T")</f>
        <v>0</v>
      </c>
      <c r="O11" s="534">
        <f>RTD("cqg.rtd", ,"ContractData",L11, "Ask",, "T")</f>
        <v>0.5</v>
      </c>
      <c r="P11" s="535">
        <f>RTD("cqg.rtd", ,"ContractData",L11, "MT_LastAskVolume",, "T")</f>
        <v>619</v>
      </c>
      <c r="Q11" s="534">
        <f>RTD("cqg.rtd", ,"ContractData",L11, "Close",, "T")</f>
        <v>0</v>
      </c>
      <c r="R11" s="536">
        <f>IFERROR(RTD("cqg.rtd", ,"ContractData",L11, "Close",, "T")-RTD("cqg.rtd", ,"ContractData",L11,"Y_Settlement",,"T"),"")</f>
        <v>-0.5</v>
      </c>
      <c r="S11" s="533">
        <f t="shared" si="1"/>
        <v>-0.5</v>
      </c>
      <c r="T11" s="537">
        <f>RTD("cqg.rtd", ,"ContractData",L11, "T_CVol")</f>
        <v>27967</v>
      </c>
      <c r="U11" s="559"/>
      <c r="V11" s="532" t="str">
        <f>Data!W9</f>
        <v>F.SR3S6Z3</v>
      </c>
      <c r="W11" s="533">
        <f>RTD("cqg.rtd", ,"ContractData",V11, "MT_LastBidVolume",, "T")</f>
        <v>1973</v>
      </c>
      <c r="X11" s="534">
        <f>RTD("cqg.rtd", ,"ContractData",V11, "Bid",, "T")</f>
        <v>-89</v>
      </c>
      <c r="Y11" s="534">
        <f>RTD("cqg.rtd", ,"ContractData",V11, "Ask",, "T")</f>
        <v>-88.5</v>
      </c>
      <c r="Z11" s="535">
        <f>RTD("cqg.rtd", ,"ContractData",V11, "MT_LastAskVolume",, "T")</f>
        <v>522</v>
      </c>
      <c r="AA11" s="534">
        <f>RTD("cqg.rtd", ,"ContractData",V11, "Close",, "T")</f>
        <v>-89</v>
      </c>
      <c r="AB11" s="536">
        <f>IFERROR(RTD("cqg.rtd", ,"ContractData",V11, "Close",, "T")-RTD("cqg.rtd", ,"ContractData",V11,"Y_Settlement",,"T"),"")</f>
        <v>-1.5</v>
      </c>
      <c r="AC11" s="533">
        <f t="shared" si="2"/>
        <v>-1.5</v>
      </c>
      <c r="AD11" s="537">
        <f>RTD("cqg.rtd", ,"ContractData",V11, "T_CVol")</f>
        <v>12062</v>
      </c>
    </row>
    <row r="12" spans="2:30">
      <c r="B12" s="532" t="str">
        <f>Data!C10</f>
        <v>SR3M24</v>
      </c>
      <c r="C12" s="533">
        <f>RTD("cqg.rtd", ,"ContractData",B12, "MT_LastBidVolume",, "T")</f>
        <v>2468</v>
      </c>
      <c r="D12" s="534">
        <f>RTD("cqg.rtd", ,"ContractData",B12, "Bid",, "T")</f>
        <v>95.78</v>
      </c>
      <c r="E12" s="534">
        <f>RTD("cqg.rtd", ,"ContractData",B12, "Ask",, "T")</f>
        <v>95.79</v>
      </c>
      <c r="F12" s="535">
        <f>RTD("cqg.rtd", ,"ContractData",B12, "MT_LastAskVolume",, "T")</f>
        <v>1883</v>
      </c>
      <c r="G12" s="534">
        <f>RTD("cqg.rtd", ,"ContractData",B12, "Close",, "T")</f>
        <v>95.79</v>
      </c>
      <c r="H12" s="536">
        <f>IFERROR(RTD("cqg.rtd", ,"ContractData",B12, "Close",, "T")-RTD("cqg.rtd", ,"ContractData",B12,"Y_Settlement",,"T"),"")</f>
        <v>4.9999999999997158E-2</v>
      </c>
      <c r="I12" s="533">
        <f t="shared" si="0"/>
        <v>4.9999999999997158E-2</v>
      </c>
      <c r="J12" s="537">
        <f>RTD("cqg.rtd", ,"ContractData",B12, "T_CVol")</f>
        <v>157832</v>
      </c>
      <c r="K12" s="559"/>
      <c r="L12" s="532" t="str">
        <f>Data!M10</f>
        <v>F.SR3S3U3</v>
      </c>
      <c r="M12" s="533">
        <f>RTD("cqg.rtd", ,"ContractData",L12, "MT_LastBidVolume",, "T")</f>
        <v>13</v>
      </c>
      <c r="N12" s="534">
        <f>RTD("cqg.rtd", ,"ContractData",L12, "Bid",, "T")</f>
        <v>-21.5</v>
      </c>
      <c r="O12" s="534">
        <f>RTD("cqg.rtd", ,"ContractData",L12, "Ask",, "T")</f>
        <v>-21</v>
      </c>
      <c r="P12" s="535">
        <f>RTD("cqg.rtd", ,"ContractData",L12, "MT_LastAskVolume",, "T")</f>
        <v>5417</v>
      </c>
      <c r="Q12" s="534">
        <f>RTD("cqg.rtd", ,"ContractData",L12, "Close",, "T")</f>
        <v>-21</v>
      </c>
      <c r="R12" s="536">
        <f>IFERROR(RTD("cqg.rtd", ,"ContractData",L12, "Close",, "T")-RTD("cqg.rtd", ,"ContractData",L12,"Y_Settlement",,"T"),"")</f>
        <v>0.5</v>
      </c>
      <c r="S12" s="533">
        <f t="shared" si="1"/>
        <v>0.5</v>
      </c>
      <c r="T12" s="537">
        <f>RTD("cqg.rtd", ,"ContractData",L12, "T_CVol")</f>
        <v>26827</v>
      </c>
      <c r="U12" s="559"/>
      <c r="V12" s="532" t="str">
        <f>Data!W10</f>
        <v>F.SR3S6H4</v>
      </c>
      <c r="W12" s="533">
        <f>RTD("cqg.rtd", ,"ContractData",V12, "MT_LastBidVolume",, "T")</f>
        <v>6</v>
      </c>
      <c r="X12" s="534">
        <f>RTD("cqg.rtd", ,"ContractData",V12, "Bid",, "T")</f>
        <v>-82.5</v>
      </c>
      <c r="Y12" s="534">
        <f>RTD("cqg.rtd", ,"ContractData",V12, "Ask",, "T")</f>
        <v>-82</v>
      </c>
      <c r="Z12" s="535">
        <f>RTD("cqg.rtd", ,"ContractData",V12, "MT_LastAskVolume",, "T")</f>
        <v>954</v>
      </c>
      <c r="AA12" s="534">
        <f>RTD("cqg.rtd", ,"ContractData",V12, "Close",, "T")</f>
        <v>-82</v>
      </c>
      <c r="AB12" s="536">
        <f>IFERROR(RTD("cqg.rtd", ,"ContractData",V12, "Close",, "T")-RTD("cqg.rtd", ,"ContractData",V12,"Y_Settlement",,"T"),"")</f>
        <v>-2</v>
      </c>
      <c r="AC12" s="533">
        <f t="shared" si="2"/>
        <v>-2</v>
      </c>
      <c r="AD12" s="537">
        <f>RTD("cqg.rtd", ,"ContractData",V12, "T_CVol")</f>
        <v>10384</v>
      </c>
    </row>
    <row r="13" spans="2:30">
      <c r="B13" s="532" t="str">
        <f>Data!C11</f>
        <v>SR3U24</v>
      </c>
      <c r="C13" s="533">
        <f>RTD("cqg.rtd", ,"ContractData",B13, "MT_LastBidVolume",, "T")</f>
        <v>71</v>
      </c>
      <c r="D13" s="534">
        <f>RTD("cqg.rtd", ,"ContractData",B13, "Bid",, "T")</f>
        <v>96.14</v>
      </c>
      <c r="E13" s="534">
        <f>RTD("cqg.rtd", ,"ContractData",B13, "Ask",, "T")</f>
        <v>96.144999999999996</v>
      </c>
      <c r="F13" s="535">
        <f>RTD("cqg.rtd", ,"ContractData",B13, "MT_LastAskVolume",, "T")</f>
        <v>288</v>
      </c>
      <c r="G13" s="534">
        <f>RTD("cqg.rtd", ,"ContractData",B13, "Close",, "T")</f>
        <v>96.144999999999996</v>
      </c>
      <c r="H13" s="536">
        <f>IFERROR(RTD("cqg.rtd", ,"ContractData",B13, "Close",, "T")-RTD("cqg.rtd", ,"ContractData",B13,"Y_Settlement",,"T"),"")</f>
        <v>6.4999999999997726E-2</v>
      </c>
      <c r="I13" s="533">
        <f t="shared" si="0"/>
        <v>6.4999999999997726E-2</v>
      </c>
      <c r="J13" s="537">
        <f>RTD("cqg.rtd", ,"ContractData",B13, "T_CVol")</f>
        <v>138863</v>
      </c>
      <c r="K13" s="559"/>
      <c r="L13" s="532" t="str">
        <f>Data!M11</f>
        <v>F.SR3S3Z3</v>
      </c>
      <c r="M13" s="533">
        <f>RTD("cqg.rtd", ,"ContractData",L13, "MT_LastBidVolume",, "T")</f>
        <v>290</v>
      </c>
      <c r="N13" s="534">
        <f>RTD("cqg.rtd", ,"ContractData",L13, "Bid",, "T")</f>
        <v>-42</v>
      </c>
      <c r="O13" s="534">
        <f>RTD("cqg.rtd", ,"ContractData",L13, "Ask",, "T")</f>
        <v>-41.5</v>
      </c>
      <c r="P13" s="535">
        <f>RTD("cqg.rtd", ,"ContractData",L13, "MT_LastAskVolume",, "T")</f>
        <v>2655</v>
      </c>
      <c r="Q13" s="534">
        <f>RTD("cqg.rtd", ,"ContractData",L13, "Close",, "T")</f>
        <v>-41.5</v>
      </c>
      <c r="R13" s="536">
        <f>IFERROR(RTD("cqg.rtd", ,"ContractData",L13, "Close",, "T")-RTD("cqg.rtd", ,"ContractData",L13,"Y_Settlement",,"T"),"")</f>
        <v>0</v>
      </c>
      <c r="S13" s="533">
        <f t="shared" si="1"/>
        <v>0</v>
      </c>
      <c r="T13" s="537">
        <f>RTD("cqg.rtd", ,"ContractData",L13, "T_CVol")</f>
        <v>11251</v>
      </c>
      <c r="U13" s="559"/>
      <c r="V13" s="532" t="str">
        <f>Data!W11</f>
        <v>F.SR3S6M4</v>
      </c>
      <c r="W13" s="533">
        <f>RTD("cqg.rtd", ,"ContractData",V13, "MT_LastBidVolume",, "T")</f>
        <v>504</v>
      </c>
      <c r="X13" s="534">
        <f>RTD("cqg.rtd", ,"ContractData",V13, "Bid",, "T")</f>
        <v>-58</v>
      </c>
      <c r="Y13" s="534">
        <f>RTD("cqg.rtd", ,"ContractData",V13, "Ask",, "T")</f>
        <v>-57.5</v>
      </c>
      <c r="Z13" s="535">
        <f>RTD("cqg.rtd", ,"ContractData",V13, "MT_LastAskVolume",, "T")</f>
        <v>350</v>
      </c>
      <c r="AA13" s="534">
        <f>RTD("cqg.rtd", ,"ContractData",V13, "Close",, "T")</f>
        <v>-57.5</v>
      </c>
      <c r="AB13" s="536">
        <f>IFERROR(RTD("cqg.rtd", ,"ContractData",V13, "Close",, "T")-RTD("cqg.rtd", ,"ContractData",V13,"Y_Settlement",,"T"),"")</f>
        <v>-3</v>
      </c>
      <c r="AC13" s="533">
        <f t="shared" si="2"/>
        <v>-3</v>
      </c>
      <c r="AD13" s="537">
        <f>RTD("cqg.rtd", ,"ContractData",V13, "T_CVol")</f>
        <v>10435</v>
      </c>
    </row>
    <row r="14" spans="2:30">
      <c r="B14" s="532" t="str">
        <f>Data!C12</f>
        <v>SR3Z24</v>
      </c>
      <c r="C14" s="533">
        <f>RTD("cqg.rtd", ,"ContractData",B14, "MT_LastBidVolume",, "T")</f>
        <v>91</v>
      </c>
      <c r="D14" s="534">
        <f>RTD("cqg.rtd", ,"ContractData",B14, "Bid",, "T")</f>
        <v>96.36</v>
      </c>
      <c r="E14" s="534">
        <f>RTD("cqg.rtd", ,"ContractData",B14, "Ask",, "T")</f>
        <v>96.365000000000009</v>
      </c>
      <c r="F14" s="535">
        <f>RTD("cqg.rtd", ,"ContractData",B14, "MT_LastAskVolume",, "T")</f>
        <v>428</v>
      </c>
      <c r="G14" s="534">
        <f>RTD("cqg.rtd", ,"ContractData",B14, "Close",, "T")</f>
        <v>96.365000000000009</v>
      </c>
      <c r="H14" s="536">
        <f>IFERROR(RTD("cqg.rtd", ,"ContractData",B14, "Close",, "T")-RTD("cqg.rtd", ,"ContractData",B14,"Y_Settlement",,"T"),"")</f>
        <v>8.0000000000012506E-2</v>
      </c>
      <c r="I14" s="533">
        <f t="shared" si="0"/>
        <v>8.0000000000012506E-2</v>
      </c>
      <c r="J14" s="537">
        <f>RTD("cqg.rtd", ,"ContractData",B14, "T_CVol")</f>
        <v>178902</v>
      </c>
      <c r="K14" s="559"/>
      <c r="L14" s="532" t="str">
        <f>Data!M12</f>
        <v>F.SR3S3H4</v>
      </c>
      <c r="M14" s="533">
        <f>RTD("cqg.rtd", ,"ContractData",L14, "MT_LastBidVolume",, "T")</f>
        <v>3192</v>
      </c>
      <c r="N14" s="534">
        <f>RTD("cqg.rtd", ,"ContractData",L14, "Bid",, "T")</f>
        <v>-47</v>
      </c>
      <c r="O14" s="534">
        <f>RTD("cqg.rtd", ,"ContractData",L14, "Ask",, "T")</f>
        <v>-46.5</v>
      </c>
      <c r="P14" s="535">
        <f>RTD("cqg.rtd", ,"ContractData",L14, "MT_LastAskVolume",, "T")</f>
        <v>1492</v>
      </c>
      <c r="Q14" s="534">
        <f>RTD("cqg.rtd", ,"ContractData",L14, "Close",, "T")</f>
        <v>-47</v>
      </c>
      <c r="R14" s="536">
        <f>IFERROR(RTD("cqg.rtd", ,"ContractData",L14, "Close",, "T")-RTD("cqg.rtd", ,"ContractData",L14,"Y_Settlement",,"T"),"")</f>
        <v>-1</v>
      </c>
      <c r="S14" s="533">
        <f t="shared" si="1"/>
        <v>-1</v>
      </c>
      <c r="T14" s="537">
        <f>RTD("cqg.rtd", ,"ContractData",L14, "T_CVol")</f>
        <v>7938</v>
      </c>
      <c r="U14" s="559"/>
      <c r="V14" s="532" t="str">
        <f>Data!W12</f>
        <v>F.SR3S6U4</v>
      </c>
      <c r="W14" s="533">
        <f>RTD("cqg.rtd", ,"ContractData",V14, "MT_LastBidVolume",, "T")</f>
        <v>4518</v>
      </c>
      <c r="X14" s="534">
        <f>RTD("cqg.rtd", ,"ContractData",V14, "Bid",, "T")</f>
        <v>-33.5</v>
      </c>
      <c r="Y14" s="534">
        <f>RTD("cqg.rtd", ,"ContractData",V14, "Ask",, "T")</f>
        <v>-32.5</v>
      </c>
      <c r="Z14" s="535">
        <f>RTD("cqg.rtd", ,"ContractData",V14, "MT_LastAskVolume",, "T")</f>
        <v>2635</v>
      </c>
      <c r="AA14" s="534">
        <f>RTD("cqg.rtd", ,"ContractData",V14, "Close",, "T")</f>
        <v>-32.5</v>
      </c>
      <c r="AB14" s="536">
        <f>IFERROR(RTD("cqg.rtd", ,"ContractData",V14, "Close",, "T")-RTD("cqg.rtd", ,"ContractData",V14,"Y_Settlement",,"T"),"")</f>
        <v>0</v>
      </c>
      <c r="AC14" s="533">
        <f t="shared" si="2"/>
        <v>0</v>
      </c>
      <c r="AD14" s="537">
        <f>RTD("cqg.rtd", ,"ContractData",V14, "T_CVol")</f>
        <v>7185</v>
      </c>
    </row>
    <row r="15" spans="2:30">
      <c r="B15" s="532" t="str">
        <f>Data!C13</f>
        <v>SR3H25</v>
      </c>
      <c r="C15" s="533">
        <f>RTD("cqg.rtd", ,"ContractData",B15, "MT_LastBidVolume",, "T")</f>
        <v>243</v>
      </c>
      <c r="D15" s="534">
        <f>RTD("cqg.rtd", ,"ContractData",B15, "Bid",, "T")</f>
        <v>96.47</v>
      </c>
      <c r="E15" s="534">
        <f>RTD("cqg.rtd", ,"ContractData",B15, "Ask",, "T")</f>
        <v>96.475000000000009</v>
      </c>
      <c r="F15" s="535">
        <f>RTD("cqg.rtd", ,"ContractData",B15, "MT_LastAskVolume",, "T")</f>
        <v>304</v>
      </c>
      <c r="G15" s="534">
        <f>RTD("cqg.rtd", ,"ContractData",B15, "Close",, "T")</f>
        <v>96.47</v>
      </c>
      <c r="H15" s="536">
        <f>IFERROR(RTD("cqg.rtd", ,"ContractData",B15, "Close",, "T")-RTD("cqg.rtd", ,"ContractData",B15,"Y_Settlement",,"T"),"")</f>
        <v>6.4999999999997726E-2</v>
      </c>
      <c r="I15" s="533">
        <f t="shared" si="0"/>
        <v>6.4999999999997726E-2</v>
      </c>
      <c r="J15" s="537">
        <f>RTD("cqg.rtd", ,"ContractData",B15, "T_CVol")</f>
        <v>89244</v>
      </c>
      <c r="K15" s="559"/>
      <c r="L15" s="532" t="str">
        <f>Data!M13</f>
        <v>F.SR3S3M4</v>
      </c>
      <c r="M15" s="533">
        <f>RTD("cqg.rtd", ,"ContractData",L15, "MT_LastBidVolume",, "T")</f>
        <v>2625</v>
      </c>
      <c r="N15" s="534">
        <f>RTD("cqg.rtd", ,"ContractData",L15, "Bid",, "T")</f>
        <v>-36</v>
      </c>
      <c r="O15" s="534">
        <f>RTD("cqg.rtd", ,"ContractData",L15, "Ask",, "T")</f>
        <v>-35.5</v>
      </c>
      <c r="P15" s="535">
        <f>RTD("cqg.rtd", ,"ContractData",L15, "MT_LastAskVolume",, "T")</f>
        <v>2014</v>
      </c>
      <c r="Q15" s="534">
        <f>RTD("cqg.rtd", ,"ContractData",L15, "Close",, "T")</f>
        <v>-36</v>
      </c>
      <c r="R15" s="536">
        <f>IFERROR(RTD("cqg.rtd", ,"ContractData",L15, "Close",, "T")-RTD("cqg.rtd", ,"ContractData",L15,"Y_Settlement",,"T"),"")</f>
        <v>-2</v>
      </c>
      <c r="S15" s="533">
        <f t="shared" si="1"/>
        <v>-2</v>
      </c>
      <c r="T15" s="537">
        <f>RTD("cqg.rtd", ,"ContractData",L15, "T_CVol")</f>
        <v>5337</v>
      </c>
      <c r="U15" s="559"/>
      <c r="V15" s="532" t="str">
        <f>Data!W13</f>
        <v>F.SR3S6Z4</v>
      </c>
      <c r="W15" s="533">
        <f>RTD("cqg.rtd", ,"ContractData",V15, "MT_LastBidVolume",, "T")</f>
        <v>2621</v>
      </c>
      <c r="X15" s="534">
        <f>RTD("cqg.rtd", ,"ContractData",V15, "Bid",, "T")</f>
        <v>-18.5</v>
      </c>
      <c r="Y15" s="534">
        <f>RTD("cqg.rtd", ,"ContractData",V15, "Ask",, "T")</f>
        <v>-18</v>
      </c>
      <c r="Z15" s="535">
        <f>RTD("cqg.rtd", ,"ContractData",V15, "MT_LastAskVolume",, "T")</f>
        <v>322</v>
      </c>
      <c r="AA15" s="534">
        <f>RTD("cqg.rtd", ,"ContractData",V15, "Close",, "T")</f>
        <v>-18.5</v>
      </c>
      <c r="AB15" s="536">
        <f>IFERROR(RTD("cqg.rtd", ,"ContractData",V15, "Close",, "T")-RTD("cqg.rtd", ,"ContractData",V15,"Y_Settlement",,"T"),"")</f>
        <v>1.5</v>
      </c>
      <c r="AC15" s="533">
        <f t="shared" si="2"/>
        <v>1.5</v>
      </c>
      <c r="AD15" s="537">
        <f>RTD("cqg.rtd", ,"ContractData",V15, "T_CVol")</f>
        <v>3838</v>
      </c>
    </row>
    <row r="16" spans="2:30">
      <c r="B16" s="532" t="str">
        <f>Data!C14</f>
        <v>SR3M25</v>
      </c>
      <c r="C16" s="533">
        <f>RTD("cqg.rtd", ,"ContractData",B16, "MT_LastBidVolume",, "T")</f>
        <v>444</v>
      </c>
      <c r="D16" s="534">
        <f>RTD("cqg.rtd", ,"ContractData",B16, "Bid",, "T")</f>
        <v>96.54</v>
      </c>
      <c r="E16" s="534">
        <f>RTD("cqg.rtd", ,"ContractData",B16, "Ask",, "T")</f>
        <v>96.545000000000002</v>
      </c>
      <c r="F16" s="535">
        <f>RTD("cqg.rtd", ,"ContractData",B16, "MT_LastAskVolume",, "T")</f>
        <v>82</v>
      </c>
      <c r="G16" s="534">
        <f>RTD("cqg.rtd", ,"ContractData",B16, "Close",, "T")</f>
        <v>96.54</v>
      </c>
      <c r="H16" s="536">
        <f>IFERROR(RTD("cqg.rtd", ,"ContractData",B16, "Close",, "T")-RTD("cqg.rtd", ,"ContractData",B16,"Y_Settlement",,"T"),"")</f>
        <v>5.5000000000006821E-2</v>
      </c>
      <c r="I16" s="533">
        <f t="shared" si="0"/>
        <v>5.5000000000006821E-2</v>
      </c>
      <c r="J16" s="537">
        <f>RTD("cqg.rtd", ,"ContractData",B16, "T_CVol")</f>
        <v>60167</v>
      </c>
      <c r="K16" s="559"/>
      <c r="L16" s="532" t="str">
        <f>Data!M14</f>
        <v>F.SR3S3U4</v>
      </c>
      <c r="M16" s="533">
        <f>RTD("cqg.rtd", ,"ContractData",L16, "MT_LastBidVolume",, "T")</f>
        <v>6</v>
      </c>
      <c r="N16" s="534">
        <f>RTD("cqg.rtd", ,"ContractData",L16, "Bid",, "T")</f>
        <v>-22</v>
      </c>
      <c r="O16" s="534">
        <f>RTD("cqg.rtd", ,"ContractData",L16, "Ask",, "T")</f>
        <v>-21.5</v>
      </c>
      <c r="P16" s="535">
        <f>RTD("cqg.rtd", ,"ContractData",L16, "MT_LastAskVolume",, "T")</f>
        <v>6772</v>
      </c>
      <c r="Q16" s="534">
        <f>RTD("cqg.rtd", ,"ContractData",L16, "Close",, "T")</f>
        <v>-21.5</v>
      </c>
      <c r="R16" s="536">
        <f>IFERROR(RTD("cqg.rtd", ,"ContractData",L16, "Close",, "T")-RTD("cqg.rtd", ,"ContractData",L16,"Y_Settlement",,"T"),"")</f>
        <v>-1</v>
      </c>
      <c r="S16" s="533">
        <f t="shared" si="1"/>
        <v>-1</v>
      </c>
      <c r="T16" s="537">
        <f>RTD("cqg.rtd", ,"ContractData",L16, "T_CVol")</f>
        <v>11032</v>
      </c>
      <c r="U16" s="559"/>
      <c r="V16" s="532" t="str">
        <f>Data!W14</f>
        <v>F.SR3S6H5</v>
      </c>
      <c r="W16" s="533">
        <f>RTD("cqg.rtd", ,"ContractData",V16, "MT_LastBidVolume",, "T")</f>
        <v>359</v>
      </c>
      <c r="X16" s="534">
        <f>RTD("cqg.rtd", ,"ContractData",V16, "Bid",, "T")</f>
        <v>-12</v>
      </c>
      <c r="Y16" s="534">
        <f>RTD("cqg.rtd", ,"ContractData",V16, "Ask",, "T")</f>
        <v>-11.5</v>
      </c>
      <c r="Z16" s="535">
        <f>RTD("cqg.rtd", ,"ContractData",V16, "MT_LastAskVolume",, "T")</f>
        <v>1012</v>
      </c>
      <c r="AA16" s="534">
        <f>RTD("cqg.rtd", ,"ContractData",V16, "Close",, "T")</f>
        <v>-11.5</v>
      </c>
      <c r="AB16" s="536">
        <f>IFERROR(RTD("cqg.rtd", ,"ContractData",V16, "Close",, "T")-RTD("cqg.rtd", ,"ContractData",V16,"Y_Settlement",,"T"),"")</f>
        <v>2.5</v>
      </c>
      <c r="AC16" s="533">
        <f t="shared" si="2"/>
        <v>2.5</v>
      </c>
      <c r="AD16" s="537">
        <f>RTD("cqg.rtd", ,"ContractData",V16, "T_CVol")</f>
        <v>3021</v>
      </c>
    </row>
    <row r="17" spans="2:30">
      <c r="B17" s="532" t="str">
        <f>Data!C15</f>
        <v>SR3U25</v>
      </c>
      <c r="C17" s="533">
        <f>RTD("cqg.rtd", ,"ContractData",B17, "MT_LastBidVolume",, "T")</f>
        <v>19</v>
      </c>
      <c r="D17" s="534">
        <f>RTD("cqg.rtd", ,"ContractData",B17, "Bid",, "T")</f>
        <v>96.59</v>
      </c>
      <c r="E17" s="534">
        <f>RTD("cqg.rtd", ,"ContractData",B17, "Ask",, "T")</f>
        <v>96.594999999999999</v>
      </c>
      <c r="F17" s="535">
        <f>RTD("cqg.rtd", ,"ContractData",B17, "MT_LastAskVolume",, "T")</f>
        <v>875</v>
      </c>
      <c r="G17" s="534">
        <f>RTD("cqg.rtd", ,"ContractData",B17, "Close",, "T")</f>
        <v>96.594999999999999</v>
      </c>
      <c r="H17" s="536">
        <f>IFERROR(RTD("cqg.rtd", ,"ContractData",B17, "Close",, "T")-RTD("cqg.rtd", ,"ContractData",B17,"Y_Settlement",,"T"),"")</f>
        <v>4.9999999999997158E-2</v>
      </c>
      <c r="I17" s="533">
        <f t="shared" si="0"/>
        <v>4.9999999999997158E-2</v>
      </c>
      <c r="J17" s="537">
        <f>RTD("cqg.rtd", ,"ContractData",B17, "T_CVol")</f>
        <v>48139</v>
      </c>
      <c r="K17" s="559"/>
      <c r="L17" s="532" t="str">
        <f>Data!M15</f>
        <v>F.SR3S3Z4</v>
      </c>
      <c r="M17" s="533">
        <f>RTD("cqg.rtd", ,"ContractData",L17, "MT_LastBidVolume",, "T")</f>
        <v>8767</v>
      </c>
      <c r="N17" s="534">
        <f>RTD("cqg.rtd", ,"ContractData",L17, "Bid",, "T")</f>
        <v>-11.5</v>
      </c>
      <c r="O17" s="534">
        <f>RTD("cqg.rtd", ,"ContractData",L17, "Ask",, "T")</f>
        <v>-11</v>
      </c>
      <c r="P17" s="535">
        <f>RTD("cqg.rtd", ,"ContractData",L17, "MT_LastAskVolume",, "T")</f>
        <v>930</v>
      </c>
      <c r="Q17" s="534">
        <f>RTD("cqg.rtd", ,"ContractData",L17, "Close",, "T")</f>
        <v>-11.5</v>
      </c>
      <c r="R17" s="536">
        <f>IFERROR(RTD("cqg.rtd", ,"ContractData",L17, "Close",, "T")-RTD("cqg.rtd", ,"ContractData",L17,"Y_Settlement",,"T"),"")</f>
        <v>0.5</v>
      </c>
      <c r="S17" s="533">
        <f t="shared" si="1"/>
        <v>0.5</v>
      </c>
      <c r="T17" s="537">
        <f>RTD("cqg.rtd", ,"ContractData",L17, "T_CVol")</f>
        <v>5380</v>
      </c>
      <c r="U17" s="559"/>
      <c r="V17" s="532" t="str">
        <f>Data!W15</f>
        <v>F.SR3S6M5</v>
      </c>
      <c r="W17" s="533">
        <f>RTD("cqg.rtd", ,"ContractData",V17, "MT_LastBidVolume",, "T")</f>
        <v>373</v>
      </c>
      <c r="X17" s="534">
        <f>RTD("cqg.rtd", ,"ContractData",V17, "Bid",, "T")</f>
        <v>-8.5</v>
      </c>
      <c r="Y17" s="534">
        <f>RTD("cqg.rtd", ,"ContractData",V17, "Ask",, "T")</f>
        <v>-8</v>
      </c>
      <c r="Z17" s="535">
        <f>RTD("cqg.rtd", ,"ContractData",V17, "MT_LastAskVolume",, "T")</f>
        <v>2135</v>
      </c>
      <c r="AA17" s="534">
        <f>RTD("cqg.rtd", ,"ContractData",V17, "Close",, "T")</f>
        <v>-8</v>
      </c>
      <c r="AB17" s="536">
        <f>IFERROR(RTD("cqg.rtd", ,"ContractData",V17, "Close",, "T")-RTD("cqg.rtd", ,"ContractData",V17,"Y_Settlement",,"T"),"")</f>
        <v>2.5</v>
      </c>
      <c r="AC17" s="533">
        <f t="shared" si="2"/>
        <v>2.5</v>
      </c>
      <c r="AD17" s="537">
        <f>RTD("cqg.rtd", ,"ContractData",V17, "T_CVol")</f>
        <v>4341</v>
      </c>
    </row>
    <row r="18" spans="2:30">
      <c r="B18" s="532" t="str">
        <f>Data!C16</f>
        <v>SR3Z25</v>
      </c>
      <c r="C18" s="533">
        <f>RTD("cqg.rtd", ,"ContractData",B18, "MT_LastBidVolume",, "T")</f>
        <v>224</v>
      </c>
      <c r="D18" s="534">
        <f>RTD("cqg.rtd", ,"ContractData",B18, "Bid",, "T")</f>
        <v>96.625</v>
      </c>
      <c r="E18" s="534">
        <f>RTD("cqg.rtd", ,"ContractData",B18, "Ask",, "T")</f>
        <v>96.63</v>
      </c>
      <c r="F18" s="535">
        <f>RTD("cqg.rtd", ,"ContractData",B18, "MT_LastAskVolume",, "T")</f>
        <v>177</v>
      </c>
      <c r="G18" s="534">
        <f>RTD("cqg.rtd", ,"ContractData",B18, "Close",, "T")</f>
        <v>96.625</v>
      </c>
      <c r="H18" s="536">
        <f>IFERROR(RTD("cqg.rtd", ,"ContractData",B18, "Close",, "T")-RTD("cqg.rtd", ,"ContractData",B18,"Y_Settlement",,"T"),"")</f>
        <v>3.4999999999996589E-2</v>
      </c>
      <c r="I18" s="533">
        <f t="shared" si="0"/>
        <v>3.4999999999996589E-2</v>
      </c>
      <c r="J18" s="537">
        <f>RTD("cqg.rtd", ,"ContractData",B18, "T_CVol")</f>
        <v>61134</v>
      </c>
      <c r="K18" s="559"/>
      <c r="L18" s="532" t="str">
        <f>Data!M16</f>
        <v>F.SR3S3H5</v>
      </c>
      <c r="M18" s="533">
        <f>RTD("cqg.rtd", ,"ContractData",L18, "MT_LastBidVolume",, "T")</f>
        <v>3486</v>
      </c>
      <c r="N18" s="534">
        <f>RTD("cqg.rtd", ,"ContractData",L18, "Bid",, "T")</f>
        <v>-7.5</v>
      </c>
      <c r="O18" s="534">
        <f>RTD("cqg.rtd", ,"ContractData",L18, "Ask",, "T")</f>
        <v>-7</v>
      </c>
      <c r="P18" s="535">
        <f>RTD("cqg.rtd", ,"ContractData",L18, "MT_LastAskVolume",, "T")</f>
        <v>1173</v>
      </c>
      <c r="Q18" s="534">
        <f>RTD("cqg.rtd", ,"ContractData",L18, "Close",, "T")</f>
        <v>-7.5</v>
      </c>
      <c r="R18" s="536">
        <f>IFERROR(RTD("cqg.rtd", ,"ContractData",L18, "Close",, "T")-RTD("cqg.rtd", ,"ContractData",L18,"Y_Settlement",,"T"),"")</f>
        <v>0.5</v>
      </c>
      <c r="S18" s="533">
        <f t="shared" si="1"/>
        <v>0.5</v>
      </c>
      <c r="T18" s="537">
        <f>RTD("cqg.rtd", ,"ContractData",L18, "T_CVol")</f>
        <v>4405</v>
      </c>
      <c r="U18" s="559"/>
      <c r="V18" s="532" t="str">
        <f>Data!W16</f>
        <v>F.SR3S6U5</v>
      </c>
      <c r="W18" s="533">
        <f>RTD("cqg.rtd", ,"ContractData",V18, "MT_LastBidVolume",, "T")</f>
        <v>656</v>
      </c>
      <c r="X18" s="534">
        <f>RTD("cqg.rtd", ,"ContractData",V18, "Bid",, "T")</f>
        <v>-5.5</v>
      </c>
      <c r="Y18" s="534">
        <f>RTD("cqg.rtd", ,"ContractData",V18, "Ask",, "T")</f>
        <v>-5</v>
      </c>
      <c r="Z18" s="535">
        <f>RTD("cqg.rtd", ,"ContractData",V18, "MT_LastAskVolume",, "T")</f>
        <v>918</v>
      </c>
      <c r="AA18" s="534">
        <f>RTD("cqg.rtd", ,"ContractData",V18, "Close",, "T")</f>
        <v>-5</v>
      </c>
      <c r="AB18" s="536">
        <f>IFERROR(RTD("cqg.rtd", ,"ContractData",V18, "Close",, "T")-RTD("cqg.rtd", ,"ContractData",V18,"Y_Settlement",,"T"),"")</f>
        <v>1.5</v>
      </c>
      <c r="AC18" s="533">
        <f t="shared" si="2"/>
        <v>1.5</v>
      </c>
      <c r="AD18" s="537">
        <f>RTD("cqg.rtd", ,"ContractData",V18, "T_CVol")</f>
        <v>1335</v>
      </c>
    </row>
    <row r="19" spans="2:30">
      <c r="B19" s="532" t="str">
        <f>Data!C17</f>
        <v>SR3H26</v>
      </c>
      <c r="C19" s="533">
        <f>RTD("cqg.rtd", ,"ContractData",B19, "MT_LastBidVolume",, "T")</f>
        <v>19</v>
      </c>
      <c r="D19" s="534">
        <f>RTD("cqg.rtd", ,"ContractData",B19, "Bid",, "T")</f>
        <v>96.644999999999996</v>
      </c>
      <c r="E19" s="534">
        <f>RTD("cqg.rtd", ,"ContractData",B19, "Ask",, "T")</f>
        <v>96.65</v>
      </c>
      <c r="F19" s="535">
        <f>RTD("cqg.rtd", ,"ContractData",B19, "MT_LastAskVolume",, "T")</f>
        <v>1490</v>
      </c>
      <c r="G19" s="534">
        <f>RTD("cqg.rtd", ,"ContractData",B19, "Close",, "T")</f>
        <v>96.65</v>
      </c>
      <c r="H19" s="536">
        <f>IFERROR(RTD("cqg.rtd", ,"ContractData",B19, "Close",, "T")-RTD("cqg.rtd", ,"ContractData",B19,"Y_Settlement",,"T"),"")</f>
        <v>4.0000000000006253E-2</v>
      </c>
      <c r="I19" s="533">
        <f t="shared" si="0"/>
        <v>4.0000000000006253E-2</v>
      </c>
      <c r="J19" s="537">
        <f>RTD("cqg.rtd", ,"ContractData",B19, "T_CVol")</f>
        <v>22760</v>
      </c>
      <c r="K19" s="559"/>
      <c r="L19" s="532" t="str">
        <f>Data!M17</f>
        <v>F.SR3S3M5</v>
      </c>
      <c r="M19" s="533">
        <f>RTD("cqg.rtd", ,"ContractData",L19, "MT_LastBidVolume",, "T")</f>
        <v>1205</v>
      </c>
      <c r="N19" s="534">
        <f>RTD("cqg.rtd", ,"ContractData",L19, "Bid",, "T")</f>
        <v>-5</v>
      </c>
      <c r="O19" s="534">
        <f>RTD("cqg.rtd", ,"ContractData",L19, "Ask",, "T")</f>
        <v>-4.5</v>
      </c>
      <c r="P19" s="535">
        <f>RTD("cqg.rtd", ,"ContractData",L19, "MT_LastAskVolume",, "T")</f>
        <v>4534</v>
      </c>
      <c r="Q19" s="534">
        <f>RTD("cqg.rtd", ,"ContractData",L19, "Close",, "T")</f>
        <v>-5</v>
      </c>
      <c r="R19" s="536">
        <f>IFERROR(RTD("cqg.rtd", ,"ContractData",L19, "Close",, "T")-RTD("cqg.rtd", ,"ContractData",L19,"Y_Settlement",,"T"),"")</f>
        <v>1</v>
      </c>
      <c r="S19" s="533">
        <f t="shared" si="1"/>
        <v>1</v>
      </c>
      <c r="T19" s="537">
        <f>RTD("cqg.rtd", ,"ContractData",L19, "T_CVol")</f>
        <v>1357</v>
      </c>
      <c r="U19" s="559"/>
      <c r="V19" s="532" t="str">
        <f>Data!W17</f>
        <v>F.SR3S6Z5</v>
      </c>
      <c r="W19" s="533">
        <f>RTD("cqg.rtd", ,"ContractData",V19, "MT_LastBidVolume",, "T")</f>
        <v>1043</v>
      </c>
      <c r="X19" s="534">
        <f>RTD("cqg.rtd", ,"ContractData",V19, "Bid",, "T")</f>
        <v>-2.5</v>
      </c>
      <c r="Y19" s="534">
        <f>RTD("cqg.rtd", ,"ContractData",V19, "Ask",, "T")</f>
        <v>-2</v>
      </c>
      <c r="Z19" s="535">
        <f>RTD("cqg.rtd", ,"ContractData",V19, "MT_LastAskVolume",, "T")</f>
        <v>882</v>
      </c>
      <c r="AA19" s="534">
        <f>RTD("cqg.rtd", ,"ContractData",V19, "Close",, "T")</f>
        <v>-2</v>
      </c>
      <c r="AB19" s="536">
        <f>IFERROR(RTD("cqg.rtd", ,"ContractData",V19, "Close",, "T")-RTD("cqg.rtd", ,"ContractData",V19,"Y_Settlement",,"T"),"")</f>
        <v>1</v>
      </c>
      <c r="AC19" s="533">
        <f t="shared" si="2"/>
        <v>1</v>
      </c>
      <c r="AD19" s="537">
        <f>RTD("cqg.rtd", ,"ContractData",V19, "T_CVol")</f>
        <v>1076</v>
      </c>
    </row>
    <row r="20" spans="2:30">
      <c r="B20" s="532" t="str">
        <f>Data!C18</f>
        <v>SR3M26</v>
      </c>
      <c r="C20" s="533">
        <f>RTD("cqg.rtd", ,"ContractData",B20, "MT_LastBidVolume",, "T")</f>
        <v>39</v>
      </c>
      <c r="D20" s="534">
        <f>RTD("cqg.rtd", ,"ContractData",B20, "Bid",, "T")</f>
        <v>96.65</v>
      </c>
      <c r="E20" s="534">
        <f>RTD("cqg.rtd", ,"ContractData",B20, "Ask",, "T")</f>
        <v>96.655000000000001</v>
      </c>
      <c r="F20" s="535">
        <f>RTD("cqg.rtd", ,"ContractData",B20, "MT_LastAskVolume",, "T")</f>
        <v>545</v>
      </c>
      <c r="G20" s="534">
        <f>RTD("cqg.rtd", ,"ContractData",B20, "Close",, "T")</f>
        <v>96.65</v>
      </c>
      <c r="H20" s="536">
        <f>IFERROR(RTD("cqg.rtd", ,"ContractData",B20, "Close",, "T")-RTD("cqg.rtd", ,"ContractData",B20,"Y_Settlement",,"T"),"")</f>
        <v>3.0000000000001137E-2</v>
      </c>
      <c r="I20" s="533">
        <f t="shared" si="0"/>
        <v>3.0000000000001137E-2</v>
      </c>
      <c r="J20" s="537">
        <f>RTD("cqg.rtd", ,"ContractData",B20, "T_CVol")</f>
        <v>21578</v>
      </c>
      <c r="K20" s="559"/>
      <c r="L20" s="532" t="str">
        <f>Data!M18</f>
        <v>F.SR3S3U5</v>
      </c>
      <c r="M20" s="533">
        <f>RTD("cqg.rtd", ,"ContractData",L20, "MT_LastBidVolume",, "T")</f>
        <v>6601</v>
      </c>
      <c r="N20" s="534">
        <f>RTD("cqg.rtd", ,"ContractData",L20, "Bid",, "T")</f>
        <v>-4</v>
      </c>
      <c r="O20" s="534">
        <f>RTD("cqg.rtd", ,"ContractData",L20, "Ask",, "T")</f>
        <v>-3.5</v>
      </c>
      <c r="P20" s="535">
        <f>RTD("cqg.rtd", ,"ContractData",L20, "MT_LastAskVolume",, "T")</f>
        <v>1458</v>
      </c>
      <c r="Q20" s="534">
        <f>RTD("cqg.rtd", ,"ContractData",L20, "Close",, "T")</f>
        <v>-4</v>
      </c>
      <c r="R20" s="536">
        <f>IFERROR(RTD("cqg.rtd", ,"ContractData",L20, "Close",, "T")-RTD("cqg.rtd", ,"ContractData",L20,"Y_Settlement",,"T"),"")</f>
        <v>0.5</v>
      </c>
      <c r="S20" s="533">
        <f t="shared" si="1"/>
        <v>0.5</v>
      </c>
      <c r="T20" s="537">
        <f>RTD("cqg.rtd", ,"ContractData",L20, "T_CVol")</f>
        <v>1829</v>
      </c>
      <c r="U20" s="559"/>
      <c r="V20" s="532" t="str">
        <f>Data!W18</f>
        <v>F.SR3S6H6</v>
      </c>
      <c r="W20" s="533">
        <f>RTD("cqg.rtd", ,"ContractData",V20, "MT_LastBidVolume",, "T")</f>
        <v>1832</v>
      </c>
      <c r="X20" s="534">
        <f>RTD("cqg.rtd", ,"ContractData",V20, "Bid",, "T")</f>
        <v>-1.5</v>
      </c>
      <c r="Y20" s="534">
        <f>RTD("cqg.rtd", ,"ContractData",V20, "Ask",, "T")</f>
        <v>-1</v>
      </c>
      <c r="Z20" s="535">
        <f>RTD("cqg.rtd", ,"ContractData",V20, "MT_LastAskVolume",, "T")</f>
        <v>48</v>
      </c>
      <c r="AA20" s="534">
        <f>RTD("cqg.rtd", ,"ContractData",V20, "Close",, "T")</f>
        <v>-1.5</v>
      </c>
      <c r="AB20" s="536">
        <f>IFERROR(RTD("cqg.rtd", ,"ContractData",V20, "Close",, "T")-RTD("cqg.rtd", ,"ContractData",V20,"Y_Settlement",,"T"),"")</f>
        <v>0</v>
      </c>
      <c r="AC20" s="533">
        <f t="shared" si="2"/>
        <v>0</v>
      </c>
      <c r="AD20" s="537">
        <f>RTD("cqg.rtd", ,"ContractData",V20, "T_CVol")</f>
        <v>1186</v>
      </c>
    </row>
    <row r="21" spans="2:30">
      <c r="B21" s="532" t="str">
        <f>Data!C19</f>
        <v>SR3U26</v>
      </c>
      <c r="C21" s="533">
        <f>RTD("cqg.rtd", ,"ContractData",B21, "MT_LastBidVolume",, "T")</f>
        <v>71</v>
      </c>
      <c r="D21" s="534">
        <f>RTD("cqg.rtd", ,"ContractData",B21, "Bid",, "T")</f>
        <v>96.655000000000001</v>
      </c>
      <c r="E21" s="534">
        <f>RTD("cqg.rtd", ,"ContractData",B21, "Ask",, "T")</f>
        <v>96.66</v>
      </c>
      <c r="F21" s="535">
        <f>RTD("cqg.rtd", ,"ContractData",B21, "MT_LastAskVolume",, "T")</f>
        <v>291</v>
      </c>
      <c r="G21" s="534">
        <f>RTD("cqg.rtd", ,"ContractData",B21, "Close",, "T")</f>
        <v>96.655000000000001</v>
      </c>
      <c r="H21" s="536">
        <f>IFERROR(RTD("cqg.rtd", ,"ContractData",B21, "Close",, "T")-RTD("cqg.rtd", ,"ContractData",B21,"Y_Settlement",,"T"),"")</f>
        <v>3.0000000000001137E-2</v>
      </c>
      <c r="I21" s="533">
        <f t="shared" si="0"/>
        <v>3.0000000000001137E-2</v>
      </c>
      <c r="J21" s="537">
        <f>RTD("cqg.rtd", ,"ContractData",B21, "T_CVol")</f>
        <v>20923</v>
      </c>
      <c r="K21" s="559"/>
      <c r="L21" s="532" t="str">
        <f>Data!M19</f>
        <v>F.SR3S3Z5</v>
      </c>
      <c r="M21" s="533">
        <f>RTD("cqg.rtd", ,"ContractData",L21, "MT_LastBidVolume",, "T")</f>
        <v>2282</v>
      </c>
      <c r="N21" s="534">
        <f>RTD("cqg.rtd", ,"ContractData",L21, "Bid",, "T")</f>
        <v>-2</v>
      </c>
      <c r="O21" s="534">
        <f>RTD("cqg.rtd", ,"ContractData",L21, "Ask",, "T")</f>
        <v>-1.5</v>
      </c>
      <c r="P21" s="535">
        <f>RTD("cqg.rtd", ,"ContractData",L21, "MT_LastAskVolume",, "T")</f>
        <v>2630</v>
      </c>
      <c r="Q21" s="534">
        <f>RTD("cqg.rtd", ,"ContractData",L21, "Close",, "T")</f>
        <v>-1.5</v>
      </c>
      <c r="R21" s="536">
        <f>IFERROR(RTD("cqg.rtd", ,"ContractData",L21, "Close",, "T")-RTD("cqg.rtd", ,"ContractData",L21,"Y_Settlement",,"T"),"")</f>
        <v>0.5</v>
      </c>
      <c r="S21" s="533">
        <f t="shared" si="1"/>
        <v>0.5</v>
      </c>
      <c r="T21" s="537">
        <f>RTD("cqg.rtd", ,"ContractData",L21, "T_CVol")</f>
        <v>1522</v>
      </c>
      <c r="U21" s="559"/>
      <c r="V21" s="532" t="str">
        <f>Data!W19</f>
        <v>F.SR3S6M6</v>
      </c>
      <c r="W21" s="533">
        <f>RTD("cqg.rtd", ,"ContractData",V21, "MT_LastBidVolume",, "T")</f>
        <v>1875</v>
      </c>
      <c r="X21" s="534">
        <f>RTD("cqg.rtd", ,"ContractData",V21, "Bid",, "T")</f>
        <v>-1</v>
      </c>
      <c r="Y21" s="534">
        <f>RTD("cqg.rtd", ,"ContractData",V21, "Ask",, "T")</f>
        <v>-0.5</v>
      </c>
      <c r="Z21" s="535">
        <f>RTD("cqg.rtd", ,"ContractData",V21, "MT_LastAskVolume",, "T")</f>
        <v>611</v>
      </c>
      <c r="AA21" s="534">
        <f>RTD("cqg.rtd", ,"ContractData",V21, "Close",, "T")</f>
        <v>-0.5</v>
      </c>
      <c r="AB21" s="536">
        <f>IFERROR(RTD("cqg.rtd", ,"ContractData",V21, "Close",, "T")-RTD("cqg.rtd", ,"ContractData",V21,"Y_Settlement",,"T"),"")</f>
        <v>0</v>
      </c>
      <c r="AC21" s="533">
        <f t="shared" si="2"/>
        <v>0</v>
      </c>
      <c r="AD21" s="537">
        <f>RTD("cqg.rtd", ,"ContractData",V21, "T_CVol")</f>
        <v>1257</v>
      </c>
    </row>
    <row r="22" spans="2:30">
      <c r="B22" s="532" t="str">
        <f>Data!C20</f>
        <v>SR3Z26</v>
      </c>
      <c r="C22" s="533">
        <f>RTD("cqg.rtd", ,"ContractData",B22, "MT_LastBidVolume",, "T")</f>
        <v>520</v>
      </c>
      <c r="D22" s="534">
        <f>RTD("cqg.rtd", ,"ContractData",B22, "Bid",, "T")</f>
        <v>96.655000000000001</v>
      </c>
      <c r="E22" s="534">
        <f>RTD("cqg.rtd", ,"ContractData",B22, "Ask",, "T")</f>
        <v>96.665000000000006</v>
      </c>
      <c r="F22" s="535">
        <f>RTD("cqg.rtd", ,"ContractData",B22, "MT_LastAskVolume",, "T")</f>
        <v>1223</v>
      </c>
      <c r="G22" s="534">
        <f>RTD("cqg.rtd", ,"ContractData",B22, "Close",, "T")</f>
        <v>96.655000000000001</v>
      </c>
      <c r="H22" s="536">
        <f>IFERROR(RTD("cqg.rtd", ,"ContractData",B22, "Close",, "T")-RTD("cqg.rtd", ,"ContractData",B22,"Y_Settlement",,"T"),"")</f>
        <v>3.0000000000001137E-2</v>
      </c>
      <c r="I22" s="533">
        <f t="shared" si="0"/>
        <v>3.0000000000001137E-2</v>
      </c>
      <c r="J22" s="537">
        <f>RTD("cqg.rtd", ,"ContractData",B22, "T_CVol")</f>
        <v>21311</v>
      </c>
      <c r="K22" s="559"/>
      <c r="L22" s="532" t="str">
        <f>Data!M20</f>
        <v>F.SR3S3H6</v>
      </c>
      <c r="M22" s="533">
        <f>RTD("cqg.rtd", ,"ContractData",L22, "MT_LastBidVolume",, "T")</f>
        <v>5542</v>
      </c>
      <c r="N22" s="534">
        <f>RTD("cqg.rtd", ,"ContractData",L22, "Bid",, "T")</f>
        <v>-1</v>
      </c>
      <c r="O22" s="534">
        <f>RTD("cqg.rtd", ,"ContractData",L22, "Ask",, "T")</f>
        <v>-0.5</v>
      </c>
      <c r="P22" s="535">
        <f>RTD("cqg.rtd", ,"ContractData",L22, "MT_LastAskVolume",, "T")</f>
        <v>586</v>
      </c>
      <c r="Q22" s="534">
        <f>RTD("cqg.rtd", ,"ContractData",L22, "Close",, "T")</f>
        <v>-1</v>
      </c>
      <c r="R22" s="536">
        <f>IFERROR(RTD("cqg.rtd", ,"ContractData",L22, "Close",, "T")-RTD("cqg.rtd", ,"ContractData",L22,"Y_Settlement",,"T"),"")</f>
        <v>0</v>
      </c>
      <c r="S22" s="533">
        <f t="shared" si="1"/>
        <v>0</v>
      </c>
      <c r="T22" s="537">
        <f>RTD("cqg.rtd", ,"ContractData",L22, "T_CVol")</f>
        <v>289</v>
      </c>
      <c r="U22" s="559"/>
      <c r="V22" s="532" t="str">
        <f>Data!W20</f>
        <v>F.SR3S6U6</v>
      </c>
      <c r="W22" s="533">
        <f>RTD("cqg.rtd", ,"ContractData",V22, "MT_LastBidVolume",, "T")</f>
        <v>135</v>
      </c>
      <c r="X22" s="534">
        <f>RTD("cqg.rtd", ,"ContractData",V22, "Bid",, "T")</f>
        <v>-0.5</v>
      </c>
      <c r="Y22" s="534">
        <f>RTD("cqg.rtd", ,"ContractData",V22, "Ask",, "T")</f>
        <v>0</v>
      </c>
      <c r="Z22" s="535">
        <f>RTD("cqg.rtd", ,"ContractData",V22, "MT_LastAskVolume",, "T")</f>
        <v>508</v>
      </c>
      <c r="AA22" s="534">
        <f>RTD("cqg.rtd", ,"ContractData",V22, "Close",, "T")</f>
        <v>0</v>
      </c>
      <c r="AB22" s="536">
        <f>IFERROR(RTD("cqg.rtd", ,"ContractData",V22, "Close",, "T")-RTD("cqg.rtd", ,"ContractData",V22,"Y_Settlement",,"T"),"")</f>
        <v>-0.5</v>
      </c>
      <c r="AC22" s="533">
        <f t="shared" si="2"/>
        <v>-0.5</v>
      </c>
      <c r="AD22" s="537">
        <f>RTD("cqg.rtd", ,"ContractData",V22, "T_CVol")</f>
        <v>2947</v>
      </c>
    </row>
    <row r="23" spans="2:30">
      <c r="B23" s="532" t="str">
        <f>Data!C21</f>
        <v>SR3H27</v>
      </c>
      <c r="C23" s="533">
        <f>RTD("cqg.rtd", ,"ContractData",B23, "MT_LastBidVolume",, "T")</f>
        <v>183</v>
      </c>
      <c r="D23" s="534">
        <f>RTD("cqg.rtd", ,"ContractData",B23, "Bid",, "T")</f>
        <v>96.655000000000001</v>
      </c>
      <c r="E23" s="534">
        <f>RTD("cqg.rtd", ,"ContractData",B23, "Ask",, "T")</f>
        <v>96.66</v>
      </c>
      <c r="F23" s="535">
        <f>RTD("cqg.rtd", ,"ContractData",B23, "MT_LastAskVolume",, "T")</f>
        <v>35</v>
      </c>
      <c r="G23" s="534">
        <f>RTD("cqg.rtd", ,"ContractData",B23, "Close",, "T")</f>
        <v>96.655000000000001</v>
      </c>
      <c r="H23" s="536">
        <f>IFERROR(RTD("cqg.rtd", ,"ContractData",B23, "Close",, "T")-RTD("cqg.rtd", ,"ContractData",B23,"Y_Settlement",,"T"),"")</f>
        <v>3.4999999999996589E-2</v>
      </c>
      <c r="I23" s="533">
        <f t="shared" si="0"/>
        <v>3.4999999999996589E-2</v>
      </c>
      <c r="J23" s="537">
        <f>RTD("cqg.rtd", ,"ContractData",B23, "T_CVol")</f>
        <v>20023</v>
      </c>
      <c r="K23" s="559"/>
      <c r="L23" s="532" t="str">
        <f>Data!M21</f>
        <v>F.SR3S3M6</v>
      </c>
      <c r="M23" s="533">
        <f>RTD("cqg.rtd", ,"ContractData",L23, "MT_LastBidVolume",, "T")</f>
        <v>6236</v>
      </c>
      <c r="N23" s="534">
        <f>RTD("cqg.rtd", ,"ContractData",L23, "Bid",, "T")</f>
        <v>-1</v>
      </c>
      <c r="O23" s="534">
        <f>RTD("cqg.rtd", ,"ContractData",L23, "Ask",, "T")</f>
        <v>0</v>
      </c>
      <c r="P23" s="535">
        <f>RTD("cqg.rtd", ,"ContractData",L23, "MT_LastAskVolume",, "T")</f>
        <v>3707</v>
      </c>
      <c r="Q23" s="534">
        <f>RTD("cqg.rtd", ,"ContractData",L23, "Close",, "T")</f>
        <v>-1</v>
      </c>
      <c r="R23" s="536">
        <f>IFERROR(RTD("cqg.rtd", ,"ContractData",L23, "Close",, "T")-RTD("cqg.rtd", ,"ContractData",L23,"Y_Settlement",,"T"),"")</f>
        <v>-0.5</v>
      </c>
      <c r="S23" s="533">
        <f t="shared" si="1"/>
        <v>-0.5</v>
      </c>
      <c r="T23" s="537">
        <f>RTD("cqg.rtd", ,"ContractData",L23, "T_CVol")</f>
        <v>1383</v>
      </c>
      <c r="U23" s="559"/>
      <c r="V23" s="532" t="str">
        <f>Data!W21</f>
        <v>F.SR3S6Z6</v>
      </c>
      <c r="W23" s="533">
        <f>RTD("cqg.rtd", ,"ContractData",V23, "MT_LastBidVolume",, "T")</f>
        <v>44</v>
      </c>
      <c r="X23" s="534">
        <f>RTD("cqg.rtd", ,"ContractData",V23, "Bid",, "T")</f>
        <v>1</v>
      </c>
      <c r="Y23" s="534">
        <f>RTD("cqg.rtd", ,"ContractData",V23, "Ask",, "T")</f>
        <v>1.5</v>
      </c>
      <c r="Z23" s="535">
        <f>RTD("cqg.rtd", ,"ContractData",V23, "MT_LastAskVolume",, "T")</f>
        <v>74</v>
      </c>
      <c r="AA23" s="534">
        <f>RTD("cqg.rtd", ,"ContractData",V23, "Close",, "T")</f>
        <v>1.5</v>
      </c>
      <c r="AB23" s="536">
        <f>IFERROR(RTD("cqg.rtd", ,"ContractData",V23, "Close",, "T")-RTD("cqg.rtd", ,"ContractData",V23,"Y_Settlement",,"T"),"")</f>
        <v>-0.5</v>
      </c>
      <c r="AC23" s="533">
        <f t="shared" si="2"/>
        <v>-0.5</v>
      </c>
      <c r="AD23" s="537">
        <f>RTD("cqg.rtd", ,"ContractData",V23, "T_CVol")</f>
        <v>499</v>
      </c>
    </row>
    <row r="24" spans="2:30">
      <c r="B24" s="532" t="str">
        <f>Data!C22</f>
        <v>SR3M27</v>
      </c>
      <c r="C24" s="533">
        <f>RTD("cqg.rtd", ,"ContractData",B24, "MT_LastBidVolume",, "T")</f>
        <v>13</v>
      </c>
      <c r="D24" s="534">
        <f>RTD("cqg.rtd", ,"ContractData",B24, "Bid",, "T")</f>
        <v>96.644999999999996</v>
      </c>
      <c r="E24" s="534">
        <f>RTD("cqg.rtd", ,"ContractData",B24, "Ask",, "T")</f>
        <v>96.65</v>
      </c>
      <c r="F24" s="535">
        <f>RTD("cqg.rtd", ,"ContractData",B24, "MT_LastAskVolume",, "T")</f>
        <v>181</v>
      </c>
      <c r="G24" s="534">
        <f>RTD("cqg.rtd", ,"ContractData",B24, "Close",, "T")</f>
        <v>96.65</v>
      </c>
      <c r="H24" s="536">
        <f>IFERROR(RTD("cqg.rtd", ,"ContractData",B24, "Close",, "T")-RTD("cqg.rtd", ,"ContractData",B24,"Y_Settlement",,"T"),"")</f>
        <v>4.5000000000001705E-2</v>
      </c>
      <c r="I24" s="533">
        <f t="shared" si="0"/>
        <v>4.5000000000001705E-2</v>
      </c>
      <c r="J24" s="537">
        <f>RTD("cqg.rtd", ,"ContractData",B24, "T_CVol")</f>
        <v>25179</v>
      </c>
      <c r="K24" s="559"/>
      <c r="L24" s="532" t="str">
        <f>Data!M22</f>
        <v>F.SR3S3U6</v>
      </c>
      <c r="M24" s="533">
        <f>RTD("cqg.rtd", ,"ContractData",L24, "MT_LastBidVolume",, "T")</f>
        <v>1636</v>
      </c>
      <c r="N24" s="534">
        <f>RTD("cqg.rtd", ,"ContractData",L24, "Bid",, "T")</f>
        <v>-0.5</v>
      </c>
      <c r="O24" s="534">
        <f>RTD("cqg.rtd", ,"ContractData",L24, "Ask",, "T")</f>
        <v>0</v>
      </c>
      <c r="P24" s="535">
        <f>RTD("cqg.rtd", ,"ContractData",L24, "MT_LastAskVolume",, "T")</f>
        <v>801</v>
      </c>
      <c r="Q24" s="534">
        <f>RTD("cqg.rtd", ,"ContractData",L24, "Close",, "T")</f>
        <v>-0.5</v>
      </c>
      <c r="R24" s="536">
        <f>IFERROR(RTD("cqg.rtd", ,"ContractData",L24, "Close",, "T")-RTD("cqg.rtd", ,"ContractData",L24,"Y_Settlement",,"T"),"")</f>
        <v>-0.5</v>
      </c>
      <c r="S24" s="533">
        <f t="shared" si="1"/>
        <v>-0.5</v>
      </c>
      <c r="T24" s="537">
        <f>RTD("cqg.rtd", ,"ContractData",L24, "T_CVol")</f>
        <v>1203</v>
      </c>
      <c r="U24" s="559"/>
      <c r="V24" s="532" t="str">
        <f>Data!W22</f>
        <v>F.SR3S6H7</v>
      </c>
      <c r="W24" s="533">
        <f>RTD("cqg.rtd", ,"ContractData",V24, "MT_LastBidVolume",, "T")</f>
        <v>195</v>
      </c>
      <c r="X24" s="534">
        <f>RTD("cqg.rtd", ,"ContractData",V24, "Bid",, "T")</f>
        <v>3</v>
      </c>
      <c r="Y24" s="534">
        <f>RTD("cqg.rtd", ,"ContractData",V24, "Ask",, "T")</f>
        <v>3.5</v>
      </c>
      <c r="Z24" s="535">
        <f>RTD("cqg.rtd", ,"ContractData",V24, "MT_LastAskVolume",, "T")</f>
        <v>57</v>
      </c>
      <c r="AA24" s="534">
        <f>RTD("cqg.rtd", ,"ContractData",V24, "Close",, "T")</f>
        <v>3</v>
      </c>
      <c r="AB24" s="536">
        <f>IFERROR(RTD("cqg.rtd", ,"ContractData",V24, "Close",, "T")-RTD("cqg.rtd", ,"ContractData",V24,"Y_Settlement",,"T"),"")</f>
        <v>-0.5</v>
      </c>
      <c r="AC24" s="533">
        <f t="shared" si="2"/>
        <v>-0.5</v>
      </c>
      <c r="AD24" s="537">
        <f>RTD("cqg.rtd", ,"ContractData",V24, "T_CVol")</f>
        <v>170</v>
      </c>
    </row>
    <row r="25" spans="2:30">
      <c r="B25" s="532" t="str">
        <f>Data!C23</f>
        <v>SR3U27</v>
      </c>
      <c r="C25" s="533">
        <f>RTD("cqg.rtd", ,"ContractData",B25, "MT_LastBidVolume",, "T")</f>
        <v>254</v>
      </c>
      <c r="D25" s="534">
        <f>RTD("cqg.rtd", ,"ContractData",B25, "Bid",, "T")</f>
        <v>96.62</v>
      </c>
      <c r="E25" s="534">
        <f>RTD("cqg.rtd", ,"ContractData",B25, "Ask",, "T")</f>
        <v>96.625</v>
      </c>
      <c r="F25" s="535">
        <f>RTD("cqg.rtd", ,"ContractData",B25, "MT_LastAskVolume",, "T")</f>
        <v>3</v>
      </c>
      <c r="G25" s="534">
        <f>RTD("cqg.rtd", ,"ContractData",B25, "Close",, "T")</f>
        <v>96.62</v>
      </c>
      <c r="H25" s="536">
        <f>IFERROR(RTD("cqg.rtd", ,"ContractData",B25, "Close",, "T")-RTD("cqg.rtd", ,"ContractData",B25,"Y_Settlement",,"T"),"")</f>
        <v>3.4999999999996589E-2</v>
      </c>
      <c r="I25" s="533">
        <f t="shared" si="0"/>
        <v>3.4999999999996589E-2</v>
      </c>
      <c r="J25" s="537">
        <f>RTD("cqg.rtd", ,"ContractData",B25, "T_CVol")</f>
        <v>13122</v>
      </c>
      <c r="K25" s="559"/>
      <c r="L25" s="532" t="str">
        <f>Data!M23</f>
        <v>F.SR3S3Z6</v>
      </c>
      <c r="M25" s="533">
        <f>RTD("cqg.rtd", ,"ContractData",L25, "MT_LastBidVolume",, "T")</f>
        <v>383</v>
      </c>
      <c r="N25" s="534">
        <f>RTD("cqg.rtd", ,"ContractData",L25, "Bid",, "T")</f>
        <v>0</v>
      </c>
      <c r="O25" s="534">
        <f>RTD("cqg.rtd", ,"ContractData",L25, "Ask",, "T")</f>
        <v>0.5</v>
      </c>
      <c r="P25" s="535">
        <f>RTD("cqg.rtd", ,"ContractData",L25, "MT_LastAskVolume",, "T")</f>
        <v>4341</v>
      </c>
      <c r="Q25" s="534">
        <f>RTD("cqg.rtd", ,"ContractData",L25, "Close",, "T")</f>
        <v>0.5</v>
      </c>
      <c r="R25" s="536">
        <f>IFERROR(RTD("cqg.rtd", ,"ContractData",L25, "Close",, "T")-RTD("cqg.rtd", ,"ContractData",L25,"Y_Settlement",,"T"),"")</f>
        <v>0</v>
      </c>
      <c r="S25" s="533">
        <f t="shared" si="1"/>
        <v>0</v>
      </c>
      <c r="T25" s="537">
        <f>RTD("cqg.rtd", ,"ContractData",L25, "T_CVol")</f>
        <v>933</v>
      </c>
      <c r="U25" s="559"/>
      <c r="V25" s="532" t="str">
        <f>Data!W23</f>
        <v>F.SR3S6M7</v>
      </c>
      <c r="W25" s="533">
        <f>RTD("cqg.rtd", ,"ContractData",V25, "MT_LastBidVolume",, "T")</f>
        <v>66</v>
      </c>
      <c r="X25" s="534">
        <f>RTD("cqg.rtd", ,"ContractData",V25, "Bid",, "T")</f>
        <v>4</v>
      </c>
      <c r="Y25" s="534">
        <f>RTD("cqg.rtd", ,"ContractData",V25, "Ask",, "T")</f>
        <v>4.5</v>
      </c>
      <c r="Z25" s="535">
        <f>RTD("cqg.rtd", ,"ContractData",V25, "MT_LastAskVolume",, "T")</f>
        <v>78</v>
      </c>
      <c r="AA25" s="534">
        <f>RTD("cqg.rtd", ,"ContractData",V25, "Close",, "T")</f>
        <v>4</v>
      </c>
      <c r="AB25" s="536">
        <f>IFERROR(RTD("cqg.rtd", ,"ContractData",V25, "Close",, "T")-RTD("cqg.rtd", ,"ContractData",V25,"Y_Settlement",,"T"),"")</f>
        <v>0</v>
      </c>
      <c r="AC25" s="533">
        <f t="shared" si="2"/>
        <v>0</v>
      </c>
      <c r="AD25" s="537">
        <f>RTD("cqg.rtd", ,"ContractData",V25, "T_CVol")</f>
        <v>234</v>
      </c>
    </row>
    <row r="26" spans="2:30">
      <c r="B26" s="532" t="str">
        <f>Data!C24</f>
        <v>SR3Z27</v>
      </c>
      <c r="C26" s="533">
        <f>RTD("cqg.rtd", ,"ContractData",B26, "MT_LastBidVolume",, "T")</f>
        <v>85</v>
      </c>
      <c r="D26" s="534">
        <f>RTD("cqg.rtd", ,"ContractData",B26, "Bid",, "T")</f>
        <v>96.600000000000009</v>
      </c>
      <c r="E26" s="534">
        <f>RTD("cqg.rtd", ,"ContractData",B26, "Ask",, "T")</f>
        <v>96.605000000000004</v>
      </c>
      <c r="F26" s="535">
        <f>RTD("cqg.rtd", ,"ContractData",B26, "MT_LastAskVolume",, "T")</f>
        <v>20</v>
      </c>
      <c r="G26" s="534">
        <f>RTD("cqg.rtd", ,"ContractData",B26, "Close",, "T")</f>
        <v>96.600000000000009</v>
      </c>
      <c r="H26" s="536">
        <f>IFERROR(RTD("cqg.rtd", ,"ContractData",B26, "Close",, "T")-RTD("cqg.rtd", ,"ContractData",B26,"Y_Settlement",,"T"),"")</f>
        <v>3.50000000000108E-2</v>
      </c>
      <c r="I26" s="533">
        <f t="shared" si="0"/>
        <v>3.50000000000108E-2</v>
      </c>
      <c r="J26" s="537">
        <f>RTD("cqg.rtd", ,"ContractData",B26, "T_CVol")</f>
        <v>9907</v>
      </c>
      <c r="K26" s="559"/>
      <c r="L26" s="532" t="str">
        <f>Data!M24</f>
        <v>F.SR3S3H7</v>
      </c>
      <c r="M26" s="533">
        <f>RTD("cqg.rtd", ,"ContractData",L26, "MT_LastBidVolume",, "T")</f>
        <v>1047</v>
      </c>
      <c r="N26" s="534">
        <f>RTD("cqg.rtd", ,"ContractData",L26, "Bid",, "T")</f>
        <v>1</v>
      </c>
      <c r="O26" s="534">
        <f>RTD("cqg.rtd", ,"ContractData",L26, "Ask",, "T")</f>
        <v>1.5</v>
      </c>
      <c r="P26" s="535">
        <f>RTD("cqg.rtd", ,"ContractData",L26, "MT_LastAskVolume",, "T")</f>
        <v>1746</v>
      </c>
      <c r="Q26" s="534">
        <f>RTD("cqg.rtd", ,"ContractData",L26, "Close",, "T")</f>
        <v>1</v>
      </c>
      <c r="R26" s="536">
        <f>IFERROR(RTD("cqg.rtd", ,"ContractData",L26, "Close",, "T")-RTD("cqg.rtd", ,"ContractData",L26,"Y_Settlement",,"T"),"")</f>
        <v>-0.5</v>
      </c>
      <c r="S26" s="533">
        <f t="shared" si="1"/>
        <v>-0.5</v>
      </c>
      <c r="T26" s="537">
        <f>RTD("cqg.rtd", ,"ContractData",L26, "T_CVol")</f>
        <v>1897</v>
      </c>
      <c r="U26" s="559"/>
      <c r="V26" s="532" t="str">
        <f>Data!W24</f>
        <v>F.SR3S6U7</v>
      </c>
      <c r="W26" s="533">
        <f>RTD("cqg.rtd", ,"ContractData",V26, "MT_LastBidVolume",, "T")</f>
        <v>15</v>
      </c>
      <c r="X26" s="534">
        <f>RTD("cqg.rtd", ,"ContractData",V26, "Bid",, "T")</f>
        <v>3.5</v>
      </c>
      <c r="Y26" s="534">
        <f>RTD("cqg.rtd", ,"ContractData",V26, "Ask",, "T")</f>
        <v>5</v>
      </c>
      <c r="Z26" s="535">
        <f>RTD("cqg.rtd", ,"ContractData",V26, "MT_LastAskVolume",, "T")</f>
        <v>16</v>
      </c>
      <c r="AA26" s="534">
        <f>RTD("cqg.rtd", ,"ContractData",V26, "Close",, "T")</f>
        <v>5</v>
      </c>
      <c r="AB26" s="536">
        <f>IFERROR(RTD("cqg.rtd", ,"ContractData",V26, "Close",, "T")-RTD("cqg.rtd", ,"ContractData",V26,"Y_Settlement",,"T"),"")</f>
        <v>0</v>
      </c>
      <c r="AC26" s="533">
        <f t="shared" si="2"/>
        <v>0</v>
      </c>
      <c r="AD26" s="537">
        <f>RTD("cqg.rtd", ,"ContractData",V26, "T_CVol")</f>
        <v>0</v>
      </c>
    </row>
    <row r="27" spans="2:30">
      <c r="B27" s="532" t="str">
        <f>Data!C25</f>
        <v>SR3H28</v>
      </c>
      <c r="C27" s="533">
        <f>RTD("cqg.rtd", ,"ContractData",B27, "MT_LastBidVolume",, "T")</f>
        <v>18</v>
      </c>
      <c r="D27" s="534">
        <f>RTD("cqg.rtd", ,"ContractData",B27, "Bid",, "T")</f>
        <v>96.575000000000003</v>
      </c>
      <c r="E27" s="534">
        <f>RTD("cqg.rtd", ,"ContractData",B27, "Ask",, "T")</f>
        <v>96.585000000000008</v>
      </c>
      <c r="F27" s="535">
        <f>RTD("cqg.rtd", ,"ContractData",B27, "MT_LastAskVolume",, "T")</f>
        <v>42</v>
      </c>
      <c r="G27" s="534">
        <f>RTD("cqg.rtd", ,"ContractData",B27, "Close",, "T")</f>
        <v>96.585000000000008</v>
      </c>
      <c r="H27" s="536">
        <f>IFERROR(RTD("cqg.rtd", ,"ContractData",B27, "Close",, "T")-RTD("cqg.rtd", ,"ContractData",B27,"Y_Settlement",,"T"),"")</f>
        <v>5.0000000000011369E-2</v>
      </c>
      <c r="I27" s="533">
        <f t="shared" si="0"/>
        <v>5.0000000000011369E-2</v>
      </c>
      <c r="J27" s="537">
        <f>RTD("cqg.rtd", ,"ContractData",B27, "T_CVol")</f>
        <v>337</v>
      </c>
      <c r="K27" s="559"/>
      <c r="L27" s="532" t="str">
        <f>Data!M25</f>
        <v>F.SR3S3M7</v>
      </c>
      <c r="M27" s="533">
        <f>RTD("cqg.rtd", ,"ContractData",L27, "MT_LastBidVolume",, "T")</f>
        <v>240</v>
      </c>
      <c r="N27" s="534">
        <f>RTD("cqg.rtd", ,"ContractData",L27, "Bid",, "T")</f>
        <v>2</v>
      </c>
      <c r="O27" s="534">
        <f>RTD("cqg.rtd", ,"ContractData",L27, "Ask",, "T")</f>
        <v>2.5</v>
      </c>
      <c r="P27" s="535">
        <f>RTD("cqg.rtd", ,"ContractData",L27, "MT_LastAskVolume",, "T")</f>
        <v>3864</v>
      </c>
      <c r="Q27" s="534">
        <f>RTD("cqg.rtd", ,"ContractData",L27, "Close",, "T")</f>
        <v>2</v>
      </c>
      <c r="R27" s="536">
        <f>IFERROR(RTD("cqg.rtd", ,"ContractData",L27, "Close",, "T")-RTD("cqg.rtd", ,"ContractData",L27,"Y_Settlement",,"T"),"")</f>
        <v>0</v>
      </c>
      <c r="S27" s="533">
        <f t="shared" si="1"/>
        <v>0</v>
      </c>
      <c r="T27" s="537">
        <f>RTD("cqg.rtd", ,"ContractData",L27, "T_CVol")</f>
        <v>794</v>
      </c>
      <c r="U27" s="559"/>
      <c r="V27" s="532" t="str">
        <f>Data!W25</f>
        <v>F.SR3S6Z27</v>
      </c>
      <c r="W27" s="533">
        <f>RTD("cqg.rtd", ,"ContractData",V27, "MT_LastBidVolume",, "T")</f>
        <v>71</v>
      </c>
      <c r="X27" s="534">
        <f>RTD("cqg.rtd", ,"ContractData",V27, "Bid",, "T")</f>
        <v>3.5</v>
      </c>
      <c r="Y27" s="534">
        <f>RTD("cqg.rtd", ,"ContractData",V27, "Ask",, "T")</f>
        <v>5</v>
      </c>
      <c r="Z27" s="535">
        <f>RTD("cqg.rtd", ,"ContractData",V27, "MT_LastAskVolume",, "T")</f>
        <v>5</v>
      </c>
      <c r="AA27" s="534">
        <f>RTD("cqg.rtd", ,"ContractData",V27, "Close",, "T")</f>
        <v>3.5</v>
      </c>
      <c r="AB27" s="536">
        <f>IFERROR(RTD("cqg.rtd", ,"ContractData",V27, "Close",, "T")-RTD("cqg.rtd", ,"ContractData",V27,"Y_Settlement",,"T"),"")</f>
        <v>-2</v>
      </c>
      <c r="AC27" s="533">
        <f t="shared" si="2"/>
        <v>-2</v>
      </c>
      <c r="AD27" s="537">
        <f>RTD("cqg.rtd", ,"ContractData",V27, "T_CVol")</f>
        <v>5</v>
      </c>
    </row>
    <row r="28" spans="2:30">
      <c r="B28" s="532" t="str">
        <f>Data!C26</f>
        <v>SR3M28</v>
      </c>
      <c r="C28" s="533">
        <f>RTD("cqg.rtd", ,"ContractData",B28, "MT_LastBidVolume",, "T")</f>
        <v>5</v>
      </c>
      <c r="D28" s="534">
        <f>RTD("cqg.rtd", ,"ContractData",B28, "Bid",, "T")</f>
        <v>96.55</v>
      </c>
      <c r="E28" s="534">
        <f>RTD("cqg.rtd", ,"ContractData",B28, "Ask",, "T")</f>
        <v>96.570000000000007</v>
      </c>
      <c r="F28" s="535">
        <f>RTD("cqg.rtd", ,"ContractData",B28, "MT_LastAskVolume",, "T")</f>
        <v>11</v>
      </c>
      <c r="G28" s="534">
        <f>RTD("cqg.rtd", ,"ContractData",B28, "Close",, "T")</f>
        <v>96.570000000000007</v>
      </c>
      <c r="H28" s="536">
        <f>IFERROR(RTD("cqg.rtd", ,"ContractData",B28, "Close",, "T")-RTD("cqg.rtd", ,"ContractData",B28,"Y_Settlement",,"T"),"")</f>
        <v>6.0000000000002274E-2</v>
      </c>
      <c r="I28" s="533">
        <f t="shared" si="0"/>
        <v>6.0000000000002274E-2</v>
      </c>
      <c r="J28" s="537">
        <f>RTD("cqg.rtd", ,"ContractData",B28, "T_CVol")</f>
        <v>332</v>
      </c>
      <c r="K28" s="559"/>
      <c r="L28" s="532" t="str">
        <f>Data!M26</f>
        <v>F.SR3S3U7</v>
      </c>
      <c r="M28" s="533">
        <f>RTD("cqg.rtd", ,"ContractData",L28, "MT_LastBidVolume",, "T")</f>
        <v>49</v>
      </c>
      <c r="N28" s="534">
        <f>RTD("cqg.rtd", ,"ContractData",L28, "Bid",, "T")</f>
        <v>2</v>
      </c>
      <c r="O28" s="534">
        <f>RTD("cqg.rtd", ,"ContractData",L28, "Ask",, "T")</f>
        <v>2.5</v>
      </c>
      <c r="P28" s="535">
        <f>RTD("cqg.rtd", ,"ContractData",L28, "MT_LastAskVolume",, "T")</f>
        <v>704</v>
      </c>
      <c r="Q28" s="534">
        <f>RTD("cqg.rtd", ,"ContractData",L28, "Close",, "T")</f>
        <v>2.5</v>
      </c>
      <c r="R28" s="536">
        <f>IFERROR(RTD("cqg.rtd", ,"ContractData",L28, "Close",, "T")-RTD("cqg.rtd", ,"ContractData",L28,"Y_Settlement",,"T"),"")</f>
        <v>0.5</v>
      </c>
      <c r="S28" s="533">
        <f t="shared" si="1"/>
        <v>0.5</v>
      </c>
      <c r="T28" s="537">
        <f>RTD("cqg.rtd", ,"ContractData",L28, "T_CVol")</f>
        <v>366</v>
      </c>
      <c r="U28" s="559"/>
      <c r="V28" s="532" t="str">
        <f>Data!W26</f>
        <v>F.SR3S6H28</v>
      </c>
      <c r="W28" s="533">
        <f>RTD("cqg.rtd", ,"ContractData",V28, "MT_LastBidVolume",, "T")</f>
        <v>41</v>
      </c>
      <c r="X28" s="534">
        <f>RTD("cqg.rtd", ,"ContractData",V28, "Bid",, "T")</f>
        <v>1.5</v>
      </c>
      <c r="Y28" s="534">
        <f>RTD("cqg.rtd", ,"ContractData",V28, "Ask",, "T")</f>
        <v>6</v>
      </c>
      <c r="Z28" s="535">
        <f>RTD("cqg.rtd", ,"ContractData",V28, "MT_LastAskVolume",, "T")</f>
        <v>3</v>
      </c>
      <c r="AA28" s="534">
        <f>RTD("cqg.rtd", ,"ContractData",V28, "Close",, "T")</f>
        <v>6</v>
      </c>
      <c r="AB28" s="536">
        <f>IFERROR(RTD("cqg.rtd", ,"ContractData",V28, "Close",, "T")-RTD("cqg.rtd", ,"ContractData",V28,"Y_Settlement",,"T"),"")</f>
        <v>1.5</v>
      </c>
      <c r="AC28" s="533">
        <f t="shared" si="2"/>
        <v>1.5</v>
      </c>
      <c r="AD28" s="537">
        <f>RTD("cqg.rtd", ,"ContractData",V28, "T_CVol")</f>
        <v>0</v>
      </c>
    </row>
    <row r="29" spans="2:30">
      <c r="B29" s="532" t="str">
        <f>Data!C27</f>
        <v>SR3U28</v>
      </c>
      <c r="C29" s="533">
        <f>RTD("cqg.rtd", ,"ContractData",B29, "MT_LastBidVolume",, "T")</f>
        <v>3</v>
      </c>
      <c r="D29" s="534">
        <f>RTD("cqg.rtd", ,"ContractData",B29, "Bid",, "T")</f>
        <v>96.525000000000006</v>
      </c>
      <c r="E29" s="534">
        <f>RTD("cqg.rtd", ,"ContractData",B29, "Ask",, "T")</f>
        <v>96.55</v>
      </c>
      <c r="F29" s="535">
        <f>RTD("cqg.rtd", ,"ContractData",B29, "MT_LastAskVolume",, "T")</f>
        <v>1</v>
      </c>
      <c r="G29" s="534">
        <f>RTD("cqg.rtd", ,"ContractData",B29, "Close",, "T")</f>
        <v>96.55</v>
      </c>
      <c r="H29" s="536">
        <f>IFERROR(RTD("cqg.rtd", ,"ContractData",B29, "Close",, "T")-RTD("cqg.rtd", ,"ContractData",B29,"Y_Settlement",,"T"),"")</f>
        <v>5.9999999999988063E-2</v>
      </c>
      <c r="I29" s="533">
        <f t="shared" si="0"/>
        <v>5.9999999999988063E-2</v>
      </c>
      <c r="J29" s="537">
        <f>RTD("cqg.rtd", ,"ContractData",B29, "T_CVol")</f>
        <v>8</v>
      </c>
      <c r="K29" s="559"/>
      <c r="L29" s="532" t="str">
        <f>Data!M27</f>
        <v>F.SR3S3Z27</v>
      </c>
      <c r="M29" s="533">
        <f>RTD("cqg.rtd", ,"ContractData",L29, "MT_LastBidVolume",, "T")</f>
        <v>336</v>
      </c>
      <c r="N29" s="534">
        <f>RTD("cqg.rtd", ,"ContractData",L29, "Bid",, "T")</f>
        <v>2</v>
      </c>
      <c r="O29" s="534">
        <f>RTD("cqg.rtd", ,"ContractData",L29, "Ask",, "T")</f>
        <v>3</v>
      </c>
      <c r="P29" s="535">
        <f>RTD("cqg.rtd", ,"ContractData",L29, "MT_LastAskVolume",, "T")</f>
        <v>144</v>
      </c>
      <c r="Q29" s="534">
        <f>RTD("cqg.rtd", ,"ContractData",L29, "Close",, "T")</f>
        <v>3</v>
      </c>
      <c r="R29" s="536">
        <f>IFERROR(RTD("cqg.rtd", ,"ContractData",L29, "Close",, "T")-RTD("cqg.rtd", ,"ContractData",L29,"Y_Settlement",,"T"),"")</f>
        <v>0</v>
      </c>
      <c r="S29" s="533">
        <f t="shared" si="1"/>
        <v>0</v>
      </c>
      <c r="T29" s="537">
        <f>RTD("cqg.rtd", ,"ContractData",L29, "T_CVol")</f>
        <v>16</v>
      </c>
      <c r="U29" s="559"/>
      <c r="V29" s="532" t="str">
        <f>Data!W27</f>
        <v>F.SR3S6M28</v>
      </c>
      <c r="W29" s="533">
        <f>RTD("cqg.rtd", ,"ContractData",V29, "MT_LastBidVolume",, "T")</f>
        <v>5</v>
      </c>
      <c r="X29" s="534">
        <f>RTD("cqg.rtd", ,"ContractData",V29, "Bid",, "T")</f>
        <v>3.5</v>
      </c>
      <c r="Y29" s="534">
        <f>RTD("cqg.rtd", ,"ContractData",V29, "Ask",, "T")</f>
        <v>6</v>
      </c>
      <c r="Z29" s="535">
        <f>RTD("cqg.rtd", ,"ContractData",V29, "MT_LastAskVolume",, "T")</f>
        <v>5</v>
      </c>
      <c r="AA29" s="534">
        <f>RTD("cqg.rtd", ,"ContractData",V29, "Close",, "T")</f>
        <v>6</v>
      </c>
      <c r="AB29" s="536">
        <f>IFERROR(RTD("cqg.rtd", ,"ContractData",V29, "Close",, "T")-RTD("cqg.rtd", ,"ContractData",V29,"Y_Settlement",,"T"),"")</f>
        <v>2</v>
      </c>
      <c r="AC29" s="533">
        <f t="shared" si="2"/>
        <v>2</v>
      </c>
      <c r="AD29" s="537">
        <f>RTD("cqg.rtd", ,"ContractData",V29, "T_CVol")</f>
        <v>0</v>
      </c>
    </row>
    <row r="30" spans="2:30">
      <c r="B30" s="532" t="str">
        <f>Data!C28</f>
        <v>SR3Z28</v>
      </c>
      <c r="C30" s="533">
        <f>RTD("cqg.rtd", ,"ContractData",B30, "MT_LastBidVolume",, "T")</f>
        <v>2</v>
      </c>
      <c r="D30" s="534">
        <f>RTD("cqg.rtd", ,"ContractData",B30, "Bid",, "T")</f>
        <v>96.495000000000005</v>
      </c>
      <c r="E30" s="534">
        <f>RTD("cqg.rtd", ,"ContractData",B30, "Ask",, "T")</f>
        <v>96.525000000000006</v>
      </c>
      <c r="F30" s="535">
        <f>RTD("cqg.rtd", ,"ContractData",B30, "MT_LastAskVolume",, "T")</f>
        <v>4</v>
      </c>
      <c r="G30" s="534">
        <f>RTD("cqg.rtd", ,"ContractData",B30, "Close",, "T")</f>
        <v>96.495000000000005</v>
      </c>
      <c r="H30" s="536">
        <f>IFERROR(RTD("cqg.rtd", ,"ContractData",B30, "Close",, "T")-RTD("cqg.rtd", ,"ContractData",B30,"Y_Settlement",,"T"),"")</f>
        <v>2.5000000000005684E-2</v>
      </c>
      <c r="I30" s="533">
        <f t="shared" si="0"/>
        <v>2.5000000000005684E-2</v>
      </c>
      <c r="J30" s="537">
        <f>RTD("cqg.rtd", ,"ContractData",B30, "T_CVol")</f>
        <v>0</v>
      </c>
      <c r="K30" s="559"/>
      <c r="L30" s="532" t="str">
        <f>Data!M28</f>
        <v>F.SR3S3H28</v>
      </c>
      <c r="M30" s="533">
        <f>RTD("cqg.rtd", ,"ContractData",L30, "MT_LastBidVolume",, "T")</f>
        <v>142</v>
      </c>
      <c r="N30" s="534">
        <f>RTD("cqg.rtd", ,"ContractData",L30, "Bid",, "T")</f>
        <v>1.5</v>
      </c>
      <c r="O30" s="534">
        <f>RTD("cqg.rtd", ,"ContractData",L30, "Ask",, "T")</f>
        <v>2.5</v>
      </c>
      <c r="P30" s="535">
        <f>RTD("cqg.rtd", ,"ContractData",L30, "MT_LastAskVolume",, "T")</f>
        <v>52</v>
      </c>
      <c r="Q30" s="534">
        <f>RTD("cqg.rtd", ,"ContractData",L30, "Close",, "T")</f>
        <v>1.5</v>
      </c>
      <c r="R30" s="536">
        <f>IFERROR(RTD("cqg.rtd", ,"ContractData",L30, "Close",, "T")-RTD("cqg.rtd", ,"ContractData",L30,"Y_Settlement",,"T"),"")</f>
        <v>-1</v>
      </c>
      <c r="S30" s="533">
        <f t="shared" si="1"/>
        <v>-1</v>
      </c>
      <c r="T30" s="537">
        <f>RTD("cqg.rtd", ,"ContractData",L30, "T_CVol")</f>
        <v>33</v>
      </c>
      <c r="U30" s="559"/>
      <c r="V30" s="532" t="str">
        <f>Data!W28</f>
        <v>F.SR3S6U28</v>
      </c>
      <c r="W30" s="533">
        <f>RTD("cqg.rtd", ,"ContractData",V30, "MT_LastBidVolume",, "T")</f>
        <v>2</v>
      </c>
      <c r="X30" s="534">
        <f>RTD("cqg.rtd", ,"ContractData",V30, "Bid",, "T")</f>
        <v>1</v>
      </c>
      <c r="Y30" s="534" t="str">
        <f>RTD("cqg.rtd", ,"ContractData",V30, "Ask",, "T")</f>
        <v/>
      </c>
      <c r="Z30" s="535">
        <f>RTD("cqg.rtd", ,"ContractData",V30, "MT_LastAskVolume",, "T")</f>
        <v>0</v>
      </c>
      <c r="AA30" s="534">
        <f>RTD("cqg.rtd", ,"ContractData",V30, "Close",, "T")</f>
        <v>1</v>
      </c>
      <c r="AB30" s="536">
        <f>IFERROR(RTD("cqg.rtd", ,"ContractData",V30, "Close",, "T")-RTD("cqg.rtd", ,"ContractData",V30,"Y_Settlement",,"T"),"")</f>
        <v>-3.5</v>
      </c>
      <c r="AC30" s="533">
        <f t="shared" si="2"/>
        <v>-3.5</v>
      </c>
      <c r="AD30" s="537">
        <f>RTD("cqg.rtd", ,"ContractData",V30, "T_CVol")</f>
        <v>0</v>
      </c>
    </row>
    <row r="31" spans="2:30">
      <c r="B31" s="532" t="str">
        <f>Data!C29</f>
        <v>SR3H29</v>
      </c>
      <c r="C31" s="533">
        <f>RTD("cqg.rtd", ,"ContractData",B31, "MT_LastBidVolume",, "T")</f>
        <v>24</v>
      </c>
      <c r="D31" s="534">
        <f>RTD("cqg.rtd", ,"ContractData",B31, "Bid",, "T")</f>
        <v>96.435000000000002</v>
      </c>
      <c r="E31" s="534">
        <f>RTD("cqg.rtd", ,"ContractData",B31, "Ask",, "T")</f>
        <v>96.53</v>
      </c>
      <c r="F31" s="535">
        <f>RTD("cqg.rtd", ,"ContractData",B31, "MT_LastAskVolume",, "T")</f>
        <v>10</v>
      </c>
      <c r="G31" s="534">
        <f>RTD("cqg.rtd", ,"ContractData",B31, "Close",, "T")</f>
        <v>96.53</v>
      </c>
      <c r="H31" s="536">
        <f>IFERROR(RTD("cqg.rtd", ,"ContractData",B31, "Close",, "T")-RTD("cqg.rtd", ,"ContractData",B31,"Y_Settlement",,"T"),"")</f>
        <v>8.4999999999993747E-2</v>
      </c>
      <c r="I31" s="533">
        <f t="shared" si="0"/>
        <v>8.4999999999993747E-2</v>
      </c>
      <c r="J31" s="537">
        <f>RTD("cqg.rtd", ,"ContractData",B31, "T_CVol")</f>
        <v>0</v>
      </c>
      <c r="K31" s="559"/>
      <c r="L31" s="532" t="str">
        <f>Data!M29</f>
        <v>F.SR3S3M28</v>
      </c>
      <c r="M31" s="533">
        <f>RTD("cqg.rtd", ,"ContractData",L31, "MT_LastBidVolume",, "T")</f>
        <v>18</v>
      </c>
      <c r="N31" s="534">
        <f>RTD("cqg.rtd", ,"ContractData",L31, "Bid",, "T")</f>
        <v>2</v>
      </c>
      <c r="O31" s="534">
        <f>RTD("cqg.rtd", ,"ContractData",L31, "Ask",, "T")</f>
        <v>2.5</v>
      </c>
      <c r="P31" s="535">
        <f>RTD("cqg.rtd", ,"ContractData",L31, "MT_LastAskVolume",, "T")</f>
        <v>2</v>
      </c>
      <c r="Q31" s="534">
        <f>RTD("cqg.rtd", ,"ContractData",L31, "Close",, "T")</f>
        <v>2</v>
      </c>
      <c r="R31" s="536">
        <f>IFERROR(RTD("cqg.rtd", ,"ContractData",L31, "Close",, "T")-RTD("cqg.rtd", ,"ContractData",L31,"Y_Settlement",,"T"),"")</f>
        <v>0</v>
      </c>
      <c r="S31" s="533">
        <f t="shared" si="1"/>
        <v>0</v>
      </c>
      <c r="T31" s="537">
        <f>RTD("cqg.rtd", ,"ContractData",L31, "T_CVol")</f>
        <v>2</v>
      </c>
      <c r="U31" s="559"/>
      <c r="V31" s="532" t="str">
        <f>Data!W29</f>
        <v>F.SR3S6Z28</v>
      </c>
      <c r="W31" s="533">
        <f>RTD("cqg.rtd", ,"ContractData",V31, "MT_LastBidVolume",, "T")</f>
        <v>10</v>
      </c>
      <c r="X31" s="534">
        <f>RTD("cqg.rtd", ,"ContractData",V31, "Bid",, "T")</f>
        <v>-2.5</v>
      </c>
      <c r="Y31" s="534" t="str">
        <f>RTD("cqg.rtd", ,"ContractData",V31, "Ask",, "T")</f>
        <v/>
      </c>
      <c r="Z31" s="535">
        <f>RTD("cqg.rtd", ,"ContractData",V31, "MT_LastAskVolume",, "T")</f>
        <v>0</v>
      </c>
      <c r="AA31" s="534">
        <f>RTD("cqg.rtd", ,"ContractData",V31, "Close",, "T")</f>
        <v>-2.5</v>
      </c>
      <c r="AB31" s="536">
        <f>IFERROR(RTD("cqg.rtd", ,"ContractData",V31, "Close",, "T")-RTD("cqg.rtd", ,"ContractData",V31,"Y_Settlement",,"T"),"")</f>
        <v>-8</v>
      </c>
      <c r="AC31" s="533">
        <f t="shared" si="2"/>
        <v>-8</v>
      </c>
      <c r="AD31" s="537">
        <f>RTD("cqg.rtd", ,"ContractData",V31, "T_CVol")</f>
        <v>0</v>
      </c>
    </row>
    <row r="32" spans="2:30">
      <c r="B32" s="532" t="str">
        <f>Data!C30</f>
        <v>SR3M29</v>
      </c>
      <c r="C32" s="533">
        <f>RTD("cqg.rtd", ,"ContractData",B32, "MT_LastBidVolume",, "T")</f>
        <v>0</v>
      </c>
      <c r="D32" s="534" t="str">
        <f>RTD("cqg.rtd", ,"ContractData",B32, "Bid",, "T")</f>
        <v/>
      </c>
      <c r="E32" s="534">
        <f>RTD("cqg.rtd", ,"ContractData",B32, "Ask",, "T")</f>
        <v>96.564999999999998</v>
      </c>
      <c r="F32" s="535">
        <f>RTD("cqg.rtd", ,"ContractData",B32, "MT_LastAskVolume",, "T")</f>
        <v>10</v>
      </c>
      <c r="G32" s="534">
        <f>RTD("cqg.rtd", ,"ContractData",B32, "Close",, "T")</f>
        <v>96.564999999999998</v>
      </c>
      <c r="H32" s="536">
        <f>IFERROR(RTD("cqg.rtd", ,"ContractData",B32, "Close",, "T")-RTD("cqg.rtd", ,"ContractData",B32,"Y_Settlement",,"T"),"")</f>
        <v>0.14999999999999147</v>
      </c>
      <c r="I32" s="533">
        <f t="shared" si="0"/>
        <v>0.14999999999999147</v>
      </c>
      <c r="J32" s="537">
        <f>RTD("cqg.rtd", ,"ContractData",B32, "T_CVol")</f>
        <v>0</v>
      </c>
      <c r="K32" s="559"/>
      <c r="L32" s="532" t="str">
        <f>Data!M30</f>
        <v>F.SR3S3U28</v>
      </c>
      <c r="M32" s="533">
        <f>RTD("cqg.rtd", ,"ContractData",L32, "MT_LastBidVolume",, "T")</f>
        <v>13</v>
      </c>
      <c r="N32" s="534">
        <f>RTD("cqg.rtd", ,"ContractData",L32, "Bid",, "T")</f>
        <v>2</v>
      </c>
      <c r="O32" s="534">
        <f>RTD("cqg.rtd", ,"ContractData",L32, "Ask",, "T")</f>
        <v>3.5</v>
      </c>
      <c r="P32" s="535">
        <f>RTD("cqg.rtd", ,"ContractData",L32, "MT_LastAskVolume",, "T")</f>
        <v>2</v>
      </c>
      <c r="Q32" s="534">
        <f>RTD("cqg.rtd", ,"ContractData",L32, "Close",, "T")</f>
        <v>3.5</v>
      </c>
      <c r="R32" s="536">
        <f>IFERROR(RTD("cqg.rtd", ,"ContractData",L32, "Close",, "T")-RTD("cqg.rtd", ,"ContractData",L32,"Y_Settlement",,"T"),"")</f>
        <v>1.5</v>
      </c>
      <c r="S32" s="533">
        <f t="shared" si="1"/>
        <v>1.5</v>
      </c>
      <c r="T32" s="537">
        <f>RTD("cqg.rtd", ,"ContractData",L32, "T_CVol")</f>
        <v>0</v>
      </c>
      <c r="U32" s="559"/>
      <c r="V32" s="532" t="str">
        <f>Data!W30</f>
        <v>F.SR3S6H29</v>
      </c>
      <c r="W32" s="533">
        <f>RTD("cqg.rtd", ,"ContractData",V32, "MT_LastBidVolume",, "T")</f>
        <v>0</v>
      </c>
      <c r="X32" s="534" t="str">
        <f>RTD("cqg.rtd", ,"ContractData",V32, "Bid",, "T")</f>
        <v/>
      </c>
      <c r="Y32" s="534" t="str">
        <f>RTD("cqg.rtd", ,"ContractData",V32, "Ask",, "T")</f>
        <v/>
      </c>
      <c r="Z32" s="535">
        <f>RTD("cqg.rtd", ,"ContractData",V32, "MT_LastAskVolume",, "T")</f>
        <v>0</v>
      </c>
      <c r="AA32" s="534" t="str">
        <f>RTD("cqg.rtd", ,"ContractData",V32, "Close",, "T")</f>
        <v/>
      </c>
      <c r="AB32" s="536" t="str">
        <f>IFERROR(RTD("cqg.rtd", ,"ContractData",V32, "Close",, "T")-RTD("cqg.rtd", ,"ContractData",V32,"Y_Settlement",,"T"),"")</f>
        <v/>
      </c>
      <c r="AC32" s="533" t="str">
        <f t="shared" si="2"/>
        <v/>
      </c>
      <c r="AD32" s="537">
        <f>RTD("cqg.rtd", ,"ContractData",V32, "T_CVol")</f>
        <v>0</v>
      </c>
    </row>
    <row r="33" spans="2:30">
      <c r="B33" s="532" t="str">
        <f>Data!C31</f>
        <v>SR3U29</v>
      </c>
      <c r="C33" s="533">
        <f>RTD("cqg.rtd", ,"ContractData",B33, "MT_LastBidVolume",, "T")</f>
        <v>0</v>
      </c>
      <c r="D33" s="534" t="str">
        <f>RTD("cqg.rtd", ,"ContractData",B33, "Bid",, "T")</f>
        <v/>
      </c>
      <c r="E33" s="534">
        <f>RTD("cqg.rtd", ,"ContractData",B33, "Ask",, "T")</f>
        <v>96.814999999999998</v>
      </c>
      <c r="F33" s="535">
        <f>RTD("cqg.rtd", ,"ContractData",B33, "MT_LastAskVolume",, "T")</f>
        <v>1</v>
      </c>
      <c r="G33" s="534">
        <f>RTD("cqg.rtd", ,"ContractData",B33, "Close",, "T")</f>
        <v>96.814999999999998</v>
      </c>
      <c r="H33" s="536">
        <f>IFERROR(RTD("cqg.rtd", ,"ContractData",B33, "Close",, "T")-RTD("cqg.rtd", ,"ContractData",B33,"Y_Settlement",,"T"),"")</f>
        <v>0.42999999999999261</v>
      </c>
      <c r="I33" s="533">
        <f t="shared" si="0"/>
        <v>0.42999999999999261</v>
      </c>
      <c r="J33" s="537">
        <f>RTD("cqg.rtd", ,"ContractData",B33, "T_CVol")</f>
        <v>0</v>
      </c>
      <c r="K33" s="559"/>
      <c r="L33" s="532" t="str">
        <f>Data!M31</f>
        <v>F.SR3S3Z28</v>
      </c>
      <c r="M33" s="533">
        <f>RTD("cqg.rtd", ,"ContractData",L33, "MT_LastBidVolume",, "T")</f>
        <v>10</v>
      </c>
      <c r="N33" s="534">
        <f>RTD("cqg.rtd", ,"ContractData",L33, "Bid",, "T")</f>
        <v>1</v>
      </c>
      <c r="O33" s="534">
        <f>RTD("cqg.rtd", ,"ContractData",L33, "Ask",, "T")</f>
        <v>5</v>
      </c>
      <c r="P33" s="535">
        <f>RTD("cqg.rtd", ,"ContractData",L33, "MT_LastAskVolume",, "T")</f>
        <v>25</v>
      </c>
      <c r="Q33" s="534">
        <f>RTD("cqg.rtd", ,"ContractData",L33, "Close",, "T")</f>
        <v>1</v>
      </c>
      <c r="R33" s="536">
        <f>IFERROR(RTD("cqg.rtd", ,"ContractData",L33, "Close",, "T")-RTD("cqg.rtd", ,"ContractData",L33,"Y_Settlement",,"T"),"")</f>
        <v>-1.5</v>
      </c>
      <c r="S33" s="533">
        <f t="shared" si="1"/>
        <v>-1.5</v>
      </c>
      <c r="T33" s="537">
        <f>RTD("cqg.rtd", ,"ContractData",L33, "T_CVol")</f>
        <v>0</v>
      </c>
      <c r="U33" s="559"/>
      <c r="V33" s="532" t="str">
        <f>Data!W31</f>
        <v>F.SR3S6M29</v>
      </c>
      <c r="W33" s="533">
        <f>RTD("cqg.rtd", ,"ContractData",V33, "MT_LastBidVolume",, "T")</f>
        <v>0</v>
      </c>
      <c r="X33" s="534" t="str">
        <f>RTD("cqg.rtd", ,"ContractData",V33, "Bid",, "T")</f>
        <v/>
      </c>
      <c r="Y33" s="534" t="str">
        <f>RTD("cqg.rtd", ,"ContractData",V33, "Ask",, "T")</f>
        <v/>
      </c>
      <c r="Z33" s="535">
        <f>RTD("cqg.rtd", ,"ContractData",V33, "MT_LastAskVolume",, "T")</f>
        <v>0</v>
      </c>
      <c r="AA33" s="534" t="str">
        <f>RTD("cqg.rtd", ,"ContractData",V33, "Close",, "T")</f>
        <v/>
      </c>
      <c r="AB33" s="536" t="str">
        <f>IFERROR(RTD("cqg.rtd", ,"ContractData",V33, "Close",, "T")-RTD("cqg.rtd", ,"ContractData",V33,"Y_Settlement",,"T"),"")</f>
        <v/>
      </c>
      <c r="AC33" s="533" t="str">
        <f t="shared" si="2"/>
        <v/>
      </c>
      <c r="AD33" s="537">
        <f>RTD("cqg.rtd", ,"ContractData",V33, "T_CVol")</f>
        <v>0</v>
      </c>
    </row>
    <row r="34" spans="2:30">
      <c r="B34" s="532" t="str">
        <f>Data!C32</f>
        <v>SR3Z29</v>
      </c>
      <c r="C34" s="533">
        <f>RTD("cqg.rtd", ,"ContractData",B34, "MT_LastBidVolume",, "T")</f>
        <v>0</v>
      </c>
      <c r="D34" s="534" t="str">
        <f>RTD("cqg.rtd", ,"ContractData",B34, "Bid",, "T")</f>
        <v/>
      </c>
      <c r="E34" s="534" t="str">
        <f>RTD("cqg.rtd", ,"ContractData",B34, "Ask",, "T")</f>
        <v/>
      </c>
      <c r="F34" s="535">
        <f>RTD("cqg.rtd", ,"ContractData",B34, "MT_LastAskVolume",, "T")</f>
        <v>0</v>
      </c>
      <c r="G34" s="534" t="str">
        <f>RTD("cqg.rtd", ,"ContractData",B34, "Close",, "T")</f>
        <v/>
      </c>
      <c r="H34" s="536" t="str">
        <f>IFERROR(RTD("cqg.rtd", ,"ContractData",B34, "Close",, "T")-RTD("cqg.rtd", ,"ContractData",B34,"Y_Settlement",,"T"),"")</f>
        <v/>
      </c>
      <c r="I34" s="533" t="str">
        <f t="shared" si="0"/>
        <v/>
      </c>
      <c r="J34" s="537">
        <f>RTD("cqg.rtd", ,"ContractData",B34, "T_CVol")</f>
        <v>0</v>
      </c>
      <c r="K34" s="559"/>
      <c r="L34" s="532" t="str">
        <f>Data!M32</f>
        <v>F.SR3S3H29</v>
      </c>
      <c r="M34" s="533">
        <f>RTD("cqg.rtd", ,"ContractData",L34, "MT_LastBidVolume",, "T")</f>
        <v>0</v>
      </c>
      <c r="N34" s="534" t="str">
        <f>RTD("cqg.rtd", ,"ContractData",L34, "Bid",, "T")</f>
        <v/>
      </c>
      <c r="O34" s="534">
        <f>RTD("cqg.rtd", ,"ContractData",L34, "Ask",, "T")</f>
        <v>3</v>
      </c>
      <c r="P34" s="535">
        <f>RTD("cqg.rtd", ,"ContractData",L34, "MT_LastAskVolume",, "T")</f>
        <v>10</v>
      </c>
      <c r="Q34" s="534" t="str">
        <f>RTD("cqg.rtd", ,"ContractData",L34, "Close",, "T")</f>
        <v/>
      </c>
      <c r="R34" s="536" t="str">
        <f>IFERROR(RTD("cqg.rtd", ,"ContractData",L34, "Close",, "T")-RTD("cqg.rtd", ,"ContractData",L34,"Y_Settlement",,"T"),"")</f>
        <v/>
      </c>
      <c r="S34" s="533" t="str">
        <f t="shared" si="1"/>
        <v/>
      </c>
      <c r="T34" s="537">
        <f>RTD("cqg.rtd", ,"ContractData",L34, "T_CVol")</f>
        <v>0</v>
      </c>
      <c r="U34" s="559"/>
      <c r="V34" s="532" t="str">
        <f>Data!W32</f>
        <v>F.SR3S6U29</v>
      </c>
      <c r="W34" s="533">
        <f>RTD("cqg.rtd", ,"ContractData",V34, "MT_LastBidVolume",, "T")</f>
        <v>0</v>
      </c>
      <c r="X34" s="534" t="str">
        <f>RTD("cqg.rtd", ,"ContractData",V34, "Bid",, "T")</f>
        <v/>
      </c>
      <c r="Y34" s="534" t="str">
        <f>RTD("cqg.rtd", ,"ContractData",V34, "Ask",, "T")</f>
        <v/>
      </c>
      <c r="Z34" s="535">
        <f>RTD("cqg.rtd", ,"ContractData",V34, "MT_LastAskVolume",, "T")</f>
        <v>0</v>
      </c>
      <c r="AA34" s="534" t="str">
        <f>RTD("cqg.rtd", ,"ContractData",V34, "Close",, "T")</f>
        <v/>
      </c>
      <c r="AB34" s="536" t="str">
        <f>IFERROR(RTD("cqg.rtd", ,"ContractData",V34, "Close",, "T")-RTD("cqg.rtd", ,"ContractData",V34,"Y_Settlement",,"T"),"")</f>
        <v/>
      </c>
      <c r="AC34" s="533" t="str">
        <f t="shared" si="2"/>
        <v/>
      </c>
      <c r="AD34" s="537">
        <f>RTD("cqg.rtd", ,"ContractData",V34, "T_CVol")</f>
        <v>0</v>
      </c>
    </row>
    <row r="35" spans="2:30">
      <c r="B35" s="532" t="str">
        <f>Data!C33</f>
        <v>SR3H30</v>
      </c>
      <c r="C35" s="533">
        <f>RTD("cqg.rtd", ,"ContractData",B35, "MT_LastBidVolume",, "T")</f>
        <v>0</v>
      </c>
      <c r="D35" s="534" t="str">
        <f>RTD("cqg.rtd", ,"ContractData",B35, "Bid",, "T")</f>
        <v/>
      </c>
      <c r="E35" s="534">
        <f>RTD("cqg.rtd", ,"ContractData",B35, "Ask",, "T")</f>
        <v>97.265000000000001</v>
      </c>
      <c r="F35" s="535">
        <f>RTD("cqg.rtd", ,"ContractData",B35, "MT_LastAskVolume",, "T")</f>
        <v>1</v>
      </c>
      <c r="G35" s="534">
        <f>RTD("cqg.rtd", ,"ContractData",B35, "Close",, "T")</f>
        <v>97.265000000000001</v>
      </c>
      <c r="H35" s="536">
        <f>IFERROR(RTD("cqg.rtd", ,"ContractData",B35, "Close",, "T")-RTD("cqg.rtd", ,"ContractData",B35,"Y_Settlement",,"T"),"")</f>
        <v>0.92000000000000171</v>
      </c>
      <c r="I35" s="533">
        <f t="shared" si="0"/>
        <v>0.92000000000000171</v>
      </c>
      <c r="J35" s="537">
        <f>RTD("cqg.rtd", ,"ContractData",B35, "T_CVol")</f>
        <v>0</v>
      </c>
      <c r="K35" s="559"/>
      <c r="L35" s="532" t="str">
        <f>Data!M33</f>
        <v>F.SR3S3M29</v>
      </c>
      <c r="M35" s="533">
        <f>RTD("cqg.rtd", ,"ContractData",L35, "MT_LastBidVolume",, "T")</f>
        <v>0</v>
      </c>
      <c r="N35" s="534" t="str">
        <f>RTD("cqg.rtd", ,"ContractData",L35, "Bid",, "T")</f>
        <v/>
      </c>
      <c r="O35" s="534">
        <f>RTD("cqg.rtd", ,"ContractData",L35, "Ask",, "T")</f>
        <v>5</v>
      </c>
      <c r="P35" s="535">
        <f>RTD("cqg.rtd", ,"ContractData",L35, "MT_LastAskVolume",, "T")</f>
        <v>1</v>
      </c>
      <c r="Q35" s="534">
        <f>RTD("cqg.rtd", ,"ContractData",L35, "Close",, "T")</f>
        <v>5</v>
      </c>
      <c r="R35" s="536">
        <f>IFERROR(RTD("cqg.rtd", ,"ContractData",L35, "Close",, "T")-RTD("cqg.rtd", ,"ContractData",L35,"Y_Settlement",,"T"),"")</f>
        <v>2</v>
      </c>
      <c r="S35" s="533">
        <f t="shared" si="1"/>
        <v>2</v>
      </c>
      <c r="T35" s="537">
        <f>RTD("cqg.rtd", ,"ContractData",L35, "T_CVol")</f>
        <v>0</v>
      </c>
      <c r="U35" s="559"/>
      <c r="V35" s="532" t="str">
        <f>Data!W33</f>
        <v>F.SR3S6Z29</v>
      </c>
      <c r="W35" s="533">
        <f>RTD("cqg.rtd", ,"ContractData",V35, "MT_LastBidVolume",, "T")</f>
        <v>0</v>
      </c>
      <c r="X35" s="534" t="str">
        <f>RTD("cqg.rtd", ,"ContractData",V35, "Bid",, "T")</f>
        <v/>
      </c>
      <c r="Y35" s="534" t="str">
        <f>RTD("cqg.rtd", ,"ContractData",V35, "Ask",, "T")</f>
        <v/>
      </c>
      <c r="Z35" s="535">
        <f>RTD("cqg.rtd", ,"ContractData",V35, "MT_LastAskVolume",, "T")</f>
        <v>0</v>
      </c>
      <c r="AA35" s="534" t="str">
        <f>RTD("cqg.rtd", ,"ContractData",V35, "Close",, "T")</f>
        <v/>
      </c>
      <c r="AB35" s="536" t="str">
        <f>IFERROR(RTD("cqg.rtd", ,"ContractData",V35, "Close",, "T")-RTD("cqg.rtd", ,"ContractData",V35,"Y_Settlement",,"T"),"")</f>
        <v/>
      </c>
      <c r="AC35" s="533" t="str">
        <f t="shared" si="2"/>
        <v/>
      </c>
      <c r="AD35" s="537">
        <f>RTD("cqg.rtd", ,"ContractData",V35, "T_CVol")</f>
        <v>0</v>
      </c>
    </row>
    <row r="36" spans="2:30">
      <c r="B36" s="532" t="str">
        <f>Data!C34</f>
        <v>SR3M30</v>
      </c>
      <c r="C36" s="533">
        <f>RTD("cqg.rtd", ,"ContractData",B36, "MT_LastBidVolume",, "T")</f>
        <v>0</v>
      </c>
      <c r="D36" s="534" t="str">
        <f>RTD("cqg.rtd", ,"ContractData",B36, "Bid",, "T")</f>
        <v/>
      </c>
      <c r="E36" s="534" t="str">
        <f>RTD("cqg.rtd", ,"ContractData",B36, "Ask",, "T")</f>
        <v/>
      </c>
      <c r="F36" s="535">
        <f>RTD("cqg.rtd", ,"ContractData",B36, "MT_LastAskVolume",, "T")</f>
        <v>0</v>
      </c>
      <c r="G36" s="534" t="str">
        <f>RTD("cqg.rtd", ,"ContractData",B36, "Close",, "T")</f>
        <v/>
      </c>
      <c r="H36" s="536" t="str">
        <f>IFERROR(RTD("cqg.rtd", ,"ContractData",B36, "Close",, "T")-RTD("cqg.rtd", ,"ContractData",B36,"Y_Settlement",,"T"),"")</f>
        <v/>
      </c>
      <c r="I36" s="533" t="str">
        <f t="shared" si="0"/>
        <v/>
      </c>
      <c r="J36" s="537">
        <f>RTD("cqg.rtd", ,"ContractData",B36, "T_CVol")</f>
        <v>10</v>
      </c>
      <c r="K36" s="559"/>
      <c r="L36" s="532" t="str">
        <f>Data!M34</f>
        <v>F.SR3S3U29</v>
      </c>
      <c r="M36" s="533">
        <f>RTD("cqg.rtd", ,"ContractData",L36, "MT_LastBidVolume",, "T")</f>
        <v>0</v>
      </c>
      <c r="N36" s="534" t="str">
        <f>RTD("cqg.rtd", ,"ContractData",L36, "Bid",, "T")</f>
        <v/>
      </c>
      <c r="O36" s="534">
        <f>RTD("cqg.rtd", ,"ContractData",L36, "Ask",, "T")</f>
        <v>4.5</v>
      </c>
      <c r="P36" s="535">
        <f>RTD("cqg.rtd", ,"ContractData",L36, "MT_LastAskVolume",, "T")</f>
        <v>10</v>
      </c>
      <c r="Q36" s="534" t="str">
        <f>RTD("cqg.rtd", ,"ContractData",L36, "Close",, "T")</f>
        <v/>
      </c>
      <c r="R36" s="536" t="str">
        <f>IFERROR(RTD("cqg.rtd", ,"ContractData",L36, "Close",, "T")-RTD("cqg.rtd", ,"ContractData",L36,"Y_Settlement",,"T"),"")</f>
        <v/>
      </c>
      <c r="S36" s="533" t="str">
        <f t="shared" si="1"/>
        <v/>
      </c>
      <c r="T36" s="537">
        <f>RTD("cqg.rtd", ,"ContractData",L36, "T_CVol")</f>
        <v>0</v>
      </c>
      <c r="U36" s="559"/>
      <c r="V36" s="532" t="str">
        <f>Data!W34</f>
        <v>F.SR3S6H30</v>
      </c>
      <c r="W36" s="533">
        <f>RTD("cqg.rtd", ,"ContractData",V36, "MT_LastBidVolume",, "T")</f>
        <v>0</v>
      </c>
      <c r="X36" s="534" t="str">
        <f>RTD("cqg.rtd", ,"ContractData",V36, "Bid",, "T")</f>
        <v/>
      </c>
      <c r="Y36" s="534" t="str">
        <f>RTD("cqg.rtd", ,"ContractData",V36, "Ask",, "T")</f>
        <v/>
      </c>
      <c r="Z36" s="535">
        <f>RTD("cqg.rtd", ,"ContractData",V36, "MT_LastAskVolume",, "T")</f>
        <v>0</v>
      </c>
      <c r="AA36" s="534" t="str">
        <f>RTD("cqg.rtd", ,"ContractData",V36, "Close",, "T")</f>
        <v/>
      </c>
      <c r="AB36" s="536" t="str">
        <f>IFERROR(RTD("cqg.rtd", ,"ContractData",V36, "Close",, "T")-RTD("cqg.rtd", ,"ContractData",V36,"Y_Settlement",,"T"),"")</f>
        <v/>
      </c>
      <c r="AC36" s="533" t="str">
        <f t="shared" si="2"/>
        <v/>
      </c>
      <c r="AD36" s="537">
        <f>RTD("cqg.rtd", ,"ContractData",V36, "T_CVol")</f>
        <v>0</v>
      </c>
    </row>
    <row r="37" spans="2:30">
      <c r="B37" s="532" t="str">
        <f>Data!C35</f>
        <v>SR3U30</v>
      </c>
      <c r="C37" s="533">
        <f>RTD("cqg.rtd", ,"ContractData",B37, "MT_LastBidVolume",, "T")</f>
        <v>0</v>
      </c>
      <c r="D37" s="534" t="str">
        <f>RTD("cqg.rtd", ,"ContractData",B37, "Bid",, "T")</f>
        <v/>
      </c>
      <c r="E37" s="534" t="str">
        <f>RTD("cqg.rtd", ,"ContractData",B37, "Ask",, "T")</f>
        <v/>
      </c>
      <c r="F37" s="535">
        <f>RTD("cqg.rtd", ,"ContractData",B37, "MT_LastAskVolume",, "T")</f>
        <v>0</v>
      </c>
      <c r="G37" s="534" t="str">
        <f>RTD("cqg.rtd", ,"ContractData",B37, "Close",, "T")</f>
        <v/>
      </c>
      <c r="H37" s="536" t="str">
        <f>IFERROR(RTD("cqg.rtd", ,"ContractData",B37, "Close",, "T")-RTD("cqg.rtd", ,"ContractData",B37,"Y_Settlement",,"T"),"")</f>
        <v/>
      </c>
      <c r="I37" s="533" t="str">
        <f t="shared" si="0"/>
        <v/>
      </c>
      <c r="J37" s="537">
        <f>RTD("cqg.rtd", ,"ContractData",B37, "T_CVol")</f>
        <v>10</v>
      </c>
      <c r="K37" s="559"/>
      <c r="L37" s="532" t="str">
        <f>Data!M35</f>
        <v>F.SR3S3Z29</v>
      </c>
      <c r="M37" s="533">
        <f>RTD("cqg.rtd", ,"ContractData",L37, "MT_LastBidVolume",, "T")</f>
        <v>0</v>
      </c>
      <c r="N37" s="534" t="str">
        <f>RTD("cqg.rtd", ,"ContractData",L37, "Bid",, "T")</f>
        <v/>
      </c>
      <c r="O37" s="534" t="str">
        <f>RTD("cqg.rtd", ,"ContractData",L37, "Ask",, "T")</f>
        <v/>
      </c>
      <c r="P37" s="535">
        <f>RTD("cqg.rtd", ,"ContractData",L37, "MT_LastAskVolume",, "T")</f>
        <v>0</v>
      </c>
      <c r="Q37" s="534" t="str">
        <f>RTD("cqg.rtd", ,"ContractData",L37, "Close",, "T")</f>
        <v/>
      </c>
      <c r="R37" s="536" t="str">
        <f>IFERROR(RTD("cqg.rtd", ,"ContractData",L37, "Close",, "T")-RTD("cqg.rtd", ,"ContractData",L37,"Y_Settlement",,"T"),"")</f>
        <v/>
      </c>
      <c r="S37" s="533" t="str">
        <f t="shared" si="1"/>
        <v/>
      </c>
      <c r="T37" s="537">
        <f>RTD("cqg.rtd", ,"ContractData",L37, "T_CVol")</f>
        <v>0</v>
      </c>
      <c r="U37" s="559"/>
      <c r="V37" s="532" t="str">
        <f>Data!W35</f>
        <v>F.SR3S6M30</v>
      </c>
      <c r="W37" s="533">
        <f>RTD("cqg.rtd", ,"ContractData",V37, "MT_LastBidVolume",, "T")</f>
        <v>0</v>
      </c>
      <c r="X37" s="534" t="str">
        <f>RTD("cqg.rtd", ,"ContractData",V37, "Bid",, "T")</f>
        <v/>
      </c>
      <c r="Y37" s="534" t="str">
        <f>RTD("cqg.rtd", ,"ContractData",V37, "Ask",, "T")</f>
        <v/>
      </c>
      <c r="Z37" s="535">
        <f>RTD("cqg.rtd", ,"ContractData",V37, "MT_LastAskVolume",, "T")</f>
        <v>0</v>
      </c>
      <c r="AA37" s="534" t="str">
        <f>RTD("cqg.rtd", ,"ContractData",V37, "Close",, "T")</f>
        <v/>
      </c>
      <c r="AB37" s="536" t="str">
        <f>IFERROR(RTD("cqg.rtd", ,"ContractData",V37, "Close",, "T")-RTD("cqg.rtd", ,"ContractData",V37,"Y_Settlement",,"T"),"")</f>
        <v/>
      </c>
      <c r="AC37" s="533" t="str">
        <f t="shared" si="2"/>
        <v/>
      </c>
      <c r="AD37" s="537">
        <f>RTD("cqg.rtd", ,"ContractData",V37, "T_CVol")</f>
        <v>0</v>
      </c>
    </row>
    <row r="38" spans="2:30">
      <c r="B38" s="532" t="str">
        <f>Data!C36</f>
        <v>SR3Z30</v>
      </c>
      <c r="C38" s="533">
        <f>RTD("cqg.rtd", ,"ContractData",B38, "MT_LastBidVolume",, "T")</f>
        <v>0</v>
      </c>
      <c r="D38" s="534" t="str">
        <f>RTD("cqg.rtd", ,"ContractData",B38, "Bid",, "T")</f>
        <v/>
      </c>
      <c r="E38" s="534" t="str">
        <f>RTD("cqg.rtd", ,"ContractData",B38, "Ask",, "T")</f>
        <v/>
      </c>
      <c r="F38" s="535">
        <f>RTD("cqg.rtd", ,"ContractData",B38, "MT_LastAskVolume",, "T")</f>
        <v>0</v>
      </c>
      <c r="G38" s="534" t="str">
        <f>RTD("cqg.rtd", ,"ContractData",B38, "Close",, "T")</f>
        <v/>
      </c>
      <c r="H38" s="536" t="str">
        <f>IFERROR(RTD("cqg.rtd", ,"ContractData",B38, "Close",, "T")-RTD("cqg.rtd", ,"ContractData",B38,"Y_Settlement",,"T"),"")</f>
        <v/>
      </c>
      <c r="I38" s="533" t="str">
        <f t="shared" si="0"/>
        <v/>
      </c>
      <c r="J38" s="537">
        <f>RTD("cqg.rtd", ,"ContractData",B38, "T_CVol")</f>
        <v>10</v>
      </c>
      <c r="K38" s="559"/>
      <c r="L38" s="532" t="str">
        <f>Data!M36</f>
        <v>F.SR3S3H30</v>
      </c>
      <c r="M38" s="533">
        <f>RTD("cqg.rtd", ,"ContractData",L38, "MT_LastBidVolume",, "T")</f>
        <v>0</v>
      </c>
      <c r="N38" s="534" t="str">
        <f>RTD("cqg.rtd", ,"ContractData",L38, "Bid",, "T")</f>
        <v/>
      </c>
      <c r="O38" s="534" t="str">
        <f>RTD("cqg.rtd", ,"ContractData",L38, "Ask",, "T")</f>
        <v/>
      </c>
      <c r="P38" s="535">
        <f>RTD("cqg.rtd", ,"ContractData",L38, "MT_LastAskVolume",, "T")</f>
        <v>0</v>
      </c>
      <c r="Q38" s="534" t="str">
        <f>RTD("cqg.rtd", ,"ContractData",L38, "Close",, "T")</f>
        <v/>
      </c>
      <c r="R38" s="536" t="str">
        <f>IFERROR(RTD("cqg.rtd", ,"ContractData",L38, "Close",, "T")-RTD("cqg.rtd", ,"ContractData",L38,"Y_Settlement",,"T"),"")</f>
        <v/>
      </c>
      <c r="S38" s="533" t="str">
        <f t="shared" si="1"/>
        <v/>
      </c>
      <c r="T38" s="537">
        <f>RTD("cqg.rtd", ,"ContractData",L38, "T_CVol")</f>
        <v>0</v>
      </c>
      <c r="U38" s="559"/>
      <c r="V38" s="532" t="str">
        <f>Data!W36</f>
        <v>F.SR3S6U30</v>
      </c>
      <c r="W38" s="533">
        <f>RTD("cqg.rtd", ,"ContractData",V38, "MT_LastBidVolume",, "T")</f>
        <v>0</v>
      </c>
      <c r="X38" s="534" t="str">
        <f>RTD("cqg.rtd", ,"ContractData",V38, "Bid",, "T")</f>
        <v/>
      </c>
      <c r="Y38" s="534" t="str">
        <f>RTD("cqg.rtd", ,"ContractData",V38, "Ask",, "T")</f>
        <v/>
      </c>
      <c r="Z38" s="535">
        <f>RTD("cqg.rtd", ,"ContractData",V38, "MT_LastAskVolume",, "T")</f>
        <v>0</v>
      </c>
      <c r="AA38" s="534" t="str">
        <f>RTD("cqg.rtd", ,"ContractData",V38, "Close",, "T")</f>
        <v/>
      </c>
      <c r="AB38" s="536" t="str">
        <f>IFERROR(RTD("cqg.rtd", ,"ContractData",V38, "Close",, "T")-RTD("cqg.rtd", ,"ContractData",V38,"Y_Settlement",,"T"),"")</f>
        <v/>
      </c>
      <c r="AC38" s="533" t="str">
        <f t="shared" si="2"/>
        <v/>
      </c>
      <c r="AD38" s="537">
        <f>RTD("cqg.rtd", ,"ContractData",V38, "T_CVol")</f>
        <v>0</v>
      </c>
    </row>
    <row r="39" spans="2:30">
      <c r="B39" s="532" t="str">
        <f>Data!C37</f>
        <v>SR3H31</v>
      </c>
      <c r="C39" s="533">
        <f>RTD("cqg.rtd", ,"ContractData",B39, "MT_LastBidVolume",, "T")</f>
        <v>0</v>
      </c>
      <c r="D39" s="534" t="str">
        <f>RTD("cqg.rtd", ,"ContractData",B39, "Bid",, "T")</f>
        <v/>
      </c>
      <c r="E39" s="534">
        <f>RTD("cqg.rtd", ,"ContractData",B39, "Ask",, "T")</f>
        <v>97.265000000000001</v>
      </c>
      <c r="F39" s="535">
        <f>RTD("cqg.rtd", ,"ContractData",B39, "MT_LastAskVolume",, "T")</f>
        <v>1</v>
      </c>
      <c r="G39" s="534">
        <f>RTD("cqg.rtd", ,"ContractData",B39, "Close",, "T")</f>
        <v>97.265000000000001</v>
      </c>
      <c r="H39" s="536">
        <f>IFERROR(RTD("cqg.rtd", ,"ContractData",B39, "Close",, "T")-RTD("cqg.rtd", ,"ContractData",B39,"Y_Settlement",,"T"),"")</f>
        <v>0.95499999999999829</v>
      </c>
      <c r="I39" s="533">
        <f t="shared" si="0"/>
        <v>0.95499999999999829</v>
      </c>
      <c r="J39" s="537">
        <f>RTD("cqg.rtd", ,"ContractData",B39, "T_CVol")</f>
        <v>0</v>
      </c>
      <c r="K39" s="559"/>
      <c r="L39" s="532" t="str">
        <f>Data!M37</f>
        <v>F.SR3S3M30</v>
      </c>
      <c r="M39" s="533">
        <f>RTD("cqg.rtd", ,"ContractData",L39, "MT_LastBidVolume",, "T")</f>
        <v>0</v>
      </c>
      <c r="N39" s="534" t="str">
        <f>RTD("cqg.rtd", ,"ContractData",L39, "Bid",, "T")</f>
        <v/>
      </c>
      <c r="O39" s="534" t="str">
        <f>RTD("cqg.rtd", ,"ContractData",L39, "Ask",, "T")</f>
        <v/>
      </c>
      <c r="P39" s="535">
        <f>RTD("cqg.rtd", ,"ContractData",L39, "MT_LastAskVolume",, "T")</f>
        <v>0</v>
      </c>
      <c r="Q39" s="534" t="str">
        <f>RTD("cqg.rtd", ,"ContractData",L39, "Close",, "T")</f>
        <v/>
      </c>
      <c r="R39" s="536" t="str">
        <f>IFERROR(RTD("cqg.rtd", ,"ContractData",L39, "Close",, "T")-RTD("cqg.rtd", ,"ContractData",L39,"Y_Settlement",,"T"),"")</f>
        <v/>
      </c>
      <c r="S39" s="533" t="str">
        <f t="shared" si="1"/>
        <v/>
      </c>
      <c r="T39" s="537">
        <f>RTD("cqg.rtd", ,"ContractData",L39, "T_CVol")</f>
        <v>0</v>
      </c>
      <c r="U39" s="559"/>
      <c r="V39" s="532" t="str">
        <f>Data!W37</f>
        <v>F.SR3S6Z30</v>
      </c>
      <c r="W39" s="533">
        <f>RTD("cqg.rtd", ,"ContractData",V39, "MT_LastBidVolume",, "T")</f>
        <v>0</v>
      </c>
      <c r="X39" s="534" t="str">
        <f>RTD("cqg.rtd", ,"ContractData",V39, "Bid",, "T")</f>
        <v/>
      </c>
      <c r="Y39" s="534" t="str">
        <f>RTD("cqg.rtd", ,"ContractData",V39, "Ask",, "T")</f>
        <v/>
      </c>
      <c r="Z39" s="535">
        <f>RTD("cqg.rtd", ,"ContractData",V39, "MT_LastAskVolume",, "T")</f>
        <v>0</v>
      </c>
      <c r="AA39" s="534" t="str">
        <f>RTD("cqg.rtd", ,"ContractData",V39, "Close",, "T")</f>
        <v/>
      </c>
      <c r="AB39" s="536" t="str">
        <f>IFERROR(RTD("cqg.rtd", ,"ContractData",V39, "Close",, "T")-RTD("cqg.rtd", ,"ContractData",V39,"Y_Settlement",,"T"),"")</f>
        <v/>
      </c>
      <c r="AC39" s="533" t="str">
        <f t="shared" si="2"/>
        <v/>
      </c>
      <c r="AD39" s="537">
        <f>RTD("cqg.rtd", ,"ContractData",V39, "T_CVol")</f>
        <v>0</v>
      </c>
    </row>
    <row r="40" spans="2:30">
      <c r="B40" s="532" t="str">
        <f>Data!C38</f>
        <v>SR3M31</v>
      </c>
      <c r="C40" s="533">
        <f>RTD("cqg.rtd", ,"ContractData",B40, "MT_LastBidVolume",, "T")</f>
        <v>0</v>
      </c>
      <c r="D40" s="534" t="str">
        <f>RTD("cqg.rtd", ,"ContractData",B40, "Bid",, "T")</f>
        <v/>
      </c>
      <c r="E40" s="534" t="str">
        <f>RTD("cqg.rtd", ,"ContractData",B40, "Ask",, "T")</f>
        <v/>
      </c>
      <c r="F40" s="535">
        <f>RTD("cqg.rtd", ,"ContractData",B40, "MT_LastAskVolume",, "T")</f>
        <v>0</v>
      </c>
      <c r="G40" s="534" t="str">
        <f>RTD("cqg.rtd", ,"ContractData",B40, "Close",, "T")</f>
        <v/>
      </c>
      <c r="H40" s="536" t="str">
        <f>IFERROR(RTD("cqg.rtd", ,"ContractData",B40, "Close",, "T")-RTD("cqg.rtd", ,"ContractData",B40,"Y_Settlement",,"T"),"")</f>
        <v/>
      </c>
      <c r="I40" s="533" t="str">
        <f t="shared" si="0"/>
        <v/>
      </c>
      <c r="J40" s="537">
        <f>RTD("cqg.rtd", ,"ContractData",B40, "T_CVol")</f>
        <v>0</v>
      </c>
      <c r="K40" s="559"/>
      <c r="L40" s="532" t="str">
        <f>Data!M38</f>
        <v>F.SR3S3U30</v>
      </c>
      <c r="M40" s="533">
        <f>RTD("cqg.rtd", ,"ContractData",L40, "MT_LastBidVolume",, "T")</f>
        <v>0</v>
      </c>
      <c r="N40" s="534" t="str">
        <f>RTD("cqg.rtd", ,"ContractData",L40, "Bid",, "T")</f>
        <v/>
      </c>
      <c r="O40" s="534" t="str">
        <f>RTD("cqg.rtd", ,"ContractData",L40, "Ask",, "T")</f>
        <v/>
      </c>
      <c r="P40" s="535">
        <f>RTD("cqg.rtd", ,"ContractData",L40, "MT_LastAskVolume",, "T")</f>
        <v>0</v>
      </c>
      <c r="Q40" s="534" t="str">
        <f>RTD("cqg.rtd", ,"ContractData",L40, "Close",, "T")</f>
        <v/>
      </c>
      <c r="R40" s="536" t="str">
        <f>IFERROR(RTD("cqg.rtd", ,"ContractData",L40, "Close",, "T")-RTD("cqg.rtd", ,"ContractData",L40,"Y_Settlement",,"T"),"")</f>
        <v/>
      </c>
      <c r="S40" s="533" t="str">
        <f t="shared" si="1"/>
        <v/>
      </c>
      <c r="T40" s="537">
        <f>RTD("cqg.rtd", ,"ContractData",L40, "T_CVol")</f>
        <v>0</v>
      </c>
      <c r="U40" s="559"/>
      <c r="V40" s="532" t="str">
        <f>Data!W38</f>
        <v>F.SR3S6H31</v>
      </c>
      <c r="W40" s="533">
        <f>RTD("cqg.rtd", ,"ContractData",V40, "MT_LastBidVolume",, "T")</f>
        <v>0</v>
      </c>
      <c r="X40" s="534" t="str">
        <f>RTD("cqg.rtd", ,"ContractData",V40, "Bid",, "T")</f>
        <v/>
      </c>
      <c r="Y40" s="534" t="str">
        <f>RTD("cqg.rtd", ,"ContractData",V40, "Ask",, "T")</f>
        <v/>
      </c>
      <c r="Z40" s="535">
        <f>RTD("cqg.rtd", ,"ContractData",V40, "MT_LastAskVolume",, "T")</f>
        <v>0</v>
      </c>
      <c r="AA40" s="534" t="str">
        <f>RTD("cqg.rtd", ,"ContractData",V40, "Close",, "T")</f>
        <v/>
      </c>
      <c r="AB40" s="536" t="str">
        <f>IFERROR(RTD("cqg.rtd", ,"ContractData",V40, "Close",, "T")-RTD("cqg.rtd", ,"ContractData",V40,"Y_Settlement",,"T"),"")</f>
        <v/>
      </c>
      <c r="AC40" s="533" t="str">
        <f t="shared" si="2"/>
        <v/>
      </c>
      <c r="AD40" s="537">
        <f>RTD("cqg.rtd", ,"ContractData",V40, "T_CVol")</f>
        <v>0</v>
      </c>
    </row>
    <row r="41" spans="2:30">
      <c r="B41" s="532" t="str">
        <f>Data!C39</f>
        <v>SR3U31</v>
      </c>
      <c r="C41" s="533">
        <f>RTD("cqg.rtd", ,"ContractData",B41, "MT_LastBidVolume",, "T")</f>
        <v>0</v>
      </c>
      <c r="D41" s="534" t="str">
        <f>RTD("cqg.rtd", ,"ContractData",B41, "Bid",, "T")</f>
        <v/>
      </c>
      <c r="E41" s="534" t="str">
        <f>RTD("cqg.rtd", ,"ContractData",B41, "Ask",, "T")</f>
        <v/>
      </c>
      <c r="F41" s="535">
        <f>RTD("cqg.rtd", ,"ContractData",B41, "MT_LastAskVolume",, "T")</f>
        <v>0</v>
      </c>
      <c r="G41" s="534" t="str">
        <f>RTD("cqg.rtd", ,"ContractData",B41, "Close",, "T")</f>
        <v/>
      </c>
      <c r="H41" s="536" t="str">
        <f>IFERROR(RTD("cqg.rtd", ,"ContractData",B41, "Close",, "T")-RTD("cqg.rtd", ,"ContractData",B41,"Y_Settlement",,"T"),"")</f>
        <v/>
      </c>
      <c r="I41" s="533" t="str">
        <f t="shared" si="0"/>
        <v/>
      </c>
      <c r="J41" s="537">
        <f>RTD("cqg.rtd", ,"ContractData",B41, "T_CVol")</f>
        <v>10</v>
      </c>
      <c r="K41" s="559"/>
      <c r="L41" s="532" t="str">
        <f>Data!M39</f>
        <v>F.SR3S3Z30</v>
      </c>
      <c r="M41" s="533">
        <f>RTD("cqg.rtd", ,"ContractData",L41, "MT_LastBidVolume",, "T")</f>
        <v>0</v>
      </c>
      <c r="N41" s="534" t="str">
        <f>RTD("cqg.rtd", ,"ContractData",L41, "Bid",, "T")</f>
        <v/>
      </c>
      <c r="O41" s="534" t="str">
        <f>RTD("cqg.rtd", ,"ContractData",L41, "Ask",, "T")</f>
        <v/>
      </c>
      <c r="P41" s="535">
        <f>RTD("cqg.rtd", ,"ContractData",L41, "MT_LastAskVolume",, "T")</f>
        <v>0</v>
      </c>
      <c r="Q41" s="534" t="str">
        <f>RTD("cqg.rtd", ,"ContractData",L41, "Close",, "T")</f>
        <v/>
      </c>
      <c r="R41" s="536" t="str">
        <f>IFERROR(RTD("cqg.rtd", ,"ContractData",L41, "Close",, "T")-RTD("cqg.rtd", ,"ContractData",L41,"Y_Settlement",,"T"),"")</f>
        <v/>
      </c>
      <c r="S41" s="533" t="str">
        <f t="shared" si="1"/>
        <v/>
      </c>
      <c r="T41" s="537">
        <f>RTD("cqg.rtd", ,"ContractData",L41, "T_CVol")</f>
        <v>0</v>
      </c>
      <c r="U41" s="559"/>
      <c r="V41" s="532" t="str">
        <f>Data!W39</f>
        <v>F.SR3S6M31</v>
      </c>
      <c r="W41" s="533">
        <f>RTD("cqg.rtd", ,"ContractData",V41, "MT_LastBidVolume",, "T")</f>
        <v>0</v>
      </c>
      <c r="X41" s="534" t="str">
        <f>RTD("cqg.rtd", ,"ContractData",V41, "Bid",, "T")</f>
        <v/>
      </c>
      <c r="Y41" s="534" t="str">
        <f>RTD("cqg.rtd", ,"ContractData",V41, "Ask",, "T")</f>
        <v/>
      </c>
      <c r="Z41" s="535">
        <f>RTD("cqg.rtd", ,"ContractData",V41, "MT_LastAskVolume",, "T")</f>
        <v>0</v>
      </c>
      <c r="AA41" s="534" t="str">
        <f>RTD("cqg.rtd", ,"ContractData",V41, "Close",, "T")</f>
        <v/>
      </c>
      <c r="AB41" s="536" t="str">
        <f>IFERROR(RTD("cqg.rtd", ,"ContractData",V41, "Close",, "T")-RTD("cqg.rtd", ,"ContractData",V41,"Y_Settlement",,"T"),"")</f>
        <v/>
      </c>
      <c r="AC41" s="533" t="str">
        <f t="shared" si="2"/>
        <v/>
      </c>
      <c r="AD41" s="537">
        <f>RTD("cqg.rtd", ,"ContractData",V41, "T_CVol")</f>
        <v>0</v>
      </c>
    </row>
    <row r="42" spans="2:30">
      <c r="B42" s="532" t="str">
        <f>Data!C40</f>
        <v>SR3Z31</v>
      </c>
      <c r="C42" s="533">
        <f>RTD("cqg.rtd", ,"ContractData",B42, "MT_LastBidVolume",, "T")</f>
        <v>0</v>
      </c>
      <c r="D42" s="534" t="str">
        <f>RTD("cqg.rtd", ,"ContractData",B42, "Bid",, "T")</f>
        <v/>
      </c>
      <c r="E42" s="534" t="str">
        <f>RTD("cqg.rtd", ,"ContractData",B42, "Ask",, "T")</f>
        <v/>
      </c>
      <c r="F42" s="535">
        <f>RTD("cqg.rtd", ,"ContractData",B42, "MT_LastAskVolume",, "T")</f>
        <v>0</v>
      </c>
      <c r="G42" s="534" t="str">
        <f>RTD("cqg.rtd", ,"ContractData",B42, "Close",, "T")</f>
        <v/>
      </c>
      <c r="H42" s="536" t="str">
        <f>IFERROR(RTD("cqg.rtd", ,"ContractData",B42, "Close",, "T")-RTD("cqg.rtd", ,"ContractData",B42,"Y_Settlement",,"T"),"")</f>
        <v/>
      </c>
      <c r="I42" s="533" t="str">
        <f t="shared" si="0"/>
        <v/>
      </c>
      <c r="J42" s="537">
        <f>RTD("cqg.rtd", ,"ContractData",B42, "T_CVol")</f>
        <v>0</v>
      </c>
      <c r="K42" s="559"/>
      <c r="L42" s="532" t="str">
        <f>Data!M40</f>
        <v>F.SR3S3H31</v>
      </c>
      <c r="M42" s="533">
        <f>RTD("cqg.rtd", ,"ContractData",L42, "MT_LastBidVolume",, "T")</f>
        <v>0</v>
      </c>
      <c r="N42" s="534" t="str">
        <f>RTD("cqg.rtd", ,"ContractData",L42, "Bid",, "T")</f>
        <v/>
      </c>
      <c r="O42" s="534" t="str">
        <f>RTD("cqg.rtd", ,"ContractData",L42, "Ask",, "T")</f>
        <v/>
      </c>
      <c r="P42" s="535">
        <f>RTD("cqg.rtd", ,"ContractData",L42, "MT_LastAskVolume",, "T")</f>
        <v>0</v>
      </c>
      <c r="Q42" s="534" t="str">
        <f>RTD("cqg.rtd", ,"ContractData",L42, "Close",, "T")</f>
        <v/>
      </c>
      <c r="R42" s="536" t="str">
        <f>IFERROR(RTD("cqg.rtd", ,"ContractData",L42, "Close",, "T")-RTD("cqg.rtd", ,"ContractData",L42,"Y_Settlement",,"T"),"")</f>
        <v/>
      </c>
      <c r="S42" s="533" t="str">
        <f t="shared" si="1"/>
        <v/>
      </c>
      <c r="T42" s="537">
        <f>RTD("cqg.rtd", ,"ContractData",L42, "T_CVol")</f>
        <v>0</v>
      </c>
      <c r="U42" s="559"/>
      <c r="V42" s="532">
        <f>Data!W40</f>
        <v>0</v>
      </c>
      <c r="W42" s="533" t="str">
        <f>RTD("cqg.rtd", ,"ContractData",V42, "MT_LastBidVolume",, "T")</f>
        <v>768: Current Message -&gt; Invalid expression.</v>
      </c>
      <c r="X42" s="534" t="str">
        <f>RTD("cqg.rtd", ,"ContractData",V42, "Bid",, "T")</f>
        <v>768: Current Message -&gt; Invalid expression.</v>
      </c>
      <c r="Y42" s="534" t="str">
        <f>RTD("cqg.rtd", ,"ContractData",V42, "Ask",, "T")</f>
        <v>768: Current Message -&gt; Invalid expression.</v>
      </c>
      <c r="Z42" s="535" t="str">
        <f>RTD("cqg.rtd", ,"ContractData",V42, "MT_LastAskVolume",, "T")</f>
        <v>768: Current Message -&gt; Invalid expression.</v>
      </c>
      <c r="AA42" s="534" t="str">
        <f>RTD("cqg.rtd", ,"ContractData",V42, "Close",, "T")</f>
        <v>768: Current Message -&gt; Invalid expression.</v>
      </c>
      <c r="AB42" s="536" t="str">
        <f>IFERROR(RTD("cqg.rtd", ,"ContractData",V42, "Close",, "T")-RTD("cqg.rtd", ,"ContractData",V42,"Y_Settlement",,"T"),"")</f>
        <v/>
      </c>
      <c r="AC42" s="533" t="str">
        <f t="shared" si="2"/>
        <v/>
      </c>
      <c r="AD42" s="537" t="str">
        <f>RTD("cqg.rtd", ,"ContractData",V42, "T_CVol")</f>
        <v>768: Current Message -&gt; Invalid expression.</v>
      </c>
    </row>
    <row r="43" spans="2:30">
      <c r="B43" s="532" t="str">
        <f>Data!C41</f>
        <v>SR3H32</v>
      </c>
      <c r="C43" s="533">
        <f>RTD("cqg.rtd", ,"ContractData",B43, "MT_LastBidVolume",, "T")</f>
        <v>0</v>
      </c>
      <c r="D43" s="534" t="str">
        <f>RTD("cqg.rtd", ,"ContractData",B43, "Bid",, "T")</f>
        <v/>
      </c>
      <c r="E43" s="534">
        <f>RTD("cqg.rtd", ,"ContractData",B43, "Ask",, "T")</f>
        <v>97.265000000000001</v>
      </c>
      <c r="F43" s="535">
        <f>RTD("cqg.rtd", ,"ContractData",B43, "MT_LastAskVolume",, "T")</f>
        <v>1</v>
      </c>
      <c r="G43" s="534">
        <f>RTD("cqg.rtd", ,"ContractData",B43, "Close",, "T")</f>
        <v>97.265000000000001</v>
      </c>
      <c r="H43" s="536">
        <f>IFERROR(RTD("cqg.rtd", ,"ContractData",B43, "Close",, "T")-RTD("cqg.rtd", ,"ContractData",B43,"Y_Settlement",,"T"),"")</f>
        <v>1.0049999999999955</v>
      </c>
      <c r="I43" s="533">
        <f t="shared" si="0"/>
        <v>1.0049999999999955</v>
      </c>
      <c r="J43" s="537">
        <f>RTD("cqg.rtd", ,"ContractData",B43, "T_CVol")</f>
        <v>0</v>
      </c>
      <c r="K43" s="559"/>
      <c r="L43" s="532">
        <f>Data!M41</f>
        <v>0</v>
      </c>
      <c r="M43" s="533" t="str">
        <f>RTD("cqg.rtd", ,"ContractData",L43, "MT_LastBidVolume",, "T")</f>
        <v>768: Current Message -&gt; Invalid expression.</v>
      </c>
      <c r="N43" s="534" t="str">
        <f>RTD("cqg.rtd", ,"ContractData",L43, "Bid",, "T")</f>
        <v>768: Current Message -&gt; Invalid expression.</v>
      </c>
      <c r="O43" s="534" t="str">
        <f>RTD("cqg.rtd", ,"ContractData",L43, "Ask",, "T")</f>
        <v>768: Current Message -&gt; Invalid expression.</v>
      </c>
      <c r="P43" s="535" t="str">
        <f>RTD("cqg.rtd", ,"ContractData",L43, "MT_LastAskVolume",, "T")</f>
        <v>768: Current Message -&gt; Invalid expression.</v>
      </c>
      <c r="Q43" s="534" t="str">
        <f>RTD("cqg.rtd", ,"ContractData",L43, "Close",, "T")</f>
        <v>768: Current Message -&gt; Invalid expression.</v>
      </c>
      <c r="R43" s="536" t="str">
        <f>IFERROR(RTD("cqg.rtd", ,"ContractData",L43, "Close",, "T")-RTD("cqg.rtd", ,"ContractData",L43,"Y_Settlement",,"T"),"")</f>
        <v/>
      </c>
      <c r="S43" s="533" t="str">
        <f t="shared" si="1"/>
        <v/>
      </c>
      <c r="T43" s="537" t="str">
        <f>RTD("cqg.rtd", ,"ContractData",L43, "T_CVol")</f>
        <v>768: Current Message -&gt; Invalid expression.</v>
      </c>
      <c r="U43" s="559"/>
      <c r="V43" s="532">
        <f>Data!W41</f>
        <v>0</v>
      </c>
      <c r="W43" s="533" t="str">
        <f>RTD("cqg.rtd", ,"ContractData",V43, "MT_LastBidVolume",, "T")</f>
        <v>768: Current Message -&gt; Invalid expression.</v>
      </c>
      <c r="X43" s="534" t="str">
        <f>RTD("cqg.rtd", ,"ContractData",V43, "Bid",, "T")</f>
        <v>768: Current Message -&gt; Invalid expression.</v>
      </c>
      <c r="Y43" s="534" t="str">
        <f>RTD("cqg.rtd", ,"ContractData",V43, "Ask",, "T")</f>
        <v>768: Current Message -&gt; Invalid expression.</v>
      </c>
      <c r="Z43" s="535" t="str">
        <f>RTD("cqg.rtd", ,"ContractData",V43, "MT_LastAskVolume",, "T")</f>
        <v>768: Current Message -&gt; Invalid expression.</v>
      </c>
      <c r="AA43" s="534" t="str">
        <f>RTD("cqg.rtd", ,"ContractData",V43, "Close",, "T")</f>
        <v>768: Current Message -&gt; Invalid expression.</v>
      </c>
      <c r="AB43" s="536" t="str">
        <f>IFERROR(RTD("cqg.rtd", ,"ContractData",V43, "Close",, "T")-RTD("cqg.rtd", ,"ContractData",V43,"Y_Settlement",,"T"),"")</f>
        <v/>
      </c>
      <c r="AC43" s="533" t="str">
        <f t="shared" si="2"/>
        <v/>
      </c>
      <c r="AD43" s="537" t="str">
        <f>RTD("cqg.rtd", ,"ContractData",V43, "T_CVol")</f>
        <v>768: Current Message -&gt; Invalid expression.</v>
      </c>
    </row>
    <row r="44" spans="2:30">
      <c r="B44" s="532" t="str">
        <f>Data!C42</f>
        <v>SR3M32</v>
      </c>
      <c r="C44" s="533">
        <f>RTD("cqg.rtd", ,"ContractData",B44, "MT_LastBidVolume",, "T")</f>
        <v>0</v>
      </c>
      <c r="D44" s="534" t="str">
        <f>RTD("cqg.rtd", ,"ContractData",B44, "Bid",, "T")</f>
        <v/>
      </c>
      <c r="E44" s="534" t="str">
        <f>RTD("cqg.rtd", ,"ContractData",B44, "Ask",, "T")</f>
        <v/>
      </c>
      <c r="F44" s="535">
        <f>RTD("cqg.rtd", ,"ContractData",B44, "MT_LastAskVolume",, "T")</f>
        <v>0</v>
      </c>
      <c r="G44" s="534" t="str">
        <f>RTD("cqg.rtd", ,"ContractData",B44, "Close",, "T")</f>
        <v/>
      </c>
      <c r="H44" s="536" t="str">
        <f>IFERROR(RTD("cqg.rtd", ,"ContractData",B44, "Close",, "T")-RTD("cqg.rtd", ,"ContractData",B44,"Y_Settlement",,"T"),"")</f>
        <v/>
      </c>
      <c r="I44" s="533" t="str">
        <f t="shared" si="0"/>
        <v/>
      </c>
      <c r="J44" s="537">
        <f>RTD("cqg.rtd", ,"ContractData",B44, "T_CVol")</f>
        <v>0</v>
      </c>
      <c r="K44" s="559"/>
      <c r="L44" s="532">
        <f>Data!M42</f>
        <v>0</v>
      </c>
      <c r="M44" s="533" t="str">
        <f>RTD("cqg.rtd", ,"ContractData",L44, "MT_LastBidVolume",, "T")</f>
        <v>768: Current Message -&gt; Invalid expression.</v>
      </c>
      <c r="N44" s="534" t="str">
        <f>RTD("cqg.rtd", ,"ContractData",L44, "Bid",, "T")</f>
        <v>768: Current Message -&gt; Invalid expression.</v>
      </c>
      <c r="O44" s="534" t="str">
        <f>RTD("cqg.rtd", ,"ContractData",L44, "Ask",, "T")</f>
        <v>768: Current Message -&gt; Invalid expression.</v>
      </c>
      <c r="P44" s="535" t="str">
        <f>RTD("cqg.rtd", ,"ContractData",L44, "MT_LastAskVolume",, "T")</f>
        <v>768: Current Message -&gt; Invalid expression.</v>
      </c>
      <c r="Q44" s="534" t="str">
        <f>RTD("cqg.rtd", ,"ContractData",L44, "Close",, "T")</f>
        <v>768: Current Message -&gt; Invalid expression.</v>
      </c>
      <c r="R44" s="536" t="str">
        <f>IFERROR(RTD("cqg.rtd", ,"ContractData",L44, "Close",, "T")-RTD("cqg.rtd", ,"ContractData",L44,"Y_Settlement",,"T"),"")</f>
        <v/>
      </c>
      <c r="S44" s="533" t="str">
        <f t="shared" si="1"/>
        <v/>
      </c>
      <c r="T44" s="537" t="str">
        <f>RTD("cqg.rtd", ,"ContractData",L44, "T_CVol")</f>
        <v>768: Current Message -&gt; Invalid expression.</v>
      </c>
      <c r="U44" s="559"/>
      <c r="V44" s="532">
        <f>Data!W42</f>
        <v>0</v>
      </c>
      <c r="W44" s="533" t="str">
        <f>RTD("cqg.rtd", ,"ContractData",V44, "MT_LastBidVolume",, "T")</f>
        <v>768: Current Message -&gt; Invalid expression.</v>
      </c>
      <c r="X44" s="534" t="str">
        <f>RTD("cqg.rtd", ,"ContractData",V44, "Bid",, "T")</f>
        <v>768: Current Message -&gt; Invalid expression.</v>
      </c>
      <c r="Y44" s="534" t="str">
        <f>RTD("cqg.rtd", ,"ContractData",V44, "Ask",, "T")</f>
        <v>768: Current Message -&gt; Invalid expression.</v>
      </c>
      <c r="Z44" s="535" t="str">
        <f>RTD("cqg.rtd", ,"ContractData",V44, "MT_LastAskVolume",, "T")</f>
        <v>768: Current Message -&gt; Invalid expression.</v>
      </c>
      <c r="AA44" s="534" t="str">
        <f>RTD("cqg.rtd", ,"ContractData",V44, "Close",, "T")</f>
        <v>768: Current Message -&gt; Invalid expression.</v>
      </c>
      <c r="AB44" s="536" t="str">
        <f>IFERROR(RTD("cqg.rtd", ,"ContractData",V44, "Close",, "T")-RTD("cqg.rtd", ,"ContractData",V44,"Y_Settlement",,"T"),"")</f>
        <v/>
      </c>
      <c r="AC44" s="533" t="str">
        <f t="shared" si="2"/>
        <v/>
      </c>
      <c r="AD44" s="537" t="str">
        <f>RTD("cqg.rtd", ,"ContractData",V44, "T_CVol")</f>
        <v>768: Current Message -&gt; Invalid expression.</v>
      </c>
    </row>
    <row r="45" spans="2:30">
      <c r="B45" s="538" t="str">
        <f>Data!C43</f>
        <v>SR3U32</v>
      </c>
      <c r="C45" s="533">
        <f>RTD("cqg.rtd", ,"ContractData",B45, "MT_LastBidVolume",, "T")</f>
        <v>0</v>
      </c>
      <c r="D45" s="534" t="str">
        <f>RTD("cqg.rtd", ,"ContractData",B45, "Bid",, "T")</f>
        <v/>
      </c>
      <c r="E45" s="534" t="str">
        <f>RTD("cqg.rtd", ,"ContractData",B45, "Ask",, "T")</f>
        <v/>
      </c>
      <c r="F45" s="535">
        <f>RTD("cqg.rtd", ,"ContractData",B45, "MT_LastAskVolume",, "T")</f>
        <v>0</v>
      </c>
      <c r="G45" s="534" t="str">
        <f>RTD("cqg.rtd", ,"ContractData",B45, "Close",, "T")</f>
        <v/>
      </c>
      <c r="H45" s="536" t="str">
        <f>IFERROR(RTD("cqg.rtd", ,"ContractData",B45, "Close",, "T")-RTD("cqg.rtd", ,"ContractData",B45,"Y_Settlement",,"T"),"")</f>
        <v/>
      </c>
      <c r="I45" s="533" t="str">
        <f t="shared" si="0"/>
        <v/>
      </c>
      <c r="J45" s="537">
        <f>RTD("cqg.rtd", ,"ContractData",B45, "T_CVol")</f>
        <v>0</v>
      </c>
      <c r="K45" s="559"/>
      <c r="L45" s="538">
        <f>Data!M43</f>
        <v>0</v>
      </c>
      <c r="M45" s="533" t="str">
        <f>RTD("cqg.rtd", ,"ContractData",L45, "MT_LastBidVolume",, "T")</f>
        <v>768: Current Message -&gt; Invalid expression.</v>
      </c>
      <c r="N45" s="534" t="str">
        <f>RTD("cqg.rtd", ,"ContractData",L45, "Bid",, "T")</f>
        <v>768: Current Message -&gt; Invalid expression.</v>
      </c>
      <c r="O45" s="534" t="str">
        <f>RTD("cqg.rtd", ,"ContractData",L45, "Ask",, "T")</f>
        <v>768: Current Message -&gt; Invalid expression.</v>
      </c>
      <c r="P45" s="535" t="str">
        <f>RTD("cqg.rtd", ,"ContractData",L45, "MT_LastAskVolume",, "T")</f>
        <v>768: Current Message -&gt; Invalid expression.</v>
      </c>
      <c r="Q45" s="534" t="str">
        <f>RTD("cqg.rtd", ,"ContractData",L45, "Close",, "T")</f>
        <v>768: Current Message -&gt; Invalid expression.</v>
      </c>
      <c r="R45" s="536" t="str">
        <f>IFERROR(RTD("cqg.rtd", ,"ContractData",L45, "Close",, "T")-RTD("cqg.rtd", ,"ContractData",L45,"Y_Settlement",,"T"),"")</f>
        <v/>
      </c>
      <c r="S45" s="533" t="str">
        <f t="shared" si="1"/>
        <v/>
      </c>
      <c r="T45" s="537" t="str">
        <f>RTD("cqg.rtd", ,"ContractData",L45, "T_CVol")</f>
        <v>768: Current Message -&gt; Invalid expression.</v>
      </c>
      <c r="U45" s="559"/>
      <c r="V45" s="538"/>
      <c r="W45" s="533"/>
      <c r="X45" s="534"/>
      <c r="Y45" s="534"/>
      <c r="Z45" s="535"/>
      <c r="AA45" s="534"/>
      <c r="AB45" s="536"/>
      <c r="AC45" s="533"/>
      <c r="AD45" s="537"/>
    </row>
    <row r="46" spans="2:30">
      <c r="B46" s="560" t="s">
        <v>14</v>
      </c>
      <c r="C46" s="560"/>
      <c r="D46" s="560"/>
      <c r="E46" s="560"/>
      <c r="F46" s="560" t="s">
        <v>10</v>
      </c>
      <c r="G46" s="560"/>
      <c r="H46" s="560"/>
      <c r="J46" s="561">
        <f ca="1">NOW()</f>
        <v>44979.497103703703</v>
      </c>
      <c r="K46" s="561"/>
      <c r="L46" s="561"/>
    </row>
  </sheetData>
  <sheetProtection algorithmName="SHA-512" hashValue="Vft24rSVaMXoWUXGgma3EaTdA9Q3VESsz2c0Z+X+8pAwxt/zs8kJmNp58cP4fgeWoyxSD69RmEH8Xr+9lp1cXA==" saltValue="Fzg9olu+qLrxaI2iUaQYMw==" spinCount="100000" sheet="1" objects="1" scenarios="1" selectLockedCells="1" selectUnlockedCells="1"/>
  <mergeCells count="17">
    <mergeCell ref="U6:U45"/>
    <mergeCell ref="B46:E46"/>
    <mergeCell ref="F46:H46"/>
    <mergeCell ref="J46:L46"/>
    <mergeCell ref="B4:J4"/>
    <mergeCell ref="L4:T4"/>
    <mergeCell ref="K6:K45"/>
    <mergeCell ref="V4:AD4"/>
    <mergeCell ref="C5:D5"/>
    <mergeCell ref="E5:F5"/>
    <mergeCell ref="G5:I5"/>
    <mergeCell ref="M5:N5"/>
    <mergeCell ref="O5:P5"/>
    <mergeCell ref="Q5:S5"/>
    <mergeCell ref="W5:X5"/>
    <mergeCell ref="Y5:Z5"/>
    <mergeCell ref="AA5:A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HOME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 Hartle</dc:creator>
  <cp:keywords/>
  <dc:description/>
  <cp:lastModifiedBy>Thom Hartle</cp:lastModifiedBy>
  <cp:revision/>
  <dcterms:created xsi:type="dcterms:W3CDTF">2015-08-20T20:17:21Z</dcterms:created>
  <dcterms:modified xsi:type="dcterms:W3CDTF">2023-02-22T22:38:13Z</dcterms:modified>
  <cp:category/>
  <cp:contentStatus/>
</cp:coreProperties>
</file>