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hartle\Desktop\Excel Apps\All Stuff\"/>
    </mc:Choice>
  </mc:AlternateContent>
  <bookViews>
    <workbookView xWindow="0" yWindow="0" windowWidth="28800" windowHeight="142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2" i="1" l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  <c r="K1" i="1"/>
  <c r="C26" i="1"/>
  <c r="A1" i="1"/>
  <c r="B1" i="1" s="1"/>
  <c r="B2" i="1" l="1"/>
  <c r="A3" i="1"/>
  <c r="A2" i="1"/>
  <c r="C1" i="1"/>
  <c r="D26" i="1" s="1"/>
  <c r="D1" i="1" s="1"/>
  <c r="C2" i="1" l="1"/>
  <c r="F1" i="1" s="1"/>
  <c r="E1" i="1" s="1"/>
  <c r="J1" i="1" s="1"/>
  <c r="B3" i="1"/>
  <c r="C3" i="1" l="1"/>
  <c r="F2" i="1" s="1"/>
  <c r="B4" i="1"/>
  <c r="G1" i="1" l="1"/>
  <c r="H1" i="1"/>
  <c r="I1" i="1" s="1"/>
  <c r="E2" i="1"/>
  <c r="C4" i="1"/>
  <c r="C5" i="1" s="1"/>
  <c r="B5" i="1"/>
  <c r="G2" i="1" l="1"/>
  <c r="J2" i="1"/>
  <c r="L1" i="1"/>
  <c r="F4" i="1"/>
  <c r="E4" i="1" s="1"/>
  <c r="J4" i="1" s="1"/>
  <c r="F3" i="1"/>
  <c r="E3" i="1" s="1"/>
  <c r="J3" i="1" s="1"/>
  <c r="H2" i="1"/>
  <c r="I2" i="1" s="1"/>
  <c r="C6" i="1"/>
  <c r="B6" i="1"/>
  <c r="M1" i="1"/>
  <c r="F5" i="1" l="1"/>
  <c r="E5" i="1" s="1"/>
  <c r="J5" i="1" s="1"/>
  <c r="H3" i="1"/>
  <c r="I3" i="1" s="1"/>
  <c r="G3" i="1"/>
  <c r="L2" i="1"/>
  <c r="B7" i="1"/>
  <c r="C7" i="1"/>
  <c r="H4" i="1"/>
  <c r="I4" i="1" s="1"/>
  <c r="G4" i="1"/>
  <c r="M2" i="1"/>
  <c r="N1" i="1"/>
  <c r="L3" i="1" l="1"/>
  <c r="F6" i="1"/>
  <c r="E6" i="1" s="1"/>
  <c r="J6" i="1" s="1"/>
  <c r="C8" i="1"/>
  <c r="B8" i="1"/>
  <c r="H5" i="1"/>
  <c r="I5" i="1" s="1"/>
  <c r="G5" i="1"/>
  <c r="L4" i="1"/>
  <c r="N2" i="1"/>
  <c r="M3" i="1"/>
  <c r="N3" i="1"/>
  <c r="N4" i="1"/>
  <c r="F7" i="1" l="1"/>
  <c r="E7" i="1" s="1"/>
  <c r="J7" i="1" s="1"/>
  <c r="L5" i="1"/>
  <c r="C9" i="1"/>
  <c r="B9" i="1"/>
  <c r="H6" i="1"/>
  <c r="I6" i="1" s="1"/>
  <c r="G6" i="1"/>
  <c r="M4" i="1"/>
  <c r="N5" i="1"/>
  <c r="F8" i="1" l="1"/>
  <c r="E8" i="1" s="1"/>
  <c r="J8" i="1" s="1"/>
  <c r="C10" i="1"/>
  <c r="B10" i="1"/>
  <c r="H7" i="1"/>
  <c r="I7" i="1" s="1"/>
  <c r="G7" i="1"/>
  <c r="L6" i="1"/>
  <c r="M5" i="1"/>
  <c r="M6" i="1"/>
  <c r="F9" i="1" l="1"/>
  <c r="E9" i="1" s="1"/>
  <c r="J9" i="1" s="1"/>
  <c r="L7" i="1"/>
  <c r="H8" i="1"/>
  <c r="I8" i="1" s="1"/>
  <c r="G8" i="1"/>
  <c r="B11" i="1"/>
  <c r="C11" i="1"/>
  <c r="N7" i="1"/>
  <c r="N6" i="1"/>
  <c r="F10" i="1" l="1"/>
  <c r="E10" i="1" s="1"/>
  <c r="B12" i="1"/>
  <c r="C12" i="1"/>
  <c r="G9" i="1"/>
  <c r="H9" i="1"/>
  <c r="I9" i="1" s="1"/>
  <c r="L8" i="1"/>
  <c r="M7" i="1"/>
  <c r="N8" i="1"/>
  <c r="G10" i="1" l="1"/>
  <c r="J10" i="1"/>
  <c r="F11" i="1"/>
  <c r="E11" i="1" s="1"/>
  <c r="J11" i="1" s="1"/>
  <c r="H10" i="1"/>
  <c r="I10" i="1" s="1"/>
  <c r="C13" i="1"/>
  <c r="B13" i="1"/>
  <c r="L9" i="1"/>
  <c r="M8" i="1"/>
  <c r="M9" i="1"/>
  <c r="F12" i="1" l="1"/>
  <c r="E12" i="1" s="1"/>
  <c r="J12" i="1" s="1"/>
  <c r="L10" i="1"/>
  <c r="C14" i="1"/>
  <c r="B14" i="1"/>
  <c r="H11" i="1"/>
  <c r="I11" i="1" s="1"/>
  <c r="G11" i="1"/>
  <c r="N10" i="1"/>
  <c r="N9" i="1"/>
  <c r="F13" i="1" l="1"/>
  <c r="E13" i="1" s="1"/>
  <c r="G12" i="1"/>
  <c r="H12" i="1"/>
  <c r="I12" i="1" s="1"/>
  <c r="L11" i="1"/>
  <c r="C15" i="1"/>
  <c r="B15" i="1"/>
  <c r="N11" i="1"/>
  <c r="M10" i="1"/>
  <c r="H13" i="1" l="1"/>
  <c r="I13" i="1" s="1"/>
  <c r="J13" i="1"/>
  <c r="F14" i="1"/>
  <c r="E14" i="1" s="1"/>
  <c r="G13" i="1"/>
  <c r="C16" i="1"/>
  <c r="B16" i="1"/>
  <c r="L12" i="1"/>
  <c r="M11" i="1"/>
  <c r="M12" i="1"/>
  <c r="G14" i="1" l="1"/>
  <c r="J14" i="1"/>
  <c r="F15" i="1"/>
  <c r="E15" i="1" s="1"/>
  <c r="J15" i="1" s="1"/>
  <c r="L13" i="1"/>
  <c r="H14" i="1"/>
  <c r="I14" i="1" s="1"/>
  <c r="C17" i="1"/>
  <c r="B17" i="1"/>
  <c r="N12" i="1"/>
  <c r="M13" i="1"/>
  <c r="F16" i="1" l="1"/>
  <c r="E16" i="1" s="1"/>
  <c r="J16" i="1" s="1"/>
  <c r="L14" i="1"/>
  <c r="C18" i="1"/>
  <c r="B18" i="1"/>
  <c r="H15" i="1"/>
  <c r="I15" i="1" s="1"/>
  <c r="G15" i="1"/>
  <c r="N14" i="1"/>
  <c r="N13" i="1"/>
  <c r="F17" i="1" l="1"/>
  <c r="E17" i="1" s="1"/>
  <c r="L15" i="1"/>
  <c r="C19" i="1"/>
  <c r="B19" i="1"/>
  <c r="H16" i="1"/>
  <c r="I16" i="1" s="1"/>
  <c r="G16" i="1"/>
  <c r="M14" i="1"/>
  <c r="N15" i="1"/>
  <c r="H17" i="1" l="1"/>
  <c r="I17" i="1" s="1"/>
  <c r="J17" i="1"/>
  <c r="F18" i="1"/>
  <c r="E18" i="1" s="1"/>
  <c r="J18" i="1" s="1"/>
  <c r="G17" i="1"/>
  <c r="L16" i="1"/>
  <c r="C20" i="1"/>
  <c r="B20" i="1"/>
  <c r="M16" i="1"/>
  <c r="M15" i="1"/>
  <c r="N16" i="1"/>
  <c r="F19" i="1" l="1"/>
  <c r="E19" i="1" s="1"/>
  <c r="J19" i="1" s="1"/>
  <c r="L17" i="1"/>
  <c r="C21" i="1"/>
  <c r="B21" i="1"/>
  <c r="G18" i="1"/>
  <c r="H18" i="1"/>
  <c r="I18" i="1" s="1"/>
  <c r="M17" i="1"/>
  <c r="N17" i="1"/>
  <c r="F20" i="1" l="1"/>
  <c r="E20" i="1" s="1"/>
  <c r="J20" i="1" s="1"/>
  <c r="G19" i="1"/>
  <c r="H19" i="1"/>
  <c r="I19" i="1" s="1"/>
  <c r="L18" i="1"/>
  <c r="C22" i="1"/>
  <c r="B22" i="1"/>
  <c r="M18" i="1"/>
  <c r="N18" i="1"/>
  <c r="F21" i="1" l="1"/>
  <c r="E21" i="1" s="1"/>
  <c r="J21" i="1" s="1"/>
  <c r="L19" i="1"/>
  <c r="G20" i="1"/>
  <c r="H20" i="1"/>
  <c r="I20" i="1" s="1"/>
  <c r="C23" i="1"/>
  <c r="B23" i="1"/>
  <c r="M19" i="1"/>
  <c r="F22" i="1" l="1"/>
  <c r="E22" i="1" s="1"/>
  <c r="J22" i="1" s="1"/>
  <c r="L20" i="1"/>
  <c r="H21" i="1"/>
  <c r="I21" i="1" s="1"/>
  <c r="G21" i="1"/>
  <c r="N19" i="1"/>
  <c r="N20" i="1"/>
  <c r="M20" i="1"/>
  <c r="L21" i="1" l="1"/>
  <c r="G22" i="1"/>
  <c r="H22" i="1"/>
  <c r="I22" i="1" s="1"/>
  <c r="N21" i="1"/>
  <c r="L22" i="1" l="1"/>
  <c r="M21" i="1"/>
  <c r="N22" i="1"/>
  <c r="M22" i="1" l="1"/>
</calcChain>
</file>

<file path=xl/sharedStrings.xml><?xml version="1.0" encoding="utf-8"?>
<sst xmlns="http://schemas.openxmlformats.org/spreadsheetml/2006/main" count="17" uniqueCount="16">
  <si>
    <t xml:space="preserve">This is checking if the current month's third </t>
  </si>
  <si>
    <t xml:space="preserve">has occurred then cell D1 has a 1 and the </t>
  </si>
  <si>
    <t>Symbol</t>
  </si>
  <si>
    <t>AHDD</t>
  </si>
  <si>
    <t>CADD</t>
  </si>
  <si>
    <t>Aluminum</t>
  </si>
  <si>
    <t>Copper</t>
  </si>
  <si>
    <t>PBDD</t>
  </si>
  <si>
    <t>Lead</t>
  </si>
  <si>
    <t>NIDD</t>
  </si>
  <si>
    <t>Nickel</t>
  </si>
  <si>
    <t xml:space="preserve">SNDD </t>
  </si>
  <si>
    <t>Tin</t>
  </si>
  <si>
    <t>ZDSD</t>
  </si>
  <si>
    <t>Zinc</t>
  </si>
  <si>
    <t>date columns know to start with the next month.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</si>
</sst>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4" fontId="0" fillId="0" borderId="0" xfId="0" applyNumberFormat="1"/>
    <xf numFmtId="1" fontId="0" fillId="0" borderId="0" xfId="0" applyNumberFormat="1"/>
    <xf numFmtId="2" fontId="0" fillId="0" borderId="0" xfId="0" applyNumberFormat="1"/>
    <xf numFmtId="0" fontId="0" fillId="0" borderId="0" xfId="0" applyBorder="1"/>
    <xf numFmtId="0" fontId="1" fillId="2" borderId="0" xfId="0" applyFont="1" applyFill="1" applyBorder="1" applyAlignment="1" applyProtection="1">
      <alignment horizontal="center"/>
      <protection locked="0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/>
    <xf numFmtId="2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2747</v>
        <stp/>
        <stp>ContractData</stp>
        <stp>AHDD15K24</stp>
        <stp>T_Settlement</stp>
        <tr r="M16" s="1"/>
      </tp>
      <tp>
        <v>2777.5</v>
        <stp/>
        <stp>ContractData</stp>
        <stp>AHDD16V24</stp>
        <stp>T_Settlement</stp>
        <tr r="M21" s="1"/>
      </tp>
      <tp>
        <v>2717.25</v>
        <stp/>
        <stp>ContractData</stp>
        <stp>AHDD17F24</stp>
        <stp>T_Settlement</stp>
        <tr r="M12" s="1"/>
      </tp>
      <tp>
        <v>2758.5</v>
        <stp/>
        <stp>ContractData</stp>
        <stp>AHDD17N24</stp>
        <stp>T_Settlement</stp>
        <tr r="M18" s="1"/>
      </tp>
      <tp>
        <v>2739.5</v>
        <stp/>
        <stp>ContractData</stp>
        <stp>AHDD17J24</stp>
        <stp>T_Settlement</stp>
        <tr r="M15" s="1"/>
      </tp>
      <tp>
        <v>2771.5</v>
        <stp/>
        <stp>ContractData</stp>
        <stp>AHDD18U24</stp>
        <stp>T_Settlement</stp>
        <tr r="M20" s="1"/>
      </tp>
      <tp>
        <v>2752.5</v>
        <stp/>
        <stp>ContractData</stp>
        <stp>AHDD19M24</stp>
        <stp>T_Settlement</stp>
        <tr r="M17" s="1"/>
      </tp>
      <tp>
        <v>2783</v>
        <stp/>
        <stp>ContractData</stp>
        <stp>AHDD20X24</stp>
        <stp>T_Settlement</stp>
        <tr r="M22" s="1"/>
      </tp>
      <tp>
        <v>2732</v>
        <stp/>
        <stp>ContractData</stp>
        <stp>AHDD20H24</stp>
        <stp>T_Settlement</stp>
        <tr r="M14" s="1"/>
      </tp>
      <tp>
        <v>2765.5</v>
        <stp/>
        <stp>ContractData</stp>
        <stp>AHDD21Q24</stp>
        <stp>T_Settlement</stp>
        <tr r="M19" s="1"/>
      </tp>
      <tp>
        <v>2725</v>
        <stp/>
        <stp>ContractData</stp>
        <stp>AHDD21G24</stp>
        <stp>T_Settlement</stp>
        <tr r="M13" s="1"/>
      </tp>
      <tp>
        <v>2689</v>
        <stp/>
        <stp>ContractData</stp>
        <stp>AHDD20U23</stp>
        <stp>T_Settlement</stp>
        <tr r="M8" s="1"/>
      </tp>
      <tp>
        <v>2710.5</v>
        <stp/>
        <stp>ContractData</stp>
        <stp>AHDD20Z23</stp>
        <stp>T_Settlement</stp>
        <tr r="M11" s="1"/>
      </tp>
      <tp>
        <v>2661.5</v>
        <stp/>
        <stp>ContractData</stp>
        <stp>AHDD21M23</stp>
        <stp>T_Settlement</stp>
        <tr r="M5" s="1"/>
      </tp>
      <tp>
        <v>2702.5</v>
        <stp/>
        <stp>ContractData</stp>
        <stp>AHDD15X23</stp>
        <stp>T_Settlement</stp>
        <tr r="M10" s="1"/>
      </tp>
      <tp>
        <v>2609.75</v>
        <stp/>
        <stp>ContractData</stp>
        <stp>AHDD15G23</stp>
        <stp>T_Settlement</stp>
        <tr r="M1" s="1"/>
      </tp>
      <tp>
        <v>2622.75</v>
        <stp/>
        <stp>ContractData</stp>
        <stp>AHDD15H23</stp>
        <stp>T_Settlement</stp>
        <tr r="M2" s="1"/>
      </tp>
      <tp>
        <v>2680</v>
        <stp/>
        <stp>ContractData</stp>
        <stp>AHDD16Q23</stp>
        <stp>T_Settlement</stp>
        <tr r="M7" s="1"/>
      </tp>
      <tp>
        <v>2648</v>
        <stp/>
        <stp>ContractData</stp>
        <stp>AHDD17K23</stp>
        <stp>T_Settlement</stp>
        <tr r="M4" s="1"/>
      </tp>
      <tp>
        <v>2696.25</v>
        <stp/>
        <stp>ContractData</stp>
        <stp>AHDD18V23</stp>
        <stp>T_Settlement</stp>
        <tr r="M9" s="1"/>
      </tp>
      <tp>
        <v>2671</v>
        <stp/>
        <stp>ContractData</stp>
        <stp>AHDD19N23</stp>
        <stp>T_Settlement</stp>
        <tr r="M6" s="1"/>
      </tp>
      <tp>
        <v>2636.25</v>
        <stp/>
        <stp>ContractData</stp>
        <stp>AHDD19J23</stp>
        <stp>T_Settlement</stp>
        <tr r="M3" s="1"/>
      </tp>
      <tp t="s">
        <v>LME Aluminium, May 24</v>
        <stp/>
        <stp>ContractData</stp>
        <stp>AHDD15K24</stp>
        <stp>LongDescription</stp>
        <tr r="N16" s="1"/>
      </tp>
      <tp t="s">
        <v>LME Aluminium, May 23</v>
        <stp/>
        <stp>ContractData</stp>
        <stp>AHDD17K23</stp>
        <stp>LongDescription</stp>
        <tr r="N4" s="1"/>
      </tp>
      <tp t="s">
        <v>LME Aluminium, Apr 24</v>
        <stp/>
        <stp>ContractData</stp>
        <stp>AHDD17J24</stp>
        <stp>LongDescription</stp>
        <tr r="N15" s="1"/>
      </tp>
      <tp t="s">
        <v>LME Aluminium, Apr 23</v>
        <stp/>
        <stp>ContractData</stp>
        <stp>AHDD19J23</stp>
        <stp>LongDescription</stp>
        <tr r="N3" s="1"/>
      </tp>
      <tp t="s">
        <v>LME Aluminium, Mar 24</v>
        <stp/>
        <stp>ContractData</stp>
        <stp>AHDD20H24</stp>
        <stp>LongDescription</stp>
        <tr r="N14" s="1"/>
      </tp>
      <tp t="s">
        <v>LME Aluminium, Mar 23</v>
        <stp/>
        <stp>ContractData</stp>
        <stp>AHDD15H23</stp>
        <stp>LongDescription</stp>
        <tr r="N2" s="1"/>
      </tp>
      <tp t="s">
        <v>LME Aluminium, Jul 24</v>
        <stp/>
        <stp>ContractData</stp>
        <stp>AHDD17N24</stp>
        <stp>LongDescription</stp>
        <tr r="N18" s="1"/>
      </tp>
      <tp t="s">
        <v>LME Aluminium, Jul 23</v>
        <stp/>
        <stp>ContractData</stp>
        <stp>AHDD19N23</stp>
        <stp>LongDescription</stp>
        <tr r="N6" s="1"/>
      </tp>
      <tp t="s">
        <v>LME Aluminium, Jun 24</v>
        <stp/>
        <stp>ContractData</stp>
        <stp>AHDD19M24</stp>
        <stp>LongDescription</stp>
        <tr r="N17" s="1"/>
      </tp>
      <tp t="s">
        <v>LME Aluminium, Jun 23</v>
        <stp/>
        <stp>ContractData</stp>
        <stp>AHDD21M23</stp>
        <stp>LongDescription</stp>
        <tr r="N5" s="1"/>
      </tp>
      <tp t="s">
        <v>LME Aluminium, Feb 24</v>
        <stp/>
        <stp>ContractData</stp>
        <stp>AHDD21G24</stp>
        <stp>LongDescription</stp>
        <tr r="N13" s="1"/>
      </tp>
      <tp t="s">
        <v>LME Aluminium, Feb 23</v>
        <stp/>
        <stp>ContractData</stp>
        <stp>AHDD15G23</stp>
        <stp>LongDescription</stp>
        <tr r="N1" s="1"/>
      </tp>
      <tp t="s">
        <v>LME Aluminium, Jan 24</v>
        <stp/>
        <stp>ContractData</stp>
        <stp>AHDD17F24</stp>
        <stp>LongDescription</stp>
        <tr r="N12" s="1"/>
      </tp>
      <tp t="s">
        <v>LME Aluminium, Dec 23</v>
        <stp/>
        <stp>ContractData</stp>
        <stp>AHDD20Z23</stp>
        <stp>LongDescription</stp>
        <tr r="N11" s="1"/>
      </tp>
      <tp t="s">
        <v>LME Aluminium, Nov 24</v>
        <stp/>
        <stp>ContractData</stp>
        <stp>AHDD20X24</stp>
        <stp>LongDescription</stp>
        <tr r="N22" s="1"/>
      </tp>
      <tp t="s">
        <v>LME Aluminium, Nov 23</v>
        <stp/>
        <stp>ContractData</stp>
        <stp>AHDD15X23</stp>
        <stp>LongDescription</stp>
        <tr r="N10" s="1"/>
      </tp>
      <tp t="s">
        <v>LME Aluminium, Aug 24</v>
        <stp/>
        <stp>ContractData</stp>
        <stp>AHDD21Q24</stp>
        <stp>LongDescription</stp>
        <tr r="N19" s="1"/>
      </tp>
      <tp t="s">
        <v>LME Aluminium, Aug 23</v>
        <stp/>
        <stp>ContractData</stp>
        <stp>AHDD16Q23</stp>
        <stp>LongDescription</stp>
        <tr r="N7" s="1"/>
      </tp>
      <tp t="s">
        <v>LME Aluminium, Oct 24</v>
        <stp/>
        <stp>ContractData</stp>
        <stp>AHDD16V24</stp>
        <stp>LongDescription</stp>
        <tr r="N21" s="1"/>
      </tp>
      <tp t="s">
        <v>LME Aluminium, Oct 23</v>
        <stp/>
        <stp>ContractData</stp>
        <stp>AHDD18V23</stp>
        <stp>LongDescription</stp>
        <tr r="N9" s="1"/>
      </tp>
      <tp t="s">
        <v>LME Aluminium, Sep 24</v>
        <stp/>
        <stp>ContractData</stp>
        <stp>AHDD18U24</stp>
        <stp>LongDescription</stp>
        <tr r="N20" s="1"/>
      </tp>
      <tp t="s">
        <v>LME Aluminium, Sep 23</v>
        <stp/>
        <stp>ContractData</stp>
        <stp>AHDD20U23</stp>
        <stp>LongDescription</stp>
        <tr r="N8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6"/>
  <sheetViews>
    <sheetView tabSelected="1" workbookViewId="0">
      <selection activeCell="D31" sqref="D31"/>
    </sheetView>
  </sheetViews>
  <sheetFormatPr defaultRowHeight="16.5" x14ac:dyDescent="0.3"/>
  <cols>
    <col min="1" max="1" width="10.375" customWidth="1"/>
    <col min="3" max="3" width="10.375" customWidth="1"/>
    <col min="4" max="4" width="9.375" style="1" bestFit="1" customWidth="1"/>
    <col min="5" max="5" width="13.375" customWidth="1"/>
    <col min="6" max="6" width="10.625" bestFit="1" customWidth="1"/>
    <col min="12" max="12" width="11.5" customWidth="1"/>
    <col min="13" max="13" width="12.625" style="7" customWidth="1"/>
    <col min="14" max="14" width="25.75" customWidth="1"/>
  </cols>
  <sheetData>
    <row r="1" spans="1:25" x14ac:dyDescent="0.3">
      <c r="A1" s="1">
        <f ca="1">TODAY()</f>
        <v>44952</v>
      </c>
      <c r="B1">
        <f ca="1">MONTH(A1)</f>
        <v>1</v>
      </c>
      <c r="C1" s="2">
        <f ca="1">YEAR($A$1)</f>
        <v>2023</v>
      </c>
      <c r="D1" s="2">
        <f ca="1">IF(C26&gt;D26,1,0)</f>
        <v>1</v>
      </c>
      <c r="E1" s="1">
        <f ca="1">IF($D$1=1,F1,DATE(C1,B1,1+((3-(4&gt;=WEEKDAY(DATE(C1,B1,1))))*7)+(4-WEEKDAY(DATE(C1,B1,1)))))</f>
        <v>44972</v>
      </c>
      <c r="F1" s="1">
        <f ca="1">DATE(C2,B2,1+((3-(4&gt;=WEEKDAY(DATE(C2,B2,1))))*7)+(4-WEEKDAY(DATE(C2,B2,1))))</f>
        <v>44972</v>
      </c>
      <c r="G1">
        <f ca="1">DAY(E1)</f>
        <v>15</v>
      </c>
      <c r="H1">
        <f ca="1">MONTH(E1)</f>
        <v>2</v>
      </c>
      <c r="I1" t="str">
        <f ca="1">IF(H1=1,"F",IF(H1=2,"G",IF(H1=3,"H",IF(H1=4,"J",IF(H1=5,"K",IF(H1=6,"M",IF(H1=7,"N",IF(H1=8,"Q",IF(H1=9,"U",IF(H1=10,"V",IF(H1=11,"X",IF(H1=12,"Z"))))))))))))</f>
        <v>G</v>
      </c>
      <c r="J1" t="str">
        <f ca="1">RIGHT(YEAR(E1),2)</f>
        <v>23</v>
      </c>
      <c r="K1" s="1" t="str">
        <f>$D$31</f>
        <v>AHDD</v>
      </c>
      <c r="L1" t="str">
        <f ca="1">K1&amp;G1&amp;I1&amp;J1</f>
        <v>AHDD15G23</v>
      </c>
      <c r="M1" s="9">
        <f ca="1">RTD("cqg.rtd", ,"ContractData", L1,"T_Settlement")</f>
        <v>2609.75</v>
      </c>
      <c r="N1" t="str">
        <f ca="1">RTD("cqg.rtd", ,"ContractData",L1,"LongDescription")</f>
        <v>LME Aluminium, Feb 23</v>
      </c>
      <c r="O1" s="3"/>
      <c r="Q1" s="3"/>
      <c r="T1" s="3"/>
      <c r="U1" s="3"/>
    </row>
    <row r="2" spans="1:25" x14ac:dyDescent="0.3">
      <c r="A2" s="1">
        <f ca="1">DATE(YEAR(A1),1,1)</f>
        <v>44927</v>
      </c>
      <c r="B2">
        <f ca="1">IF(B1=12,1,B1+1)</f>
        <v>2</v>
      </c>
      <c r="C2" s="2">
        <f t="shared" ref="C2:C23" ca="1" si="0">IF(B1=12,YEAR($A$3),IF(YEAR($A$2)&lt;&gt;C1,YEAR($A$3),C1))</f>
        <v>2023</v>
      </c>
      <c r="D2" s="2"/>
      <c r="E2" s="1">
        <f t="shared" ref="E2:E20" ca="1" si="1">IF($D$1=1,F2,DATE(C2,B2,1+((3-(4&gt;=WEEKDAY(DATE(C2,B2,1))))*7)+(4-WEEKDAY(DATE(C2,B2,1)))))</f>
        <v>45000</v>
      </c>
      <c r="F2" s="1">
        <f ca="1">DATE(C3,B3,1+((3-(4&gt;=WEEKDAY(DATE(C3,B3,1))))*7)+(4-WEEKDAY(DATE(C3,B3,1))))</f>
        <v>45000</v>
      </c>
      <c r="G2">
        <f t="shared" ref="G2:G22" ca="1" si="2">DAY(E2)</f>
        <v>15</v>
      </c>
      <c r="H2">
        <f t="shared" ref="H2:H22" ca="1" si="3">MONTH(E2)</f>
        <v>3</v>
      </c>
      <c r="I2" t="str">
        <f t="shared" ref="I2:I22" ca="1" si="4">IF(H2=1,"F",IF(H2=2,"G",IF(H2=3,"H",IF(H2=4,"J",IF(H2=5,"K",IF(H2=6,"M",IF(H2=7,"N",IF(H2=8,"Q",IF(H2=9,"U",IF(H2=10,"V",IF(H2=11,"X",IF(H2=12,"Z"))))))))))))</f>
        <v>H</v>
      </c>
      <c r="J2" t="str">
        <f t="shared" ref="J2:J22" ca="1" si="5">RIGHT(YEAR(E2),2)</f>
        <v>23</v>
      </c>
      <c r="K2" s="1" t="str">
        <f t="shared" ref="K2:K23" si="6">$D$31</f>
        <v>AHDD</v>
      </c>
      <c r="L2" t="str">
        <f t="shared" ref="L2:L22" ca="1" si="7">K2&amp;G2&amp;I2&amp;J2</f>
        <v>AHDD15H23</v>
      </c>
      <c r="M2" s="9">
        <f ca="1">RTD("cqg.rtd", ,"ContractData", L2,"T_Settlement")</f>
        <v>2622.75</v>
      </c>
      <c r="N2" t="str">
        <f ca="1">RTD("cqg.rtd", ,"ContractData",L2,"LongDescription")</f>
        <v>LME Aluminium, Mar 23</v>
      </c>
      <c r="O2" s="3"/>
      <c r="Q2" s="3"/>
      <c r="T2" s="3"/>
      <c r="U2" s="3"/>
    </row>
    <row r="3" spans="1:25" x14ac:dyDescent="0.3">
      <c r="A3" s="1">
        <f ca="1">DATE(YEAR(A1)+1,1,1)</f>
        <v>45292</v>
      </c>
      <c r="B3">
        <f t="shared" ref="B3:B23" ca="1" si="8">IF(B2=12,1,B2+1)</f>
        <v>3</v>
      </c>
      <c r="C3" s="2">
        <f t="shared" ca="1" si="0"/>
        <v>2023</v>
      </c>
      <c r="D3" s="2"/>
      <c r="E3" s="1">
        <f t="shared" ca="1" si="1"/>
        <v>45035</v>
      </c>
      <c r="F3" s="1">
        <f t="shared" ref="F3:F20" ca="1" si="9">DATE(C4,B4,1+((3-(4&gt;=WEEKDAY(DATE(C4,B4,1))))*7)+(4-WEEKDAY(DATE(C4,B4,1))))</f>
        <v>45035</v>
      </c>
      <c r="G3">
        <f t="shared" ca="1" si="2"/>
        <v>19</v>
      </c>
      <c r="H3">
        <f t="shared" ca="1" si="3"/>
        <v>4</v>
      </c>
      <c r="I3" t="str">
        <f t="shared" ca="1" si="4"/>
        <v>J</v>
      </c>
      <c r="J3" t="str">
        <f t="shared" ca="1" si="5"/>
        <v>23</v>
      </c>
      <c r="K3" s="1" t="str">
        <f t="shared" si="6"/>
        <v>AHDD</v>
      </c>
      <c r="L3" t="str">
        <f t="shared" ca="1" si="7"/>
        <v>AHDD19J23</v>
      </c>
      <c r="M3" s="9">
        <f ca="1">RTD("cqg.rtd", ,"ContractData", L3,"T_Settlement")</f>
        <v>2636.25</v>
      </c>
      <c r="N3" t="str">
        <f ca="1">RTD("cqg.rtd", ,"ContractData",L3,"LongDescription")</f>
        <v>LME Aluminium, Apr 23</v>
      </c>
      <c r="O3" s="3"/>
      <c r="Q3" s="3"/>
      <c r="T3" s="3"/>
      <c r="U3" s="3"/>
    </row>
    <row r="4" spans="1:25" x14ac:dyDescent="0.3">
      <c r="B4">
        <f t="shared" ca="1" si="8"/>
        <v>4</v>
      </c>
      <c r="C4" s="2">
        <f t="shared" ca="1" si="0"/>
        <v>2023</v>
      </c>
      <c r="D4" s="2"/>
      <c r="E4" s="1">
        <f t="shared" ca="1" si="1"/>
        <v>45063</v>
      </c>
      <c r="F4" s="1">
        <f t="shared" ca="1" si="9"/>
        <v>45063</v>
      </c>
      <c r="G4">
        <f t="shared" ca="1" si="2"/>
        <v>17</v>
      </c>
      <c r="H4">
        <f t="shared" ca="1" si="3"/>
        <v>5</v>
      </c>
      <c r="I4" t="str">
        <f t="shared" ca="1" si="4"/>
        <v>K</v>
      </c>
      <c r="J4" t="str">
        <f t="shared" ca="1" si="5"/>
        <v>23</v>
      </c>
      <c r="K4" s="1" t="str">
        <f t="shared" si="6"/>
        <v>AHDD</v>
      </c>
      <c r="L4" t="str">
        <f t="shared" ca="1" si="7"/>
        <v>AHDD17K23</v>
      </c>
      <c r="M4" s="9">
        <f ca="1">RTD("cqg.rtd", ,"ContractData", L4,"T_Settlement")</f>
        <v>2648</v>
      </c>
      <c r="N4" t="str">
        <f ca="1">RTD("cqg.rtd", ,"ContractData",L4,"LongDescription")</f>
        <v>LME Aluminium, May 23</v>
      </c>
      <c r="O4" s="3"/>
      <c r="Q4" s="3"/>
      <c r="T4" s="3"/>
      <c r="U4" s="3"/>
    </row>
    <row r="5" spans="1:25" x14ac:dyDescent="0.3">
      <c r="B5">
        <f t="shared" ca="1" si="8"/>
        <v>5</v>
      </c>
      <c r="C5" s="2">
        <f t="shared" ca="1" si="0"/>
        <v>2023</v>
      </c>
      <c r="D5" s="2"/>
      <c r="E5" s="1">
        <f t="shared" ca="1" si="1"/>
        <v>45098</v>
      </c>
      <c r="F5" s="1">
        <f t="shared" ca="1" si="9"/>
        <v>45098</v>
      </c>
      <c r="G5">
        <f t="shared" ca="1" si="2"/>
        <v>21</v>
      </c>
      <c r="H5">
        <f t="shared" ca="1" si="3"/>
        <v>6</v>
      </c>
      <c r="I5" t="str">
        <f t="shared" ca="1" si="4"/>
        <v>M</v>
      </c>
      <c r="J5" t="str">
        <f t="shared" ca="1" si="5"/>
        <v>23</v>
      </c>
      <c r="K5" s="1" t="str">
        <f t="shared" si="6"/>
        <v>AHDD</v>
      </c>
      <c r="L5" t="str">
        <f t="shared" ca="1" si="7"/>
        <v>AHDD21M23</v>
      </c>
      <c r="M5" s="9">
        <f ca="1">RTD("cqg.rtd", ,"ContractData", L5,"T_Settlement")</f>
        <v>2661.5</v>
      </c>
      <c r="N5" t="str">
        <f ca="1">RTD("cqg.rtd", ,"ContractData",L5,"LongDescription")</f>
        <v>LME Aluminium, Jun 23</v>
      </c>
      <c r="O5" s="3"/>
      <c r="Q5" s="3"/>
      <c r="T5" s="3"/>
      <c r="U5" s="3"/>
      <c r="W5" s="4"/>
      <c r="X5" s="4"/>
      <c r="Y5" s="4"/>
    </row>
    <row r="6" spans="1:25" x14ac:dyDescent="0.3">
      <c r="B6">
        <f t="shared" ca="1" si="8"/>
        <v>6</v>
      </c>
      <c r="C6" s="2">
        <f t="shared" ca="1" si="0"/>
        <v>2023</v>
      </c>
      <c r="D6" s="2"/>
      <c r="E6" s="1">
        <f t="shared" ca="1" si="1"/>
        <v>45126</v>
      </c>
      <c r="F6" s="1">
        <f t="shared" ca="1" si="9"/>
        <v>45126</v>
      </c>
      <c r="G6">
        <f t="shared" ca="1" si="2"/>
        <v>19</v>
      </c>
      <c r="H6">
        <f t="shared" ca="1" si="3"/>
        <v>7</v>
      </c>
      <c r="I6" t="str">
        <f t="shared" ca="1" si="4"/>
        <v>N</v>
      </c>
      <c r="J6" t="str">
        <f t="shared" ca="1" si="5"/>
        <v>23</v>
      </c>
      <c r="K6" s="1" t="str">
        <f t="shared" si="6"/>
        <v>AHDD</v>
      </c>
      <c r="L6" t="str">
        <f t="shared" ca="1" si="7"/>
        <v>AHDD19N23</v>
      </c>
      <c r="M6" s="9">
        <f ca="1">RTD("cqg.rtd", ,"ContractData", L6,"T_Settlement")</f>
        <v>2671</v>
      </c>
      <c r="N6" t="str">
        <f ca="1">RTD("cqg.rtd", ,"ContractData",L6,"LongDescription")</f>
        <v>LME Aluminium, Jul 23</v>
      </c>
      <c r="O6" s="3"/>
      <c r="Q6" s="3"/>
      <c r="T6" s="3"/>
      <c r="U6" s="3"/>
      <c r="W6" s="4"/>
      <c r="X6" s="5"/>
      <c r="Y6" s="4"/>
    </row>
    <row r="7" spans="1:25" x14ac:dyDescent="0.3">
      <c r="B7">
        <f t="shared" ca="1" si="8"/>
        <v>7</v>
      </c>
      <c r="C7" s="2">
        <f t="shared" ca="1" si="0"/>
        <v>2023</v>
      </c>
      <c r="D7" s="2"/>
      <c r="E7" s="1">
        <f t="shared" ca="1" si="1"/>
        <v>45154</v>
      </c>
      <c r="F7" s="1">
        <f t="shared" ca="1" si="9"/>
        <v>45154</v>
      </c>
      <c r="G7">
        <f t="shared" ca="1" si="2"/>
        <v>16</v>
      </c>
      <c r="H7">
        <f t="shared" ca="1" si="3"/>
        <v>8</v>
      </c>
      <c r="I7" t="str">
        <f t="shared" ca="1" si="4"/>
        <v>Q</v>
      </c>
      <c r="J7" t="str">
        <f t="shared" ca="1" si="5"/>
        <v>23</v>
      </c>
      <c r="K7" s="1" t="str">
        <f t="shared" si="6"/>
        <v>AHDD</v>
      </c>
      <c r="L7" t="str">
        <f t="shared" ca="1" si="7"/>
        <v>AHDD16Q23</v>
      </c>
      <c r="M7" s="9">
        <f ca="1">RTD("cqg.rtd", ,"ContractData", L7,"T_Settlement")</f>
        <v>2680</v>
      </c>
      <c r="N7" t="str">
        <f ca="1">RTD("cqg.rtd", ,"ContractData",L7,"LongDescription")</f>
        <v>LME Aluminium, Aug 23</v>
      </c>
      <c r="O7" s="3"/>
      <c r="Q7" s="3"/>
      <c r="T7" s="3"/>
      <c r="U7" s="3"/>
      <c r="W7" s="4"/>
      <c r="X7" s="5"/>
      <c r="Y7" s="4"/>
    </row>
    <row r="8" spans="1:25" x14ac:dyDescent="0.3">
      <c r="B8">
        <f t="shared" ca="1" si="8"/>
        <v>8</v>
      </c>
      <c r="C8" s="2">
        <f t="shared" ca="1" si="0"/>
        <v>2023</v>
      </c>
      <c r="D8" s="2"/>
      <c r="E8" s="1">
        <f t="shared" ca="1" si="1"/>
        <v>45189</v>
      </c>
      <c r="F8" s="1">
        <f t="shared" ca="1" si="9"/>
        <v>45189</v>
      </c>
      <c r="G8">
        <f t="shared" ca="1" si="2"/>
        <v>20</v>
      </c>
      <c r="H8">
        <f t="shared" ca="1" si="3"/>
        <v>9</v>
      </c>
      <c r="I8" t="str">
        <f t="shared" ca="1" si="4"/>
        <v>U</v>
      </c>
      <c r="J8" t="str">
        <f t="shared" ca="1" si="5"/>
        <v>23</v>
      </c>
      <c r="K8" s="1" t="str">
        <f t="shared" si="6"/>
        <v>AHDD</v>
      </c>
      <c r="L8" t="str">
        <f t="shared" ca="1" si="7"/>
        <v>AHDD20U23</v>
      </c>
      <c r="M8" s="9">
        <f ca="1">RTD("cqg.rtd", ,"ContractData", L8,"T_Settlement")</f>
        <v>2689</v>
      </c>
      <c r="N8" t="str">
        <f ca="1">RTD("cqg.rtd", ,"ContractData",L8,"LongDescription")</f>
        <v>LME Aluminium, Sep 23</v>
      </c>
      <c r="O8" s="3"/>
      <c r="Q8" s="3"/>
      <c r="T8" s="3"/>
      <c r="U8" s="3"/>
      <c r="W8" s="4"/>
      <c r="X8" s="5"/>
      <c r="Y8" s="4"/>
    </row>
    <row r="9" spans="1:25" x14ac:dyDescent="0.3">
      <c r="B9">
        <f t="shared" ca="1" si="8"/>
        <v>9</v>
      </c>
      <c r="C9" s="2">
        <f t="shared" ca="1" si="0"/>
        <v>2023</v>
      </c>
      <c r="D9" s="2"/>
      <c r="E9" s="1">
        <f t="shared" ca="1" si="1"/>
        <v>45217</v>
      </c>
      <c r="F9" s="1">
        <f t="shared" ca="1" si="9"/>
        <v>45217</v>
      </c>
      <c r="G9">
        <f t="shared" ca="1" si="2"/>
        <v>18</v>
      </c>
      <c r="H9">
        <f t="shared" ca="1" si="3"/>
        <v>10</v>
      </c>
      <c r="I9" t="str">
        <f t="shared" ca="1" si="4"/>
        <v>V</v>
      </c>
      <c r="J9" t="str">
        <f t="shared" ca="1" si="5"/>
        <v>23</v>
      </c>
      <c r="K9" s="1" t="str">
        <f t="shared" si="6"/>
        <v>AHDD</v>
      </c>
      <c r="L9" t="str">
        <f t="shared" ca="1" si="7"/>
        <v>AHDD18V23</v>
      </c>
      <c r="M9" s="9">
        <f ca="1">RTD("cqg.rtd", ,"ContractData", L9,"T_Settlement")</f>
        <v>2696.25</v>
      </c>
      <c r="N9" t="str">
        <f ca="1">RTD("cqg.rtd", ,"ContractData",L9,"LongDescription")</f>
        <v>LME Aluminium, Oct 23</v>
      </c>
      <c r="O9" s="3"/>
      <c r="Q9" s="3"/>
      <c r="T9" s="3"/>
      <c r="U9" s="3"/>
      <c r="W9" s="4"/>
      <c r="X9" s="5"/>
      <c r="Y9" s="4"/>
    </row>
    <row r="10" spans="1:25" x14ac:dyDescent="0.3">
      <c r="B10">
        <f t="shared" ca="1" si="8"/>
        <v>10</v>
      </c>
      <c r="C10" s="2">
        <f t="shared" ca="1" si="0"/>
        <v>2023</v>
      </c>
      <c r="D10" s="2"/>
      <c r="E10" s="1">
        <f t="shared" ca="1" si="1"/>
        <v>45245</v>
      </c>
      <c r="F10" s="1">
        <f t="shared" ca="1" si="9"/>
        <v>45245</v>
      </c>
      <c r="G10">
        <f t="shared" ca="1" si="2"/>
        <v>15</v>
      </c>
      <c r="H10">
        <f t="shared" ca="1" si="3"/>
        <v>11</v>
      </c>
      <c r="I10" t="str">
        <f t="shared" ca="1" si="4"/>
        <v>X</v>
      </c>
      <c r="J10" t="str">
        <f t="shared" ca="1" si="5"/>
        <v>23</v>
      </c>
      <c r="K10" s="1" t="str">
        <f t="shared" si="6"/>
        <v>AHDD</v>
      </c>
      <c r="L10" t="str">
        <f t="shared" ca="1" si="7"/>
        <v>AHDD15X23</v>
      </c>
      <c r="M10" s="9">
        <f ca="1">RTD("cqg.rtd", ,"ContractData", L10,"T_Settlement")</f>
        <v>2702.5</v>
      </c>
      <c r="N10" t="str">
        <f ca="1">RTD("cqg.rtd", ,"ContractData",L10,"LongDescription")</f>
        <v>LME Aluminium, Nov 23</v>
      </c>
      <c r="O10" s="3"/>
      <c r="Q10" s="3"/>
      <c r="T10" s="3"/>
      <c r="U10" s="3"/>
      <c r="W10" s="4"/>
      <c r="X10" s="5"/>
      <c r="Y10" s="4"/>
    </row>
    <row r="11" spans="1:25" x14ac:dyDescent="0.3">
      <c r="B11">
        <f t="shared" ca="1" si="8"/>
        <v>11</v>
      </c>
      <c r="C11" s="2">
        <f t="shared" ca="1" si="0"/>
        <v>2023</v>
      </c>
      <c r="D11" s="2"/>
      <c r="E11" s="1">
        <f t="shared" ca="1" si="1"/>
        <v>45280</v>
      </c>
      <c r="F11" s="1">
        <f t="shared" ca="1" si="9"/>
        <v>45280</v>
      </c>
      <c r="G11">
        <f t="shared" ca="1" si="2"/>
        <v>20</v>
      </c>
      <c r="H11">
        <f t="shared" ca="1" si="3"/>
        <v>12</v>
      </c>
      <c r="I11" t="str">
        <f t="shared" ca="1" si="4"/>
        <v>Z</v>
      </c>
      <c r="J11" t="str">
        <f t="shared" ca="1" si="5"/>
        <v>23</v>
      </c>
      <c r="K11" s="1" t="str">
        <f t="shared" si="6"/>
        <v>AHDD</v>
      </c>
      <c r="L11" t="str">
        <f t="shared" ca="1" si="7"/>
        <v>AHDD20Z23</v>
      </c>
      <c r="M11" s="9">
        <f ca="1">RTD("cqg.rtd", ,"ContractData", L11,"T_Settlement")</f>
        <v>2710.5</v>
      </c>
      <c r="N11" t="str">
        <f ca="1">RTD("cqg.rtd", ,"ContractData",L11,"LongDescription")</f>
        <v>LME Aluminium, Dec 23</v>
      </c>
      <c r="O11" s="3"/>
      <c r="Q11" s="3"/>
      <c r="T11" s="3"/>
      <c r="U11" s="3"/>
      <c r="W11" s="4"/>
      <c r="X11" s="4"/>
      <c r="Y11" s="4"/>
    </row>
    <row r="12" spans="1:25" x14ac:dyDescent="0.3">
      <c r="B12">
        <f t="shared" ca="1" si="8"/>
        <v>12</v>
      </c>
      <c r="C12" s="2">
        <f t="shared" ca="1" si="0"/>
        <v>2023</v>
      </c>
      <c r="D12" s="2"/>
      <c r="E12" s="1">
        <f ca="1">IF($D$1=1,F12,DATE(C12,B12,1+((3-(4&gt;=WEEKDAY(DATE(C12,B12,1))))*7)+(4-WEEKDAY(DATE(C12,B12,1)))))</f>
        <v>45308</v>
      </c>
      <c r="F12" s="1">
        <f t="shared" ca="1" si="9"/>
        <v>45308</v>
      </c>
      <c r="G12">
        <f t="shared" ca="1" si="2"/>
        <v>17</v>
      </c>
      <c r="H12">
        <f t="shared" ca="1" si="3"/>
        <v>1</v>
      </c>
      <c r="I12" t="str">
        <f t="shared" ca="1" si="4"/>
        <v>F</v>
      </c>
      <c r="J12" t="str">
        <f t="shared" ca="1" si="5"/>
        <v>24</v>
      </c>
      <c r="K12" s="1" t="str">
        <f t="shared" si="6"/>
        <v>AHDD</v>
      </c>
      <c r="L12" t="str">
        <f t="shared" ca="1" si="7"/>
        <v>AHDD17F24</v>
      </c>
      <c r="M12" s="9">
        <f ca="1">RTD("cqg.rtd", ,"ContractData", L12,"T_Settlement")</f>
        <v>2717.25</v>
      </c>
      <c r="N12" t="str">
        <f ca="1">RTD("cqg.rtd", ,"ContractData",L12,"LongDescription")</f>
        <v>LME Aluminium, Jan 24</v>
      </c>
      <c r="O12" s="3"/>
      <c r="Q12" s="3"/>
      <c r="T12" s="3"/>
      <c r="U12" s="3"/>
      <c r="W12" s="4"/>
      <c r="X12" s="4"/>
      <c r="Y12" s="4"/>
    </row>
    <row r="13" spans="1:25" x14ac:dyDescent="0.3">
      <c r="B13">
        <f t="shared" ca="1" si="8"/>
        <v>1</v>
      </c>
      <c r="C13" s="2">
        <f t="shared" ca="1" si="0"/>
        <v>2024</v>
      </c>
      <c r="D13" s="2"/>
      <c r="E13" s="1">
        <f ca="1">IF($D$1=1,F13,DATE(C13,B13,1+((3-(4&gt;=WEEKDAY(DATE(C13,B13,1))))*7)+(4-WEEKDAY(DATE(C13,B13,1)))))</f>
        <v>45343</v>
      </c>
      <c r="F13" s="1">
        <f t="shared" ca="1" si="9"/>
        <v>45343</v>
      </c>
      <c r="G13">
        <f t="shared" ca="1" si="2"/>
        <v>21</v>
      </c>
      <c r="H13">
        <f t="shared" ca="1" si="3"/>
        <v>2</v>
      </c>
      <c r="I13" t="str">
        <f t="shared" ca="1" si="4"/>
        <v>G</v>
      </c>
      <c r="J13" t="str">
        <f t="shared" ca="1" si="5"/>
        <v>24</v>
      </c>
      <c r="K13" s="1" t="str">
        <f t="shared" si="6"/>
        <v>AHDD</v>
      </c>
      <c r="L13" t="str">
        <f t="shared" ca="1" si="7"/>
        <v>AHDD21G24</v>
      </c>
      <c r="M13" s="9">
        <f ca="1">RTD("cqg.rtd", ,"ContractData", L13,"T_Settlement")</f>
        <v>2725</v>
      </c>
      <c r="N13" t="str">
        <f ca="1">RTD("cqg.rtd", ,"ContractData",L13,"LongDescription")</f>
        <v>LME Aluminium, Feb 24</v>
      </c>
      <c r="O13" s="3"/>
      <c r="Q13" s="3"/>
      <c r="W13" s="4"/>
      <c r="X13" s="4"/>
      <c r="Y13" s="4"/>
    </row>
    <row r="14" spans="1:25" x14ac:dyDescent="0.3">
      <c r="B14">
        <f t="shared" ca="1" si="8"/>
        <v>2</v>
      </c>
      <c r="C14" s="2">
        <f t="shared" ca="1" si="0"/>
        <v>2024</v>
      </c>
      <c r="D14" s="2"/>
      <c r="E14" s="1">
        <f t="shared" ca="1" si="1"/>
        <v>45371</v>
      </c>
      <c r="F14" s="1">
        <f t="shared" ca="1" si="9"/>
        <v>45371</v>
      </c>
      <c r="G14">
        <f t="shared" ca="1" si="2"/>
        <v>20</v>
      </c>
      <c r="H14">
        <f t="shared" ca="1" si="3"/>
        <v>3</v>
      </c>
      <c r="I14" t="str">
        <f t="shared" ca="1" si="4"/>
        <v>H</v>
      </c>
      <c r="J14" t="str">
        <f t="shared" ca="1" si="5"/>
        <v>24</v>
      </c>
      <c r="K14" s="1" t="str">
        <f t="shared" si="6"/>
        <v>AHDD</v>
      </c>
      <c r="L14" t="str">
        <f t="shared" ca="1" si="7"/>
        <v>AHDD20H24</v>
      </c>
      <c r="M14" s="9">
        <f ca="1">RTD("cqg.rtd", ,"ContractData", L14,"T_Settlement")</f>
        <v>2732</v>
      </c>
      <c r="N14" t="str">
        <f ca="1">RTD("cqg.rtd", ,"ContractData",L14,"LongDescription")</f>
        <v>LME Aluminium, Mar 24</v>
      </c>
      <c r="O14" s="3"/>
      <c r="Q14" s="3"/>
    </row>
    <row r="15" spans="1:25" x14ac:dyDescent="0.3">
      <c r="B15">
        <f t="shared" ca="1" si="8"/>
        <v>3</v>
      </c>
      <c r="C15" s="2">
        <f t="shared" ca="1" si="0"/>
        <v>2024</v>
      </c>
      <c r="D15" s="2"/>
      <c r="E15" s="1">
        <f t="shared" ca="1" si="1"/>
        <v>45399</v>
      </c>
      <c r="F15" s="1">
        <f t="shared" ca="1" si="9"/>
        <v>45399</v>
      </c>
      <c r="G15">
        <f t="shared" ca="1" si="2"/>
        <v>17</v>
      </c>
      <c r="H15">
        <f t="shared" ca="1" si="3"/>
        <v>4</v>
      </c>
      <c r="I15" t="str">
        <f t="shared" ca="1" si="4"/>
        <v>J</v>
      </c>
      <c r="J15" t="str">
        <f t="shared" ca="1" si="5"/>
        <v>24</v>
      </c>
      <c r="K15" s="1" t="str">
        <f t="shared" si="6"/>
        <v>AHDD</v>
      </c>
      <c r="L15" t="str">
        <f t="shared" ca="1" si="7"/>
        <v>AHDD17J24</v>
      </c>
      <c r="M15" s="9">
        <f ca="1">RTD("cqg.rtd", ,"ContractData", L15,"T_Settlement")</f>
        <v>2739.5</v>
      </c>
      <c r="N15" t="str">
        <f ca="1">RTD("cqg.rtd", ,"ContractData",L15,"LongDescription")</f>
        <v>LME Aluminium, Apr 24</v>
      </c>
      <c r="O15" s="3"/>
      <c r="Q15" s="3"/>
    </row>
    <row r="16" spans="1:25" x14ac:dyDescent="0.3">
      <c r="B16">
        <f t="shared" ca="1" si="8"/>
        <v>4</v>
      </c>
      <c r="C16" s="2">
        <f t="shared" ca="1" si="0"/>
        <v>2024</v>
      </c>
      <c r="D16" s="2"/>
      <c r="E16" s="1">
        <f t="shared" ca="1" si="1"/>
        <v>45427</v>
      </c>
      <c r="F16" s="1">
        <f t="shared" ca="1" si="9"/>
        <v>45427</v>
      </c>
      <c r="G16">
        <f t="shared" ca="1" si="2"/>
        <v>15</v>
      </c>
      <c r="H16">
        <f t="shared" ca="1" si="3"/>
        <v>5</v>
      </c>
      <c r="I16" t="str">
        <f t="shared" ca="1" si="4"/>
        <v>K</v>
      </c>
      <c r="J16" t="str">
        <f t="shared" ca="1" si="5"/>
        <v>24</v>
      </c>
      <c r="K16" s="1" t="str">
        <f t="shared" si="6"/>
        <v>AHDD</v>
      </c>
      <c r="L16" t="str">
        <f t="shared" ca="1" si="7"/>
        <v>AHDD15K24</v>
      </c>
      <c r="M16" s="9">
        <f ca="1">RTD("cqg.rtd", ,"ContractData", L16,"T_Settlement")</f>
        <v>2747</v>
      </c>
      <c r="N16" t="str">
        <f ca="1">RTD("cqg.rtd", ,"ContractData",L16,"LongDescription")</f>
        <v>LME Aluminium, May 24</v>
      </c>
      <c r="O16" s="3"/>
      <c r="Q16" s="3"/>
    </row>
    <row r="17" spans="2:17" x14ac:dyDescent="0.3">
      <c r="B17">
        <f t="shared" ca="1" si="8"/>
        <v>5</v>
      </c>
      <c r="C17" s="2">
        <f t="shared" ca="1" si="0"/>
        <v>2024</v>
      </c>
      <c r="D17" s="2"/>
      <c r="E17" s="1">
        <f t="shared" ca="1" si="1"/>
        <v>45462</v>
      </c>
      <c r="F17" s="1">
        <f t="shared" ca="1" si="9"/>
        <v>45462</v>
      </c>
      <c r="G17">
        <f t="shared" ca="1" si="2"/>
        <v>19</v>
      </c>
      <c r="H17">
        <f t="shared" ca="1" si="3"/>
        <v>6</v>
      </c>
      <c r="I17" t="str">
        <f t="shared" ca="1" si="4"/>
        <v>M</v>
      </c>
      <c r="J17" t="str">
        <f t="shared" ca="1" si="5"/>
        <v>24</v>
      </c>
      <c r="K17" s="1" t="str">
        <f t="shared" si="6"/>
        <v>AHDD</v>
      </c>
      <c r="L17" t="str">
        <f t="shared" ca="1" si="7"/>
        <v>AHDD19M24</v>
      </c>
      <c r="M17" s="9">
        <f ca="1">RTD("cqg.rtd", ,"ContractData", L17,"T_Settlement")</f>
        <v>2752.5</v>
      </c>
      <c r="N17" t="str">
        <f ca="1">RTD("cqg.rtd", ,"ContractData",L17,"LongDescription")</f>
        <v>LME Aluminium, Jun 24</v>
      </c>
      <c r="O17" s="3"/>
      <c r="Q17" s="3"/>
    </row>
    <row r="18" spans="2:17" x14ac:dyDescent="0.3">
      <c r="B18">
        <f t="shared" ca="1" si="8"/>
        <v>6</v>
      </c>
      <c r="C18" s="2">
        <f t="shared" ca="1" si="0"/>
        <v>2024</v>
      </c>
      <c r="D18" s="2"/>
      <c r="E18" s="1">
        <f t="shared" ca="1" si="1"/>
        <v>45490</v>
      </c>
      <c r="F18" s="1">
        <f t="shared" ca="1" si="9"/>
        <v>45490</v>
      </c>
      <c r="G18">
        <f t="shared" ca="1" si="2"/>
        <v>17</v>
      </c>
      <c r="H18">
        <f t="shared" ca="1" si="3"/>
        <v>7</v>
      </c>
      <c r="I18" t="str">
        <f t="shared" ca="1" si="4"/>
        <v>N</v>
      </c>
      <c r="J18" t="str">
        <f t="shared" ca="1" si="5"/>
        <v>24</v>
      </c>
      <c r="K18" s="1" t="str">
        <f t="shared" si="6"/>
        <v>AHDD</v>
      </c>
      <c r="L18" t="str">
        <f t="shared" ca="1" si="7"/>
        <v>AHDD17N24</v>
      </c>
      <c r="M18" s="9">
        <f ca="1">RTD("cqg.rtd", ,"ContractData", L18,"T_Settlement")</f>
        <v>2758.5</v>
      </c>
      <c r="N18" t="str">
        <f ca="1">RTD("cqg.rtd", ,"ContractData",L18,"LongDescription")</f>
        <v>LME Aluminium, Jul 24</v>
      </c>
      <c r="O18" s="3"/>
      <c r="Q18" s="3"/>
    </row>
    <row r="19" spans="2:17" x14ac:dyDescent="0.3">
      <c r="B19">
        <f t="shared" ca="1" si="8"/>
        <v>7</v>
      </c>
      <c r="C19" s="2">
        <f t="shared" ca="1" si="0"/>
        <v>2024</v>
      </c>
      <c r="D19" s="2"/>
      <c r="E19" s="1">
        <f t="shared" ca="1" si="1"/>
        <v>45525</v>
      </c>
      <c r="F19" s="1">
        <f t="shared" ca="1" si="9"/>
        <v>45525</v>
      </c>
      <c r="G19">
        <f t="shared" ca="1" si="2"/>
        <v>21</v>
      </c>
      <c r="H19">
        <f t="shared" ca="1" si="3"/>
        <v>8</v>
      </c>
      <c r="I19" t="str">
        <f t="shared" ca="1" si="4"/>
        <v>Q</v>
      </c>
      <c r="J19" t="str">
        <f t="shared" ca="1" si="5"/>
        <v>24</v>
      </c>
      <c r="K19" s="1" t="str">
        <f t="shared" si="6"/>
        <v>AHDD</v>
      </c>
      <c r="L19" t="str">
        <f t="shared" ca="1" si="7"/>
        <v>AHDD21Q24</v>
      </c>
      <c r="M19" s="9">
        <f ca="1">RTD("cqg.rtd", ,"ContractData", L19,"T_Settlement")</f>
        <v>2765.5</v>
      </c>
      <c r="N19" t="str">
        <f ca="1">RTD("cqg.rtd", ,"ContractData",L19,"LongDescription")</f>
        <v>LME Aluminium, Aug 24</v>
      </c>
      <c r="O19" s="3"/>
      <c r="Q19" s="3"/>
    </row>
    <row r="20" spans="2:17" x14ac:dyDescent="0.3">
      <c r="B20">
        <f t="shared" ca="1" si="8"/>
        <v>8</v>
      </c>
      <c r="C20" s="2">
        <f t="shared" ca="1" si="0"/>
        <v>2024</v>
      </c>
      <c r="D20" s="2"/>
      <c r="E20" s="1">
        <f t="shared" ca="1" si="1"/>
        <v>45553</v>
      </c>
      <c r="F20" s="1">
        <f t="shared" ca="1" si="9"/>
        <v>45553</v>
      </c>
      <c r="G20">
        <f t="shared" ca="1" si="2"/>
        <v>18</v>
      </c>
      <c r="H20">
        <f t="shared" ca="1" si="3"/>
        <v>9</v>
      </c>
      <c r="I20" t="str">
        <f t="shared" ca="1" si="4"/>
        <v>U</v>
      </c>
      <c r="J20" t="str">
        <f t="shared" ca="1" si="5"/>
        <v>24</v>
      </c>
      <c r="K20" s="1" t="str">
        <f t="shared" si="6"/>
        <v>AHDD</v>
      </c>
      <c r="L20" t="str">
        <f t="shared" ca="1" si="7"/>
        <v>AHDD18U24</v>
      </c>
      <c r="M20" s="9">
        <f ca="1">RTD("cqg.rtd", ,"ContractData", L20,"T_Settlement")</f>
        <v>2771.5</v>
      </c>
      <c r="N20" t="str">
        <f ca="1">RTD("cqg.rtd", ,"ContractData",L20,"LongDescription")</f>
        <v>LME Aluminium, Sep 24</v>
      </c>
      <c r="O20" s="3"/>
      <c r="Q20" s="3"/>
    </row>
    <row r="21" spans="2:17" x14ac:dyDescent="0.3">
      <c r="B21">
        <f t="shared" ca="1" si="8"/>
        <v>9</v>
      </c>
      <c r="C21" s="2">
        <f t="shared" ca="1" si="0"/>
        <v>2024</v>
      </c>
      <c r="D21" s="2"/>
      <c r="E21" s="1">
        <f ca="1">IF($D$1=1,F21,DATE(C21,B21,1+((3-(4&gt;=WEEKDAY(DATE(C21,B21,1))))*7)+(4-WEEKDAY(DATE(C21,B21,1)))))</f>
        <v>45581</v>
      </c>
      <c r="F21" s="1">
        <f ca="1">DATE(C22,B22,1+((3-(4&gt;=WEEKDAY(DATE(C22,B22,1))))*7)+(4-WEEKDAY(DATE(C22,B22,1))))</f>
        <v>45581</v>
      </c>
      <c r="G21">
        <f t="shared" ca="1" si="2"/>
        <v>16</v>
      </c>
      <c r="H21">
        <f t="shared" ca="1" si="3"/>
        <v>10</v>
      </c>
      <c r="I21" t="str">
        <f t="shared" ca="1" si="4"/>
        <v>V</v>
      </c>
      <c r="J21" t="str">
        <f t="shared" ca="1" si="5"/>
        <v>24</v>
      </c>
      <c r="K21" s="1" t="str">
        <f t="shared" si="6"/>
        <v>AHDD</v>
      </c>
      <c r="L21" t="str">
        <f t="shared" ca="1" si="7"/>
        <v>AHDD16V24</v>
      </c>
      <c r="M21" s="9">
        <f ca="1">RTD("cqg.rtd", ,"ContractData", L21,"T_Settlement")</f>
        <v>2777.5</v>
      </c>
      <c r="N21" t="str">
        <f ca="1">RTD("cqg.rtd", ,"ContractData",L21,"LongDescription")</f>
        <v>LME Aluminium, Oct 24</v>
      </c>
      <c r="O21" s="3"/>
      <c r="Q21" s="3"/>
    </row>
    <row r="22" spans="2:17" x14ac:dyDescent="0.3">
      <c r="B22">
        <f t="shared" ca="1" si="8"/>
        <v>10</v>
      </c>
      <c r="C22" s="2">
        <f t="shared" ca="1" si="0"/>
        <v>2024</v>
      </c>
      <c r="D22" s="2"/>
      <c r="E22" s="1">
        <f ca="1">IF($D$1=1,F22,DATE(C22,B22,1+((3-(4&gt;=WEEKDAY(DATE(C22,B22,1))))*7)+(4-WEEKDAY(DATE(C22,B22,1)))))</f>
        <v>45616</v>
      </c>
      <c r="F22" s="1">
        <f ca="1">DATE(C23,B23,1+((3-(4&gt;=WEEKDAY(DATE(C23,B23,1))))*7)+(4-WEEKDAY(DATE(C23,B23,1))))</f>
        <v>45616</v>
      </c>
      <c r="G22">
        <f t="shared" ca="1" si="2"/>
        <v>20</v>
      </c>
      <c r="H22">
        <f t="shared" ca="1" si="3"/>
        <v>11</v>
      </c>
      <c r="I22" t="str">
        <f t="shared" ca="1" si="4"/>
        <v>X</v>
      </c>
      <c r="J22" t="str">
        <f t="shared" ca="1" si="5"/>
        <v>24</v>
      </c>
      <c r="K22" s="1" t="str">
        <f t="shared" si="6"/>
        <v>AHDD</v>
      </c>
      <c r="L22" t="str">
        <f t="shared" ca="1" si="7"/>
        <v>AHDD20X24</v>
      </c>
      <c r="M22" s="9">
        <f ca="1">RTD("cqg.rtd", ,"ContractData", L22,"T_Settlement")</f>
        <v>2783</v>
      </c>
      <c r="N22" t="str">
        <f ca="1">RTD("cqg.rtd", ,"ContractData",L22,"LongDescription")</f>
        <v>LME Aluminium, Nov 24</v>
      </c>
      <c r="O22" s="3"/>
      <c r="Q22" s="3"/>
    </row>
    <row r="23" spans="2:17" x14ac:dyDescent="0.3">
      <c r="B23">
        <f t="shared" ca="1" si="8"/>
        <v>11</v>
      </c>
      <c r="C23" s="2">
        <f t="shared" ca="1" si="0"/>
        <v>2024</v>
      </c>
      <c r="D23" s="2"/>
      <c r="E23" s="1"/>
      <c r="M23" s="6"/>
      <c r="O23" s="3"/>
      <c r="Q23" s="3"/>
    </row>
    <row r="24" spans="2:17" x14ac:dyDescent="0.3">
      <c r="C24" s="2"/>
      <c r="D24" s="2"/>
      <c r="E24" s="1"/>
      <c r="M24" s="6"/>
      <c r="O24" s="3"/>
      <c r="Q24" s="3"/>
    </row>
    <row r="26" spans="2:17" x14ac:dyDescent="0.3">
      <c r="C26" s="1">
        <f ca="1">TODAY()</f>
        <v>44952</v>
      </c>
      <c r="D26" s="1">
        <f ca="1">DATE(C1,B1,1+((3-(4&gt;=WEEKDAY(DATE(C1,B1,1))))*7)+(4-WEEKDAY(DATE(C1,B1,1))))</f>
        <v>44944</v>
      </c>
    </row>
    <row r="27" spans="2:17" x14ac:dyDescent="0.3">
      <c r="C27" t="s">
        <v>0</v>
      </c>
    </row>
    <row r="28" spans="2:17" x14ac:dyDescent="0.3">
      <c r="C28" t="s">
        <v>1</v>
      </c>
    </row>
    <row r="29" spans="2:17" x14ac:dyDescent="0.3">
      <c r="C29" t="s">
        <v>15</v>
      </c>
    </row>
    <row r="31" spans="2:17" x14ac:dyDescent="0.3">
      <c r="C31" t="s">
        <v>2</v>
      </c>
      <c r="D31" s="8" t="s">
        <v>3</v>
      </c>
      <c r="F31" t="s">
        <v>3</v>
      </c>
      <c r="G31" t="s">
        <v>5</v>
      </c>
    </row>
    <row r="32" spans="2:17" x14ac:dyDescent="0.3">
      <c r="F32" t="s">
        <v>4</v>
      </c>
      <c r="G32" t="s">
        <v>6</v>
      </c>
    </row>
    <row r="33" spans="6:7" x14ac:dyDescent="0.3">
      <c r="F33" t="s">
        <v>7</v>
      </c>
      <c r="G33" t="s">
        <v>8</v>
      </c>
    </row>
    <row r="34" spans="6:7" x14ac:dyDescent="0.3">
      <c r="F34" t="s">
        <v>9</v>
      </c>
      <c r="G34" t="s">
        <v>10</v>
      </c>
    </row>
    <row r="35" spans="6:7" x14ac:dyDescent="0.3">
      <c r="F35" t="s">
        <v>11</v>
      </c>
      <c r="G35" t="s">
        <v>12</v>
      </c>
    </row>
    <row r="36" spans="6:7" x14ac:dyDescent="0.3">
      <c r="F36" t="s">
        <v>13</v>
      </c>
      <c r="G36" t="s">
        <v>14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2015-09-18T18:21:08Z</dcterms:created>
  <dcterms:modified xsi:type="dcterms:W3CDTF">2023-01-26T18:29:00Z</dcterms:modified>
</cp:coreProperties>
</file>