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5" i="1" l="1"/>
  <c r="M16" i="1" s="1"/>
  <c r="M17" i="1" s="1"/>
  <c r="M18" i="1" s="1"/>
  <c r="M9" i="1"/>
  <c r="M10" i="1" s="1"/>
  <c r="M11" i="1" s="1"/>
  <c r="M12" i="1" s="1"/>
  <c r="M3" i="1"/>
  <c r="M4" i="1" s="1"/>
  <c r="M5" i="1" s="1"/>
  <c r="M6" i="1" s="1"/>
  <c r="D18" i="1"/>
  <c r="C18" i="1"/>
  <c r="D15" i="1"/>
  <c r="C16" i="1"/>
  <c r="C17" i="1"/>
  <c r="E26" i="1"/>
  <c r="D17" i="1"/>
  <c r="B22" i="1"/>
  <c r="D26" i="1"/>
  <c r="D16" i="1"/>
  <c r="B26" i="1"/>
  <c r="D23" i="1"/>
  <c r="B25" i="1"/>
  <c r="E23" i="1"/>
  <c r="D25" i="1"/>
  <c r="B24" i="1"/>
  <c r="C15" i="1"/>
  <c r="B23" i="1"/>
  <c r="D14" i="1"/>
  <c r="E22" i="1"/>
  <c r="E25" i="1"/>
  <c r="D22" i="1"/>
  <c r="C14" i="1"/>
  <c r="D24" i="1"/>
  <c r="E24" i="1"/>
  <c r="I9" i="1" l="1"/>
  <c r="I10" i="1" s="1"/>
  <c r="I11" i="1" s="1"/>
  <c r="I12" i="1" s="1"/>
  <c r="G12" i="1"/>
  <c r="G11" i="1"/>
  <c r="G10" i="1"/>
  <c r="G9" i="1"/>
  <c r="G8" i="1"/>
  <c r="G18" i="1" l="1"/>
  <c r="G17" i="1"/>
  <c r="G16" i="1"/>
  <c r="I15" i="1"/>
  <c r="I16" i="1" s="1"/>
  <c r="G15" i="1"/>
  <c r="G14" i="1"/>
  <c r="G6" i="1"/>
  <c r="G5" i="1"/>
  <c r="G4" i="1"/>
  <c r="I3" i="1"/>
  <c r="G3" i="1"/>
  <c r="G2" i="1"/>
  <c r="B5" i="1"/>
  <c r="B2" i="1"/>
  <c r="B14" i="1"/>
  <c r="D3" i="1"/>
  <c r="C6" i="1"/>
  <c r="B9" i="1"/>
  <c r="B6" i="1"/>
  <c r="B18" i="1"/>
  <c r="C9" i="1"/>
  <c r="B12" i="1"/>
  <c r="B8" i="1"/>
  <c r="C8" i="1"/>
  <c r="B10" i="1"/>
  <c r="D6" i="1"/>
  <c r="C3" i="1"/>
  <c r="C10" i="1"/>
  <c r="B3" i="1"/>
  <c r="B17" i="1"/>
  <c r="D2" i="1"/>
  <c r="B15" i="1"/>
  <c r="B11" i="1"/>
  <c r="C12" i="1"/>
  <c r="C2" i="1"/>
  <c r="D5" i="1"/>
  <c r="C11" i="1"/>
  <c r="C5" i="1"/>
  <c r="B16" i="1"/>
  <c r="B4" i="1"/>
  <c r="C4" i="1"/>
  <c r="D4" i="1"/>
  <c r="F6" i="1" l="1"/>
  <c r="F5" i="1"/>
  <c r="F4" i="1"/>
  <c r="F3" i="1"/>
  <c r="F2" i="1"/>
  <c r="E18" i="1"/>
  <c r="E14" i="1"/>
  <c r="E17" i="1"/>
  <c r="E15" i="1"/>
  <c r="E16" i="1"/>
  <c r="I17" i="1"/>
  <c r="D10" i="1"/>
  <c r="D8" i="1"/>
  <c r="D11" i="1"/>
  <c r="D9" i="1"/>
  <c r="D12" i="1"/>
  <c r="H12" i="1" s="1"/>
  <c r="H3" i="1"/>
  <c r="H2" i="1"/>
  <c r="H6" i="1"/>
  <c r="H5" i="1"/>
  <c r="H4" i="1"/>
  <c r="I4" i="1"/>
  <c r="F16" i="1" l="1"/>
  <c r="F18" i="1"/>
  <c r="F17" i="1"/>
  <c r="F15" i="1"/>
  <c r="F14" i="1"/>
  <c r="F12" i="1"/>
  <c r="H11" i="1"/>
  <c r="F11" i="1"/>
  <c r="H9" i="1"/>
  <c r="F9" i="1"/>
  <c r="H10" i="1"/>
  <c r="F10" i="1"/>
  <c r="H8" i="1"/>
  <c r="F8" i="1"/>
  <c r="K2" i="1"/>
  <c r="K4" i="1"/>
  <c r="K3" i="1"/>
  <c r="I18" i="1"/>
  <c r="H16" i="1"/>
  <c r="H15" i="1"/>
  <c r="H17" i="1"/>
  <c r="H14" i="1"/>
  <c r="H18" i="1"/>
  <c r="I5" i="1"/>
  <c r="K5" i="1" s="1"/>
  <c r="J3" i="1" l="1"/>
  <c r="J5" i="1"/>
  <c r="J4" i="1"/>
  <c r="J2" i="1"/>
  <c r="K8" i="1"/>
  <c r="K12" i="1"/>
  <c r="K11" i="1"/>
  <c r="K10" i="1"/>
  <c r="K9" i="1"/>
  <c r="L18" i="1"/>
  <c r="L17" i="1"/>
  <c r="L16" i="1"/>
  <c r="L15" i="1"/>
  <c r="L14" i="1"/>
  <c r="K14" i="1"/>
  <c r="K18" i="1"/>
  <c r="K17" i="1"/>
  <c r="K16" i="1"/>
  <c r="K15" i="1"/>
  <c r="I6" i="1"/>
  <c r="K6" i="1" s="1"/>
  <c r="L9" i="1"/>
  <c r="L12" i="1"/>
  <c r="L8" i="1"/>
  <c r="L11" i="1"/>
  <c r="L10" i="1"/>
  <c r="L4" i="1"/>
  <c r="L2" i="1"/>
  <c r="L5" i="1"/>
  <c r="L3" i="1"/>
  <c r="L6" i="1"/>
  <c r="J16" i="1" l="1"/>
  <c r="J15" i="1"/>
  <c r="J18" i="1"/>
  <c r="J17" i="1"/>
  <c r="J14" i="1"/>
  <c r="J9" i="1"/>
  <c r="J11" i="1"/>
  <c r="J10" i="1"/>
  <c r="J12" i="1"/>
  <c r="J8" i="1"/>
  <c r="J6" i="1"/>
  <c r="F24" i="1" l="1"/>
  <c r="F22" i="1"/>
  <c r="F25" i="1"/>
  <c r="F23" i="1"/>
  <c r="F26" i="1"/>
  <c r="G23" i="1"/>
  <c r="G25" i="1"/>
  <c r="G26" i="1"/>
  <c r="G22" i="1"/>
  <c r="K25" i="1"/>
  <c r="K24" i="1"/>
  <c r="K23" i="1"/>
  <c r="K22" i="1"/>
  <c r="K26" i="1"/>
  <c r="J24" i="1"/>
  <c r="J22" i="1"/>
  <c r="J23" i="1"/>
  <c r="J25" i="1"/>
  <c r="J26" i="1"/>
  <c r="I22" i="1"/>
  <c r="I23" i="1"/>
  <c r="I24" i="1"/>
  <c r="I25" i="1"/>
  <c r="I26" i="1"/>
  <c r="H22" i="1"/>
  <c r="H23" i="1"/>
  <c r="H24" i="1"/>
  <c r="H25" i="1"/>
  <c r="H26" i="1"/>
  <c r="G24" i="1"/>
</calcChain>
</file>

<file path=xl/sharedStrings.xml><?xml version="1.0" encoding="utf-8"?>
<sst xmlns="http://schemas.openxmlformats.org/spreadsheetml/2006/main" count="45" uniqueCount="21">
  <si>
    <t>S.AMZN</t>
  </si>
  <si>
    <t>S.AAPL</t>
  </si>
  <si>
    <t>S.NFLX</t>
  </si>
  <si>
    <t>S.GOOG</t>
  </si>
  <si>
    <t>S.FB</t>
  </si>
  <si>
    <t>Symbol</t>
  </si>
  <si>
    <t>Last</t>
  </si>
  <si>
    <t>NC</t>
  </si>
  <si>
    <t>%NC</t>
  </si>
  <si>
    <t>Volume</t>
  </si>
  <si>
    <t>10-Day</t>
  </si>
  <si>
    <t>Vol/10-Day</t>
  </si>
  <si>
    <t>% NC</t>
  </si>
  <si>
    <t>Rank</t>
  </si>
  <si>
    <t>12-Wk High</t>
  </si>
  <si>
    <t>12-Wk Low</t>
  </si>
  <si>
    <t>Description</t>
  </si>
  <si>
    <t>Last Range</t>
  </si>
  <si>
    <t>Last vs. Range</t>
  </si>
  <si>
    <t>Ranking</t>
  </si>
  <si>
    <t>Sorted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</si>
</sst>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entury Gothic"/>
      <family val="2"/>
    </font>
    <font>
      <sz val="11"/>
      <color theme="1"/>
      <name val="Segoe UI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0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463.41</v>
        <stp/>
        <stp>StudyData</stp>
        <stp>LoLevel(S.NFLX,Period1:=12,AllowGaps:=0,InputChoice2:=Low,InputChoice4:=Low)</stp>
        <stp>Bar</stp>
        <stp/>
        <stp>Close</stp>
        <stp>W</stp>
        <stp>0</stp>
        <stp/>
        <stp/>
        <stp/>
        <stp/>
        <stp>T</stp>
        <tr r="D17" s="1"/>
      </tp>
      <tp>
        <v>1436</v>
        <stp/>
        <stp>StudyData</stp>
        <stp>LoLevel(S.GOOG,Period1:=12,AllowGaps:=0,InputChoice2:=Low,InputChoice4:=Low)</stp>
        <stp>Bar</stp>
        <stp/>
        <stp>Close</stp>
        <stp>W</stp>
        <stp>0</stp>
        <stp/>
        <stp/>
        <stp/>
        <stp/>
        <stp>T</stp>
        <tr r="D18" s="1"/>
      </tp>
      <tp>
        <v>2950.12</v>
        <stp/>
        <stp>StudyData</stp>
        <stp>LoLevel(S.AMZN,Period1:=12,AllowGaps:=0,InputChoice2:=Low,InputChoice4:=Low)</stp>
        <stp>Bar</stp>
        <stp/>
        <stp>Close</stp>
        <stp>W</stp>
        <stp>0</stp>
        <stp/>
        <stp/>
        <stp/>
        <stp/>
        <stp>T</stp>
        <tr r="D15" s="1"/>
      </tp>
      <tp>
        <v>107.32</v>
        <stp/>
        <stp>StudyData</stp>
        <stp>LoLevel(S.AAPL,Period1:=12,AllowGaps:=0,InputChoice2:=Low,InputChoice4:=Low)</stp>
        <stp>Bar</stp>
        <stp/>
        <stp>Close</stp>
        <stp>W</stp>
        <stp>0</stp>
        <stp/>
        <stp/>
        <stp/>
        <stp/>
        <stp>T</stp>
        <tr r="D16" s="1"/>
      </tp>
      <tp>
        <v>1.6100000000000136</v>
        <stp/>
        <stp>ContractData</stp>
        <stp>S.FB</stp>
        <stp>NetLastTradeToday</stp>
        <stp/>
        <stp>T</stp>
        <tr r="C2" s="1"/>
        <tr r="E22" s="1"/>
      </tp>
      <tp>
        <v>271.06</v>
        <stp/>
        <stp>ContractData</stp>
        <stp>S.FB</stp>
        <stp>LastTrade</stp>
        <stp/>
        <stp>T</stp>
        <tr r="B14" s="1"/>
        <tr r="B2" s="1"/>
        <tr r="D22" s="1"/>
      </tp>
      <tp>
        <v>0.14704801117564886</v>
        <stp/>
        <stp>ContractData</stp>
        <stp>S.AAPL</stp>
        <stp>PerCentNetLastTrade</stp>
        <stp/>
        <stp>T</stp>
        <tr r="L5" s="1"/>
        <tr r="D4" s="1"/>
      </tp>
      <tp>
        <v>-0.31558245083207259</v>
        <stp/>
        <stp>ContractData</stp>
        <stp>S.AMZN</stp>
        <stp>PerCentNetLastTrade</stp>
        <stp/>
        <stp>T</stp>
        <tr r="L6" s="1"/>
        <tr r="D3" s="1"/>
      </tp>
      <tp>
        <v>0.59751345333085915</v>
        <stp/>
        <stp>ContractData</stp>
        <stp>S.FB</stp>
        <stp>PerCentNetLastTrade</stp>
        <stp/>
        <stp>T</stp>
        <tr r="L4" s="1"/>
        <tr r="D2" s="1"/>
      </tp>
      <tp>
        <v>0.82552999505641922</v>
        <stp/>
        <stp>ContractData</stp>
        <stp>S.GOOG</stp>
        <stp>PerCentNetLastTrade</stp>
        <stp/>
        <stp>T</stp>
        <tr r="L2" s="1"/>
        <tr r="D6" s="1"/>
      </tp>
      <tp>
        <v>0.67612284687069601</v>
        <stp/>
        <stp>ContractData</stp>
        <stp>S.NFLX</stp>
        <stp>PerCentNetLastTrade</stp>
        <stp/>
        <stp>T</stp>
        <tr r="L3" s="1"/>
        <tr r="D5" s="1"/>
      </tp>
      <tp t="s">
        <v>Facebook, Inc.</v>
        <stp/>
        <stp>ContractData</stp>
        <stp>S.FB</stp>
        <stp>LongDescription</stp>
        <stp/>
        <stp>T</stp>
        <tr r="B22" s="1"/>
      </tp>
      <tp t="s">
        <v>Apple Inc</v>
        <stp/>
        <stp>ContractData</stp>
        <stp>S.AAPL</stp>
        <stp>LongDescription</stp>
        <stp/>
        <stp>T</stp>
        <tr r="B24" s="1"/>
      </tp>
      <tp t="s">
        <v>Amazon.com Inc</v>
        <stp/>
        <stp>ContractData</stp>
        <stp>S.AMZN</stp>
        <stp>LongDescription</stp>
        <stp/>
        <stp>T</stp>
        <tr r="B23" s="1"/>
      </tp>
      <tp t="s">
        <v>Alphabet, Inc. Class C</v>
        <stp/>
        <stp>ContractData</stp>
        <stp>S.GOOG</stp>
        <stp>LongDescription</stp>
        <stp/>
        <stp>T</stp>
        <tr r="B26" s="1"/>
      </tp>
      <tp>
        <v>145.09</v>
        <stp/>
        <stp>StudyData</stp>
        <stp>HiLevel(S.AAPL,Period1:=12,AllowGaps:=0,InputChoice1:=High,InputChoice3:=High)</stp>
        <stp>Bar</stp>
        <stp/>
        <stp>Close</stp>
        <stp>W</stp>
        <stp>0</stp>
        <stp/>
        <stp/>
        <stp/>
        <stp/>
        <stp>T</stp>
        <tr r="C16" s="1"/>
      </tp>
      <tp>
        <v>22231109.199999999</v>
        <stp/>
        <stp>StudyData</stp>
        <stp>S.FB</stp>
        <stp>MA</stp>
        <stp>InputChoice=Vol,MAType=Sim,Period=10</stp>
        <stp>MA</stp>
        <stp>D</stp>
        <stp>-1</stp>
        <stp>all</stp>
        <stp/>
        <stp/>
        <stp/>
        <stp>T</stp>
        <tr r="L10" s="1"/>
        <tr r="C8" s="1"/>
      </tp>
      <tp t="s">
        <v>Netflix Inc</v>
        <stp/>
        <stp>ContractData</stp>
        <stp>S.NFLX</stp>
        <stp>LongDescription</stp>
        <stp/>
        <stp>T</stp>
        <tr r="B25" s="1"/>
      </tp>
      <tp>
        <v>3434</v>
        <stp/>
        <stp>StudyData</stp>
        <stp>HiLevel(S.AMZN,Period1:=12,AllowGaps:=0,InputChoice1:=High,InputChoice3:=High)</stp>
        <stp>Bar</stp>
        <stp/>
        <stp>Close</stp>
        <stp>W</stp>
        <stp>0</stp>
        <stp/>
        <stp/>
        <stp/>
        <stp/>
        <stp>T</stp>
        <tr r="C15" s="1"/>
      </tp>
      <tp>
        <v>593.28</v>
        <stp/>
        <stp>StudyData</stp>
        <stp>HiLevel(S.NFLX,Period1:=12,AllowGaps:=0,InputChoice1:=High,InputChoice3:=High)</stp>
        <stp>Bar</stp>
        <stp/>
        <stp>Close</stp>
        <stp>W</stp>
        <stp>0</stp>
        <stp/>
        <stp/>
        <stp/>
        <stp/>
        <stp>T</stp>
        <tr r="C17" s="1"/>
      </tp>
      <tp>
        <v>2123.54</v>
        <stp/>
        <stp>StudyData</stp>
        <stp>HiLevel(S.GOOG,Period1:=12,AllowGaps:=0,InputChoice1:=High,InputChoice3:=High)</stp>
        <stp>Bar</stp>
        <stp/>
        <stp>Close</stp>
        <stp>W</stp>
        <stp>0</stp>
        <stp/>
        <stp/>
        <stp/>
        <stp/>
        <stp>T</stp>
        <tr r="C18" s="1"/>
      </tp>
      <tp>
        <v>562.85</v>
        <stp/>
        <stp>ContractData</stp>
        <stp>S.NFLX</stp>
        <stp>LastTrade</stp>
        <stp/>
        <stp>T</stp>
        <tr r="B17" s="1"/>
        <tr r="B5" s="1"/>
        <tr r="D25" s="1"/>
      </tp>
      <tp>
        <v>2100.71</v>
        <stp/>
        <stp>ContractData</stp>
        <stp>S.GOOG</stp>
        <stp>LastTrade</stp>
        <stp/>
        <stp>T</stp>
        <tr r="B18" s="1"/>
        <tr r="B6" s="1"/>
        <tr r="D26" s="1"/>
      </tp>
      <tp>
        <v>676209</v>
        <stp/>
        <stp>ContractData</stp>
        <stp>S.NFLX</stp>
        <stp>T_CVol</stp>
        <stp/>
        <stp>T</stp>
        <tr r="L8" s="1"/>
        <tr r="B11" s="1"/>
      </tp>
      <tp>
        <v>17.199999999999818</v>
        <stp/>
        <stp>ContractData</stp>
        <stp>S.GOOG</stp>
        <stp>NetLastTradeToday</stp>
        <stp/>
        <stp>T</stp>
        <tr r="C6" s="1"/>
        <tr r="E26" s="1"/>
      </tp>
      <tp>
        <v>3.7799999999999727</v>
        <stp/>
        <stp>ContractData</stp>
        <stp>S.NFLX</stp>
        <stp>NetLastTradeToday</stp>
        <stp/>
        <stp>T</stp>
        <tr r="C5" s="1"/>
        <tr r="E25" s="1"/>
      </tp>
      <tp>
        <v>291.77999999999997</v>
        <stp/>
        <stp>StudyData</stp>
        <stp>HiLevel(S.FB,Period1:=12,AllowGaps:=0,InputChoice1:=High,InputChoice3:=High)</stp>
        <stp>Bar</stp>
        <stp/>
        <stp>Close</stp>
        <stp>W</stp>
        <stp>0</stp>
        <stp/>
        <stp/>
        <stp/>
        <stp/>
        <stp>T</stp>
        <tr r="C14" s="1"/>
      </tp>
      <tp>
        <v>1965815.2</v>
        <stp/>
        <stp>StudyData</stp>
        <stp>S.GOOG</stp>
        <stp>MA</stp>
        <stp>InputChoice=Vol,MAType=Sim,Period=10</stp>
        <stp>MA</stp>
        <stp>D</stp>
        <stp>-1</stp>
        <stp>all</stp>
        <stp/>
        <stp/>
        <stp/>
        <stp>T</stp>
        <tr r="L12" s="1"/>
        <tr r="C12" s="1"/>
      </tp>
      <tp>
        <v>4426557.2</v>
        <stp/>
        <stp>StudyData</stp>
        <stp>S.NFLX</stp>
        <stp>MA</stp>
        <stp>InputChoice=Vol,MAType=Sim,Period=10</stp>
        <stp>MA</stp>
        <stp>D</stp>
        <stp>-1</stp>
        <stp>all</stp>
        <stp/>
        <stp/>
        <stp/>
        <stp>T</stp>
        <tr r="L8" s="1"/>
        <tr r="C11" s="1"/>
      </tp>
      <tp>
        <v>11019532</v>
        <stp/>
        <stp>ContractData</stp>
        <stp>S.AAPL</stp>
        <stp>T_CVol</stp>
        <stp/>
        <stp>T</stp>
        <tr r="L11" s="1"/>
        <tr r="B10" s="1"/>
      </tp>
      <tp>
        <v>111964713.3</v>
        <stp/>
        <stp>StudyData</stp>
        <stp>S.AAPL</stp>
        <stp>MA</stp>
        <stp>InputChoice=Vol,MAType=Sim,Period=10</stp>
        <stp>MA</stp>
        <stp>D</stp>
        <stp>-1</stp>
        <stp>all</stp>
        <stp/>
        <stp/>
        <stp/>
        <stp>T</stp>
        <tr r="L11" s="1"/>
        <tr r="C10" s="1"/>
      </tp>
      <tp>
        <v>601533</v>
        <stp/>
        <stp>ContractData</stp>
        <stp>S.AMZN</stp>
        <stp>T_CVol</stp>
        <stp/>
        <stp>T</stp>
        <tr r="L9" s="1"/>
        <tr r="B9" s="1"/>
      </tp>
      <tp>
        <v>2281670</v>
        <stp/>
        <stp>ContractData</stp>
        <stp>S.FB</stp>
        <stp>T_CVol</stp>
        <stp/>
        <stp>T</stp>
        <tr r="L10" s="1"/>
        <tr r="B8" s="1"/>
      </tp>
      <tp>
        <v>3294.57</v>
        <stp/>
        <stp>ContractData</stp>
        <stp>S.AMZN</stp>
        <stp>LastTrade</stp>
        <stp/>
        <stp>T</stp>
        <tr r="B15" s="1"/>
        <tr r="B3" s="1"/>
        <tr r="D23" s="1"/>
      </tp>
      <tp>
        <v>0.20000000000001705</v>
        <stp/>
        <stp>ContractData</stp>
        <stp>S.AAPL</stp>
        <stp>NetLastTradeToday</stp>
        <stp/>
        <stp>T</stp>
        <tr r="C4" s="1"/>
        <tr r="E24" s="1"/>
      </tp>
      <tp>
        <v>244.61</v>
        <stp/>
        <stp>StudyData</stp>
        <stp>LoLevel(S.FB,Period1:=12,AllowGaps:=0,InputChoice2:=Low,InputChoice4:=Low)</stp>
        <stp>Bar</stp>
        <stp/>
        <stp>Close</stp>
        <stp>W</stp>
        <stp>0</stp>
        <stp/>
        <stp/>
        <stp/>
        <stp/>
        <stp>T</stp>
        <tr r="D14" s="1"/>
      </tp>
      <tp>
        <v>4333630.2</v>
        <stp/>
        <stp>StudyData</stp>
        <stp>S.AMZN</stp>
        <stp>MA</stp>
        <stp>InputChoice=Vol,MAType=Sim,Period=10</stp>
        <stp>MA</stp>
        <stp>D</stp>
        <stp>-1</stp>
        <stp>all</stp>
        <stp/>
        <stp/>
        <stp/>
        <stp>T</stp>
        <tr r="L9" s="1"/>
        <tr r="C9" s="1"/>
      </tp>
      <tp>
        <v>176745</v>
        <stp/>
        <stp>ContractData</stp>
        <stp>S.GOOG</stp>
        <stp>T_CVol</stp>
        <stp/>
        <stp>T</stp>
        <tr r="L12" s="1"/>
        <tr r="B12" s="1"/>
      </tp>
      <tp>
        <v>136.21</v>
        <stp/>
        <stp>ContractData</stp>
        <stp>S.AAPL</stp>
        <stp>LastTrade</stp>
        <stp/>
        <stp>T</stp>
        <tr r="B4" s="1"/>
        <tr r="B16" s="1"/>
        <tr r="D24" s="1"/>
      </tp>
      <tp>
        <v>-10.429999999999836</v>
        <stp/>
        <stp>ContractData</stp>
        <stp>S.AMZN</stp>
        <stp>NetLastTradeToday</stp>
        <stp/>
        <stp>T</stp>
        <tr r="C3" s="1"/>
        <tr r="E2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workbookViewId="0">
      <selection activeCell="A22" sqref="A22"/>
    </sheetView>
  </sheetViews>
  <sheetFormatPr defaultRowHeight="17.25" x14ac:dyDescent="0.3"/>
  <cols>
    <col min="2" max="2" width="12.77734375" style="3" customWidth="1"/>
    <col min="3" max="5" width="11.77734375" style="3" customWidth="1"/>
    <col min="6" max="7" width="8.88671875" style="3"/>
    <col min="8" max="8" width="9.88671875" style="3" customWidth="1"/>
    <col min="9" max="9" width="8.88671875" style="3"/>
    <col min="10" max="10" width="10.33203125" style="3" customWidth="1"/>
    <col min="11" max="11" width="11.33203125" style="3" customWidth="1"/>
    <col min="12" max="12" width="8.88671875" style="3"/>
    <col min="13" max="13" width="5.6640625" style="3" customWidth="1"/>
  </cols>
  <sheetData>
    <row r="1" spans="1:17" x14ac:dyDescent="0.3">
      <c r="A1" s="7" t="s">
        <v>5</v>
      </c>
      <c r="B1" s="8" t="s">
        <v>6</v>
      </c>
      <c r="C1" s="8" t="s">
        <v>7</v>
      </c>
      <c r="D1" s="8" t="s">
        <v>8</v>
      </c>
      <c r="F1" s="15" t="s">
        <v>19</v>
      </c>
      <c r="G1" s="16"/>
      <c r="H1" s="16"/>
      <c r="I1" s="15" t="s">
        <v>20</v>
      </c>
      <c r="J1" s="16"/>
      <c r="K1" s="16"/>
      <c r="L1" s="16"/>
      <c r="M1" s="16"/>
    </row>
    <row r="2" spans="1:17" x14ac:dyDescent="0.3">
      <c r="A2" t="s">
        <v>4</v>
      </c>
      <c r="B2" s="3">
        <f>RTD("cqg.rtd", ,"ContractData",A2, "LastTrade",, "T")</f>
        <v>271.06</v>
      </c>
      <c r="C2" s="3">
        <f>RTD("cqg.rtd", ,"ContractData",A2, "NetLastTradeToday",, "T")</f>
        <v>1.6100000000000136</v>
      </c>
      <c r="D2" s="4">
        <f>RTD("cqg.rtd", ,"ContractData",A2, "PerCentNetLastTrade",, "T")/100</f>
        <v>5.9751345333085917E-3</v>
      </c>
      <c r="E2" s="4"/>
      <c r="F2" s="6">
        <f>RANK(D2,$D$2:D$6,0)+COUNTIF($D$2:D2,D2)-1</f>
        <v>3</v>
      </c>
      <c r="G2" s="3" t="str">
        <f>A2</f>
        <v>S.FB</v>
      </c>
      <c r="H2" s="4">
        <f>D2</f>
        <v>5.9751345333085917E-3</v>
      </c>
      <c r="I2" s="3">
        <v>1</v>
      </c>
      <c r="J2" s="3" t="str">
        <f>COUNTIF($K$2:K2,K2)&amp;"-"&amp;K2</f>
        <v>1-S.GOOG</v>
      </c>
      <c r="K2" s="3" t="str">
        <f>IFERROR(VLOOKUP(I2,$F$2:H$6,2,FALSE),"")</f>
        <v>S.GOOG</v>
      </c>
      <c r="L2" s="4">
        <f>IFERROR(RTD("cqg.rtd", ,"ContractData",K2, "PerCentNetLastTrade",, "T")/100,"")</f>
        <v>8.2552999505641923E-3</v>
      </c>
      <c r="M2" s="3">
        <v>1</v>
      </c>
      <c r="N2" s="1"/>
      <c r="O2" s="1"/>
      <c r="P2" s="1"/>
      <c r="Q2" s="1"/>
    </row>
    <row r="3" spans="1:17" x14ac:dyDescent="0.3">
      <c r="A3" t="s">
        <v>0</v>
      </c>
      <c r="B3" s="3">
        <f>RTD("cqg.rtd", ,"ContractData",A3, "LastTrade",, "T")</f>
        <v>3294.57</v>
      </c>
      <c r="C3" s="3">
        <f>RTD("cqg.rtd", ,"ContractData",A3, "NetLastTradeToday",, "T")</f>
        <v>-10.429999999999836</v>
      </c>
      <c r="D3" s="4">
        <f>RTD("cqg.rtd", ,"ContractData",A3, "PerCentNetLastTrade",, "T")/100</f>
        <v>-3.155824508320726E-3</v>
      </c>
      <c r="E3" s="4"/>
      <c r="F3" s="6">
        <f>RANK(D3,$D$2:D$6,0)+COUNTIF($D$2:D3,D3)-1</f>
        <v>5</v>
      </c>
      <c r="G3" s="3" t="str">
        <f>A3</f>
        <v>S.AMZN</v>
      </c>
      <c r="H3" s="4">
        <f>D3</f>
        <v>-3.155824508320726E-3</v>
      </c>
      <c r="I3" s="3">
        <f>I2+1</f>
        <v>2</v>
      </c>
      <c r="J3" s="3" t="str">
        <f>COUNTIF($K$2:K3,K3)&amp;"-"&amp;K3</f>
        <v>1-S.NFLX</v>
      </c>
      <c r="K3" s="3" t="str">
        <f>IFERROR(VLOOKUP(I3,$F$2:H$6,2,FALSE),"")</f>
        <v>S.NFLX</v>
      </c>
      <c r="L3" s="4">
        <f>IFERROR(RTD("cqg.rtd", ,"ContractData",K3, "PerCentNetLastTrade",, "T")/100,"")</f>
        <v>6.7612284687069597E-3</v>
      </c>
      <c r="M3" s="3">
        <f>M2+1</f>
        <v>2</v>
      </c>
      <c r="N3" s="1"/>
      <c r="O3" s="1"/>
      <c r="P3" s="1"/>
      <c r="Q3" s="1"/>
    </row>
    <row r="4" spans="1:17" x14ac:dyDescent="0.3">
      <c r="A4" t="s">
        <v>1</v>
      </c>
      <c r="B4" s="3">
        <f>RTD("cqg.rtd", ,"ContractData",A4, "LastTrade",, "T")</f>
        <v>136.21</v>
      </c>
      <c r="C4" s="3">
        <f>RTD("cqg.rtd", ,"ContractData",A4, "NetLastTradeToday",, "T")</f>
        <v>0.20000000000001705</v>
      </c>
      <c r="D4" s="4">
        <f>RTD("cqg.rtd", ,"ContractData",A4, "PerCentNetLastTrade",, "T")/100</f>
        <v>1.4704801117564885E-3</v>
      </c>
      <c r="E4" s="4"/>
      <c r="F4" s="6">
        <f>RANK(D4,$D$2:D$6,0)+COUNTIF($D$2:D4,D4)-1</f>
        <v>4</v>
      </c>
      <c r="G4" s="3" t="str">
        <f>A4</f>
        <v>S.AAPL</v>
      </c>
      <c r="H4" s="4">
        <f>D4</f>
        <v>1.4704801117564885E-3</v>
      </c>
      <c r="I4" s="3">
        <f t="shared" ref="I4:I6" si="0">I3+1</f>
        <v>3</v>
      </c>
      <c r="J4" s="3" t="str">
        <f>COUNTIF($K$2:K4,K4)&amp;"-"&amp;K4</f>
        <v>1-S.FB</v>
      </c>
      <c r="K4" s="3" t="str">
        <f>IFERROR(VLOOKUP(I4,$F$2:H$6,2,FALSE),"")</f>
        <v>S.FB</v>
      </c>
      <c r="L4" s="4">
        <f>IFERROR(RTD("cqg.rtd", ,"ContractData",K4, "PerCentNetLastTrade",, "T")/100,"")</f>
        <v>5.9751345333085917E-3</v>
      </c>
      <c r="M4" s="3">
        <f t="shared" ref="M4:M6" si="1">M3+1</f>
        <v>3</v>
      </c>
      <c r="N4" s="1"/>
      <c r="O4" s="1"/>
      <c r="P4" s="1"/>
      <c r="Q4" s="1"/>
    </row>
    <row r="5" spans="1:17" x14ac:dyDescent="0.3">
      <c r="A5" t="s">
        <v>2</v>
      </c>
      <c r="B5" s="3">
        <f>RTD("cqg.rtd", ,"ContractData",A5, "LastTrade",, "T")</f>
        <v>562.85</v>
      </c>
      <c r="C5" s="3">
        <f>RTD("cqg.rtd", ,"ContractData",A5, "NetLastTradeToday",, "T")</f>
        <v>3.7799999999999727</v>
      </c>
      <c r="D5" s="4">
        <f>RTD("cqg.rtd", ,"ContractData",A5, "PerCentNetLastTrade",, "T")/100</f>
        <v>6.7612284687069597E-3</v>
      </c>
      <c r="E5" s="4"/>
      <c r="F5" s="6">
        <f>RANK(D5,$D$2:D$6,0)+COUNTIF($D$2:D5,D5)-1</f>
        <v>2</v>
      </c>
      <c r="G5" s="3" t="str">
        <f>A5</f>
        <v>S.NFLX</v>
      </c>
      <c r="H5" s="4">
        <f>D5</f>
        <v>6.7612284687069597E-3</v>
      </c>
      <c r="I5" s="3">
        <f t="shared" si="0"/>
        <v>4</v>
      </c>
      <c r="J5" s="3" t="str">
        <f>COUNTIF($K$2:K5,K5)&amp;"-"&amp;K5</f>
        <v>1-S.AAPL</v>
      </c>
      <c r="K5" s="3" t="str">
        <f>IFERROR(VLOOKUP(I5,$F$2:H$6,2,FALSE),"")</f>
        <v>S.AAPL</v>
      </c>
      <c r="L5" s="4">
        <f>IFERROR(RTD("cqg.rtd", ,"ContractData",K5, "PerCentNetLastTrade",, "T")/100,"")</f>
        <v>1.4704801117564885E-3</v>
      </c>
      <c r="M5" s="3">
        <f t="shared" si="1"/>
        <v>4</v>
      </c>
      <c r="N5" s="1"/>
      <c r="O5" s="1"/>
      <c r="P5" s="1"/>
      <c r="Q5" s="1"/>
    </row>
    <row r="6" spans="1:17" x14ac:dyDescent="0.3">
      <c r="A6" t="s">
        <v>3</v>
      </c>
      <c r="B6" s="3">
        <f>RTD("cqg.rtd", ,"ContractData",A6, "LastTrade",, "T")</f>
        <v>2100.71</v>
      </c>
      <c r="C6" s="3">
        <f>RTD("cqg.rtd", ,"ContractData",A6, "NetLastTradeToday",, "T")</f>
        <v>17.199999999999818</v>
      </c>
      <c r="D6" s="4">
        <f>RTD("cqg.rtd", ,"ContractData",A6, "PerCentNetLastTrade",, "T")/100</f>
        <v>8.2552999505641923E-3</v>
      </c>
      <c r="E6" s="4"/>
      <c r="F6" s="6">
        <f>RANK(D6,$D$2:D$6,0)+COUNTIF($D$2:D6,D6)-1</f>
        <v>1</v>
      </c>
      <c r="G6" s="3" t="str">
        <f>A6</f>
        <v>S.GOOG</v>
      </c>
      <c r="H6" s="4">
        <f>D6</f>
        <v>8.2552999505641923E-3</v>
      </c>
      <c r="I6" s="3">
        <f t="shared" si="0"/>
        <v>5</v>
      </c>
      <c r="J6" s="3" t="str">
        <f>COUNTIF($K$2:K6,K6)&amp;"-"&amp;K6</f>
        <v>1-S.AMZN</v>
      </c>
      <c r="K6" s="3" t="str">
        <f>IFERROR(VLOOKUP(I6,$F$2:H$6,2,FALSE),"")</f>
        <v>S.AMZN</v>
      </c>
      <c r="L6" s="4">
        <f>IFERROR(RTD("cqg.rtd", ,"ContractData",K6, "PerCentNetLastTrade",, "T")/100,"")</f>
        <v>-3.155824508320726E-3</v>
      </c>
      <c r="M6" s="3">
        <f t="shared" si="1"/>
        <v>5</v>
      </c>
      <c r="N6" s="1"/>
      <c r="O6" s="1"/>
      <c r="P6" s="1"/>
      <c r="Q6" s="1"/>
    </row>
    <row r="7" spans="1:17" x14ac:dyDescent="0.3">
      <c r="A7" s="7" t="s">
        <v>5</v>
      </c>
      <c r="B7" s="8" t="s">
        <v>9</v>
      </c>
      <c r="C7" s="8" t="s">
        <v>10</v>
      </c>
      <c r="D7" s="9" t="s">
        <v>11</v>
      </c>
      <c r="E7" s="4"/>
      <c r="F7" s="6"/>
      <c r="H7" s="4"/>
      <c r="K7" s="4"/>
      <c r="N7" s="1"/>
      <c r="O7" s="1"/>
      <c r="P7" s="1"/>
    </row>
    <row r="8" spans="1:17" x14ac:dyDescent="0.3">
      <c r="A8" t="s">
        <v>4</v>
      </c>
      <c r="B8" s="3">
        <f>RTD("cqg.rtd", ,"ContractData",A8, "T_CVol",, "T")</f>
        <v>2281670</v>
      </c>
      <c r="C8" s="3">
        <f xml:space="preserve"> RTD("cqg.rtd",,"StudyData",A8, "MA", "InputChoice=Vol,MAType=Sim,Period=10", "MA","D","-1","all",,,,"T")</f>
        <v>22231109.199999999</v>
      </c>
      <c r="D8" s="5">
        <f>B8/C8</f>
        <v>0.10263410518445927</v>
      </c>
      <c r="E8" s="4"/>
      <c r="F8" s="6">
        <f>RANK(D8,$D$8:D$12,0)+COUNTIF($D$8:D8,D8)-1</f>
        <v>3</v>
      </c>
      <c r="G8" s="3" t="str">
        <f>A8</f>
        <v>S.FB</v>
      </c>
      <c r="H8" s="5">
        <f>D8</f>
        <v>0.10263410518445927</v>
      </c>
      <c r="I8" s="3">
        <v>1</v>
      </c>
      <c r="J8" s="3" t="str">
        <f>COUNTIF($K$2:K8,K8)&amp;"-"&amp;K8</f>
        <v>2-S.NFLX</v>
      </c>
      <c r="K8" s="3" t="str">
        <f>VLOOKUP(I8,$F$8:$G$12,2,FALSE)</f>
        <v>S.NFLX</v>
      </c>
      <c r="L8" s="5">
        <f>RTD("cqg.rtd", ,"ContractData",K8, "T_CVol",, "T")/RTD("cqg.rtd",,"StudyData",K8, "MA", "InputChoice=Vol,MAType=Sim,Period=10", "MA","D","-1","all",,,,"T")</f>
        <v>0.15276183486344647</v>
      </c>
      <c r="M8" s="3">
        <v>1</v>
      </c>
    </row>
    <row r="9" spans="1:17" x14ac:dyDescent="0.3">
      <c r="A9" t="s">
        <v>0</v>
      </c>
      <c r="B9" s="3">
        <f>RTD("cqg.rtd", ,"ContractData",A9, "T_CVol",, "T")</f>
        <v>601533</v>
      </c>
      <c r="C9" s="3">
        <f xml:space="preserve"> RTD("cqg.rtd",,"StudyData",A9, "MA", "InputChoice=Vol,MAType=Sim,Period=10", "MA","D","-1","all",,,,"T")</f>
        <v>4333630.2</v>
      </c>
      <c r="D9" s="5">
        <f t="shared" ref="D9:D12" si="2">B9/C9</f>
        <v>0.1388057984273785</v>
      </c>
      <c r="E9" s="4"/>
      <c r="F9" s="6">
        <f>RANK(D9,$D$8:D$12,0)+COUNTIF($D$8:D9,D9)-1</f>
        <v>2</v>
      </c>
      <c r="G9" s="3" t="str">
        <f>A9</f>
        <v>S.AMZN</v>
      </c>
      <c r="H9" s="5">
        <f t="shared" ref="H9:H12" si="3">D9</f>
        <v>0.1388057984273785</v>
      </c>
      <c r="I9" s="3">
        <f>I8+1</f>
        <v>2</v>
      </c>
      <c r="J9" s="3" t="str">
        <f>COUNTIF($K$2:K9,K9)&amp;"-"&amp;K9</f>
        <v>2-S.AMZN</v>
      </c>
      <c r="K9" s="3" t="str">
        <f>VLOOKUP(I9,$F$8:$G$12,2,FALSE)</f>
        <v>S.AMZN</v>
      </c>
      <c r="L9" s="5">
        <f>RTD("cqg.rtd", ,"ContractData",K9, "T_CVol",, "T")/RTD("cqg.rtd",,"StudyData",K9, "MA", "InputChoice=Vol,MAType=Sim,Period=10", "MA","D","-1","all",,,,"T")</f>
        <v>0.1388057984273785</v>
      </c>
      <c r="M9" s="3">
        <f>M8+1</f>
        <v>2</v>
      </c>
    </row>
    <row r="10" spans="1:17" x14ac:dyDescent="0.3">
      <c r="A10" t="s">
        <v>1</v>
      </c>
      <c r="B10" s="3">
        <f>RTD("cqg.rtd", ,"ContractData",A10, "T_CVol",, "T")</f>
        <v>11019532</v>
      </c>
      <c r="C10" s="3">
        <f xml:space="preserve"> RTD("cqg.rtd",,"StudyData",A10, "MA", "InputChoice=Vol,MAType=Sim,Period=10", "MA","D","-1","all",,,,"T")</f>
        <v>111964713.3</v>
      </c>
      <c r="D10" s="5">
        <f t="shared" si="2"/>
        <v>9.8419686660332836E-2</v>
      </c>
      <c r="E10" s="4"/>
      <c r="F10" s="6">
        <f>RANK(D10,$D$8:D$12,0)+COUNTIF($D$8:D10,D10)-1</f>
        <v>4</v>
      </c>
      <c r="G10" s="3" t="str">
        <f>A10</f>
        <v>S.AAPL</v>
      </c>
      <c r="H10" s="5">
        <f t="shared" si="3"/>
        <v>9.8419686660332836E-2</v>
      </c>
      <c r="I10" s="3">
        <f t="shared" ref="I10:I12" si="4">I9+1</f>
        <v>3</v>
      </c>
      <c r="J10" s="3" t="str">
        <f>COUNTIF($K$2:K10,K10)&amp;"-"&amp;K10</f>
        <v>2-S.FB</v>
      </c>
      <c r="K10" s="3" t="str">
        <f>VLOOKUP(I10,$F$8:$G$12,2,FALSE)</f>
        <v>S.FB</v>
      </c>
      <c r="L10" s="5">
        <f>RTD("cqg.rtd", ,"ContractData",K10, "T_CVol",, "T")/RTD("cqg.rtd",,"StudyData",K10, "MA", "InputChoice=Vol,MAType=Sim,Period=10", "MA","D","-1","all",,,,"T")</f>
        <v>0.10263410518445927</v>
      </c>
      <c r="M10" s="3">
        <f t="shared" ref="M10:M12" si="5">M9+1</f>
        <v>3</v>
      </c>
    </row>
    <row r="11" spans="1:17" x14ac:dyDescent="0.3">
      <c r="A11" t="s">
        <v>2</v>
      </c>
      <c r="B11" s="3">
        <f>RTD("cqg.rtd", ,"ContractData",A11, "T_CVol",, "T")</f>
        <v>676209</v>
      </c>
      <c r="C11" s="3">
        <f xml:space="preserve"> RTD("cqg.rtd",,"StudyData",A11, "MA", "InputChoice=Vol,MAType=Sim,Period=10", "MA","D","-1","all",,,,"T")</f>
        <v>4426557.2</v>
      </c>
      <c r="D11" s="5">
        <f t="shared" si="2"/>
        <v>0.15276183486344647</v>
      </c>
      <c r="E11" s="4"/>
      <c r="F11" s="6">
        <f>RANK(D11,$D$8:D$12,0)+COUNTIF($D$8:D11,D11)-1</f>
        <v>1</v>
      </c>
      <c r="G11" s="3" t="str">
        <f>A11</f>
        <v>S.NFLX</v>
      </c>
      <c r="H11" s="5">
        <f t="shared" si="3"/>
        <v>0.15276183486344647</v>
      </c>
      <c r="I11" s="3">
        <f t="shared" si="4"/>
        <v>4</v>
      </c>
      <c r="J11" s="3" t="str">
        <f>COUNTIF($K$2:K11,K11)&amp;"-"&amp;K11</f>
        <v>2-S.AAPL</v>
      </c>
      <c r="K11" s="3" t="str">
        <f>VLOOKUP(I11,$F$8:$G$12,2,FALSE)</f>
        <v>S.AAPL</v>
      </c>
      <c r="L11" s="5">
        <f>RTD("cqg.rtd", ,"ContractData",K11, "T_CVol",, "T")/RTD("cqg.rtd",,"StudyData",K11, "MA", "InputChoice=Vol,MAType=Sim,Period=10", "MA","D","-1","all",,,,"T")</f>
        <v>9.8419686660332836E-2</v>
      </c>
      <c r="M11" s="3">
        <f t="shared" si="5"/>
        <v>4</v>
      </c>
    </row>
    <row r="12" spans="1:17" x14ac:dyDescent="0.3">
      <c r="A12" t="s">
        <v>3</v>
      </c>
      <c r="B12" s="3">
        <f>RTD("cqg.rtd", ,"ContractData",A12, "T_CVol",, "T")</f>
        <v>176745</v>
      </c>
      <c r="C12" s="3">
        <f xml:space="preserve"> RTD("cqg.rtd",,"StudyData",A12, "MA", "InputChoice=Vol,MAType=Sim,Period=10", "MA","D","-1","all",,,,"T")</f>
        <v>1965815.2</v>
      </c>
      <c r="D12" s="5">
        <f t="shared" si="2"/>
        <v>8.990926512319164E-2</v>
      </c>
      <c r="E12" s="4"/>
      <c r="F12" s="6">
        <f>RANK(D12,$D$8:D$12,0)+COUNTIF($D$8:D12,D12)-1</f>
        <v>5</v>
      </c>
      <c r="G12" s="3" t="str">
        <f>A12</f>
        <v>S.GOOG</v>
      </c>
      <c r="H12" s="5">
        <f t="shared" si="3"/>
        <v>8.990926512319164E-2</v>
      </c>
      <c r="I12" s="3">
        <f t="shared" si="4"/>
        <v>5</v>
      </c>
      <c r="J12" s="3" t="str">
        <f>COUNTIF($K$2:K12,K12)&amp;"-"&amp;K12</f>
        <v>2-S.GOOG</v>
      </c>
      <c r="K12" s="3" t="str">
        <f>VLOOKUP(I12,$F$8:$G$12,2,FALSE)</f>
        <v>S.GOOG</v>
      </c>
      <c r="L12" s="5">
        <f>RTD("cqg.rtd", ,"ContractData",K12, "T_CVol",, "T")/RTD("cqg.rtd",,"StudyData",K12, "MA", "InputChoice=Vol,MAType=Sim,Period=10", "MA","D","-1","all",,,,"T")</f>
        <v>8.990926512319164E-2</v>
      </c>
      <c r="M12" s="3">
        <f t="shared" si="5"/>
        <v>5</v>
      </c>
    </row>
    <row r="13" spans="1:17" x14ac:dyDescent="0.3">
      <c r="A13" s="7" t="s">
        <v>5</v>
      </c>
      <c r="B13" s="8" t="s">
        <v>6</v>
      </c>
      <c r="C13" s="8" t="s">
        <v>14</v>
      </c>
      <c r="D13" s="9" t="s">
        <v>15</v>
      </c>
      <c r="E13" s="10" t="s">
        <v>18</v>
      </c>
      <c r="I13" s="5"/>
    </row>
    <row r="14" spans="1:17" x14ac:dyDescent="0.3">
      <c r="A14" t="s">
        <v>4</v>
      </c>
      <c r="B14" s="3">
        <f>RTD("cqg.rtd", ,"ContractData",A14, "LastTrade",, "T")</f>
        <v>271.06</v>
      </c>
      <c r="C14" s="3">
        <f>RTD("cqg.rtd",,"StudyData","HiLevel("&amp;A14&amp;",Period1:=12,AllowGaps:=0,InputChoice1:=High,InputChoice3:=High)","Bar",, "Close","W","0",,,,,"T")</f>
        <v>291.77999999999997</v>
      </c>
      <c r="D14" s="3">
        <f>RTD("cqg.rtd",,"StudyData","LoLevel("&amp;A14&amp;",Period1:=12,AllowGaps:=0,InputChoice2:=Low,InputChoice4:=Low)","Bar",, "Close","W","0",,,,,"T")</f>
        <v>244.61</v>
      </c>
      <c r="E14" s="5">
        <f>(B14-D14)/(C14-D14)</f>
        <v>0.560737757048972</v>
      </c>
      <c r="F14" s="6">
        <f>RANK(E14,$E$14:E$18,0)+COUNTIF($E1:E14,E14)-1</f>
        <v>5</v>
      </c>
      <c r="G14" s="3" t="str">
        <f>A14</f>
        <v>S.FB</v>
      </c>
      <c r="H14" s="5">
        <f>E14</f>
        <v>0.560737757048972</v>
      </c>
      <c r="I14" s="3">
        <v>1</v>
      </c>
      <c r="J14" s="3" t="str">
        <f>COUNTIF($K$2:K14,K14)&amp;"-"&amp;K14</f>
        <v>3-S.GOOG</v>
      </c>
      <c r="K14" s="3" t="str">
        <f>VLOOKUP(I14,$F$14:$G$18,2,FALSE)</f>
        <v>S.GOOG</v>
      </c>
      <c r="L14" s="5">
        <f>VLOOKUP(I14,$F$14:$H$18,3,FALSE)</f>
        <v>0.96679465921982732</v>
      </c>
      <c r="M14" s="3">
        <v>1</v>
      </c>
    </row>
    <row r="15" spans="1:17" x14ac:dyDescent="0.3">
      <c r="A15" t="s">
        <v>0</v>
      </c>
      <c r="B15" s="3">
        <f>RTD("cqg.rtd", ,"ContractData",A15, "LastTrade",, "T")</f>
        <v>3294.57</v>
      </c>
      <c r="C15" s="3">
        <f>RTD("cqg.rtd",,"StudyData","HiLevel("&amp;A15&amp;",Period1:=12,AllowGaps:=0,InputChoice1:=High,InputChoice3:=High)","Bar",, "Close","W","0",,,,,"T")</f>
        <v>3434</v>
      </c>
      <c r="D15" s="3">
        <f>RTD("cqg.rtd",,"StudyData","LoLevel("&amp;A15&amp;",Period1:=12,AllowGaps:=0,InputChoice2:=Low,InputChoice4:=Low)","Bar",, "Close","W","0",,,,,"T")</f>
        <v>2950.12</v>
      </c>
      <c r="E15" s="5">
        <f t="shared" ref="E15:E18" si="6">(B15-D15)/(C15-D15)</f>
        <v>0.71185004546581843</v>
      </c>
      <c r="F15" s="6">
        <f>RANK(E15,$E$14:E$18,0)+COUNTIF($E2:E15,E15)-1</f>
        <v>4</v>
      </c>
      <c r="G15" s="3" t="str">
        <f>A15</f>
        <v>S.AMZN</v>
      </c>
      <c r="H15" s="5">
        <f t="shared" ref="H15:H18" si="7">E15</f>
        <v>0.71185004546581843</v>
      </c>
      <c r="I15" s="3">
        <f>I14+1</f>
        <v>2</v>
      </c>
      <c r="J15" s="3" t="str">
        <f>COUNTIF($K$2:K15,K15)&amp;"-"&amp;K15</f>
        <v>3-S.NFLX</v>
      </c>
      <c r="K15" s="3" t="str">
        <f t="shared" ref="K15:K18" si="8">VLOOKUP(I15,$F$14:$G$18,2,FALSE)</f>
        <v>S.NFLX</v>
      </c>
      <c r="L15" s="5">
        <f t="shared" ref="L15:L18" si="9">VLOOKUP(I15,$F$14:$H$18,3,FALSE)</f>
        <v>0.76568876568876598</v>
      </c>
      <c r="M15" s="3">
        <f>M14+1</f>
        <v>2</v>
      </c>
    </row>
    <row r="16" spans="1:17" x14ac:dyDescent="0.3">
      <c r="A16" t="s">
        <v>1</v>
      </c>
      <c r="B16" s="3">
        <f>RTD("cqg.rtd", ,"ContractData",A16, "LastTrade",, "T")</f>
        <v>136.21</v>
      </c>
      <c r="C16" s="3">
        <f>RTD("cqg.rtd",,"StudyData","HiLevel("&amp;A16&amp;",Period1:=12,AllowGaps:=0,InputChoice1:=High,InputChoice3:=High)","Bar",, "Close","W","0",,,,,"T")</f>
        <v>145.09</v>
      </c>
      <c r="D16" s="3">
        <f>RTD("cqg.rtd",,"StudyData","LoLevel("&amp;A16&amp;",Period1:=12,AllowGaps:=0,InputChoice2:=Low,InputChoice4:=Low)","Bar",, "Close","W","0",,,,,"T")</f>
        <v>107.32</v>
      </c>
      <c r="E16" s="5">
        <f t="shared" si="6"/>
        <v>0.76489277204130279</v>
      </c>
      <c r="F16" s="6">
        <f>RANK(E16,$E$14:E$18,0)+COUNTIF($E3:E16,E16)-1</f>
        <v>3</v>
      </c>
      <c r="G16" s="3" t="str">
        <f>A16</f>
        <v>S.AAPL</v>
      </c>
      <c r="H16" s="5">
        <f t="shared" si="7"/>
        <v>0.76489277204130279</v>
      </c>
      <c r="I16" s="3">
        <f t="shared" ref="I16:I18" si="10">I15+1</f>
        <v>3</v>
      </c>
      <c r="J16" s="3" t="str">
        <f>COUNTIF($K$2:K16,K16)&amp;"-"&amp;K16</f>
        <v>3-S.AAPL</v>
      </c>
      <c r="K16" s="3" t="str">
        <f t="shared" si="8"/>
        <v>S.AAPL</v>
      </c>
      <c r="L16" s="5">
        <f t="shared" si="9"/>
        <v>0.76489277204130279</v>
      </c>
      <c r="M16" s="3">
        <f t="shared" ref="M16:M18" si="11">M15+1</f>
        <v>3</v>
      </c>
    </row>
    <row r="17" spans="1:19" x14ac:dyDescent="0.3">
      <c r="A17" t="s">
        <v>2</v>
      </c>
      <c r="B17" s="3">
        <f>RTD("cqg.rtd", ,"ContractData",A17, "LastTrade",, "T")</f>
        <v>562.85</v>
      </c>
      <c r="C17" s="3">
        <f>RTD("cqg.rtd",,"StudyData","HiLevel("&amp;A17&amp;",Period1:=12,AllowGaps:=0,InputChoice1:=High,InputChoice3:=High)","Bar",, "Close","W","0",,,,,"T")</f>
        <v>593.28</v>
      </c>
      <c r="D17" s="3">
        <f>RTD("cqg.rtd",,"StudyData","LoLevel("&amp;A17&amp;",Period1:=12,AllowGaps:=0,InputChoice2:=Low,InputChoice4:=Low)","Bar",, "Close","W","0",,,,,"T")</f>
        <v>463.41</v>
      </c>
      <c r="E17" s="5">
        <f t="shared" si="6"/>
        <v>0.76568876568876598</v>
      </c>
      <c r="F17" s="6">
        <f>RANK(E17,$E$14:E$18,0)+COUNTIF($E4:E17,E17)-1</f>
        <v>2</v>
      </c>
      <c r="G17" s="3" t="str">
        <f>A17</f>
        <v>S.NFLX</v>
      </c>
      <c r="H17" s="5">
        <f t="shared" si="7"/>
        <v>0.76568876568876598</v>
      </c>
      <c r="I17" s="3">
        <f t="shared" si="10"/>
        <v>4</v>
      </c>
      <c r="J17" s="3" t="str">
        <f>COUNTIF($K$2:K17,K17)&amp;"-"&amp;K17</f>
        <v>3-S.AMZN</v>
      </c>
      <c r="K17" s="3" t="str">
        <f t="shared" si="8"/>
        <v>S.AMZN</v>
      </c>
      <c r="L17" s="5">
        <f t="shared" si="9"/>
        <v>0.71185004546581843</v>
      </c>
      <c r="M17" s="3">
        <f t="shared" si="11"/>
        <v>4</v>
      </c>
    </row>
    <row r="18" spans="1:19" x14ac:dyDescent="0.3">
      <c r="A18" t="s">
        <v>3</v>
      </c>
      <c r="B18" s="3">
        <f>RTD("cqg.rtd", ,"ContractData",A18, "LastTrade",, "T")</f>
        <v>2100.71</v>
      </c>
      <c r="C18" s="3">
        <f>RTD("cqg.rtd",,"StudyData","HiLevel("&amp;A18&amp;",Period1:=12,AllowGaps:=0,InputChoice1:=High,InputChoice3:=High)","Bar",, "Close","W","0",,,,,"T")</f>
        <v>2123.54</v>
      </c>
      <c r="D18" s="3">
        <f>RTD("cqg.rtd",,"StudyData","LoLevel("&amp;A18&amp;",Period1:=12,AllowGaps:=0,InputChoice2:=Low,InputChoice4:=Low)","Bar",, "Close","W","0",,,,,"T")</f>
        <v>1436</v>
      </c>
      <c r="E18" s="5">
        <f t="shared" si="6"/>
        <v>0.96679465921982732</v>
      </c>
      <c r="F18" s="6">
        <f>RANK(E18,$E$14:E$18,0)+COUNTIF($E5:E18,E18)-1</f>
        <v>1</v>
      </c>
      <c r="G18" s="3" t="str">
        <f>A18</f>
        <v>S.GOOG</v>
      </c>
      <c r="H18" s="5">
        <f t="shared" si="7"/>
        <v>0.96679465921982732</v>
      </c>
      <c r="I18" s="3">
        <f t="shared" si="10"/>
        <v>5</v>
      </c>
      <c r="J18" s="3" t="str">
        <f>COUNTIF($K$2:K18,K18)&amp;"-"&amp;K18</f>
        <v>3-S.FB</v>
      </c>
      <c r="K18" s="3" t="str">
        <f t="shared" si="8"/>
        <v>S.FB</v>
      </c>
      <c r="L18" s="5">
        <f t="shared" si="9"/>
        <v>0.560737757048972</v>
      </c>
      <c r="M18" s="3">
        <f t="shared" si="11"/>
        <v>5</v>
      </c>
    </row>
    <row r="20" spans="1:19" x14ac:dyDescent="0.3">
      <c r="N20" s="3"/>
      <c r="O20" s="3"/>
    </row>
    <row r="21" spans="1:19" x14ac:dyDescent="0.3">
      <c r="A21" s="7" t="s">
        <v>5</v>
      </c>
      <c r="B21" s="15" t="s">
        <v>16</v>
      </c>
      <c r="C21" s="16"/>
      <c r="D21" s="8" t="s">
        <v>6</v>
      </c>
      <c r="E21" s="8" t="s">
        <v>7</v>
      </c>
      <c r="F21" s="8" t="s">
        <v>12</v>
      </c>
      <c r="G21" s="8" t="s">
        <v>13</v>
      </c>
      <c r="H21" s="8" t="s">
        <v>9</v>
      </c>
      <c r="I21" s="8" t="s">
        <v>13</v>
      </c>
      <c r="J21" s="11" t="s">
        <v>17</v>
      </c>
      <c r="K21" s="8" t="s">
        <v>13</v>
      </c>
      <c r="N21" s="3"/>
      <c r="O21" s="3"/>
    </row>
    <row r="22" spans="1:19" x14ac:dyDescent="0.3">
      <c r="A22" t="s">
        <v>4</v>
      </c>
      <c r="B22" s="14" t="str">
        <f>RTD("cqg.rtd", ,"ContractData",A22, "LongDescription",, "T")</f>
        <v>Facebook, Inc.</v>
      </c>
      <c r="C22" s="14"/>
      <c r="D22" s="12">
        <f>RTD("cqg.rtd", ,"ContractData",A22, "LastTrade",, "T")</f>
        <v>271.06</v>
      </c>
      <c r="E22" s="13">
        <f>RTD("cqg.rtd", ,"ContractData",A22, "NetLastTradeToday",, "T")</f>
        <v>1.6100000000000136</v>
      </c>
      <c r="F22" s="4">
        <f>VLOOKUP("1-"&amp;$A22,$J$2:$L$18,3,FALSE)</f>
        <v>5.9751345333085917E-3</v>
      </c>
      <c r="G22" s="3">
        <f>VLOOKUP("1-"&amp;$A22,$J$2:$M$18,4,FALSE)</f>
        <v>3</v>
      </c>
      <c r="H22" s="5">
        <f>VLOOKUP("2-"&amp;$A22,$J$2:$M$18,3,FALSE)</f>
        <v>0.10263410518445927</v>
      </c>
      <c r="I22" s="6">
        <f>VLOOKUP("2-"&amp;$A22,$J$2:$M$18,4,FALSE)</f>
        <v>3</v>
      </c>
      <c r="J22" s="5">
        <f>VLOOKUP("3-"&amp;$A22,$J$2:$M$18,3,FALSE)</f>
        <v>0.560737757048972</v>
      </c>
      <c r="K22" s="6">
        <f>VLOOKUP("3-"&amp;$A22,$J$2:$M$18,4,FALSE)</f>
        <v>5</v>
      </c>
      <c r="N22" s="3"/>
      <c r="O22" s="3"/>
      <c r="S22" s="2"/>
    </row>
    <row r="23" spans="1:19" x14ac:dyDescent="0.3">
      <c r="A23" t="s">
        <v>0</v>
      </c>
      <c r="B23" s="14" t="str">
        <f>RTD("cqg.rtd", ,"ContractData",A23, "LongDescription",, "T")</f>
        <v>Amazon.com Inc</v>
      </c>
      <c r="C23" s="14"/>
      <c r="D23" s="12">
        <f>RTD("cqg.rtd", ,"ContractData",A23, "LastTrade",, "T")</f>
        <v>3294.57</v>
      </c>
      <c r="E23" s="13">
        <f>RTD("cqg.rtd", ,"ContractData",A23, "NetLastTradeToday",, "T")</f>
        <v>-10.429999999999836</v>
      </c>
      <c r="F23" s="4">
        <f>VLOOKUP("1-"&amp;$A23,$J$2:$L$18,3,FALSE)</f>
        <v>-3.155824508320726E-3</v>
      </c>
      <c r="G23" s="3">
        <f>VLOOKUP("1-"&amp;A23,$J$2:$M$18,4,FALSE)</f>
        <v>5</v>
      </c>
      <c r="H23" s="5">
        <f>VLOOKUP("2-"&amp;$A23,$J$2:$M$18,3,FALSE)</f>
        <v>0.1388057984273785</v>
      </c>
      <c r="I23" s="6">
        <f>VLOOKUP("2-"&amp;$A23,$J$2:$M$18,4,FALSE)</f>
        <v>2</v>
      </c>
      <c r="J23" s="5">
        <f>VLOOKUP("3-"&amp;$A23,$J$2:$M$18,3,FALSE)</f>
        <v>0.71185004546581843</v>
      </c>
      <c r="K23" s="6">
        <f>VLOOKUP("3-"&amp;$A23,$J$2:$M$18,4,FALSE)</f>
        <v>4</v>
      </c>
      <c r="N23" s="3"/>
      <c r="O23" s="3"/>
    </row>
    <row r="24" spans="1:19" x14ac:dyDescent="0.3">
      <c r="A24" t="s">
        <v>1</v>
      </c>
      <c r="B24" s="14" t="str">
        <f>RTD("cqg.rtd", ,"ContractData",A24, "LongDescription",, "T")</f>
        <v>Apple Inc</v>
      </c>
      <c r="C24" s="14"/>
      <c r="D24" s="12">
        <f>RTD("cqg.rtd", ,"ContractData",A24, "LastTrade",, "T")</f>
        <v>136.21</v>
      </c>
      <c r="E24" s="13">
        <f>RTD("cqg.rtd", ,"ContractData",A24, "NetLastTradeToday",, "T")</f>
        <v>0.20000000000001705</v>
      </c>
      <c r="F24" s="4">
        <f>VLOOKUP("1-"&amp;$A24,$J$2:$L$18,3,FALSE)</f>
        <v>1.4704801117564885E-3</v>
      </c>
      <c r="G24" s="3">
        <f>VLOOKUP("1-"&amp;A24,$J$2:$M$18,4,FALSE)</f>
        <v>4</v>
      </c>
      <c r="H24" s="5">
        <f>VLOOKUP("2-"&amp;$A24,$J$2:$M$18,3,FALSE)</f>
        <v>9.8419686660332836E-2</v>
      </c>
      <c r="I24" s="6">
        <f>VLOOKUP("2-"&amp;$A24,$J$2:$M$18,4,FALSE)</f>
        <v>4</v>
      </c>
      <c r="J24" s="5">
        <f>VLOOKUP("3-"&amp;$A24,$J$2:$M$18,3,FALSE)</f>
        <v>0.76489277204130279</v>
      </c>
      <c r="K24" s="6">
        <f>VLOOKUP("3-"&amp;$A24,$J$2:$M$18,4,FALSE)</f>
        <v>3</v>
      </c>
      <c r="N24" s="3"/>
      <c r="O24" s="3"/>
      <c r="P24" s="2"/>
    </row>
    <row r="25" spans="1:19" x14ac:dyDescent="0.3">
      <c r="A25" t="s">
        <v>2</v>
      </c>
      <c r="B25" s="14" t="str">
        <f>RTD("cqg.rtd", ,"ContractData",A25, "LongDescription",, "T")</f>
        <v>Netflix Inc</v>
      </c>
      <c r="C25" s="14"/>
      <c r="D25" s="12">
        <f>RTD("cqg.rtd", ,"ContractData",A25, "LastTrade",, "T")</f>
        <v>562.85</v>
      </c>
      <c r="E25" s="13">
        <f>RTD("cqg.rtd", ,"ContractData",A25, "NetLastTradeToday",, "T")</f>
        <v>3.7799999999999727</v>
      </c>
      <c r="F25" s="4">
        <f>VLOOKUP("1-"&amp;$A25,$J$2:$L$18,3,FALSE)</f>
        <v>6.7612284687069597E-3</v>
      </c>
      <c r="G25" s="3">
        <f>VLOOKUP("1-"&amp;A25,$J$2:$M$18,4,FALSE)</f>
        <v>2</v>
      </c>
      <c r="H25" s="5">
        <f>VLOOKUP("2-"&amp;$A25,$J$2:$M$18,3,FALSE)</f>
        <v>0.15276183486344647</v>
      </c>
      <c r="I25" s="6">
        <f>VLOOKUP("2-"&amp;$A25,$J$2:$M$18,4,FALSE)</f>
        <v>1</v>
      </c>
      <c r="J25" s="5">
        <f>VLOOKUP("3-"&amp;$A25,$J$2:$M$18,3,FALSE)</f>
        <v>0.76568876568876598</v>
      </c>
      <c r="K25" s="6">
        <f>VLOOKUP("3-"&amp;$A25,$J$2:$M$18,4,FALSE)</f>
        <v>2</v>
      </c>
      <c r="N25" s="3"/>
      <c r="O25" s="3"/>
    </row>
    <row r="26" spans="1:19" x14ac:dyDescent="0.3">
      <c r="A26" t="s">
        <v>3</v>
      </c>
      <c r="B26" s="14" t="str">
        <f>RTD("cqg.rtd", ,"ContractData",A26, "LongDescription",, "T")</f>
        <v>Alphabet, Inc. Class C</v>
      </c>
      <c r="C26" s="14"/>
      <c r="D26" s="12">
        <f>RTD("cqg.rtd", ,"ContractData",A26, "LastTrade",, "T")</f>
        <v>2100.71</v>
      </c>
      <c r="E26" s="13">
        <f>RTD("cqg.rtd", ,"ContractData",A26, "NetLastTradeToday",, "T")</f>
        <v>17.199999999999818</v>
      </c>
      <c r="F26" s="4">
        <f>VLOOKUP("1-"&amp;$A26,$J$2:$L$18,3,FALSE)</f>
        <v>8.2552999505641923E-3</v>
      </c>
      <c r="G26" s="3">
        <f>VLOOKUP("1-"&amp;A26,$J$2:$M$18,4,FALSE)</f>
        <v>1</v>
      </c>
      <c r="H26" s="5">
        <f>VLOOKUP("2-"&amp;$A26,$J$2:$M$18,3,FALSE)</f>
        <v>8.990926512319164E-2</v>
      </c>
      <c r="I26" s="6">
        <f>VLOOKUP("2-"&amp;$A26,$J$2:$M$18,4,FALSE)</f>
        <v>5</v>
      </c>
      <c r="J26" s="5">
        <f>VLOOKUP("3-"&amp;$A26,$J$2:$M$18,3,FALSE)</f>
        <v>0.96679465921982732</v>
      </c>
      <c r="K26" s="6">
        <f>VLOOKUP("3-"&amp;$A26,$J$2:$M$18,4,FALSE)</f>
        <v>1</v>
      </c>
      <c r="N26" s="3"/>
      <c r="O26" s="3"/>
    </row>
  </sheetData>
  <mergeCells count="8">
    <mergeCell ref="B26:C26"/>
    <mergeCell ref="B21:C21"/>
    <mergeCell ref="F1:H1"/>
    <mergeCell ref="I1:M1"/>
    <mergeCell ref="B22:C22"/>
    <mergeCell ref="B23:C23"/>
    <mergeCell ref="B24:C24"/>
    <mergeCell ref="B25:C2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2020-11-19T13:45:06Z</dcterms:created>
  <dcterms:modified xsi:type="dcterms:W3CDTF">2021-02-10T15:08:50Z</dcterms:modified>
</cp:coreProperties>
</file>