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35880" yWindow="-120" windowWidth="38640" windowHeight="15720"/>
  </bookViews>
  <sheets>
    <sheet name="MainDisplay" sheetId="3" r:id="rId1"/>
    <sheet name="Sheet1" sheetId="1" state="hidden" r:id="rId2"/>
    <sheet name="Sheet2" sheetId="2" state="hidden" r:id="rId3"/>
    <sheet name="Sheet3" sheetId="4" state="hidden" r:id="rId4"/>
    <sheet name="Sheet4" sheetId="5" state="hidden" r:id="rId5"/>
  </sheets>
  <definedNames>
    <definedName name="_xlchart.v1.0" hidden="1">Sheet2!$E$37</definedName>
    <definedName name="_xlchart.v1.1" hidden="1">Sheet2!$E$40:$E$59</definedName>
    <definedName name="_xlchart.v1.10" hidden="1">Sheet2!$J$37</definedName>
    <definedName name="_xlchart.v1.11" hidden="1">Sheet2!$J$40:$J$59</definedName>
    <definedName name="_xlchart.v1.12" hidden="1">Sheet2!$K$37</definedName>
    <definedName name="_xlchart.v1.13" hidden="1">Sheet2!$K$40:$K$59</definedName>
    <definedName name="_xlchart.v1.14" hidden="1">Sheet2!$L$37</definedName>
    <definedName name="_xlchart.v1.15" hidden="1">Sheet2!$L$40:$L$59</definedName>
    <definedName name="_xlchart.v1.16" hidden="1">Sheet2!$M$37</definedName>
    <definedName name="_xlchart.v1.17" hidden="1">Sheet2!$M$40:$M$59</definedName>
    <definedName name="_xlchart.v1.18" hidden="1">Sheet2!$N$37</definedName>
    <definedName name="_xlchart.v1.19" hidden="1">Sheet2!$N$40:$N$59</definedName>
    <definedName name="_xlchart.v1.2" hidden="1">Sheet2!$F$37</definedName>
    <definedName name="_xlchart.v1.20" hidden="1">Sheet2!$O$37</definedName>
    <definedName name="_xlchart.v1.21" hidden="1">Sheet2!$O$40:$O$59</definedName>
    <definedName name="_xlchart.v1.22" hidden="1">Sheet2!$P$37</definedName>
    <definedName name="_xlchart.v1.23" hidden="1">Sheet2!$P$40:$P$59</definedName>
    <definedName name="_xlchart.v1.24" hidden="1">Sheet4!$E$37</definedName>
    <definedName name="_xlchart.v1.25" hidden="1">Sheet4!$E$40:$E$59</definedName>
    <definedName name="_xlchart.v1.26" hidden="1">Sheet4!$F$37</definedName>
    <definedName name="_xlchart.v1.27" hidden="1">Sheet4!$F$40:$F$59</definedName>
    <definedName name="_xlchart.v1.28" hidden="1">Sheet4!$G$37</definedName>
    <definedName name="_xlchart.v1.29" hidden="1">Sheet4!$G$40:$G$59</definedName>
    <definedName name="_xlchart.v1.3" hidden="1">Sheet2!$F$40:$F$59</definedName>
    <definedName name="_xlchart.v1.30" hidden="1">Sheet4!$H$37</definedName>
    <definedName name="_xlchart.v1.31" hidden="1">Sheet4!$H$40:$H$59</definedName>
    <definedName name="_xlchart.v1.32" hidden="1">Sheet4!$I$37</definedName>
    <definedName name="_xlchart.v1.33" hidden="1">Sheet4!$I$40:$I$59</definedName>
    <definedName name="_xlchart.v1.34" hidden="1">Sheet4!$J$37</definedName>
    <definedName name="_xlchart.v1.35" hidden="1">Sheet4!$J$40:$J$59</definedName>
    <definedName name="_xlchart.v1.36" hidden="1">Sheet4!$K$37</definedName>
    <definedName name="_xlchart.v1.37" hidden="1">Sheet4!$K$40:$K$59</definedName>
    <definedName name="_xlchart.v1.38" hidden="1">Sheet4!$L$37</definedName>
    <definedName name="_xlchart.v1.39" hidden="1">Sheet4!$L$40:$L$59</definedName>
    <definedName name="_xlchart.v1.4" hidden="1">Sheet2!$G$37</definedName>
    <definedName name="_xlchart.v1.40" hidden="1">Sheet4!$M$37</definedName>
    <definedName name="_xlchart.v1.41" hidden="1">Sheet4!$M$40:$M$59</definedName>
    <definedName name="_xlchart.v1.42" hidden="1">Sheet4!$N$37</definedName>
    <definedName name="_xlchart.v1.43" hidden="1">Sheet4!$N$40:$N$59</definedName>
    <definedName name="_xlchart.v1.44" hidden="1">Sheet4!$O$37</definedName>
    <definedName name="_xlchart.v1.45" hidden="1">Sheet4!$O$40:$O$59</definedName>
    <definedName name="_xlchart.v1.46" hidden="1">Sheet4!$P$37</definedName>
    <definedName name="_xlchart.v1.47" hidden="1">Sheet4!$P$40:$P$59</definedName>
    <definedName name="_xlchart.v1.5" hidden="1">Sheet2!$G$40:$G$59</definedName>
    <definedName name="_xlchart.v1.6" hidden="1">Sheet2!$H$37</definedName>
    <definedName name="_xlchart.v1.7" hidden="1">Sheet2!$H$40:$H$59</definedName>
    <definedName name="_xlchart.v1.8" hidden="1">Sheet2!$I$37</definedName>
    <definedName name="_xlchart.v1.9" hidden="1">Sheet2!$I$40:$I$59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E21" i="5" l="1"/>
  <c r="BE20" i="5"/>
  <c r="BE19" i="5"/>
  <c r="BE18" i="5"/>
  <c r="BE17" i="5"/>
  <c r="BE16" i="5"/>
  <c r="BE15" i="5"/>
  <c r="BE14" i="5"/>
  <c r="BE13" i="5"/>
  <c r="BE12" i="5"/>
  <c r="BE11" i="5"/>
  <c r="BE10" i="5"/>
  <c r="BE9" i="5"/>
  <c r="BE8" i="5"/>
  <c r="BE7" i="5"/>
  <c r="BE6" i="5"/>
  <c r="BE5" i="5"/>
  <c r="BE4" i="5"/>
  <c r="BE3" i="5"/>
  <c r="BE2" i="5"/>
  <c r="BE1" i="5"/>
  <c r="AZ21" i="5"/>
  <c r="AZ20" i="5"/>
  <c r="AZ19" i="5"/>
  <c r="AZ18" i="5"/>
  <c r="AZ17" i="5"/>
  <c r="AZ16" i="5"/>
  <c r="AZ15" i="5"/>
  <c r="AZ14" i="5"/>
  <c r="AZ13" i="5"/>
  <c r="AZ12" i="5"/>
  <c r="AZ11" i="5"/>
  <c r="AZ10" i="5"/>
  <c r="AZ9" i="5"/>
  <c r="AZ8" i="5"/>
  <c r="AZ7" i="5"/>
  <c r="AZ6" i="5"/>
  <c r="AZ5" i="5"/>
  <c r="AZ4" i="5"/>
  <c r="AZ3" i="5"/>
  <c r="AZ2" i="5"/>
  <c r="AZ1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/>
  <c r="AU4" i="5"/>
  <c r="AU3" i="5"/>
  <c r="AU2" i="5"/>
  <c r="AU1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5"/>
  <c r="AP4" i="5"/>
  <c r="AP3" i="5"/>
  <c r="AP2" i="5"/>
  <c r="AP1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" i="5"/>
  <c r="AK3" i="5"/>
  <c r="AK2" i="5"/>
  <c r="AK1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AF2" i="5"/>
  <c r="AF1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AA3" i="5"/>
  <c r="AA2" i="5"/>
  <c r="AA1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V1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Q1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1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1" i="5"/>
  <c r="C8" i="3"/>
  <c r="B8" i="3" l="1"/>
  <c r="R26" i="2"/>
  <c r="P62" i="3"/>
  <c r="Q62" i="3"/>
  <c r="C38" i="3" l="1"/>
  <c r="B38" i="3"/>
  <c r="A37" i="3"/>
  <c r="Q34" i="3" s="1"/>
  <c r="Q12" i="3"/>
  <c r="V12" i="3"/>
  <c r="Q63" i="3" l="1"/>
  <c r="P63" i="3"/>
  <c r="B34" i="3"/>
  <c r="Q13" i="3"/>
  <c r="V13" i="3"/>
  <c r="V35" i="3" s="1"/>
  <c r="Z48" i="5"/>
  <c r="Z47" i="5"/>
  <c r="Z46" i="5"/>
  <c r="Z45" i="5"/>
  <c r="Z44" i="5"/>
  <c r="Z43" i="5"/>
  <c r="Z42" i="5"/>
  <c r="Z41" i="5"/>
  <c r="Z40" i="5"/>
  <c r="Z39" i="5"/>
  <c r="Z38" i="5"/>
  <c r="Z37" i="5"/>
  <c r="Z48" i="2"/>
  <c r="Z47" i="2"/>
  <c r="Z46" i="2"/>
  <c r="Z45" i="2"/>
  <c r="Z44" i="2"/>
  <c r="Z43" i="2"/>
  <c r="Z42" i="2"/>
  <c r="Z41" i="2"/>
  <c r="Z40" i="2"/>
  <c r="Z39" i="2"/>
  <c r="Z38" i="2"/>
  <c r="Z37" i="2"/>
  <c r="D8" i="3" l="1"/>
  <c r="Q35" i="3"/>
  <c r="I37" i="3" l="1"/>
  <c r="K2" i="4" l="1"/>
  <c r="R27" i="5"/>
  <c r="A3" i="4"/>
  <c r="A4" i="4" s="1"/>
  <c r="A5" i="4" s="1"/>
  <c r="D1" i="3"/>
  <c r="E2" i="4"/>
  <c r="S42" i="5" l="1"/>
  <c r="AE52" i="5" s="1"/>
  <c r="AJ52" i="5" s="1"/>
  <c r="S34" i="5"/>
  <c r="AE44" i="5" s="1"/>
  <c r="S32" i="5"/>
  <c r="AE42" i="5" s="1"/>
  <c r="AJ42" i="5" s="1"/>
  <c r="S39" i="5"/>
  <c r="S41" i="5"/>
  <c r="AE51" i="5" s="1"/>
  <c r="AJ51" i="5" s="1"/>
  <c r="S33" i="5"/>
  <c r="AE43" i="5" s="1"/>
  <c r="AJ43" i="5" s="1"/>
  <c r="S40" i="5"/>
  <c r="S31" i="5"/>
  <c r="S38" i="5"/>
  <c r="AE48" i="5" s="1"/>
  <c r="S30" i="5"/>
  <c r="AE40" i="5" s="1"/>
  <c r="S35" i="5"/>
  <c r="S37" i="5"/>
  <c r="AE47" i="5" s="1"/>
  <c r="AJ47" i="5" s="1"/>
  <c r="S29" i="5"/>
  <c r="AE39" i="5" s="1"/>
  <c r="AJ39" i="5" s="1"/>
  <c r="S36" i="5"/>
  <c r="AE46" i="5" s="1"/>
  <c r="AJ46" i="5" s="1"/>
  <c r="S28" i="5"/>
  <c r="AE38" i="5" s="1"/>
  <c r="AJ38" i="5" s="1"/>
  <c r="S27" i="5"/>
  <c r="AE37" i="5" s="1"/>
  <c r="AJ37" i="5" s="1"/>
  <c r="D38" i="3"/>
  <c r="A6" i="4"/>
  <c r="C5" i="4"/>
  <c r="C2" i="4"/>
  <c r="F4" i="4"/>
  <c r="B6" i="4"/>
  <c r="B4" i="4"/>
  <c r="B5" i="4"/>
  <c r="D3" i="4"/>
  <c r="F3" i="4"/>
  <c r="E5" i="4"/>
  <c r="E4" i="4"/>
  <c r="B3" i="4"/>
  <c r="C4" i="4"/>
  <c r="B2" i="4"/>
  <c r="C3" i="4"/>
  <c r="E3" i="4"/>
  <c r="F2" i="4"/>
  <c r="D5" i="4"/>
  <c r="D4" i="4"/>
  <c r="F5" i="4"/>
  <c r="C6" i="4"/>
  <c r="D2" i="4"/>
  <c r="R10" i="3" l="1"/>
  <c r="T10" i="3"/>
  <c r="AJ40" i="5"/>
  <c r="AE41" i="5"/>
  <c r="AJ41" i="5" s="1"/>
  <c r="AE50" i="5"/>
  <c r="AJ50" i="5" s="1"/>
  <c r="AJ44" i="5"/>
  <c r="AE45" i="5"/>
  <c r="AJ45" i="5" s="1"/>
  <c r="AJ48" i="5"/>
  <c r="AE49" i="5"/>
  <c r="AJ49" i="5" s="1"/>
  <c r="P10" i="3"/>
  <c r="A7" i="4"/>
  <c r="K2" i="1"/>
  <c r="E6" i="4"/>
  <c r="F6" i="4"/>
  <c r="D6" i="4"/>
  <c r="P8" i="3"/>
  <c r="A8" i="4" l="1"/>
  <c r="B7" i="4"/>
  <c r="C7" i="4"/>
  <c r="E7" i="4"/>
  <c r="D7" i="4"/>
  <c r="F7" i="4"/>
  <c r="Z2" i="3"/>
  <c r="A9" i="4" l="1"/>
  <c r="R27" i="2"/>
  <c r="B8" i="4"/>
  <c r="F8" i="4"/>
  <c r="C8" i="4"/>
  <c r="D8" i="4"/>
  <c r="E8" i="4"/>
  <c r="S28" i="2" l="1"/>
  <c r="AE38" i="2" s="1"/>
  <c r="S35" i="2"/>
  <c r="AE45" i="2" s="1"/>
  <c r="S42" i="2"/>
  <c r="AE52" i="2" s="1"/>
  <c r="S34" i="2"/>
  <c r="AE44" i="2" s="1"/>
  <c r="S41" i="2"/>
  <c r="AE51" i="2" s="1"/>
  <c r="S33" i="2"/>
  <c r="AE43" i="2" s="1"/>
  <c r="S29" i="2"/>
  <c r="AE39" i="2" s="1"/>
  <c r="S27" i="2"/>
  <c r="AE37" i="2" s="1"/>
  <c r="S40" i="2"/>
  <c r="AE50" i="2" s="1"/>
  <c r="S32" i="2"/>
  <c r="AE42" i="2" s="1"/>
  <c r="S38" i="2"/>
  <c r="AE48" i="2" s="1"/>
  <c r="S37" i="2"/>
  <c r="AE47" i="2" s="1"/>
  <c r="S39" i="2"/>
  <c r="AE49" i="2" s="1"/>
  <c r="S31" i="2"/>
  <c r="AE41" i="2" s="1"/>
  <c r="S30" i="2"/>
  <c r="AE40" i="2" s="1"/>
  <c r="S36" i="2"/>
  <c r="AE46" i="2" s="1"/>
  <c r="A10" i="4"/>
  <c r="A3" i="1"/>
  <c r="E9" i="4"/>
  <c r="C2" i="1"/>
  <c r="D9" i="4"/>
  <c r="F9" i="4"/>
  <c r="D2" i="1"/>
  <c r="E2" i="1"/>
  <c r="C9" i="4"/>
  <c r="B2" i="1"/>
  <c r="B9" i="4"/>
  <c r="F2" i="1"/>
  <c r="B3" i="1"/>
  <c r="X6" i="3" l="1"/>
  <c r="V6" i="3"/>
  <c r="T6" i="3"/>
  <c r="R6" i="3"/>
  <c r="P6" i="3"/>
  <c r="A11" i="4"/>
  <c r="A4" i="1"/>
  <c r="C10" i="4"/>
  <c r="D3" i="1"/>
  <c r="B4" i="1"/>
  <c r="B10" i="4"/>
  <c r="E10" i="4"/>
  <c r="D10" i="4"/>
  <c r="P4" i="3"/>
  <c r="C3" i="1"/>
  <c r="F3" i="1"/>
  <c r="E3" i="1"/>
  <c r="F10" i="4"/>
  <c r="Z6" i="3" l="1"/>
  <c r="AB6" i="3"/>
  <c r="A12" i="4"/>
  <c r="A5" i="1"/>
  <c r="A6" i="1" s="1"/>
  <c r="F11" i="4"/>
  <c r="E11" i="4"/>
  <c r="D11" i="4"/>
  <c r="C11" i="4"/>
  <c r="F4" i="1"/>
  <c r="C4" i="1"/>
  <c r="B11" i="4"/>
  <c r="D4" i="1"/>
  <c r="B6" i="1"/>
  <c r="E4" i="1"/>
  <c r="A13" i="4" l="1"/>
  <c r="A7" i="1"/>
  <c r="D6" i="1"/>
  <c r="C5" i="1"/>
  <c r="C12" i="4"/>
  <c r="F6" i="1"/>
  <c r="D5" i="1"/>
  <c r="E12" i="4"/>
  <c r="F5" i="1"/>
  <c r="B5" i="1"/>
  <c r="C6" i="1"/>
  <c r="B12" i="4"/>
  <c r="E6" i="1"/>
  <c r="D12" i="4"/>
  <c r="F12" i="4"/>
  <c r="E5" i="1"/>
  <c r="B7" i="1"/>
  <c r="A14" i="4" l="1"/>
  <c r="A8" i="1"/>
  <c r="D13" i="4"/>
  <c r="B13" i="4"/>
  <c r="C13" i="4"/>
  <c r="E13" i="4"/>
  <c r="F7" i="1"/>
  <c r="F13" i="4"/>
  <c r="D7" i="1"/>
  <c r="E7" i="1"/>
  <c r="C7" i="1"/>
  <c r="B8" i="1"/>
  <c r="A15" i="4" l="1"/>
  <c r="A9" i="1"/>
  <c r="D14" i="4"/>
  <c r="E8" i="1"/>
  <c r="B9" i="1"/>
  <c r="F14" i="4"/>
  <c r="B14" i="4"/>
  <c r="D8" i="1"/>
  <c r="C8" i="1"/>
  <c r="F8" i="1"/>
  <c r="C14" i="4"/>
  <c r="E14" i="4"/>
  <c r="A16" i="4" l="1"/>
  <c r="A10" i="1"/>
  <c r="D9" i="1"/>
  <c r="F15" i="4"/>
  <c r="C9" i="1"/>
  <c r="C15" i="4"/>
  <c r="B10" i="1"/>
  <c r="E9" i="1"/>
  <c r="F9" i="1"/>
  <c r="D15" i="4"/>
  <c r="E15" i="4"/>
  <c r="B15" i="4"/>
  <c r="A17" i="4" l="1"/>
  <c r="A11" i="1"/>
  <c r="D16" i="4"/>
  <c r="E16" i="4"/>
  <c r="E10" i="1"/>
  <c r="B16" i="4"/>
  <c r="F16" i="4"/>
  <c r="D10" i="1"/>
  <c r="C16" i="4"/>
  <c r="F10" i="1"/>
  <c r="C10" i="1"/>
  <c r="B11" i="1"/>
  <c r="A18" i="4" l="1"/>
  <c r="A12" i="1"/>
  <c r="B12" i="1"/>
  <c r="C11" i="1"/>
  <c r="B17" i="4"/>
  <c r="E11" i="1"/>
  <c r="F11" i="1"/>
  <c r="D11" i="1"/>
  <c r="E17" i="4"/>
  <c r="D17" i="4"/>
  <c r="C17" i="4"/>
  <c r="F17" i="4"/>
  <c r="A19" i="4" l="1"/>
  <c r="A13" i="1"/>
  <c r="F12" i="1"/>
  <c r="C12" i="1"/>
  <c r="B13" i="1"/>
  <c r="E18" i="4"/>
  <c r="E12" i="1"/>
  <c r="B18" i="4"/>
  <c r="D12" i="1"/>
  <c r="D18" i="4"/>
  <c r="C18" i="4"/>
  <c r="F18" i="4"/>
  <c r="A20" i="4" l="1"/>
  <c r="A14" i="1"/>
  <c r="B19" i="4"/>
  <c r="B14" i="1"/>
  <c r="F13" i="1"/>
  <c r="D13" i="1"/>
  <c r="E19" i="4"/>
  <c r="F19" i="4"/>
  <c r="C19" i="4"/>
  <c r="E13" i="1"/>
  <c r="D19" i="4"/>
  <c r="C13" i="1"/>
  <c r="A21" i="4" l="1"/>
  <c r="A15" i="1"/>
  <c r="C14" i="1"/>
  <c r="D14" i="1"/>
  <c r="E20" i="4"/>
  <c r="F14" i="1"/>
  <c r="F20" i="4"/>
  <c r="C20" i="4"/>
  <c r="D20" i="4"/>
  <c r="E14" i="1"/>
  <c r="B20" i="4"/>
  <c r="B15" i="1"/>
  <c r="A22" i="4" l="1"/>
  <c r="A16" i="1"/>
  <c r="E21" i="4"/>
  <c r="D21" i="4"/>
  <c r="F15" i="1"/>
  <c r="C15" i="1"/>
  <c r="B16" i="1"/>
  <c r="B21" i="4"/>
  <c r="F21" i="4"/>
  <c r="E15" i="1"/>
  <c r="C21" i="4"/>
  <c r="D15" i="1"/>
  <c r="A23" i="4" l="1"/>
  <c r="A17" i="1"/>
  <c r="D16" i="1"/>
  <c r="B17" i="1"/>
  <c r="C16" i="1"/>
  <c r="B22" i="4"/>
  <c r="E22" i="4"/>
  <c r="E16" i="1"/>
  <c r="D22" i="4"/>
  <c r="C22" i="4"/>
  <c r="F16" i="1"/>
  <c r="F22" i="4"/>
  <c r="A24" i="4" l="1"/>
  <c r="A18" i="1"/>
  <c r="F17" i="1"/>
  <c r="E23" i="4"/>
  <c r="D23" i="4"/>
  <c r="C23" i="4"/>
  <c r="B18" i="1"/>
  <c r="C17" i="1"/>
  <c r="E17" i="1"/>
  <c r="D17" i="1"/>
  <c r="B23" i="4"/>
  <c r="F23" i="4"/>
  <c r="A25" i="4" l="1"/>
  <c r="A19" i="1"/>
  <c r="D24" i="4"/>
  <c r="E24" i="4"/>
  <c r="F18" i="1"/>
  <c r="C18" i="1"/>
  <c r="C24" i="4"/>
  <c r="F24" i="4"/>
  <c r="B24" i="4"/>
  <c r="E18" i="1"/>
  <c r="B19" i="1"/>
  <c r="D18" i="1"/>
  <c r="A26" i="4" l="1"/>
  <c r="A20" i="1"/>
  <c r="F19" i="1"/>
  <c r="C19" i="1"/>
  <c r="E25" i="4"/>
  <c r="B20" i="1"/>
  <c r="D19" i="1"/>
  <c r="D25" i="4"/>
  <c r="B25" i="4"/>
  <c r="C25" i="4"/>
  <c r="E19" i="1"/>
  <c r="F25" i="4"/>
  <c r="A27" i="4" l="1"/>
  <c r="A21" i="1"/>
  <c r="F20" i="1"/>
  <c r="B26" i="4"/>
  <c r="B21" i="1"/>
  <c r="C26" i="4"/>
  <c r="D26" i="4"/>
  <c r="F26" i="4"/>
  <c r="E26" i="4"/>
  <c r="D20" i="1"/>
  <c r="C20" i="1"/>
  <c r="E20" i="1"/>
  <c r="A28" i="4" l="1"/>
  <c r="A22" i="1"/>
  <c r="B27" i="4"/>
  <c r="C27" i="4"/>
  <c r="F21" i="1"/>
  <c r="D27" i="4"/>
  <c r="F27" i="4"/>
  <c r="D21" i="1"/>
  <c r="E21" i="1"/>
  <c r="C21" i="1"/>
  <c r="E27" i="4"/>
  <c r="B22" i="1"/>
  <c r="A29" i="4" l="1"/>
  <c r="A23" i="1"/>
  <c r="C22" i="1"/>
  <c r="E22" i="1"/>
  <c r="D28" i="4"/>
  <c r="B28" i="4"/>
  <c r="B23" i="1"/>
  <c r="C28" i="4"/>
  <c r="E28" i="4"/>
  <c r="D22" i="1"/>
  <c r="F28" i="4"/>
  <c r="F22" i="1"/>
  <c r="A30" i="4" l="1"/>
  <c r="A24" i="1"/>
  <c r="E29" i="4"/>
  <c r="D23" i="1"/>
  <c r="C29" i="4"/>
  <c r="E23" i="1"/>
  <c r="F23" i="1"/>
  <c r="B24" i="1"/>
  <c r="C23" i="1"/>
  <c r="B29" i="4"/>
  <c r="F29" i="4"/>
  <c r="D29" i="4"/>
  <c r="A31" i="4" l="1"/>
  <c r="A25" i="1"/>
  <c r="D30" i="4"/>
  <c r="C30" i="4"/>
  <c r="D24" i="1"/>
  <c r="B25" i="1"/>
  <c r="E30" i="4"/>
  <c r="F24" i="1"/>
  <c r="C24" i="1"/>
  <c r="F30" i="4"/>
  <c r="B30" i="4"/>
  <c r="E24" i="1"/>
  <c r="A32" i="4" l="1"/>
  <c r="A26" i="1"/>
  <c r="E25" i="1"/>
  <c r="B31" i="4"/>
  <c r="D25" i="1"/>
  <c r="C25" i="1"/>
  <c r="B26" i="1"/>
  <c r="D31" i="4"/>
  <c r="E31" i="4"/>
  <c r="C31" i="4"/>
  <c r="F25" i="1"/>
  <c r="F31" i="4"/>
  <c r="A33" i="4" l="1"/>
  <c r="A27" i="1"/>
  <c r="B32" i="4"/>
  <c r="C32" i="4"/>
  <c r="D32" i="4"/>
  <c r="C26" i="1"/>
  <c r="D26" i="1"/>
  <c r="E26" i="1"/>
  <c r="E32" i="4"/>
  <c r="B27" i="1"/>
  <c r="F26" i="1"/>
  <c r="F32" i="4"/>
  <c r="A34" i="4" l="1"/>
  <c r="A28" i="1"/>
  <c r="C27" i="1"/>
  <c r="E33" i="4"/>
  <c r="F27" i="1"/>
  <c r="D33" i="4"/>
  <c r="F33" i="4"/>
  <c r="E27" i="1"/>
  <c r="D27" i="1"/>
  <c r="C33" i="4"/>
  <c r="B33" i="4"/>
  <c r="B28" i="1"/>
  <c r="A35" i="4" l="1"/>
  <c r="A29" i="1"/>
  <c r="D28" i="1"/>
  <c r="B29" i="1"/>
  <c r="F34" i="4"/>
  <c r="F28" i="1"/>
  <c r="E28" i="1"/>
  <c r="C34" i="4"/>
  <c r="B34" i="4"/>
  <c r="C28" i="1"/>
  <c r="E34" i="4"/>
  <c r="D34" i="4"/>
  <c r="A36" i="4" l="1"/>
  <c r="A30" i="1"/>
  <c r="D29" i="1"/>
  <c r="E35" i="4"/>
  <c r="B30" i="1"/>
  <c r="C29" i="1"/>
  <c r="D35" i="4"/>
  <c r="B35" i="4"/>
  <c r="C35" i="4"/>
  <c r="F29" i="1"/>
  <c r="E29" i="1"/>
  <c r="F35" i="4"/>
  <c r="A37" i="4" l="1"/>
  <c r="A31" i="1"/>
  <c r="C36" i="4"/>
  <c r="F36" i="4"/>
  <c r="D36" i="4"/>
  <c r="E30" i="1"/>
  <c r="C30" i="1"/>
  <c r="F30" i="1"/>
  <c r="B31" i="1"/>
  <c r="E36" i="4"/>
  <c r="D30" i="1"/>
  <c r="B36" i="4"/>
  <c r="A38" i="4" l="1"/>
  <c r="A32" i="1"/>
  <c r="C31" i="1"/>
  <c r="F31" i="1"/>
  <c r="C37" i="4"/>
  <c r="E37" i="4"/>
  <c r="E31" i="1"/>
  <c r="B37" i="4"/>
  <c r="B32" i="1"/>
  <c r="F37" i="4"/>
  <c r="D37" i="4"/>
  <c r="D31" i="1"/>
  <c r="A39" i="4" l="1"/>
  <c r="A33" i="1"/>
  <c r="F38" i="4"/>
  <c r="F32" i="1"/>
  <c r="D38" i="4"/>
  <c r="B33" i="1"/>
  <c r="B38" i="4"/>
  <c r="E32" i="1"/>
  <c r="C38" i="4"/>
  <c r="E38" i="4"/>
  <c r="D32" i="1"/>
  <c r="C32" i="1"/>
  <c r="A40" i="4" l="1"/>
  <c r="A34" i="1"/>
  <c r="F33" i="1"/>
  <c r="C39" i="4"/>
  <c r="C33" i="1"/>
  <c r="E39" i="4"/>
  <c r="B39" i="4"/>
  <c r="E33" i="1"/>
  <c r="D33" i="1"/>
  <c r="D39" i="4"/>
  <c r="F39" i="4"/>
  <c r="B34" i="1"/>
  <c r="A41" i="4" l="1"/>
  <c r="A35" i="1"/>
  <c r="B40" i="4"/>
  <c r="E34" i="1"/>
  <c r="F40" i="4"/>
  <c r="D40" i="4"/>
  <c r="C40" i="4"/>
  <c r="B35" i="1"/>
  <c r="F34" i="1"/>
  <c r="D34" i="1"/>
  <c r="C34" i="1"/>
  <c r="E40" i="4"/>
  <c r="A42" i="4" l="1"/>
  <c r="A36" i="1"/>
  <c r="E35" i="1"/>
  <c r="C35" i="1"/>
  <c r="D41" i="4"/>
  <c r="C41" i="4"/>
  <c r="B41" i="4"/>
  <c r="F41" i="4"/>
  <c r="D35" i="1"/>
  <c r="E41" i="4"/>
  <c r="F35" i="1"/>
  <c r="B36" i="1"/>
  <c r="A43" i="4" l="1"/>
  <c r="A37" i="1"/>
  <c r="D42" i="4"/>
  <c r="C42" i="4"/>
  <c r="B37" i="1"/>
  <c r="F42" i="4"/>
  <c r="B42" i="4"/>
  <c r="E36" i="1"/>
  <c r="F36" i="1"/>
  <c r="E42" i="4"/>
  <c r="C36" i="1"/>
  <c r="D36" i="1"/>
  <c r="A44" i="4" l="1"/>
  <c r="A38" i="1"/>
  <c r="E43" i="4"/>
  <c r="C37" i="1"/>
  <c r="C43" i="4"/>
  <c r="B38" i="1"/>
  <c r="F37" i="1"/>
  <c r="D37" i="1"/>
  <c r="D43" i="4"/>
  <c r="B43" i="4"/>
  <c r="F43" i="4"/>
  <c r="E37" i="1"/>
  <c r="A45" i="4" l="1"/>
  <c r="A39" i="1"/>
  <c r="E38" i="1"/>
  <c r="D44" i="4"/>
  <c r="F44" i="4"/>
  <c r="E44" i="4"/>
  <c r="D38" i="1"/>
  <c r="B44" i="4"/>
  <c r="C44" i="4"/>
  <c r="F38" i="1"/>
  <c r="C38" i="1"/>
  <c r="B39" i="1"/>
  <c r="A46" i="4" l="1"/>
  <c r="A40" i="1"/>
  <c r="F39" i="1"/>
  <c r="D39" i="1"/>
  <c r="C39" i="1"/>
  <c r="D45" i="4"/>
  <c r="E45" i="4"/>
  <c r="B40" i="1"/>
  <c r="E39" i="1"/>
  <c r="C45" i="4"/>
  <c r="B45" i="4"/>
  <c r="F45" i="4"/>
  <c r="A47" i="4" l="1"/>
  <c r="A41" i="1"/>
  <c r="E46" i="4"/>
  <c r="F46" i="4"/>
  <c r="E40" i="1"/>
  <c r="F40" i="1"/>
  <c r="B46" i="4"/>
  <c r="D46" i="4"/>
  <c r="D40" i="1"/>
  <c r="B41" i="1"/>
  <c r="C40" i="1"/>
  <c r="C46" i="4"/>
  <c r="A48" i="4" l="1"/>
  <c r="A42" i="1"/>
  <c r="D41" i="1"/>
  <c r="E47" i="4"/>
  <c r="D47" i="4"/>
  <c r="B42" i="1"/>
  <c r="F41" i="1"/>
  <c r="C41" i="1"/>
  <c r="E41" i="1"/>
  <c r="F47" i="4"/>
  <c r="B47" i="4"/>
  <c r="C47" i="4"/>
  <c r="A49" i="4" l="1"/>
  <c r="A43" i="1"/>
  <c r="F48" i="4"/>
  <c r="E42" i="1"/>
  <c r="D48" i="4"/>
  <c r="F42" i="1"/>
  <c r="E48" i="4"/>
  <c r="D42" i="1"/>
  <c r="C42" i="1"/>
  <c r="B48" i="4"/>
  <c r="B43" i="1"/>
  <c r="C48" i="4"/>
  <c r="A50" i="4" l="1"/>
  <c r="A44" i="1"/>
  <c r="C49" i="4"/>
  <c r="B49" i="4"/>
  <c r="F49" i="4"/>
  <c r="E43" i="1"/>
  <c r="D43" i="1"/>
  <c r="B44" i="1"/>
  <c r="F43" i="1"/>
  <c r="C43" i="1"/>
  <c r="D49" i="4"/>
  <c r="E49" i="4"/>
  <c r="A51" i="4" l="1"/>
  <c r="A45" i="1"/>
  <c r="E50" i="4"/>
  <c r="F50" i="4"/>
  <c r="B45" i="1"/>
  <c r="F44" i="1"/>
  <c r="D44" i="1"/>
  <c r="C44" i="1"/>
  <c r="B50" i="4"/>
  <c r="C50" i="4"/>
  <c r="E44" i="1"/>
  <c r="D50" i="4"/>
  <c r="A52" i="4" l="1"/>
  <c r="A46" i="1"/>
  <c r="E51" i="4"/>
  <c r="C45" i="1"/>
  <c r="E45" i="1"/>
  <c r="D45" i="1"/>
  <c r="D51" i="4"/>
  <c r="C51" i="4"/>
  <c r="F51" i="4"/>
  <c r="B46" i="1"/>
  <c r="F45" i="1"/>
  <c r="B51" i="4"/>
  <c r="A53" i="4" l="1"/>
  <c r="A47" i="1"/>
  <c r="C52" i="4"/>
  <c r="C46" i="1"/>
  <c r="F52" i="4"/>
  <c r="B52" i="4"/>
  <c r="F46" i="1"/>
  <c r="E52" i="4"/>
  <c r="D52" i="4"/>
  <c r="B47" i="1"/>
  <c r="D46" i="1"/>
  <c r="E46" i="1"/>
  <c r="A54" i="4" l="1"/>
  <c r="A48" i="1"/>
  <c r="D47" i="1"/>
  <c r="E47" i="1"/>
  <c r="C47" i="1"/>
  <c r="F47" i="1"/>
  <c r="B48" i="1"/>
  <c r="D53" i="4"/>
  <c r="E53" i="4"/>
  <c r="C53" i="4"/>
  <c r="B53" i="4"/>
  <c r="F53" i="4"/>
  <c r="A55" i="4" l="1"/>
  <c r="A49" i="1"/>
  <c r="F54" i="4"/>
  <c r="E48" i="1"/>
  <c r="C48" i="1"/>
  <c r="B54" i="4"/>
  <c r="E54" i="4"/>
  <c r="D48" i="1"/>
  <c r="B49" i="1"/>
  <c r="D54" i="4"/>
  <c r="F48" i="1"/>
  <c r="C54" i="4"/>
  <c r="A56" i="4" l="1"/>
  <c r="A50" i="1"/>
  <c r="C49" i="1"/>
  <c r="D49" i="1"/>
  <c r="F55" i="4"/>
  <c r="F49" i="1"/>
  <c r="D55" i="4"/>
  <c r="B55" i="4"/>
  <c r="E55" i="4"/>
  <c r="B50" i="1"/>
  <c r="E49" i="1"/>
  <c r="C55" i="4"/>
  <c r="A57" i="4" l="1"/>
  <c r="A51" i="1"/>
  <c r="F50" i="1"/>
  <c r="D56" i="4"/>
  <c r="E56" i="4"/>
  <c r="C56" i="4"/>
  <c r="E50" i="1"/>
  <c r="B51" i="1"/>
  <c r="B56" i="4"/>
  <c r="C50" i="1"/>
  <c r="D50" i="1"/>
  <c r="F56" i="4"/>
  <c r="A58" i="4" l="1"/>
  <c r="A52" i="1"/>
  <c r="F51" i="1"/>
  <c r="B52" i="1"/>
  <c r="E51" i="1"/>
  <c r="D51" i="1"/>
  <c r="D57" i="4"/>
  <c r="B57" i="4"/>
  <c r="F57" i="4"/>
  <c r="C51" i="1"/>
  <c r="E57" i="4"/>
  <c r="C57" i="4"/>
  <c r="A59" i="4" l="1"/>
  <c r="A53" i="1"/>
  <c r="F58" i="4"/>
  <c r="D52" i="1"/>
  <c r="B58" i="4"/>
  <c r="C58" i="4"/>
  <c r="E52" i="1"/>
  <c r="C52" i="1"/>
  <c r="B53" i="1"/>
  <c r="E58" i="4"/>
  <c r="D58" i="4"/>
  <c r="F52" i="1"/>
  <c r="A60" i="4" l="1"/>
  <c r="A54" i="1"/>
  <c r="E53" i="1"/>
  <c r="C53" i="1"/>
  <c r="F53" i="1"/>
  <c r="D53" i="1"/>
  <c r="D59" i="4"/>
  <c r="B54" i="1"/>
  <c r="E59" i="4"/>
  <c r="C59" i="4"/>
  <c r="F59" i="4"/>
  <c r="B59" i="4"/>
  <c r="A61" i="4" l="1"/>
  <c r="A55" i="1"/>
  <c r="E54" i="1"/>
  <c r="C60" i="4"/>
  <c r="B60" i="4"/>
  <c r="D60" i="4"/>
  <c r="C54" i="1"/>
  <c r="F54" i="1"/>
  <c r="F60" i="4"/>
  <c r="D54" i="1"/>
  <c r="E60" i="4"/>
  <c r="B55" i="1"/>
  <c r="A62" i="4" l="1"/>
  <c r="A56" i="1"/>
  <c r="C55" i="1"/>
  <c r="D55" i="1"/>
  <c r="F61" i="4"/>
  <c r="E61" i="4"/>
  <c r="C61" i="4"/>
  <c r="F55" i="1"/>
  <c r="D61" i="4"/>
  <c r="B61" i="4"/>
  <c r="E55" i="1"/>
  <c r="B56" i="1"/>
  <c r="A63" i="4" l="1"/>
  <c r="A57" i="1"/>
  <c r="E56" i="1"/>
  <c r="B62" i="4"/>
  <c r="D56" i="1"/>
  <c r="F62" i="4"/>
  <c r="E62" i="4"/>
  <c r="C56" i="1"/>
  <c r="B57" i="1"/>
  <c r="D62" i="4"/>
  <c r="F56" i="1"/>
  <c r="C62" i="4"/>
  <c r="A64" i="4" l="1"/>
  <c r="A58" i="1"/>
  <c r="D63" i="4"/>
  <c r="B63" i="4"/>
  <c r="C63" i="4"/>
  <c r="B58" i="1"/>
  <c r="C57" i="1"/>
  <c r="E57" i="1"/>
  <c r="F57" i="1"/>
  <c r="F63" i="4"/>
  <c r="E63" i="4"/>
  <c r="D57" i="1"/>
  <c r="A65" i="4" l="1"/>
  <c r="A59" i="1"/>
  <c r="D64" i="4"/>
  <c r="D58" i="1"/>
  <c r="E64" i="4"/>
  <c r="C58" i="1"/>
  <c r="E58" i="1"/>
  <c r="C64" i="4"/>
  <c r="F58" i="1"/>
  <c r="B59" i="1"/>
  <c r="F64" i="4"/>
  <c r="B64" i="4"/>
  <c r="A66" i="4" l="1"/>
  <c r="A60" i="1"/>
  <c r="B65" i="4"/>
  <c r="C59" i="1"/>
  <c r="E59" i="1"/>
  <c r="B60" i="1"/>
  <c r="F59" i="1"/>
  <c r="D65" i="4"/>
  <c r="D59" i="1"/>
  <c r="F65" i="4"/>
  <c r="C65" i="4"/>
  <c r="E65" i="4"/>
  <c r="A67" i="4" l="1"/>
  <c r="A61" i="1"/>
  <c r="E66" i="4"/>
  <c r="F66" i="4"/>
  <c r="C60" i="1"/>
  <c r="D66" i="4"/>
  <c r="D60" i="1"/>
  <c r="B66" i="4"/>
  <c r="E60" i="1"/>
  <c r="C66" i="4"/>
  <c r="B61" i="1"/>
  <c r="F60" i="1"/>
  <c r="A68" i="4" l="1"/>
  <c r="A62" i="1"/>
  <c r="D61" i="1"/>
  <c r="B67" i="4"/>
  <c r="D67" i="4"/>
  <c r="E61" i="1"/>
  <c r="F61" i="1"/>
  <c r="F67" i="4"/>
  <c r="E67" i="4"/>
  <c r="C67" i="4"/>
  <c r="B62" i="1"/>
  <c r="C61" i="1"/>
  <c r="A69" i="4" l="1"/>
  <c r="A63" i="1"/>
  <c r="F68" i="4"/>
  <c r="D68" i="4"/>
  <c r="D62" i="1"/>
  <c r="B63" i="1"/>
  <c r="C62" i="1"/>
  <c r="E62" i="1"/>
  <c r="C68" i="4"/>
  <c r="B68" i="4"/>
  <c r="F62" i="1"/>
  <c r="E68" i="4"/>
  <c r="A70" i="4" l="1"/>
  <c r="A64" i="1"/>
  <c r="E63" i="1"/>
  <c r="E69" i="4"/>
  <c r="B69" i="4"/>
  <c r="C63" i="1"/>
  <c r="D63" i="1"/>
  <c r="F69" i="4"/>
  <c r="C69" i="4"/>
  <c r="D69" i="4"/>
  <c r="B64" i="1"/>
  <c r="F63" i="1"/>
  <c r="A71" i="4" l="1"/>
  <c r="A65" i="1"/>
  <c r="D70" i="4"/>
  <c r="F70" i="4"/>
  <c r="F64" i="1"/>
  <c r="C64" i="1"/>
  <c r="D64" i="1"/>
  <c r="E64" i="1"/>
  <c r="E70" i="4"/>
  <c r="B70" i="4"/>
  <c r="B65" i="1"/>
  <c r="C70" i="4"/>
  <c r="A72" i="4" l="1"/>
  <c r="A66" i="1"/>
  <c r="E65" i="1"/>
  <c r="D65" i="1"/>
  <c r="F65" i="1"/>
  <c r="E71" i="4"/>
  <c r="D71" i="4"/>
  <c r="C65" i="1"/>
  <c r="B66" i="1"/>
  <c r="B71" i="4"/>
  <c r="F71" i="4"/>
  <c r="C71" i="4"/>
  <c r="A73" i="4" l="1"/>
  <c r="A67" i="1"/>
  <c r="E72" i="4"/>
  <c r="D72" i="4"/>
  <c r="D66" i="1"/>
  <c r="C66" i="1"/>
  <c r="F66" i="1"/>
  <c r="F72" i="4"/>
  <c r="C72" i="4"/>
  <c r="E66" i="1"/>
  <c r="B72" i="4"/>
  <c r="B67" i="1"/>
  <c r="A74" i="4" l="1"/>
  <c r="A68" i="1"/>
  <c r="D73" i="4"/>
  <c r="F73" i="4"/>
  <c r="F67" i="1"/>
  <c r="D67" i="1"/>
  <c r="B68" i="1"/>
  <c r="C73" i="4"/>
  <c r="E67" i="1"/>
  <c r="E73" i="4"/>
  <c r="C67" i="1"/>
  <c r="B73" i="4"/>
  <c r="A75" i="4" l="1"/>
  <c r="A69" i="1"/>
  <c r="F68" i="1"/>
  <c r="E68" i="1"/>
  <c r="C68" i="1"/>
  <c r="E74" i="4"/>
  <c r="D68" i="1"/>
  <c r="B69" i="1"/>
  <c r="D74" i="4"/>
  <c r="F74" i="4"/>
  <c r="C74" i="4"/>
  <c r="B74" i="4"/>
  <c r="A76" i="4" l="1"/>
  <c r="A70" i="1"/>
  <c r="F75" i="4"/>
  <c r="F69" i="1"/>
  <c r="D75" i="4"/>
  <c r="B70" i="1"/>
  <c r="B75" i="4"/>
  <c r="C69" i="1"/>
  <c r="D69" i="1"/>
  <c r="E75" i="4"/>
  <c r="C75" i="4"/>
  <c r="E69" i="1"/>
  <c r="A77" i="4" l="1"/>
  <c r="A71" i="1"/>
  <c r="E76" i="4"/>
  <c r="C76" i="4"/>
  <c r="F70" i="1"/>
  <c r="B76" i="4"/>
  <c r="F76" i="4"/>
  <c r="C70" i="1"/>
  <c r="D70" i="1"/>
  <c r="D76" i="4"/>
  <c r="E70" i="1"/>
  <c r="B71" i="1"/>
  <c r="A78" i="4" l="1"/>
  <c r="A72" i="1"/>
  <c r="E77" i="4"/>
  <c r="D77" i="4"/>
  <c r="B77" i="4"/>
  <c r="C77" i="4"/>
  <c r="E71" i="1"/>
  <c r="F77" i="4"/>
  <c r="B72" i="1"/>
  <c r="F71" i="1"/>
  <c r="C71" i="1"/>
  <c r="D71" i="1"/>
  <c r="A79" i="4" l="1"/>
  <c r="A73" i="1"/>
  <c r="D72" i="1"/>
  <c r="B78" i="4"/>
  <c r="C72" i="1"/>
  <c r="E78" i="4"/>
  <c r="C78" i="4"/>
  <c r="B73" i="1"/>
  <c r="E72" i="1"/>
  <c r="F72" i="1"/>
  <c r="F78" i="4"/>
  <c r="D78" i="4"/>
  <c r="A80" i="4" l="1"/>
  <c r="A74" i="1"/>
  <c r="D79" i="4"/>
  <c r="B79" i="4"/>
  <c r="B74" i="1"/>
  <c r="C79" i="4"/>
  <c r="E79" i="4"/>
  <c r="E73" i="1"/>
  <c r="C73" i="1"/>
  <c r="D73" i="1"/>
  <c r="F79" i="4"/>
  <c r="F73" i="1"/>
  <c r="A81" i="4" l="1"/>
  <c r="A75" i="1"/>
  <c r="B80" i="4"/>
  <c r="D74" i="1"/>
  <c r="B75" i="1"/>
  <c r="F74" i="1"/>
  <c r="E74" i="1"/>
  <c r="C80" i="4"/>
  <c r="E80" i="4"/>
  <c r="F80" i="4"/>
  <c r="D80" i="4"/>
  <c r="C74" i="1"/>
  <c r="A82" i="4" l="1"/>
  <c r="A76" i="1"/>
  <c r="D81" i="4"/>
  <c r="F81" i="4"/>
  <c r="E81" i="4"/>
  <c r="C75" i="1"/>
  <c r="C81" i="4"/>
  <c r="B76" i="1"/>
  <c r="E75" i="1"/>
  <c r="B81" i="4"/>
  <c r="F75" i="1"/>
  <c r="D75" i="1"/>
  <c r="A83" i="4" l="1"/>
  <c r="A77" i="1"/>
  <c r="B82" i="4"/>
  <c r="D76" i="1"/>
  <c r="D82" i="4"/>
  <c r="F76" i="1"/>
  <c r="B77" i="1"/>
  <c r="E76" i="1"/>
  <c r="C76" i="1"/>
  <c r="C82" i="4"/>
  <c r="F82" i="4"/>
  <c r="E82" i="4"/>
  <c r="A84" i="4" l="1"/>
  <c r="A78" i="1"/>
  <c r="E77" i="1"/>
  <c r="C83" i="4"/>
  <c r="D77" i="1"/>
  <c r="B78" i="1"/>
  <c r="E83" i="4"/>
  <c r="C77" i="1"/>
  <c r="F83" i="4"/>
  <c r="F77" i="1"/>
  <c r="D83" i="4"/>
  <c r="B83" i="4"/>
  <c r="A85" i="4" l="1"/>
  <c r="A79" i="1"/>
  <c r="B79" i="1"/>
  <c r="D84" i="4"/>
  <c r="B84" i="4"/>
  <c r="C78" i="1"/>
  <c r="F78" i="1"/>
  <c r="E84" i="4"/>
  <c r="F84" i="4"/>
  <c r="D78" i="1"/>
  <c r="C84" i="4"/>
  <c r="E78" i="1"/>
  <c r="A86" i="4" l="1"/>
  <c r="A80" i="1"/>
  <c r="C85" i="4"/>
  <c r="D85" i="4"/>
  <c r="E79" i="1"/>
  <c r="E85" i="4"/>
  <c r="D79" i="1"/>
  <c r="F85" i="4"/>
  <c r="B80" i="1"/>
  <c r="B85" i="4"/>
  <c r="F79" i="1"/>
  <c r="C79" i="1"/>
  <c r="A87" i="4" l="1"/>
  <c r="A81" i="1"/>
  <c r="F80" i="1"/>
  <c r="C80" i="1"/>
  <c r="E86" i="4"/>
  <c r="D86" i="4"/>
  <c r="E80" i="1"/>
  <c r="B86" i="4"/>
  <c r="D80" i="1"/>
  <c r="F86" i="4"/>
  <c r="C86" i="4"/>
  <c r="B81" i="1"/>
  <c r="A88" i="4" l="1"/>
  <c r="A82" i="1"/>
  <c r="D81" i="1"/>
  <c r="B87" i="4"/>
  <c r="B82" i="1"/>
  <c r="F81" i="1"/>
  <c r="E87" i="4"/>
  <c r="E81" i="1"/>
  <c r="F87" i="4"/>
  <c r="C87" i="4"/>
  <c r="C81" i="1"/>
  <c r="D87" i="4"/>
  <c r="A89" i="4" l="1"/>
  <c r="A83" i="1"/>
  <c r="D88" i="4"/>
  <c r="D82" i="1"/>
  <c r="C82" i="1"/>
  <c r="E82" i="1"/>
  <c r="B88" i="4"/>
  <c r="B83" i="1"/>
  <c r="F82" i="1"/>
  <c r="E88" i="4"/>
  <c r="C88" i="4"/>
  <c r="F88" i="4"/>
  <c r="A90" i="4" l="1"/>
  <c r="A84" i="1"/>
  <c r="B89" i="4"/>
  <c r="C89" i="4"/>
  <c r="E83" i="1"/>
  <c r="D89" i="4"/>
  <c r="D83" i="1"/>
  <c r="C83" i="1"/>
  <c r="B84" i="1"/>
  <c r="F89" i="4"/>
  <c r="E89" i="4"/>
  <c r="F83" i="1"/>
  <c r="A91" i="4" l="1"/>
  <c r="A85" i="1"/>
  <c r="D84" i="1"/>
  <c r="F90" i="4"/>
  <c r="F84" i="1"/>
  <c r="D90" i="4"/>
  <c r="E84" i="1"/>
  <c r="B85" i="1"/>
  <c r="C84" i="1"/>
  <c r="E90" i="4"/>
  <c r="B90" i="4"/>
  <c r="C90" i="4"/>
  <c r="A92" i="4" l="1"/>
  <c r="A86" i="1"/>
  <c r="F85" i="1"/>
  <c r="C91" i="4"/>
  <c r="B91" i="4"/>
  <c r="B86" i="1"/>
  <c r="D85" i="1"/>
  <c r="D91" i="4"/>
  <c r="E85" i="1"/>
  <c r="F91" i="4"/>
  <c r="C85" i="1"/>
  <c r="E91" i="4"/>
  <c r="A93" i="4" l="1"/>
  <c r="A87" i="1"/>
  <c r="D86" i="1"/>
  <c r="F86" i="1"/>
  <c r="C92" i="4"/>
  <c r="B92" i="4"/>
  <c r="F92" i="4"/>
  <c r="B87" i="1"/>
  <c r="D92" i="4"/>
  <c r="C86" i="1"/>
  <c r="E86" i="1"/>
  <c r="E92" i="4"/>
  <c r="A94" i="4" l="1"/>
  <c r="A88" i="1"/>
  <c r="E87" i="1"/>
  <c r="D93" i="4"/>
  <c r="D87" i="1"/>
  <c r="C87" i="1"/>
  <c r="C93" i="4"/>
  <c r="E93" i="4"/>
  <c r="F93" i="4"/>
  <c r="F87" i="1"/>
  <c r="B93" i="4"/>
  <c r="B88" i="1"/>
  <c r="A95" i="4" l="1"/>
  <c r="A89" i="1"/>
  <c r="B94" i="4"/>
  <c r="D94" i="4"/>
  <c r="F94" i="4"/>
  <c r="E88" i="1"/>
  <c r="E94" i="4"/>
  <c r="C88" i="1"/>
  <c r="D88" i="1"/>
  <c r="C94" i="4"/>
  <c r="F88" i="1"/>
  <c r="B89" i="1"/>
  <c r="A96" i="4" l="1"/>
  <c r="A90" i="1"/>
  <c r="C95" i="4"/>
  <c r="E95" i="4"/>
  <c r="D95" i="4"/>
  <c r="B90" i="1"/>
  <c r="F89" i="1"/>
  <c r="E89" i="1"/>
  <c r="C89" i="1"/>
  <c r="B95" i="4"/>
  <c r="D89" i="1"/>
  <c r="F95" i="4"/>
  <c r="A97" i="4" l="1"/>
  <c r="A91" i="1"/>
  <c r="C90" i="1"/>
  <c r="E90" i="1"/>
  <c r="F96" i="4"/>
  <c r="D96" i="4"/>
  <c r="D90" i="1"/>
  <c r="C96" i="4"/>
  <c r="F90" i="1"/>
  <c r="E96" i="4"/>
  <c r="B96" i="4"/>
  <c r="B91" i="1"/>
  <c r="A98" i="4" l="1"/>
  <c r="A92" i="1"/>
  <c r="E91" i="1"/>
  <c r="B92" i="1"/>
  <c r="C91" i="1"/>
  <c r="C97" i="4"/>
  <c r="B97" i="4"/>
  <c r="D91" i="1"/>
  <c r="E97" i="4"/>
  <c r="F97" i="4"/>
  <c r="F91" i="1"/>
  <c r="D97" i="4"/>
  <c r="A99" i="4" l="1"/>
  <c r="A93" i="1"/>
  <c r="E98" i="4"/>
  <c r="C98" i="4"/>
  <c r="B93" i="1"/>
  <c r="B98" i="4"/>
  <c r="E92" i="1"/>
  <c r="D92" i="1"/>
  <c r="D98" i="4"/>
  <c r="C92" i="1"/>
  <c r="F98" i="4"/>
  <c r="F92" i="1"/>
  <c r="A100" i="4" l="1"/>
  <c r="A94" i="1"/>
  <c r="E99" i="4"/>
  <c r="F99" i="4"/>
  <c r="D99" i="4"/>
  <c r="D93" i="1"/>
  <c r="B94" i="1"/>
  <c r="F93" i="1"/>
  <c r="C93" i="1"/>
  <c r="E93" i="1"/>
  <c r="C99" i="4"/>
  <c r="B99" i="4"/>
  <c r="A101" i="4" l="1"/>
  <c r="A95" i="1"/>
  <c r="D100" i="4"/>
  <c r="C94" i="1"/>
  <c r="B95" i="1"/>
  <c r="E100" i="4"/>
  <c r="D94" i="1"/>
  <c r="C100" i="4"/>
  <c r="B100" i="4"/>
  <c r="E94" i="1"/>
  <c r="F100" i="4"/>
  <c r="F94" i="1"/>
  <c r="A102" i="4" l="1"/>
  <c r="A96" i="1"/>
  <c r="F95" i="1"/>
  <c r="D95" i="1"/>
  <c r="E95" i="1"/>
  <c r="B96" i="1"/>
  <c r="C95" i="1"/>
  <c r="E101" i="4"/>
  <c r="F101" i="4"/>
  <c r="C101" i="4"/>
  <c r="D101" i="4"/>
  <c r="B101" i="4"/>
  <c r="A103" i="4" l="1"/>
  <c r="A97" i="1"/>
  <c r="D102" i="4"/>
  <c r="F102" i="4"/>
  <c r="C102" i="4"/>
  <c r="B102" i="4"/>
  <c r="F96" i="1"/>
  <c r="B97" i="1"/>
  <c r="D96" i="1"/>
  <c r="E96" i="1"/>
  <c r="E102" i="4"/>
  <c r="C96" i="1"/>
  <c r="A104" i="4" l="1"/>
  <c r="A98" i="1"/>
  <c r="F103" i="4"/>
  <c r="C103" i="4"/>
  <c r="B98" i="1"/>
  <c r="E103" i="4"/>
  <c r="E97" i="1"/>
  <c r="C97" i="1"/>
  <c r="D103" i="4"/>
  <c r="F97" i="1"/>
  <c r="B103" i="4"/>
  <c r="D97" i="1"/>
  <c r="A105" i="4" l="1"/>
  <c r="A99" i="1"/>
  <c r="E104" i="4"/>
  <c r="B99" i="1"/>
  <c r="E98" i="1"/>
  <c r="C98" i="1"/>
  <c r="D104" i="4"/>
  <c r="C104" i="4"/>
  <c r="F104" i="4"/>
  <c r="B104" i="4"/>
  <c r="F98" i="1"/>
  <c r="D98" i="1"/>
  <c r="A106" i="4" l="1"/>
  <c r="A100" i="1"/>
  <c r="E105" i="4"/>
  <c r="B105" i="4"/>
  <c r="D99" i="1"/>
  <c r="F105" i="4"/>
  <c r="C105" i="4"/>
  <c r="F99" i="1"/>
  <c r="E99" i="1"/>
  <c r="B100" i="1"/>
  <c r="C99" i="1"/>
  <c r="D105" i="4"/>
  <c r="A107" i="4" l="1"/>
  <c r="A101" i="1"/>
  <c r="B106" i="4"/>
  <c r="E106" i="4"/>
  <c r="F100" i="1"/>
  <c r="B101" i="1"/>
  <c r="F106" i="4"/>
  <c r="C106" i="4"/>
  <c r="D106" i="4"/>
  <c r="D100" i="1"/>
  <c r="C100" i="1"/>
  <c r="E100" i="1"/>
  <c r="A108" i="4" l="1"/>
  <c r="A102" i="1"/>
  <c r="B107" i="4"/>
  <c r="D107" i="4"/>
  <c r="D101" i="1"/>
  <c r="C101" i="1"/>
  <c r="B102" i="1"/>
  <c r="F101" i="1"/>
  <c r="C107" i="4"/>
  <c r="F107" i="4"/>
  <c r="E101" i="1"/>
  <c r="E107" i="4"/>
  <c r="A109" i="4" l="1"/>
  <c r="A103" i="1"/>
  <c r="E108" i="4"/>
  <c r="F102" i="1"/>
  <c r="D102" i="1"/>
  <c r="B103" i="1"/>
  <c r="D108" i="4"/>
  <c r="E102" i="1"/>
  <c r="B108" i="4"/>
  <c r="C102" i="1"/>
  <c r="C108" i="4"/>
  <c r="F108" i="4"/>
  <c r="A110" i="4" l="1"/>
  <c r="A104" i="1"/>
  <c r="D103" i="1"/>
  <c r="D109" i="4"/>
  <c r="C109" i="4"/>
  <c r="C103" i="1"/>
  <c r="E109" i="4"/>
  <c r="B104" i="1"/>
  <c r="F109" i="4"/>
  <c r="F103" i="1"/>
  <c r="E103" i="1"/>
  <c r="B109" i="4"/>
  <c r="A111" i="4" l="1"/>
  <c r="A105" i="1"/>
  <c r="F110" i="4"/>
  <c r="B105" i="1"/>
  <c r="C104" i="1"/>
  <c r="E104" i="1"/>
  <c r="F104" i="1"/>
  <c r="D110" i="4"/>
  <c r="B110" i="4"/>
  <c r="D104" i="1"/>
  <c r="E110" i="4"/>
  <c r="C110" i="4"/>
  <c r="A112" i="4" l="1"/>
  <c r="A106" i="1"/>
  <c r="E111" i="4"/>
  <c r="E105" i="1"/>
  <c r="D105" i="1"/>
  <c r="F111" i="4"/>
  <c r="B106" i="1"/>
  <c r="C105" i="1"/>
  <c r="C111" i="4"/>
  <c r="D111" i="4"/>
  <c r="F105" i="1"/>
  <c r="B111" i="4"/>
  <c r="A113" i="4" l="1"/>
  <c r="A107" i="1"/>
  <c r="E112" i="4"/>
  <c r="D106" i="1"/>
  <c r="F106" i="1"/>
  <c r="C112" i="4"/>
  <c r="B112" i="4"/>
  <c r="B107" i="1"/>
  <c r="F112" i="4"/>
  <c r="E106" i="1"/>
  <c r="D112" i="4"/>
  <c r="C106" i="1"/>
  <c r="A114" i="4" l="1"/>
  <c r="A108" i="1"/>
  <c r="E107" i="1"/>
  <c r="D113" i="4"/>
  <c r="F113" i="4"/>
  <c r="B113" i="4"/>
  <c r="F107" i="1"/>
  <c r="D107" i="1"/>
  <c r="C113" i="4"/>
  <c r="E113" i="4"/>
  <c r="B108" i="1"/>
  <c r="C107" i="1"/>
  <c r="A115" i="4" l="1"/>
  <c r="A109" i="1"/>
  <c r="C108" i="1"/>
  <c r="F114" i="4"/>
  <c r="E108" i="1"/>
  <c r="C114" i="4"/>
  <c r="F108" i="1"/>
  <c r="D108" i="1"/>
  <c r="B114" i="4"/>
  <c r="E114" i="4"/>
  <c r="D114" i="4"/>
  <c r="B109" i="1"/>
  <c r="A116" i="4" l="1"/>
  <c r="A110" i="1"/>
  <c r="F109" i="1"/>
  <c r="B110" i="1"/>
  <c r="E109" i="1"/>
  <c r="D115" i="4"/>
  <c r="C109" i="1"/>
  <c r="D109" i="1"/>
  <c r="F115" i="4"/>
  <c r="C115" i="4"/>
  <c r="E115" i="4"/>
  <c r="B115" i="4"/>
  <c r="A117" i="4" l="1"/>
  <c r="A111" i="1"/>
  <c r="D110" i="1"/>
  <c r="C110" i="1"/>
  <c r="B111" i="1"/>
  <c r="F116" i="4"/>
  <c r="E116" i="4"/>
  <c r="E110" i="1"/>
  <c r="B116" i="4"/>
  <c r="D116" i="4"/>
  <c r="C116" i="4"/>
  <c r="F110" i="1"/>
  <c r="A118" i="4" l="1"/>
  <c r="A112" i="1"/>
  <c r="B117" i="4"/>
  <c r="B112" i="1"/>
  <c r="D111" i="1"/>
  <c r="C117" i="4"/>
  <c r="F111" i="1"/>
  <c r="E111" i="1"/>
  <c r="E117" i="4"/>
  <c r="D117" i="4"/>
  <c r="F117" i="4"/>
  <c r="C111" i="1"/>
  <c r="A119" i="4" l="1"/>
  <c r="A113" i="1"/>
  <c r="F112" i="1"/>
  <c r="B118" i="4"/>
  <c r="F118" i="4"/>
  <c r="D118" i="4"/>
  <c r="B113" i="1"/>
  <c r="C118" i="4"/>
  <c r="D112" i="1"/>
  <c r="E112" i="1"/>
  <c r="E118" i="4"/>
  <c r="C112" i="1"/>
  <c r="A120" i="4" l="1"/>
  <c r="A114" i="1"/>
  <c r="D119" i="4"/>
  <c r="C113" i="1"/>
  <c r="C119" i="4"/>
  <c r="E113" i="1"/>
  <c r="F113" i="1"/>
  <c r="B119" i="4"/>
  <c r="E119" i="4"/>
  <c r="F119" i="4"/>
  <c r="D113" i="1"/>
  <c r="B114" i="1"/>
  <c r="A121" i="4" l="1"/>
  <c r="A115" i="1"/>
  <c r="B120" i="4"/>
  <c r="D120" i="4"/>
  <c r="B115" i="1"/>
  <c r="D114" i="1"/>
  <c r="F114" i="1"/>
  <c r="E120" i="4"/>
  <c r="C114" i="1"/>
  <c r="F120" i="4"/>
  <c r="E114" i="1"/>
  <c r="C120" i="4"/>
  <c r="A122" i="4" l="1"/>
  <c r="A116" i="1"/>
  <c r="D115" i="1"/>
  <c r="E115" i="1"/>
  <c r="C115" i="1"/>
  <c r="B116" i="1"/>
  <c r="E121" i="4"/>
  <c r="F121" i="4"/>
  <c r="F115" i="1"/>
  <c r="B121" i="4"/>
  <c r="D121" i="4"/>
  <c r="C121" i="4"/>
  <c r="A123" i="4" l="1"/>
  <c r="A117" i="1"/>
  <c r="E122" i="4"/>
  <c r="D116" i="1"/>
  <c r="C122" i="4"/>
  <c r="D122" i="4"/>
  <c r="C116" i="1"/>
  <c r="F116" i="1"/>
  <c r="B117" i="1"/>
  <c r="E116" i="1"/>
  <c r="B122" i="4"/>
  <c r="F122" i="4"/>
  <c r="A124" i="4" l="1"/>
  <c r="A118" i="1"/>
  <c r="C117" i="1"/>
  <c r="B118" i="1"/>
  <c r="C123" i="4"/>
  <c r="F117" i="1"/>
  <c r="B123" i="4"/>
  <c r="E117" i="1"/>
  <c r="D123" i="4"/>
  <c r="F123" i="4"/>
  <c r="D117" i="1"/>
  <c r="E123" i="4"/>
  <c r="A125" i="4" l="1"/>
  <c r="A119" i="1"/>
  <c r="C118" i="1"/>
  <c r="B119" i="1"/>
  <c r="E118" i="1"/>
  <c r="F118" i="1"/>
  <c r="B124" i="4"/>
  <c r="F124" i="4"/>
  <c r="D118" i="1"/>
  <c r="D124" i="4"/>
  <c r="E124" i="4"/>
  <c r="C124" i="4"/>
  <c r="A126" i="4" l="1"/>
  <c r="A120" i="1"/>
  <c r="F125" i="4"/>
  <c r="C125" i="4"/>
  <c r="B120" i="1"/>
  <c r="D125" i="4"/>
  <c r="E125" i="4"/>
  <c r="D119" i="1"/>
  <c r="F119" i="1"/>
  <c r="C119" i="1"/>
  <c r="B125" i="4"/>
  <c r="E119" i="1"/>
  <c r="A127" i="4" l="1"/>
  <c r="A121" i="1"/>
  <c r="E120" i="1"/>
  <c r="B126" i="4"/>
  <c r="E126" i="4"/>
  <c r="F120" i="1"/>
  <c r="D120" i="1"/>
  <c r="F126" i="4"/>
  <c r="D126" i="4"/>
  <c r="C126" i="4"/>
  <c r="C120" i="1"/>
  <c r="B121" i="1"/>
  <c r="A128" i="4" l="1"/>
  <c r="A122" i="1"/>
  <c r="D127" i="4"/>
  <c r="B127" i="4"/>
  <c r="E127" i="4"/>
  <c r="C121" i="1"/>
  <c r="F121" i="1"/>
  <c r="F127" i="4"/>
  <c r="C127" i="4"/>
  <c r="D121" i="1"/>
  <c r="E121" i="1"/>
  <c r="B122" i="1"/>
  <c r="A129" i="4" l="1"/>
  <c r="A123" i="1"/>
  <c r="F122" i="1"/>
  <c r="E128" i="4"/>
  <c r="E122" i="1"/>
  <c r="F128" i="4"/>
  <c r="D128" i="4"/>
  <c r="C122" i="1"/>
  <c r="D122" i="1"/>
  <c r="B123" i="1"/>
  <c r="B128" i="4"/>
  <c r="C128" i="4"/>
  <c r="A130" i="4" l="1"/>
  <c r="A124" i="1"/>
  <c r="B129" i="4"/>
  <c r="D123" i="1"/>
  <c r="E129" i="4"/>
  <c r="D129" i="4"/>
  <c r="C129" i="4"/>
  <c r="F129" i="4"/>
  <c r="B124" i="1"/>
  <c r="F123" i="1"/>
  <c r="C123" i="1"/>
  <c r="E123" i="1"/>
  <c r="A131" i="4" l="1"/>
  <c r="A125" i="1"/>
  <c r="F124" i="1"/>
  <c r="E130" i="4"/>
  <c r="B130" i="4"/>
  <c r="C130" i="4"/>
  <c r="F130" i="4"/>
  <c r="E124" i="1"/>
  <c r="D130" i="4"/>
  <c r="D124" i="1"/>
  <c r="C124" i="1"/>
  <c r="B125" i="1"/>
  <c r="A132" i="4" l="1"/>
  <c r="A126" i="1"/>
  <c r="F125" i="1"/>
  <c r="E131" i="4"/>
  <c r="F131" i="4"/>
  <c r="E125" i="1"/>
  <c r="C125" i="1"/>
  <c r="C131" i="4"/>
  <c r="D125" i="1"/>
  <c r="B131" i="4"/>
  <c r="D131" i="4"/>
  <c r="B126" i="1"/>
  <c r="A133" i="4" l="1"/>
  <c r="A127" i="1"/>
  <c r="E126" i="1"/>
  <c r="B132" i="4"/>
  <c r="F132" i="4"/>
  <c r="D126" i="1"/>
  <c r="C126" i="1"/>
  <c r="E132" i="4"/>
  <c r="F126" i="1"/>
  <c r="D132" i="4"/>
  <c r="C132" i="4"/>
  <c r="B127" i="1"/>
  <c r="A134" i="4" l="1"/>
  <c r="A128" i="1"/>
  <c r="E133" i="4"/>
  <c r="D127" i="1"/>
  <c r="D133" i="4"/>
  <c r="B133" i="4"/>
  <c r="F133" i="4"/>
  <c r="C133" i="4"/>
  <c r="F127" i="1"/>
  <c r="C127" i="1"/>
  <c r="E127" i="1"/>
  <c r="B128" i="1"/>
  <c r="A135" i="4" l="1"/>
  <c r="A129" i="1"/>
  <c r="D134" i="4"/>
  <c r="D128" i="1"/>
  <c r="B129" i="1"/>
  <c r="B134" i="4"/>
  <c r="F128" i="1"/>
  <c r="C128" i="1"/>
  <c r="E128" i="1"/>
  <c r="E134" i="4"/>
  <c r="C134" i="4"/>
  <c r="F134" i="4"/>
  <c r="A136" i="4" l="1"/>
  <c r="A130" i="1"/>
  <c r="E129" i="1"/>
  <c r="C129" i="1"/>
  <c r="B130" i="1"/>
  <c r="D135" i="4"/>
  <c r="B135" i="4"/>
  <c r="E135" i="4"/>
  <c r="C135" i="4"/>
  <c r="F129" i="1"/>
  <c r="F135" i="4"/>
  <c r="D129" i="1"/>
  <c r="A137" i="4" l="1"/>
  <c r="A131" i="1"/>
  <c r="C130" i="1"/>
  <c r="E136" i="4"/>
  <c r="B136" i="4"/>
  <c r="D136" i="4"/>
  <c r="B131" i="1"/>
  <c r="F130" i="1"/>
  <c r="C136" i="4"/>
  <c r="E130" i="1"/>
  <c r="D130" i="1"/>
  <c r="F136" i="4"/>
  <c r="A138" i="4" l="1"/>
  <c r="A132" i="1"/>
  <c r="E131" i="1"/>
  <c r="D131" i="1"/>
  <c r="B132" i="1"/>
  <c r="C137" i="4"/>
  <c r="C131" i="1"/>
  <c r="F137" i="4"/>
  <c r="F131" i="1"/>
  <c r="B137" i="4"/>
  <c r="E137" i="4"/>
  <c r="D137" i="4"/>
  <c r="A139" i="4" l="1"/>
  <c r="A133" i="1"/>
  <c r="D138" i="4"/>
  <c r="B138" i="4"/>
  <c r="C132" i="1"/>
  <c r="E132" i="1"/>
  <c r="B133" i="1"/>
  <c r="E138" i="4"/>
  <c r="F132" i="1"/>
  <c r="F138" i="4"/>
  <c r="C138" i="4"/>
  <c r="D132" i="1"/>
  <c r="A140" i="4" l="1"/>
  <c r="A134" i="1"/>
  <c r="F133" i="1"/>
  <c r="E139" i="4"/>
  <c r="B139" i="4"/>
  <c r="B134" i="1"/>
  <c r="C133" i="1"/>
  <c r="E133" i="1"/>
  <c r="C139" i="4"/>
  <c r="F139" i="4"/>
  <c r="D133" i="1"/>
  <c r="D139" i="4"/>
  <c r="A141" i="4" l="1"/>
  <c r="A135" i="1"/>
  <c r="C140" i="4"/>
  <c r="B140" i="4"/>
  <c r="C134" i="1"/>
  <c r="D140" i="4"/>
  <c r="E140" i="4"/>
  <c r="D134" i="1"/>
  <c r="F134" i="1"/>
  <c r="E134" i="1"/>
  <c r="F140" i="4"/>
  <c r="B135" i="1"/>
  <c r="A142" i="4" l="1"/>
  <c r="A136" i="1"/>
  <c r="C135" i="1"/>
  <c r="B136" i="1"/>
  <c r="D141" i="4"/>
  <c r="F141" i="4"/>
  <c r="B141" i="4"/>
  <c r="D135" i="1"/>
  <c r="F135" i="1"/>
  <c r="C141" i="4"/>
  <c r="E135" i="1"/>
  <c r="E141" i="4"/>
  <c r="A143" i="4" l="1"/>
  <c r="A137" i="1"/>
  <c r="E136" i="1"/>
  <c r="C142" i="4"/>
  <c r="B137" i="1"/>
  <c r="D136" i="1"/>
  <c r="C136" i="1"/>
  <c r="E142" i="4"/>
  <c r="F136" i="1"/>
  <c r="D142" i="4"/>
  <c r="F142" i="4"/>
  <c r="B142" i="4"/>
  <c r="A144" i="4" l="1"/>
  <c r="A138" i="1"/>
  <c r="C143" i="4"/>
  <c r="D137" i="1"/>
  <c r="F137" i="1"/>
  <c r="F143" i="4"/>
  <c r="E137" i="1"/>
  <c r="B138" i="1"/>
  <c r="C137" i="1"/>
  <c r="B143" i="4"/>
  <c r="D143" i="4"/>
  <c r="E143" i="4"/>
  <c r="A145" i="4" l="1"/>
  <c r="A139" i="1"/>
  <c r="E144" i="4"/>
  <c r="D144" i="4"/>
  <c r="D138" i="1"/>
  <c r="B144" i="4"/>
  <c r="F138" i="1"/>
  <c r="E138" i="1"/>
  <c r="C138" i="1"/>
  <c r="B139" i="1"/>
  <c r="C144" i="4"/>
  <c r="F144" i="4"/>
  <c r="A146" i="4" l="1"/>
  <c r="A140" i="1"/>
  <c r="D139" i="1"/>
  <c r="E145" i="4"/>
  <c r="F145" i="4"/>
  <c r="E139" i="1"/>
  <c r="C139" i="1"/>
  <c r="B140" i="1"/>
  <c r="C145" i="4"/>
  <c r="D145" i="4"/>
  <c r="B145" i="4"/>
  <c r="F139" i="1"/>
  <c r="A147" i="4" l="1"/>
  <c r="A141" i="1"/>
  <c r="B146" i="4"/>
  <c r="B141" i="1"/>
  <c r="D146" i="4"/>
  <c r="C140" i="1"/>
  <c r="F146" i="4"/>
  <c r="E146" i="4"/>
  <c r="E140" i="1"/>
  <c r="C146" i="4"/>
  <c r="D140" i="1"/>
  <c r="F140" i="1"/>
  <c r="A148" i="4" l="1"/>
  <c r="A142" i="1"/>
  <c r="E141" i="1"/>
  <c r="E147" i="4"/>
  <c r="C141" i="1"/>
  <c r="C147" i="4"/>
  <c r="F141" i="1"/>
  <c r="F147" i="4"/>
  <c r="B147" i="4"/>
  <c r="D141" i="1"/>
  <c r="B142" i="1"/>
  <c r="D147" i="4"/>
  <c r="A149" i="4" l="1"/>
  <c r="A143" i="1"/>
  <c r="D142" i="1"/>
  <c r="F148" i="4"/>
  <c r="E142" i="1"/>
  <c r="C148" i="4"/>
  <c r="D148" i="4"/>
  <c r="E148" i="4"/>
  <c r="B143" i="1"/>
  <c r="F142" i="1"/>
  <c r="C142" i="1"/>
  <c r="B148" i="4"/>
  <c r="A150" i="4" l="1"/>
  <c r="A144" i="1"/>
  <c r="E143" i="1"/>
  <c r="F149" i="4"/>
  <c r="D149" i="4"/>
  <c r="F143" i="1"/>
  <c r="B149" i="4"/>
  <c r="C143" i="1"/>
  <c r="D143" i="1"/>
  <c r="C149" i="4"/>
  <c r="E149" i="4"/>
  <c r="B144" i="1"/>
  <c r="A151" i="4" l="1"/>
  <c r="A145" i="1"/>
  <c r="B145" i="1"/>
  <c r="D150" i="4"/>
  <c r="C150" i="4"/>
  <c r="C144" i="1"/>
  <c r="E144" i="1"/>
  <c r="D144" i="1"/>
  <c r="B150" i="4"/>
  <c r="F144" i="1"/>
  <c r="F150" i="4"/>
  <c r="E150" i="4"/>
  <c r="A152" i="4" l="1"/>
  <c r="A146" i="1"/>
  <c r="E145" i="1"/>
  <c r="B151" i="4"/>
  <c r="D151" i="4"/>
  <c r="B146" i="1"/>
  <c r="C145" i="1"/>
  <c r="E151" i="4"/>
  <c r="C151" i="4"/>
  <c r="F151" i="4"/>
  <c r="D145" i="1"/>
  <c r="F145" i="1"/>
  <c r="A153" i="4" l="1"/>
  <c r="A147" i="1"/>
  <c r="D152" i="4"/>
  <c r="F146" i="1"/>
  <c r="C152" i="4"/>
  <c r="B147" i="1"/>
  <c r="D146" i="1"/>
  <c r="E152" i="4"/>
  <c r="E146" i="1"/>
  <c r="B152" i="4"/>
  <c r="F152" i="4"/>
  <c r="C146" i="1"/>
  <c r="A154" i="4" l="1"/>
  <c r="A148" i="1"/>
  <c r="E147" i="1"/>
  <c r="F147" i="1"/>
  <c r="B148" i="1"/>
  <c r="E153" i="4"/>
  <c r="C147" i="1"/>
  <c r="D147" i="1"/>
  <c r="B153" i="4"/>
  <c r="D153" i="4"/>
  <c r="F153" i="4"/>
  <c r="C153" i="4"/>
  <c r="A155" i="4" l="1"/>
  <c r="A149" i="1"/>
  <c r="B149" i="1"/>
  <c r="D154" i="4"/>
  <c r="F148" i="1"/>
  <c r="B154" i="4"/>
  <c r="E154" i="4"/>
  <c r="D148" i="1"/>
  <c r="E148" i="1"/>
  <c r="F154" i="4"/>
  <c r="C154" i="4"/>
  <c r="C148" i="1"/>
  <c r="A156" i="4" l="1"/>
  <c r="A150" i="1"/>
  <c r="D155" i="4"/>
  <c r="E149" i="1"/>
  <c r="F149" i="1"/>
  <c r="D149" i="1"/>
  <c r="B155" i="4"/>
  <c r="E155" i="4"/>
  <c r="F155" i="4"/>
  <c r="C149" i="1"/>
  <c r="B150" i="1"/>
  <c r="C155" i="4"/>
  <c r="A157" i="4" l="1"/>
  <c r="A151" i="1"/>
  <c r="C150" i="1"/>
  <c r="B151" i="1"/>
  <c r="E156" i="4"/>
  <c r="E150" i="1"/>
  <c r="D150" i="1"/>
  <c r="B156" i="4"/>
  <c r="F150" i="1"/>
  <c r="D156" i="4"/>
  <c r="F156" i="4"/>
  <c r="C156" i="4"/>
  <c r="A158" i="4" l="1"/>
  <c r="A152" i="1"/>
  <c r="F151" i="1"/>
  <c r="D157" i="4"/>
  <c r="F157" i="4"/>
  <c r="E157" i="4"/>
  <c r="D151" i="1"/>
  <c r="B157" i="4"/>
  <c r="E151" i="1"/>
  <c r="C157" i="4"/>
  <c r="C151" i="1"/>
  <c r="B152" i="1"/>
  <c r="A159" i="4" l="1"/>
  <c r="A153" i="1"/>
  <c r="B158" i="4"/>
  <c r="B153" i="1"/>
  <c r="E158" i="4"/>
  <c r="D152" i="1"/>
  <c r="D158" i="4"/>
  <c r="F152" i="1"/>
  <c r="C158" i="4"/>
  <c r="F158" i="4"/>
  <c r="E152" i="1"/>
  <c r="C152" i="1"/>
  <c r="A160" i="4" l="1"/>
  <c r="A154" i="1"/>
  <c r="D153" i="1"/>
  <c r="E159" i="4"/>
  <c r="B154" i="1"/>
  <c r="C153" i="1"/>
  <c r="C159" i="4"/>
  <c r="F159" i="4"/>
  <c r="F153" i="1"/>
  <c r="E153" i="1"/>
  <c r="B159" i="4"/>
  <c r="D159" i="4"/>
  <c r="A161" i="4" l="1"/>
  <c r="A155" i="1"/>
  <c r="F160" i="4"/>
  <c r="E154" i="1"/>
  <c r="B160" i="4"/>
  <c r="B155" i="1"/>
  <c r="F154" i="1"/>
  <c r="D160" i="4"/>
  <c r="C160" i="4"/>
  <c r="E160" i="4"/>
  <c r="C154" i="1"/>
  <c r="D154" i="1"/>
  <c r="A162" i="4" l="1"/>
  <c r="A156" i="1"/>
  <c r="C161" i="4"/>
  <c r="B161" i="4"/>
  <c r="D155" i="1"/>
  <c r="F161" i="4"/>
  <c r="E155" i="1"/>
  <c r="C155" i="1"/>
  <c r="B156" i="1"/>
  <c r="E161" i="4"/>
  <c r="D161" i="4"/>
  <c r="F155" i="1"/>
  <c r="A163" i="4" l="1"/>
  <c r="A157" i="1"/>
  <c r="C156" i="1"/>
  <c r="E162" i="4"/>
  <c r="D162" i="4"/>
  <c r="B157" i="1"/>
  <c r="D156" i="1"/>
  <c r="C162" i="4"/>
  <c r="E156" i="1"/>
  <c r="F162" i="4"/>
  <c r="B162" i="4"/>
  <c r="F156" i="1"/>
  <c r="A164" i="4" l="1"/>
  <c r="A158" i="1"/>
  <c r="F157" i="1"/>
  <c r="B158" i="1"/>
  <c r="C157" i="1"/>
  <c r="E157" i="1"/>
  <c r="E163" i="4"/>
  <c r="F163" i="4"/>
  <c r="B163" i="4"/>
  <c r="D157" i="1"/>
  <c r="D163" i="4"/>
  <c r="C163" i="4"/>
  <c r="A165" i="4" l="1"/>
  <c r="A159" i="1"/>
  <c r="E158" i="1"/>
  <c r="D158" i="1"/>
  <c r="D164" i="4"/>
  <c r="F158" i="1"/>
  <c r="C164" i="4"/>
  <c r="B164" i="4"/>
  <c r="B159" i="1"/>
  <c r="C158" i="1"/>
  <c r="E164" i="4"/>
  <c r="F164" i="4"/>
  <c r="A166" i="4" l="1"/>
  <c r="A160" i="1"/>
  <c r="D165" i="4"/>
  <c r="C159" i="1"/>
  <c r="F159" i="1"/>
  <c r="E159" i="1"/>
  <c r="C165" i="4"/>
  <c r="D159" i="1"/>
  <c r="F165" i="4"/>
  <c r="B165" i="4"/>
  <c r="E165" i="4"/>
  <c r="B160" i="1"/>
  <c r="A167" i="4" l="1"/>
  <c r="A161" i="1"/>
  <c r="D160" i="1"/>
  <c r="E160" i="1"/>
  <c r="C160" i="1"/>
  <c r="C166" i="4"/>
  <c r="D166" i="4"/>
  <c r="F160" i="1"/>
  <c r="B161" i="1"/>
  <c r="F166" i="4"/>
  <c r="E166" i="4"/>
  <c r="B166" i="4"/>
  <c r="A168" i="4" l="1"/>
  <c r="A162" i="1"/>
  <c r="C161" i="1"/>
  <c r="E167" i="4"/>
  <c r="D167" i="4"/>
  <c r="B162" i="1"/>
  <c r="C167" i="4"/>
  <c r="D161" i="1"/>
  <c r="F167" i="4"/>
  <c r="B167" i="4"/>
  <c r="E161" i="1"/>
  <c r="F161" i="1"/>
  <c r="A169" i="4" l="1"/>
  <c r="A163" i="1"/>
  <c r="E162" i="1"/>
  <c r="F168" i="4"/>
  <c r="D162" i="1"/>
  <c r="D168" i="4"/>
  <c r="E168" i="4"/>
  <c r="F162" i="1"/>
  <c r="C162" i="1"/>
  <c r="B163" i="1"/>
  <c r="C168" i="4"/>
  <c r="B168" i="4"/>
  <c r="A170" i="4" l="1"/>
  <c r="A164" i="1"/>
  <c r="D163" i="1"/>
  <c r="E169" i="4"/>
  <c r="D169" i="4"/>
  <c r="C169" i="4"/>
  <c r="F163" i="1"/>
  <c r="B169" i="4"/>
  <c r="B164" i="1"/>
  <c r="C163" i="1"/>
  <c r="E163" i="1"/>
  <c r="F169" i="4"/>
  <c r="A171" i="4" l="1"/>
  <c r="A165" i="1"/>
  <c r="C164" i="1"/>
  <c r="D164" i="1"/>
  <c r="E164" i="1"/>
  <c r="B170" i="4"/>
  <c r="C170" i="4"/>
  <c r="B165" i="1"/>
  <c r="D170" i="4"/>
  <c r="F164" i="1"/>
  <c r="E170" i="4"/>
  <c r="F170" i="4"/>
  <c r="A172" i="4" l="1"/>
  <c r="A166" i="1"/>
  <c r="E165" i="1"/>
  <c r="C171" i="4"/>
  <c r="E171" i="4"/>
  <c r="D171" i="4"/>
  <c r="B166" i="1"/>
  <c r="F165" i="1"/>
  <c r="C165" i="1"/>
  <c r="B171" i="4"/>
  <c r="D165" i="1"/>
  <c r="F171" i="4"/>
  <c r="A173" i="4" l="1"/>
  <c r="A167" i="1"/>
  <c r="D172" i="4"/>
  <c r="D166" i="1"/>
  <c r="E172" i="4"/>
  <c r="C166" i="1"/>
  <c r="B167" i="1"/>
  <c r="B172" i="4"/>
  <c r="F166" i="1"/>
  <c r="F172" i="4"/>
  <c r="E166" i="1"/>
  <c r="C172" i="4"/>
  <c r="A174" i="4" l="1"/>
  <c r="A168" i="1"/>
  <c r="D167" i="1"/>
  <c r="F173" i="4"/>
  <c r="F167" i="1"/>
  <c r="C173" i="4"/>
  <c r="E173" i="4"/>
  <c r="C167" i="1"/>
  <c r="B168" i="1"/>
  <c r="D173" i="4"/>
  <c r="B173" i="4"/>
  <c r="E167" i="1"/>
  <c r="A175" i="4" l="1"/>
  <c r="A169" i="1"/>
  <c r="F174" i="4"/>
  <c r="B174" i="4"/>
  <c r="B169" i="1"/>
  <c r="C168" i="1"/>
  <c r="D168" i="1"/>
  <c r="E174" i="4"/>
  <c r="F168" i="1"/>
  <c r="D174" i="4"/>
  <c r="E168" i="1"/>
  <c r="C174" i="4"/>
  <c r="A176" i="4" l="1"/>
  <c r="A170" i="1"/>
  <c r="D175" i="4"/>
  <c r="B170" i="1"/>
  <c r="E175" i="4"/>
  <c r="B175" i="4"/>
  <c r="C169" i="1"/>
  <c r="F169" i="1"/>
  <c r="C175" i="4"/>
  <c r="E169" i="1"/>
  <c r="F175" i="4"/>
  <c r="D169" i="1"/>
  <c r="A177" i="4" l="1"/>
  <c r="A171" i="1"/>
  <c r="F176" i="4"/>
  <c r="C170" i="1"/>
  <c r="E170" i="1"/>
  <c r="C176" i="4"/>
  <c r="E176" i="4"/>
  <c r="B171" i="1"/>
  <c r="F170" i="1"/>
  <c r="B176" i="4"/>
  <c r="D176" i="4"/>
  <c r="D170" i="1"/>
  <c r="A178" i="4" l="1"/>
  <c r="A172" i="1"/>
  <c r="F171" i="1"/>
  <c r="D177" i="4"/>
  <c r="E177" i="4"/>
  <c r="B177" i="4"/>
  <c r="E171" i="1"/>
  <c r="C177" i="4"/>
  <c r="F177" i="4"/>
  <c r="D171" i="1"/>
  <c r="C171" i="1"/>
  <c r="B172" i="1"/>
  <c r="A179" i="4" l="1"/>
  <c r="A173" i="1"/>
  <c r="E178" i="4"/>
  <c r="F178" i="4"/>
  <c r="B178" i="4"/>
  <c r="D172" i="1"/>
  <c r="E172" i="1"/>
  <c r="C172" i="1"/>
  <c r="B173" i="1"/>
  <c r="F172" i="1"/>
  <c r="D178" i="4"/>
  <c r="C178" i="4"/>
  <c r="A180" i="4" l="1"/>
  <c r="A174" i="1"/>
  <c r="D173" i="1"/>
  <c r="B179" i="4"/>
  <c r="D179" i="4"/>
  <c r="E173" i="1"/>
  <c r="F179" i="4"/>
  <c r="F173" i="1"/>
  <c r="E179" i="4"/>
  <c r="C173" i="1"/>
  <c r="C179" i="4"/>
  <c r="B174" i="1"/>
  <c r="A181" i="4" l="1"/>
  <c r="A175" i="1"/>
  <c r="D180" i="4"/>
  <c r="E180" i="4"/>
  <c r="B180" i="4"/>
  <c r="C180" i="4"/>
  <c r="E174" i="1"/>
  <c r="F180" i="4"/>
  <c r="C174" i="1"/>
  <c r="F174" i="1"/>
  <c r="B175" i="1"/>
  <c r="D174" i="1"/>
  <c r="A182" i="4" l="1"/>
  <c r="A176" i="1"/>
  <c r="E181" i="4"/>
  <c r="D181" i="4"/>
  <c r="B181" i="4"/>
  <c r="F175" i="1"/>
  <c r="C181" i="4"/>
  <c r="C175" i="1"/>
  <c r="F181" i="4"/>
  <c r="E175" i="1"/>
  <c r="B176" i="1"/>
  <c r="D175" i="1"/>
  <c r="A183" i="4" l="1"/>
  <c r="A177" i="1"/>
  <c r="F182" i="4"/>
  <c r="D176" i="1"/>
  <c r="C176" i="1"/>
  <c r="D182" i="4"/>
  <c r="C182" i="4"/>
  <c r="E182" i="4"/>
  <c r="B177" i="1"/>
  <c r="E176" i="1"/>
  <c r="F176" i="1"/>
  <c r="B182" i="4"/>
  <c r="A184" i="4" l="1"/>
  <c r="A178" i="1"/>
  <c r="B183" i="4"/>
  <c r="E183" i="4"/>
  <c r="C177" i="1"/>
  <c r="B178" i="1"/>
  <c r="C183" i="4"/>
  <c r="E177" i="1"/>
  <c r="F177" i="1"/>
  <c r="D177" i="1"/>
  <c r="D183" i="4"/>
  <c r="F183" i="4"/>
  <c r="A185" i="4" l="1"/>
  <c r="A179" i="1"/>
  <c r="D178" i="1"/>
  <c r="F184" i="4"/>
  <c r="B179" i="1"/>
  <c r="C178" i="1"/>
  <c r="B184" i="4"/>
  <c r="D184" i="4"/>
  <c r="F178" i="1"/>
  <c r="C184" i="4"/>
  <c r="E184" i="4"/>
  <c r="E178" i="1"/>
  <c r="A186" i="4" l="1"/>
  <c r="A180" i="1"/>
  <c r="D185" i="4"/>
  <c r="B185" i="4"/>
  <c r="E179" i="1"/>
  <c r="B180" i="1"/>
  <c r="D179" i="1"/>
  <c r="C179" i="1"/>
  <c r="F185" i="4"/>
  <c r="F179" i="1"/>
  <c r="C185" i="4"/>
  <c r="E185" i="4"/>
  <c r="A187" i="4" l="1"/>
  <c r="A181" i="1"/>
  <c r="F180" i="1"/>
  <c r="B181" i="1"/>
  <c r="E186" i="4"/>
  <c r="D186" i="4"/>
  <c r="F186" i="4"/>
  <c r="D180" i="1"/>
  <c r="E180" i="1"/>
  <c r="C180" i="1"/>
  <c r="B186" i="4"/>
  <c r="C186" i="4"/>
  <c r="A188" i="4" l="1"/>
  <c r="A182" i="1"/>
  <c r="F181" i="1"/>
  <c r="D187" i="4"/>
  <c r="B187" i="4"/>
  <c r="C181" i="1"/>
  <c r="D181" i="1"/>
  <c r="C187" i="4"/>
  <c r="F187" i="4"/>
  <c r="E187" i="4"/>
  <c r="E181" i="1"/>
  <c r="B182" i="1"/>
  <c r="A189" i="4" l="1"/>
  <c r="A183" i="1"/>
  <c r="F182" i="1"/>
  <c r="C188" i="4"/>
  <c r="E188" i="4"/>
  <c r="F188" i="4"/>
  <c r="E182" i="1"/>
  <c r="B183" i="1"/>
  <c r="D188" i="4"/>
  <c r="B188" i="4"/>
  <c r="D182" i="1"/>
  <c r="C182" i="1"/>
  <c r="A190" i="4" l="1"/>
  <c r="A184" i="1"/>
  <c r="C183" i="1"/>
  <c r="D183" i="1"/>
  <c r="E183" i="1"/>
  <c r="F183" i="1"/>
  <c r="C189" i="4"/>
  <c r="B184" i="1"/>
  <c r="D189" i="4"/>
  <c r="E189" i="4"/>
  <c r="B189" i="4"/>
  <c r="F189" i="4"/>
  <c r="A191" i="4" l="1"/>
  <c r="A185" i="1"/>
  <c r="F184" i="1"/>
  <c r="E184" i="1"/>
  <c r="D190" i="4"/>
  <c r="F190" i="4"/>
  <c r="E190" i="4"/>
  <c r="C184" i="1"/>
  <c r="B190" i="4"/>
  <c r="D184" i="1"/>
  <c r="B185" i="1"/>
  <c r="C190" i="4"/>
  <c r="A192" i="4" l="1"/>
  <c r="A186" i="1"/>
  <c r="B191" i="4"/>
  <c r="E191" i="4"/>
  <c r="C191" i="4"/>
  <c r="C185" i="1"/>
  <c r="F191" i="4"/>
  <c r="F185" i="1"/>
  <c r="E185" i="1"/>
  <c r="D185" i="1"/>
  <c r="B186" i="1"/>
  <c r="D191" i="4"/>
  <c r="A193" i="4" l="1"/>
  <c r="A187" i="1"/>
  <c r="E192" i="4"/>
  <c r="F192" i="4"/>
  <c r="E186" i="1"/>
  <c r="B192" i="4"/>
  <c r="F186" i="1"/>
  <c r="B187" i="1"/>
  <c r="D186" i="1"/>
  <c r="C192" i="4"/>
  <c r="D192" i="4"/>
  <c r="C186" i="1"/>
  <c r="A194" i="4" l="1"/>
  <c r="A188" i="1"/>
  <c r="D187" i="1"/>
  <c r="B193" i="4"/>
  <c r="C187" i="1"/>
  <c r="F187" i="1"/>
  <c r="D193" i="4"/>
  <c r="C193" i="4"/>
  <c r="B188" i="1"/>
  <c r="F193" i="4"/>
  <c r="E193" i="4"/>
  <c r="E187" i="1"/>
  <c r="A195" i="4" l="1"/>
  <c r="A189" i="1"/>
  <c r="E188" i="1"/>
  <c r="F194" i="4"/>
  <c r="E194" i="4"/>
  <c r="D188" i="1"/>
  <c r="C188" i="1"/>
  <c r="C194" i="4"/>
  <c r="D194" i="4"/>
  <c r="B189" i="1"/>
  <c r="B194" i="4"/>
  <c r="F188" i="1"/>
  <c r="A196" i="4" l="1"/>
  <c r="A190" i="1"/>
  <c r="D195" i="4"/>
  <c r="B195" i="4"/>
  <c r="C189" i="1"/>
  <c r="C195" i="4"/>
  <c r="E195" i="4"/>
  <c r="E189" i="1"/>
  <c r="B190" i="1"/>
  <c r="D189" i="1"/>
  <c r="F195" i="4"/>
  <c r="F189" i="1"/>
  <c r="A197" i="4" l="1"/>
  <c r="A191" i="1"/>
  <c r="C196" i="4"/>
  <c r="D196" i="4"/>
  <c r="F190" i="1"/>
  <c r="E190" i="1"/>
  <c r="F196" i="4"/>
  <c r="B196" i="4"/>
  <c r="B191" i="1"/>
  <c r="C190" i="1"/>
  <c r="D190" i="1"/>
  <c r="E196" i="4"/>
  <c r="A198" i="4" l="1"/>
  <c r="A192" i="1"/>
  <c r="E191" i="1"/>
  <c r="F191" i="1"/>
  <c r="E197" i="4"/>
  <c r="C197" i="4"/>
  <c r="C191" i="1"/>
  <c r="D191" i="1"/>
  <c r="F197" i="4"/>
  <c r="B197" i="4"/>
  <c r="D197" i="4"/>
  <c r="B192" i="1"/>
  <c r="A199" i="4" l="1"/>
  <c r="A193" i="1"/>
  <c r="D192" i="1"/>
  <c r="C198" i="4"/>
  <c r="E198" i="4"/>
  <c r="B198" i="4"/>
  <c r="D198" i="4"/>
  <c r="F198" i="4"/>
  <c r="B193" i="1"/>
  <c r="E192" i="1"/>
  <c r="C192" i="1"/>
  <c r="F192" i="1"/>
  <c r="A200" i="4" l="1"/>
  <c r="A194" i="1"/>
  <c r="F193" i="1"/>
  <c r="F199" i="4"/>
  <c r="D193" i="1"/>
  <c r="C193" i="1"/>
  <c r="E193" i="1"/>
  <c r="C199" i="4"/>
  <c r="E199" i="4"/>
  <c r="B194" i="1"/>
  <c r="B199" i="4"/>
  <c r="D199" i="4"/>
  <c r="A201" i="4" l="1"/>
  <c r="A195" i="1"/>
  <c r="B195" i="1"/>
  <c r="B200" i="4"/>
  <c r="F200" i="4"/>
  <c r="C194" i="1"/>
  <c r="E194" i="1"/>
  <c r="E200" i="4"/>
  <c r="D194" i="1"/>
  <c r="D200" i="4"/>
  <c r="C200" i="4"/>
  <c r="F194" i="1"/>
  <c r="A202" i="4" l="1"/>
  <c r="A196" i="1"/>
  <c r="E195" i="1"/>
  <c r="E201" i="4"/>
  <c r="B201" i="4"/>
  <c r="F195" i="1"/>
  <c r="C201" i="4"/>
  <c r="F201" i="4"/>
  <c r="D195" i="1"/>
  <c r="D201" i="4"/>
  <c r="C195" i="1"/>
  <c r="B196" i="1"/>
  <c r="A203" i="4" l="1"/>
  <c r="A197" i="1"/>
  <c r="F202" i="4"/>
  <c r="B202" i="4"/>
  <c r="B197" i="1"/>
  <c r="E202" i="4"/>
  <c r="D196" i="1"/>
  <c r="D202" i="4"/>
  <c r="F196" i="1"/>
  <c r="C196" i="1"/>
  <c r="C202" i="4"/>
  <c r="E196" i="1"/>
  <c r="A204" i="4" l="1"/>
  <c r="A198" i="1"/>
  <c r="C197" i="1"/>
  <c r="E203" i="4"/>
  <c r="E197" i="1"/>
  <c r="F203" i="4"/>
  <c r="B203" i="4"/>
  <c r="D197" i="1"/>
  <c r="C203" i="4"/>
  <c r="B198" i="1"/>
  <c r="F197" i="1"/>
  <c r="D203" i="4"/>
  <c r="A205" i="4" l="1"/>
  <c r="A199" i="1"/>
  <c r="D204" i="4"/>
  <c r="F198" i="1"/>
  <c r="E198" i="1"/>
  <c r="C204" i="4"/>
  <c r="D198" i="1"/>
  <c r="E204" i="4"/>
  <c r="C198" i="1"/>
  <c r="B199" i="1"/>
  <c r="F204" i="4"/>
  <c r="B204" i="4"/>
  <c r="A206" i="4" l="1"/>
  <c r="A200" i="1"/>
  <c r="D205" i="4"/>
  <c r="D199" i="1"/>
  <c r="E205" i="4"/>
  <c r="C205" i="4"/>
  <c r="C199" i="1"/>
  <c r="F199" i="1"/>
  <c r="F205" i="4"/>
  <c r="B200" i="1"/>
  <c r="E199" i="1"/>
  <c r="B205" i="4"/>
  <c r="A207" i="4" l="1"/>
  <c r="A201" i="1"/>
  <c r="C206" i="4"/>
  <c r="B206" i="4"/>
  <c r="B201" i="1"/>
  <c r="F206" i="4"/>
  <c r="F200" i="1"/>
  <c r="D200" i="1"/>
  <c r="E200" i="1"/>
  <c r="D206" i="4"/>
  <c r="E206" i="4"/>
  <c r="C200" i="1"/>
  <c r="A208" i="4" l="1"/>
  <c r="A202" i="1"/>
  <c r="D207" i="4"/>
  <c r="B207" i="4"/>
  <c r="C201" i="1"/>
  <c r="C207" i="4"/>
  <c r="D201" i="1"/>
  <c r="F201" i="1"/>
  <c r="F207" i="4"/>
  <c r="E201" i="1"/>
  <c r="B202" i="1"/>
  <c r="E207" i="4"/>
  <c r="A209" i="4" l="1"/>
  <c r="A203" i="1"/>
  <c r="D202" i="1"/>
  <c r="B203" i="1"/>
  <c r="E202" i="1"/>
  <c r="F208" i="4"/>
  <c r="F202" i="1"/>
  <c r="C208" i="4"/>
  <c r="E208" i="4"/>
  <c r="D208" i="4"/>
  <c r="C202" i="1"/>
  <c r="B208" i="4"/>
  <c r="A210" i="4" l="1"/>
  <c r="A204" i="1"/>
  <c r="D209" i="4"/>
  <c r="D203" i="1"/>
  <c r="B204" i="1"/>
  <c r="F209" i="4"/>
  <c r="C203" i="1"/>
  <c r="C209" i="4"/>
  <c r="F203" i="1"/>
  <c r="E209" i="4"/>
  <c r="E203" i="1"/>
  <c r="B209" i="4"/>
  <c r="A211" i="4" l="1"/>
  <c r="A205" i="1"/>
  <c r="F210" i="4"/>
  <c r="F204" i="1"/>
  <c r="C204" i="1"/>
  <c r="B205" i="1"/>
  <c r="D210" i="4"/>
  <c r="C210" i="4"/>
  <c r="E210" i="4"/>
  <c r="D204" i="1"/>
  <c r="E204" i="1"/>
  <c r="B210" i="4"/>
  <c r="A212" i="4" l="1"/>
  <c r="A206" i="1"/>
  <c r="F211" i="4"/>
  <c r="E211" i="4"/>
  <c r="D205" i="1"/>
  <c r="D211" i="4"/>
  <c r="B206" i="1"/>
  <c r="C211" i="4"/>
  <c r="B211" i="4"/>
  <c r="F205" i="1"/>
  <c r="E205" i="1"/>
  <c r="C205" i="1"/>
  <c r="A213" i="4" l="1"/>
  <c r="A207" i="1"/>
  <c r="E206" i="1"/>
  <c r="F212" i="4"/>
  <c r="E212" i="4"/>
  <c r="B212" i="4"/>
  <c r="C212" i="4"/>
  <c r="D206" i="1"/>
  <c r="B207" i="1"/>
  <c r="F206" i="1"/>
  <c r="D212" i="4"/>
  <c r="C206" i="1"/>
  <c r="A214" i="4" l="1"/>
  <c r="A208" i="1"/>
  <c r="E213" i="4"/>
  <c r="D207" i="1"/>
  <c r="B208" i="1"/>
  <c r="C207" i="1"/>
  <c r="C213" i="4"/>
  <c r="B213" i="4"/>
  <c r="F213" i="4"/>
  <c r="E207" i="1"/>
  <c r="D213" i="4"/>
  <c r="F207" i="1"/>
  <c r="A215" i="4" l="1"/>
  <c r="A209" i="1"/>
  <c r="D208" i="1"/>
  <c r="E208" i="1"/>
  <c r="F214" i="4"/>
  <c r="B214" i="4"/>
  <c r="C214" i="4"/>
  <c r="C208" i="1"/>
  <c r="F208" i="1"/>
  <c r="E214" i="4"/>
  <c r="D214" i="4"/>
  <c r="B209" i="1"/>
  <c r="A216" i="4" l="1"/>
  <c r="A210" i="1"/>
  <c r="E209" i="1"/>
  <c r="C215" i="4"/>
  <c r="B210" i="1"/>
  <c r="E215" i="4"/>
  <c r="D215" i="4"/>
  <c r="F215" i="4"/>
  <c r="B215" i="4"/>
  <c r="C209" i="1"/>
  <c r="D209" i="1"/>
  <c r="F209" i="1"/>
  <c r="A217" i="4" l="1"/>
  <c r="A211" i="1"/>
  <c r="F216" i="4"/>
  <c r="E210" i="1"/>
  <c r="C210" i="1"/>
  <c r="D216" i="4"/>
  <c r="C216" i="4"/>
  <c r="B216" i="4"/>
  <c r="D210" i="1"/>
  <c r="E216" i="4"/>
  <c r="B211" i="1"/>
  <c r="F210" i="1"/>
  <c r="A218" i="4" l="1"/>
  <c r="A212" i="1"/>
  <c r="D217" i="4"/>
  <c r="B217" i="4"/>
  <c r="E211" i="1"/>
  <c r="C217" i="4"/>
  <c r="E217" i="4"/>
  <c r="F211" i="1"/>
  <c r="B212" i="1"/>
  <c r="F217" i="4"/>
  <c r="D211" i="1"/>
  <c r="C211" i="1"/>
  <c r="A219" i="4" l="1"/>
  <c r="A213" i="1"/>
  <c r="E212" i="1"/>
  <c r="F212" i="1"/>
  <c r="F218" i="4"/>
  <c r="B218" i="4"/>
  <c r="C218" i="4"/>
  <c r="D218" i="4"/>
  <c r="E218" i="4"/>
  <c r="B213" i="1"/>
  <c r="C212" i="1"/>
  <c r="D212" i="1"/>
  <c r="A220" i="4" l="1"/>
  <c r="A214" i="1"/>
  <c r="E219" i="4"/>
  <c r="C219" i="4"/>
  <c r="C213" i="1"/>
  <c r="E213" i="1"/>
  <c r="B219" i="4"/>
  <c r="F213" i="1"/>
  <c r="F219" i="4"/>
  <c r="D219" i="4"/>
  <c r="B214" i="1"/>
  <c r="D213" i="1"/>
  <c r="A221" i="4" l="1"/>
  <c r="A215" i="1"/>
  <c r="D214" i="1"/>
  <c r="E220" i="4"/>
  <c r="B220" i="4"/>
  <c r="C214" i="1"/>
  <c r="F214" i="1"/>
  <c r="B215" i="1"/>
  <c r="F220" i="4"/>
  <c r="E214" i="1"/>
  <c r="C220" i="4"/>
  <c r="D220" i="4"/>
  <c r="A222" i="4" l="1"/>
  <c r="A216" i="1"/>
  <c r="E221" i="4"/>
  <c r="C221" i="4"/>
  <c r="E215" i="1"/>
  <c r="B221" i="4"/>
  <c r="F221" i="4"/>
  <c r="F215" i="1"/>
  <c r="D215" i="1"/>
  <c r="C215" i="1"/>
  <c r="B216" i="1"/>
  <c r="D221" i="4"/>
  <c r="A223" i="4" l="1"/>
  <c r="A217" i="1"/>
  <c r="C222" i="4"/>
  <c r="C216" i="1"/>
  <c r="B222" i="4"/>
  <c r="F222" i="4"/>
  <c r="F216" i="1"/>
  <c r="E222" i="4"/>
  <c r="D216" i="1"/>
  <c r="B217" i="1"/>
  <c r="E216" i="1"/>
  <c r="D222" i="4"/>
  <c r="A224" i="4" l="1"/>
  <c r="A218" i="1"/>
  <c r="F223" i="4"/>
  <c r="E217" i="1"/>
  <c r="C217" i="1"/>
  <c r="B223" i="4"/>
  <c r="C223" i="4"/>
  <c r="D223" i="4"/>
  <c r="D217" i="1"/>
  <c r="E223" i="4"/>
  <c r="F217" i="1"/>
  <c r="B218" i="1"/>
  <c r="A225" i="4" l="1"/>
  <c r="A219" i="1"/>
  <c r="F218" i="1"/>
  <c r="C218" i="1"/>
  <c r="B224" i="4"/>
  <c r="D224" i="4"/>
  <c r="C224" i="4"/>
  <c r="E224" i="4"/>
  <c r="E218" i="1"/>
  <c r="B219" i="1"/>
  <c r="D218" i="1"/>
  <c r="F224" i="4"/>
  <c r="A226" i="4" l="1"/>
  <c r="A220" i="1"/>
  <c r="B220" i="1"/>
  <c r="C219" i="1"/>
  <c r="C225" i="4"/>
  <c r="D219" i="1"/>
  <c r="F225" i="4"/>
  <c r="B225" i="4"/>
  <c r="E219" i="1"/>
  <c r="D225" i="4"/>
  <c r="E225" i="4"/>
  <c r="F219" i="1"/>
  <c r="A227" i="4" l="1"/>
  <c r="A221" i="1"/>
  <c r="E220" i="1"/>
  <c r="E226" i="4"/>
  <c r="D226" i="4"/>
  <c r="D220" i="1"/>
  <c r="B221" i="1"/>
  <c r="B226" i="4"/>
  <c r="F226" i="4"/>
  <c r="F220" i="1"/>
  <c r="C220" i="1"/>
  <c r="C226" i="4"/>
  <c r="A228" i="4" l="1"/>
  <c r="A222" i="1"/>
  <c r="B227" i="4"/>
  <c r="F221" i="1"/>
  <c r="B222" i="1"/>
  <c r="D221" i="1"/>
  <c r="E221" i="1"/>
  <c r="F227" i="4"/>
  <c r="C221" i="1"/>
  <c r="E227" i="4"/>
  <c r="D227" i="4"/>
  <c r="C227" i="4"/>
  <c r="A229" i="4" l="1"/>
  <c r="A223" i="1"/>
  <c r="C228" i="4"/>
  <c r="F228" i="4"/>
  <c r="F222" i="1"/>
  <c r="E222" i="1"/>
  <c r="C222" i="1"/>
  <c r="B228" i="4"/>
  <c r="E228" i="4"/>
  <c r="B223" i="1"/>
  <c r="D222" i="1"/>
  <c r="D228" i="4"/>
  <c r="A230" i="4" l="1"/>
  <c r="A224" i="1"/>
  <c r="D229" i="4"/>
  <c r="D223" i="1"/>
  <c r="C223" i="1"/>
  <c r="B229" i="4"/>
  <c r="C229" i="4"/>
  <c r="E223" i="1"/>
  <c r="E229" i="4"/>
  <c r="F229" i="4"/>
  <c r="F223" i="1"/>
  <c r="B224" i="1"/>
  <c r="A231" i="4" l="1"/>
  <c r="A225" i="1"/>
  <c r="D230" i="4"/>
  <c r="B230" i="4"/>
  <c r="C230" i="4"/>
  <c r="F230" i="4"/>
  <c r="F224" i="1"/>
  <c r="E224" i="1"/>
  <c r="D224" i="1"/>
  <c r="B225" i="1"/>
  <c r="E230" i="4"/>
  <c r="C224" i="1"/>
  <c r="A232" i="4" l="1"/>
  <c r="A226" i="1"/>
  <c r="C225" i="1"/>
  <c r="D231" i="4"/>
  <c r="E225" i="1"/>
  <c r="B226" i="1"/>
  <c r="F225" i="1"/>
  <c r="B231" i="4"/>
  <c r="C231" i="4"/>
  <c r="F231" i="4"/>
  <c r="E231" i="4"/>
  <c r="D225" i="1"/>
  <c r="A233" i="4" l="1"/>
  <c r="A227" i="1"/>
  <c r="E232" i="4"/>
  <c r="B227" i="1"/>
  <c r="D232" i="4"/>
  <c r="C226" i="1"/>
  <c r="E226" i="1"/>
  <c r="C232" i="4"/>
  <c r="D226" i="1"/>
  <c r="F226" i="1"/>
  <c r="B232" i="4"/>
  <c r="F232" i="4"/>
  <c r="A234" i="4" l="1"/>
  <c r="A228" i="1"/>
  <c r="F227" i="1"/>
  <c r="F233" i="4"/>
  <c r="E227" i="1"/>
  <c r="B233" i="4"/>
  <c r="D233" i="4"/>
  <c r="B228" i="1"/>
  <c r="E233" i="4"/>
  <c r="C233" i="4"/>
  <c r="C227" i="1"/>
  <c r="D227" i="1"/>
  <c r="A235" i="4" l="1"/>
  <c r="A229" i="1"/>
  <c r="C234" i="4"/>
  <c r="B229" i="1"/>
  <c r="D234" i="4"/>
  <c r="F228" i="1"/>
  <c r="D228" i="1"/>
  <c r="C228" i="1"/>
  <c r="F234" i="4"/>
  <c r="B234" i="4"/>
  <c r="E234" i="4"/>
  <c r="E228" i="1"/>
  <c r="A236" i="4" l="1"/>
  <c r="A230" i="1"/>
  <c r="B230" i="1"/>
  <c r="F229" i="1"/>
  <c r="D235" i="4"/>
  <c r="E229" i="1"/>
  <c r="B235" i="4"/>
  <c r="C235" i="4"/>
  <c r="E235" i="4"/>
  <c r="F235" i="4"/>
  <c r="D229" i="1"/>
  <c r="C229" i="1"/>
  <c r="A237" i="4" l="1"/>
  <c r="A231" i="1"/>
  <c r="E236" i="4"/>
  <c r="D230" i="1"/>
  <c r="C230" i="1"/>
  <c r="B236" i="4"/>
  <c r="F236" i="4"/>
  <c r="B231" i="1"/>
  <c r="E230" i="1"/>
  <c r="D236" i="4"/>
  <c r="C236" i="4"/>
  <c r="F230" i="1"/>
  <c r="A238" i="4" l="1"/>
  <c r="A232" i="1"/>
  <c r="D237" i="4"/>
  <c r="D231" i="1"/>
  <c r="F231" i="1"/>
  <c r="B232" i="1"/>
  <c r="C231" i="1"/>
  <c r="B237" i="4"/>
  <c r="E237" i="4"/>
  <c r="E231" i="1"/>
  <c r="F237" i="4"/>
  <c r="C237" i="4"/>
  <c r="A239" i="4" l="1"/>
  <c r="A233" i="1"/>
  <c r="F238" i="4"/>
  <c r="C238" i="4"/>
  <c r="D232" i="1"/>
  <c r="E232" i="1"/>
  <c r="B233" i="1"/>
  <c r="D238" i="4"/>
  <c r="C232" i="1"/>
  <c r="B238" i="4"/>
  <c r="E238" i="4"/>
  <c r="F232" i="1"/>
  <c r="A240" i="4" l="1"/>
  <c r="A234" i="1"/>
  <c r="C233" i="1"/>
  <c r="C239" i="4"/>
  <c r="E233" i="1"/>
  <c r="B234" i="1"/>
  <c r="D233" i="1"/>
  <c r="E239" i="4"/>
  <c r="D239" i="4"/>
  <c r="F233" i="1"/>
  <c r="B239" i="4"/>
  <c r="F239" i="4"/>
  <c r="A241" i="4" l="1"/>
  <c r="A235" i="1"/>
  <c r="F240" i="4"/>
  <c r="F234" i="1"/>
  <c r="E240" i="4"/>
  <c r="B235" i="1"/>
  <c r="D240" i="4"/>
  <c r="E234" i="1"/>
  <c r="C240" i="4"/>
  <c r="C234" i="1"/>
  <c r="B240" i="4"/>
  <c r="D234" i="1"/>
  <c r="A242" i="4" l="1"/>
  <c r="A236" i="1"/>
  <c r="E235" i="1"/>
  <c r="D235" i="1"/>
  <c r="E241" i="4"/>
  <c r="F241" i="4"/>
  <c r="C235" i="1"/>
  <c r="F235" i="1"/>
  <c r="D241" i="4"/>
  <c r="B241" i="4"/>
  <c r="C241" i="4"/>
  <c r="B236" i="1"/>
  <c r="A243" i="4" l="1"/>
  <c r="A237" i="1"/>
  <c r="E236" i="1"/>
  <c r="D242" i="4"/>
  <c r="F236" i="1"/>
  <c r="D236" i="1"/>
  <c r="C236" i="1"/>
  <c r="C242" i="4"/>
  <c r="B237" i="1"/>
  <c r="F242" i="4"/>
  <c r="E242" i="4"/>
  <c r="B242" i="4"/>
  <c r="A244" i="4" l="1"/>
  <c r="A238" i="1"/>
  <c r="B243" i="4"/>
  <c r="F237" i="1"/>
  <c r="F243" i="4"/>
  <c r="B238" i="1"/>
  <c r="C237" i="1"/>
  <c r="C243" i="4"/>
  <c r="E237" i="1"/>
  <c r="E243" i="4"/>
  <c r="D243" i="4"/>
  <c r="D237" i="1"/>
  <c r="A245" i="4" l="1"/>
  <c r="A239" i="1"/>
  <c r="F238" i="1"/>
  <c r="C244" i="4"/>
  <c r="C238" i="1"/>
  <c r="F244" i="4"/>
  <c r="B239" i="1"/>
  <c r="D238" i="1"/>
  <c r="B244" i="4"/>
  <c r="D244" i="4"/>
  <c r="E238" i="1"/>
  <c r="E244" i="4"/>
  <c r="A246" i="4" l="1"/>
  <c r="A240" i="1"/>
  <c r="E239" i="1"/>
  <c r="D245" i="4"/>
  <c r="C239" i="1"/>
  <c r="F239" i="1"/>
  <c r="B245" i="4"/>
  <c r="E245" i="4"/>
  <c r="C245" i="4"/>
  <c r="F245" i="4"/>
  <c r="D239" i="1"/>
  <c r="B240" i="1"/>
  <c r="A247" i="4" l="1"/>
  <c r="A241" i="1"/>
  <c r="D240" i="1"/>
  <c r="D246" i="4"/>
  <c r="C246" i="4"/>
  <c r="F240" i="1"/>
  <c r="E246" i="4"/>
  <c r="B241" i="1"/>
  <c r="F246" i="4"/>
  <c r="B246" i="4"/>
  <c r="E240" i="1"/>
  <c r="C240" i="1"/>
  <c r="A248" i="4" l="1"/>
  <c r="A242" i="1"/>
  <c r="C241" i="1"/>
  <c r="D247" i="4"/>
  <c r="B247" i="4"/>
  <c r="D241" i="1"/>
  <c r="E247" i="4"/>
  <c r="C247" i="4"/>
  <c r="F247" i="4"/>
  <c r="B242" i="1"/>
  <c r="F241" i="1"/>
  <c r="E241" i="1"/>
  <c r="A249" i="4" l="1"/>
  <c r="A243" i="1"/>
  <c r="D248" i="4"/>
  <c r="B243" i="1"/>
  <c r="C242" i="1"/>
  <c r="D242" i="1"/>
  <c r="E248" i="4"/>
  <c r="E242" i="1"/>
  <c r="F242" i="1"/>
  <c r="F248" i="4"/>
  <c r="B248" i="4"/>
  <c r="C248" i="4"/>
  <c r="A250" i="4" l="1"/>
  <c r="A244" i="1"/>
  <c r="D243" i="1"/>
  <c r="C249" i="4"/>
  <c r="E243" i="1"/>
  <c r="D249" i="4"/>
  <c r="F243" i="1"/>
  <c r="C243" i="1"/>
  <c r="F249" i="4"/>
  <c r="E249" i="4"/>
  <c r="B249" i="4"/>
  <c r="B244" i="1"/>
  <c r="A251" i="4" l="1"/>
  <c r="A245" i="1"/>
  <c r="F250" i="4"/>
  <c r="C250" i="4"/>
  <c r="E250" i="4"/>
  <c r="C244" i="1"/>
  <c r="D250" i="4"/>
  <c r="D244" i="1"/>
  <c r="B250" i="4"/>
  <c r="E244" i="1"/>
  <c r="B245" i="1"/>
  <c r="F244" i="1"/>
  <c r="A252" i="4" l="1"/>
  <c r="A246" i="1"/>
  <c r="E251" i="4"/>
  <c r="C245" i="1"/>
  <c r="B251" i="4"/>
  <c r="D245" i="1"/>
  <c r="F245" i="1"/>
  <c r="D251" i="4"/>
  <c r="B246" i="1"/>
  <c r="F251" i="4"/>
  <c r="C251" i="4"/>
  <c r="E245" i="1"/>
  <c r="A253" i="4" l="1"/>
  <c r="A247" i="1"/>
  <c r="E246" i="1"/>
  <c r="E252" i="4"/>
  <c r="C246" i="1"/>
  <c r="D246" i="1"/>
  <c r="F252" i="4"/>
  <c r="C252" i="4"/>
  <c r="F246" i="1"/>
  <c r="B247" i="1"/>
  <c r="D252" i="4"/>
  <c r="B252" i="4"/>
  <c r="A254" i="4" l="1"/>
  <c r="A248" i="1"/>
  <c r="F253" i="4"/>
  <c r="C247" i="1"/>
  <c r="D253" i="4"/>
  <c r="B248" i="1"/>
  <c r="E253" i="4"/>
  <c r="C253" i="4"/>
  <c r="D247" i="1"/>
  <c r="F247" i="1"/>
  <c r="B253" i="4"/>
  <c r="E247" i="1"/>
  <c r="A255" i="4" l="1"/>
  <c r="A249" i="1"/>
  <c r="C254" i="4"/>
  <c r="D248" i="1"/>
  <c r="E254" i="4"/>
  <c r="C248" i="1"/>
  <c r="B249" i="1"/>
  <c r="B254" i="4"/>
  <c r="F248" i="1"/>
  <c r="F254" i="4"/>
  <c r="D254" i="4"/>
  <c r="E248" i="1"/>
  <c r="A256" i="4" l="1"/>
  <c r="A250" i="1"/>
  <c r="D255" i="4"/>
  <c r="D249" i="1"/>
  <c r="E249" i="1"/>
  <c r="B255" i="4"/>
  <c r="C255" i="4"/>
  <c r="F255" i="4"/>
  <c r="E255" i="4"/>
  <c r="F249" i="1"/>
  <c r="B250" i="1"/>
  <c r="C249" i="1"/>
  <c r="A257" i="4" l="1"/>
  <c r="A251" i="1"/>
  <c r="F256" i="4"/>
  <c r="C250" i="1"/>
  <c r="F250" i="1"/>
  <c r="B251" i="1"/>
  <c r="C256" i="4"/>
  <c r="D250" i="1"/>
  <c r="D256" i="4"/>
  <c r="E250" i="1"/>
  <c r="B256" i="4"/>
  <c r="E256" i="4"/>
  <c r="A258" i="4" l="1"/>
  <c r="A252" i="1"/>
  <c r="C251" i="1"/>
  <c r="C257" i="4"/>
  <c r="D251" i="1"/>
  <c r="B252" i="1"/>
  <c r="F257" i="4"/>
  <c r="F251" i="1"/>
  <c r="E251" i="1"/>
  <c r="B257" i="4"/>
  <c r="E257" i="4"/>
  <c r="D257" i="4"/>
  <c r="A259" i="4" l="1"/>
  <c r="A253" i="1"/>
  <c r="F258" i="4"/>
  <c r="D252" i="1"/>
  <c r="E258" i="4"/>
  <c r="E252" i="1"/>
  <c r="B253" i="1"/>
  <c r="B258" i="4"/>
  <c r="C252" i="1"/>
  <c r="F252" i="1"/>
  <c r="C258" i="4"/>
  <c r="D258" i="4"/>
  <c r="A260" i="4" l="1"/>
  <c r="A254" i="1"/>
  <c r="D259" i="4"/>
  <c r="B254" i="1"/>
  <c r="F259" i="4"/>
  <c r="E259" i="4"/>
  <c r="B259" i="4"/>
  <c r="C259" i="4"/>
  <c r="D253" i="1"/>
  <c r="C253" i="1"/>
  <c r="F253" i="1"/>
  <c r="E253" i="1"/>
  <c r="A261" i="4" l="1"/>
  <c r="A255" i="1"/>
  <c r="B260" i="4"/>
  <c r="C254" i="1"/>
  <c r="E260" i="4"/>
  <c r="E254" i="1"/>
  <c r="D254" i="1"/>
  <c r="D260" i="4"/>
  <c r="F254" i="1"/>
  <c r="F260" i="4"/>
  <c r="B255" i="1"/>
  <c r="C260" i="4"/>
  <c r="A262" i="4" l="1"/>
  <c r="A256" i="1"/>
  <c r="D261" i="4"/>
  <c r="F255" i="1"/>
  <c r="B256" i="1"/>
  <c r="C261" i="4"/>
  <c r="C255" i="1"/>
  <c r="F261" i="4"/>
  <c r="E255" i="1"/>
  <c r="D255" i="1"/>
  <c r="B261" i="4"/>
  <c r="E261" i="4"/>
  <c r="A263" i="4" l="1"/>
  <c r="A257" i="1"/>
  <c r="D262" i="4"/>
  <c r="B257" i="1"/>
  <c r="B262" i="4"/>
  <c r="C256" i="1"/>
  <c r="C262" i="4"/>
  <c r="E256" i="1"/>
  <c r="E262" i="4"/>
  <c r="F256" i="1"/>
  <c r="F262" i="4"/>
  <c r="D256" i="1"/>
  <c r="A264" i="4" l="1"/>
  <c r="A258" i="1"/>
  <c r="F257" i="1"/>
  <c r="D257" i="1"/>
  <c r="E263" i="4"/>
  <c r="B258" i="1"/>
  <c r="E257" i="1"/>
  <c r="C257" i="1"/>
  <c r="F263" i="4"/>
  <c r="B263" i="4"/>
  <c r="C263" i="4"/>
  <c r="D263" i="4"/>
  <c r="A265" i="4" l="1"/>
  <c r="A259" i="1"/>
  <c r="C258" i="1"/>
  <c r="E264" i="4"/>
  <c r="F264" i="4"/>
  <c r="E258" i="1"/>
  <c r="D258" i="1"/>
  <c r="F258" i="1"/>
  <c r="D264" i="4"/>
  <c r="B259" i="1"/>
  <c r="B264" i="4"/>
  <c r="C264" i="4"/>
  <c r="A266" i="4" l="1"/>
  <c r="A260" i="1"/>
  <c r="E259" i="1"/>
  <c r="C265" i="4"/>
  <c r="F265" i="4"/>
  <c r="B265" i="4"/>
  <c r="C259" i="1"/>
  <c r="D265" i="4"/>
  <c r="E265" i="4"/>
  <c r="F259" i="1"/>
  <c r="D259" i="1"/>
  <c r="B260" i="1"/>
  <c r="A267" i="4" l="1"/>
  <c r="A261" i="1"/>
  <c r="C266" i="4"/>
  <c r="C260" i="1"/>
  <c r="B261" i="1"/>
  <c r="B266" i="4"/>
  <c r="D260" i="1"/>
  <c r="F260" i="1"/>
  <c r="D266" i="4"/>
  <c r="E260" i="1"/>
  <c r="E266" i="4"/>
  <c r="F266" i="4"/>
  <c r="A268" i="4" l="1"/>
  <c r="A262" i="1"/>
  <c r="E267" i="4"/>
  <c r="F267" i="4"/>
  <c r="D261" i="1"/>
  <c r="D267" i="4"/>
  <c r="B267" i="4"/>
  <c r="B262" i="1"/>
  <c r="C267" i="4"/>
  <c r="E261" i="1"/>
  <c r="F261" i="1"/>
  <c r="C261" i="1"/>
  <c r="A269" i="4" l="1"/>
  <c r="A263" i="1"/>
  <c r="D262" i="1"/>
  <c r="D268" i="4"/>
  <c r="B268" i="4"/>
  <c r="C262" i="1"/>
  <c r="B263" i="1"/>
  <c r="E262" i="1"/>
  <c r="E268" i="4"/>
  <c r="F268" i="4"/>
  <c r="F262" i="1"/>
  <c r="C268" i="4"/>
  <c r="A270" i="4" l="1"/>
  <c r="A264" i="1"/>
  <c r="D269" i="4"/>
  <c r="C269" i="4"/>
  <c r="B264" i="1"/>
  <c r="E269" i="4"/>
  <c r="F263" i="1"/>
  <c r="D263" i="1"/>
  <c r="C263" i="1"/>
  <c r="B269" i="4"/>
  <c r="E263" i="1"/>
  <c r="F269" i="4"/>
  <c r="A271" i="4" l="1"/>
  <c r="A265" i="1"/>
  <c r="C264" i="1"/>
  <c r="E270" i="4"/>
  <c r="C270" i="4"/>
  <c r="B270" i="4"/>
  <c r="F270" i="4"/>
  <c r="D270" i="4"/>
  <c r="D264" i="1"/>
  <c r="B265" i="1"/>
  <c r="E264" i="1"/>
  <c r="F264" i="1"/>
  <c r="A272" i="4" l="1"/>
  <c r="A266" i="1"/>
  <c r="C271" i="4"/>
  <c r="E265" i="1"/>
  <c r="D265" i="1"/>
  <c r="E271" i="4"/>
  <c r="F271" i="4"/>
  <c r="B266" i="1"/>
  <c r="C265" i="1"/>
  <c r="F265" i="1"/>
  <c r="D271" i="4"/>
  <c r="B271" i="4"/>
  <c r="A273" i="4" l="1"/>
  <c r="A267" i="1"/>
  <c r="C266" i="1"/>
  <c r="E272" i="4"/>
  <c r="D272" i="4"/>
  <c r="B267" i="1"/>
  <c r="D266" i="1"/>
  <c r="F272" i="4"/>
  <c r="F266" i="1"/>
  <c r="C272" i="4"/>
  <c r="B272" i="4"/>
  <c r="E266" i="1"/>
  <c r="A274" i="4" l="1"/>
  <c r="A268" i="1"/>
  <c r="B273" i="4"/>
  <c r="E267" i="1"/>
  <c r="F273" i="4"/>
  <c r="C273" i="4"/>
  <c r="F267" i="1"/>
  <c r="D267" i="1"/>
  <c r="E273" i="4"/>
  <c r="D273" i="4"/>
  <c r="C267" i="1"/>
  <c r="B268" i="1"/>
  <c r="A275" i="4" l="1"/>
  <c r="A269" i="1"/>
  <c r="B274" i="4"/>
  <c r="F274" i="4"/>
  <c r="C274" i="4"/>
  <c r="B269" i="1"/>
  <c r="F268" i="1"/>
  <c r="E274" i="4"/>
  <c r="D274" i="4"/>
  <c r="C268" i="1"/>
  <c r="E268" i="1"/>
  <c r="D268" i="1"/>
  <c r="A276" i="4" l="1"/>
  <c r="A270" i="1"/>
  <c r="C269" i="1"/>
  <c r="F269" i="1"/>
  <c r="B270" i="1"/>
  <c r="E275" i="4"/>
  <c r="D275" i="4"/>
  <c r="D269" i="1"/>
  <c r="F275" i="4"/>
  <c r="E269" i="1"/>
  <c r="C275" i="4"/>
  <c r="B275" i="4"/>
  <c r="A277" i="4" l="1"/>
  <c r="A271" i="1"/>
  <c r="D270" i="1"/>
  <c r="C276" i="4"/>
  <c r="B271" i="1"/>
  <c r="B276" i="4"/>
  <c r="D276" i="4"/>
  <c r="E276" i="4"/>
  <c r="E270" i="1"/>
  <c r="C270" i="1"/>
  <c r="F270" i="1"/>
  <c r="F276" i="4"/>
  <c r="A278" i="4" l="1"/>
  <c r="A272" i="1"/>
  <c r="F271" i="1"/>
  <c r="F277" i="4"/>
  <c r="C277" i="4"/>
  <c r="B277" i="4"/>
  <c r="E277" i="4"/>
  <c r="D271" i="1"/>
  <c r="D277" i="4"/>
  <c r="B272" i="1"/>
  <c r="C271" i="1"/>
  <c r="E271" i="1"/>
  <c r="A279" i="4" l="1"/>
  <c r="A273" i="1"/>
  <c r="C278" i="4"/>
  <c r="D278" i="4"/>
  <c r="B273" i="1"/>
  <c r="D272" i="1"/>
  <c r="F272" i="1"/>
  <c r="C272" i="1"/>
  <c r="B278" i="4"/>
  <c r="E278" i="4"/>
  <c r="E272" i="1"/>
  <c r="F278" i="4"/>
  <c r="A280" i="4" l="1"/>
  <c r="A274" i="1"/>
  <c r="C279" i="4"/>
  <c r="F279" i="4"/>
  <c r="D273" i="1"/>
  <c r="F273" i="1"/>
  <c r="C273" i="1"/>
  <c r="E279" i="4"/>
  <c r="B279" i="4"/>
  <c r="D279" i="4"/>
  <c r="E273" i="1"/>
  <c r="B274" i="1"/>
  <c r="A281" i="4" l="1"/>
  <c r="A275" i="1"/>
  <c r="C274" i="1"/>
  <c r="E274" i="1"/>
  <c r="C280" i="4"/>
  <c r="E280" i="4"/>
  <c r="F274" i="1"/>
  <c r="D274" i="1"/>
  <c r="B280" i="4"/>
  <c r="D280" i="4"/>
  <c r="F280" i="4"/>
  <c r="B275" i="1"/>
  <c r="A282" i="4" l="1"/>
  <c r="A276" i="1"/>
  <c r="F281" i="4"/>
  <c r="E281" i="4"/>
  <c r="B281" i="4"/>
  <c r="E275" i="1"/>
  <c r="D281" i="4"/>
  <c r="B276" i="1"/>
  <c r="F275" i="1"/>
  <c r="C275" i="1"/>
  <c r="C281" i="4"/>
  <c r="D275" i="1"/>
  <c r="A283" i="4" l="1"/>
  <c r="A277" i="1"/>
  <c r="E282" i="4"/>
  <c r="F276" i="1"/>
  <c r="C282" i="4"/>
  <c r="D276" i="1"/>
  <c r="B277" i="1"/>
  <c r="F282" i="4"/>
  <c r="D282" i="4"/>
  <c r="C276" i="1"/>
  <c r="B282" i="4"/>
  <c r="E276" i="1"/>
  <c r="A284" i="4" l="1"/>
  <c r="A278" i="1"/>
  <c r="E277" i="1"/>
  <c r="B278" i="1"/>
  <c r="E283" i="4"/>
  <c r="B283" i="4"/>
  <c r="D283" i="4"/>
  <c r="F283" i="4"/>
  <c r="F277" i="1"/>
  <c r="C277" i="1"/>
  <c r="C283" i="4"/>
  <c r="D277" i="1"/>
  <c r="A285" i="4" l="1"/>
  <c r="A279" i="1"/>
  <c r="B284" i="4"/>
  <c r="D284" i="4"/>
  <c r="B279" i="1"/>
  <c r="E284" i="4"/>
  <c r="F284" i="4"/>
  <c r="D278" i="1"/>
  <c r="E278" i="1"/>
  <c r="F278" i="1"/>
  <c r="C284" i="4"/>
  <c r="C278" i="1"/>
  <c r="A286" i="4" l="1"/>
  <c r="A280" i="1"/>
  <c r="C279" i="1"/>
  <c r="E279" i="1"/>
  <c r="E285" i="4"/>
  <c r="C285" i="4"/>
  <c r="B280" i="1"/>
  <c r="B285" i="4"/>
  <c r="D279" i="1"/>
  <c r="D285" i="4"/>
  <c r="F279" i="1"/>
  <c r="F285" i="4"/>
  <c r="A287" i="4" l="1"/>
  <c r="A281" i="1"/>
  <c r="C286" i="4"/>
  <c r="D286" i="4"/>
  <c r="B281" i="1"/>
  <c r="B286" i="4"/>
  <c r="F280" i="1"/>
  <c r="F286" i="4"/>
  <c r="E280" i="1"/>
  <c r="E286" i="4"/>
  <c r="D280" i="1"/>
  <c r="C280" i="1"/>
  <c r="A288" i="4" l="1"/>
  <c r="A282" i="1"/>
  <c r="E287" i="4"/>
  <c r="C287" i="4"/>
  <c r="E281" i="1"/>
  <c r="D281" i="1"/>
  <c r="F287" i="4"/>
  <c r="C281" i="1"/>
  <c r="D287" i="4"/>
  <c r="B287" i="4"/>
  <c r="F281" i="1"/>
  <c r="B282" i="1"/>
  <c r="A289" i="4" l="1"/>
  <c r="A283" i="1"/>
  <c r="B288" i="4"/>
  <c r="D288" i="4"/>
  <c r="E282" i="1"/>
  <c r="B283" i="1"/>
  <c r="F282" i="1"/>
  <c r="E288" i="4"/>
  <c r="F288" i="4"/>
  <c r="C282" i="1"/>
  <c r="C288" i="4"/>
  <c r="D282" i="1"/>
  <c r="A290" i="4" l="1"/>
  <c r="A284" i="1"/>
  <c r="E283" i="1"/>
  <c r="D289" i="4"/>
  <c r="C283" i="1"/>
  <c r="E289" i="4"/>
  <c r="F289" i="4"/>
  <c r="D283" i="1"/>
  <c r="F283" i="1"/>
  <c r="B284" i="1"/>
  <c r="C289" i="4"/>
  <c r="B289" i="4"/>
  <c r="A291" i="4" l="1"/>
  <c r="A285" i="1"/>
  <c r="E290" i="4"/>
  <c r="C290" i="4"/>
  <c r="C284" i="1"/>
  <c r="B290" i="4"/>
  <c r="D284" i="1"/>
  <c r="B285" i="1"/>
  <c r="F284" i="1"/>
  <c r="D290" i="4"/>
  <c r="E284" i="1"/>
  <c r="F290" i="4"/>
  <c r="A292" i="4" l="1"/>
  <c r="A286" i="1"/>
  <c r="B286" i="1"/>
  <c r="C291" i="4"/>
  <c r="E285" i="1"/>
  <c r="D285" i="1"/>
  <c r="C285" i="1"/>
  <c r="F285" i="1"/>
  <c r="E291" i="4"/>
  <c r="D291" i="4"/>
  <c r="F291" i="4"/>
  <c r="B291" i="4"/>
  <c r="A293" i="4" l="1"/>
  <c r="A287" i="1"/>
  <c r="D292" i="4"/>
  <c r="E292" i="4"/>
  <c r="C286" i="1"/>
  <c r="F292" i="4"/>
  <c r="E286" i="1"/>
  <c r="B292" i="4"/>
  <c r="B287" i="1"/>
  <c r="C292" i="4"/>
  <c r="F286" i="1"/>
  <c r="D286" i="1"/>
  <c r="A294" i="4" l="1"/>
  <c r="A288" i="1"/>
  <c r="F293" i="4"/>
  <c r="F287" i="1"/>
  <c r="C287" i="1"/>
  <c r="E287" i="1"/>
  <c r="D287" i="1"/>
  <c r="E293" i="4"/>
  <c r="B288" i="1"/>
  <c r="D293" i="4"/>
  <c r="B293" i="4"/>
  <c r="C293" i="4"/>
  <c r="A295" i="4" l="1"/>
  <c r="A289" i="1"/>
  <c r="C294" i="4"/>
  <c r="C288" i="1"/>
  <c r="F288" i="1"/>
  <c r="E294" i="4"/>
  <c r="E288" i="1"/>
  <c r="F294" i="4"/>
  <c r="D294" i="4"/>
  <c r="D288" i="1"/>
  <c r="B294" i="4"/>
  <c r="B289" i="1"/>
  <c r="A296" i="4" l="1"/>
  <c r="A290" i="1"/>
  <c r="D295" i="4"/>
  <c r="B295" i="4"/>
  <c r="C295" i="4"/>
  <c r="E289" i="1"/>
  <c r="E295" i="4"/>
  <c r="C289" i="1"/>
  <c r="D289" i="1"/>
  <c r="F295" i="4"/>
  <c r="F289" i="1"/>
  <c r="B290" i="1"/>
  <c r="A297" i="4" l="1"/>
  <c r="A291" i="1"/>
  <c r="D296" i="4"/>
  <c r="C296" i="4"/>
  <c r="E296" i="4"/>
  <c r="B291" i="1"/>
  <c r="B296" i="4"/>
  <c r="D290" i="1"/>
  <c r="C290" i="1"/>
  <c r="F296" i="4"/>
  <c r="F290" i="1"/>
  <c r="E290" i="1"/>
  <c r="A298" i="4" l="1"/>
  <c r="A292" i="1"/>
  <c r="D297" i="4"/>
  <c r="B297" i="4"/>
  <c r="C291" i="1"/>
  <c r="F297" i="4"/>
  <c r="E297" i="4"/>
  <c r="F291" i="1"/>
  <c r="D291" i="1"/>
  <c r="E291" i="1"/>
  <c r="C297" i="4"/>
  <c r="B292" i="1"/>
  <c r="A299" i="4" l="1"/>
  <c r="A293" i="1"/>
  <c r="E292" i="1"/>
  <c r="D298" i="4"/>
  <c r="B298" i="4"/>
  <c r="C292" i="1"/>
  <c r="F292" i="1"/>
  <c r="D292" i="1"/>
  <c r="F298" i="4"/>
  <c r="C298" i="4"/>
  <c r="E298" i="4"/>
  <c r="B293" i="1"/>
  <c r="A300" i="4" l="1"/>
  <c r="A294" i="1"/>
  <c r="D293" i="1"/>
  <c r="B299" i="4"/>
  <c r="F293" i="1"/>
  <c r="B294" i="1"/>
  <c r="D299" i="4"/>
  <c r="F299" i="4"/>
  <c r="C299" i="4"/>
  <c r="E299" i="4"/>
  <c r="C293" i="1"/>
  <c r="E293" i="1"/>
  <c r="A301" i="4" l="1"/>
  <c r="A295" i="1"/>
  <c r="B300" i="4"/>
  <c r="C300" i="4"/>
  <c r="F300" i="4"/>
  <c r="B295" i="1"/>
  <c r="E300" i="4"/>
  <c r="D300" i="4"/>
  <c r="C294" i="1"/>
  <c r="F294" i="1"/>
  <c r="E294" i="1"/>
  <c r="D294" i="1"/>
  <c r="A296" i="1" l="1"/>
  <c r="B296" i="1"/>
  <c r="E301" i="4"/>
  <c r="D295" i="1"/>
  <c r="F295" i="1"/>
  <c r="E295" i="1"/>
  <c r="B301" i="4"/>
  <c r="C295" i="1"/>
  <c r="F301" i="4"/>
  <c r="D301" i="4"/>
  <c r="C301" i="4"/>
  <c r="H1" i="5" l="1"/>
  <c r="H9" i="5"/>
  <c r="H17" i="5"/>
  <c r="H3" i="5"/>
  <c r="H8" i="5"/>
  <c r="H16" i="5"/>
  <c r="I2" i="5"/>
  <c r="H14" i="5"/>
  <c r="I4" i="5"/>
  <c r="H4" i="5"/>
  <c r="H19" i="5"/>
  <c r="H12" i="5"/>
  <c r="I9" i="5"/>
  <c r="H21" i="5"/>
  <c r="I3" i="5"/>
  <c r="I17" i="5"/>
  <c r="J17" i="5" s="1"/>
  <c r="K17" i="5" s="1"/>
  <c r="I18" i="5"/>
  <c r="I1" i="5"/>
  <c r="I15" i="5"/>
  <c r="I13" i="5"/>
  <c r="I7" i="5"/>
  <c r="I6" i="5"/>
  <c r="I14" i="5"/>
  <c r="I10" i="5"/>
  <c r="I19" i="5"/>
  <c r="H10" i="5"/>
  <c r="I11" i="5"/>
  <c r="H5" i="5"/>
  <c r="H18" i="5"/>
  <c r="H2" i="5"/>
  <c r="H11" i="5"/>
  <c r="H15" i="5"/>
  <c r="H20" i="5"/>
  <c r="H13" i="5"/>
  <c r="H7" i="5"/>
  <c r="I16" i="5"/>
  <c r="H6" i="5"/>
  <c r="I12" i="5"/>
  <c r="J12" i="5" s="1"/>
  <c r="K12" i="5" s="1"/>
  <c r="I20" i="5"/>
  <c r="I21" i="5"/>
  <c r="I8" i="5"/>
  <c r="I5" i="5"/>
  <c r="B38" i="5"/>
  <c r="B36" i="5"/>
  <c r="B37" i="5"/>
  <c r="B35" i="5"/>
  <c r="B39" i="5"/>
  <c r="A5" i="5"/>
  <c r="B5" i="5" s="1"/>
  <c r="D5" i="5" s="1"/>
  <c r="A4" i="5"/>
  <c r="B4" i="5" s="1"/>
  <c r="C4" i="5" s="1"/>
  <c r="A11" i="5"/>
  <c r="B11" i="5" s="1"/>
  <c r="C11" i="5" s="1"/>
  <c r="A20" i="5"/>
  <c r="B20" i="5" s="1"/>
  <c r="A18" i="5"/>
  <c r="B18" i="5" s="1"/>
  <c r="A10" i="5"/>
  <c r="B10" i="5" s="1"/>
  <c r="C10" i="5" s="1"/>
  <c r="A21" i="5"/>
  <c r="A13" i="5"/>
  <c r="B13" i="5" s="1"/>
  <c r="C13" i="5" s="1"/>
  <c r="A12" i="5"/>
  <c r="B12" i="5" s="1"/>
  <c r="C12" i="5" s="1"/>
  <c r="A15" i="5"/>
  <c r="B15" i="5" s="1"/>
  <c r="C15" i="5" s="1"/>
  <c r="A14" i="5"/>
  <c r="B14" i="5" s="1"/>
  <c r="C14" i="5" s="1"/>
  <c r="A7" i="5"/>
  <c r="B7" i="5" s="1"/>
  <c r="A8" i="5"/>
  <c r="B8" i="5" s="1"/>
  <c r="A16" i="5"/>
  <c r="B16" i="5" s="1"/>
  <c r="D16" i="5" s="1"/>
  <c r="A9" i="5"/>
  <c r="B9" i="5" s="1"/>
  <c r="D9" i="5" s="1"/>
  <c r="A6" i="5"/>
  <c r="B6" i="5" s="1"/>
  <c r="D6" i="5" s="1"/>
  <c r="A17" i="5"/>
  <c r="B17" i="5" s="1"/>
  <c r="A2" i="5"/>
  <c r="B2" i="5" s="1"/>
  <c r="D2" i="5" s="1"/>
  <c r="A3" i="5"/>
  <c r="B3" i="5" s="1"/>
  <c r="C3" i="5" s="1"/>
  <c r="A1" i="5"/>
  <c r="B1" i="5" s="1"/>
  <c r="D1" i="5" s="1"/>
  <c r="AC1" i="5"/>
  <c r="AL1" i="5"/>
  <c r="AM1" i="5"/>
  <c r="BB1" i="5"/>
  <c r="M1" i="5"/>
  <c r="BF1" i="5"/>
  <c r="AR1" i="5"/>
  <c r="AB1" i="5"/>
  <c r="AH1" i="5"/>
  <c r="BA1" i="5"/>
  <c r="W1" i="5"/>
  <c r="AW1" i="5"/>
  <c r="AV1" i="5"/>
  <c r="BG1" i="5"/>
  <c r="X1" i="5"/>
  <c r="S1" i="5"/>
  <c r="N1" i="5"/>
  <c r="AQ1" i="5"/>
  <c r="AG1" i="5"/>
  <c r="R1" i="5"/>
  <c r="BG21" i="5"/>
  <c r="R7" i="5"/>
  <c r="AR18" i="5"/>
  <c r="AM16" i="5"/>
  <c r="AB7" i="5"/>
  <c r="N16" i="5"/>
  <c r="BA2" i="5"/>
  <c r="W15" i="5"/>
  <c r="R21" i="5"/>
  <c r="AH11" i="5"/>
  <c r="AG20" i="5"/>
  <c r="N9" i="5"/>
  <c r="X17" i="5"/>
  <c r="AM11" i="5"/>
  <c r="AG2" i="5"/>
  <c r="S16" i="5"/>
  <c r="W7" i="5"/>
  <c r="BA18" i="5"/>
  <c r="BA9" i="5"/>
  <c r="AM6" i="5"/>
  <c r="AQ12" i="5"/>
  <c r="AC18" i="5"/>
  <c r="W5" i="5"/>
  <c r="AB2" i="5"/>
  <c r="AQ3" i="5"/>
  <c r="X5" i="5"/>
  <c r="AC16" i="5"/>
  <c r="AW8" i="5"/>
  <c r="AR4" i="5"/>
  <c r="BA12" i="5"/>
  <c r="AV8" i="5"/>
  <c r="AW9" i="5"/>
  <c r="AM4" i="5"/>
  <c r="S6" i="5"/>
  <c r="AL17" i="5"/>
  <c r="M11" i="5"/>
  <c r="BB3" i="5"/>
  <c r="BA11" i="5"/>
  <c r="BA3" i="5"/>
  <c r="BF6" i="5"/>
  <c r="BB20" i="5"/>
  <c r="AQ4" i="5"/>
  <c r="AR13" i="5"/>
  <c r="N15" i="5"/>
  <c r="X19" i="5"/>
  <c r="AL4" i="5"/>
  <c r="AL10" i="5"/>
  <c r="AB8" i="5"/>
  <c r="AB17" i="5"/>
  <c r="BF12" i="5"/>
  <c r="M9" i="5"/>
  <c r="M8" i="5"/>
  <c r="X18" i="5"/>
  <c r="AQ19" i="5"/>
  <c r="BA19" i="5"/>
  <c r="AB4" i="5"/>
  <c r="AM20" i="5"/>
  <c r="R18" i="5"/>
  <c r="M16" i="5"/>
  <c r="BG5" i="5"/>
  <c r="W9" i="5"/>
  <c r="BA13" i="5"/>
  <c r="AB3" i="5"/>
  <c r="AV3" i="5"/>
  <c r="AW5" i="5"/>
  <c r="AW20" i="5"/>
  <c r="BG2" i="5"/>
  <c r="BG4" i="5"/>
  <c r="AB5" i="5"/>
  <c r="R14" i="5"/>
  <c r="BG18" i="5"/>
  <c r="AH20" i="5"/>
  <c r="AL15" i="5"/>
  <c r="AQ13" i="5"/>
  <c r="X13" i="5"/>
  <c r="BG11" i="5"/>
  <c r="X2" i="5"/>
  <c r="AQ7" i="5"/>
  <c r="AL2" i="5"/>
  <c r="AQ15" i="5"/>
  <c r="S4" i="5"/>
  <c r="BA16" i="5"/>
  <c r="BB18" i="5"/>
  <c r="BF18" i="5"/>
  <c r="AG11" i="5"/>
  <c r="AL5" i="5"/>
  <c r="BF17" i="5"/>
  <c r="N14" i="5"/>
  <c r="AC20" i="5"/>
  <c r="AR11" i="5"/>
  <c r="AV6" i="5"/>
  <c r="BB15" i="5"/>
  <c r="BB5" i="5"/>
  <c r="AQ14" i="5"/>
  <c r="X14" i="5"/>
  <c r="M15" i="5"/>
  <c r="BG3" i="5"/>
  <c r="BB19" i="5"/>
  <c r="W11" i="5"/>
  <c r="BA10" i="5"/>
  <c r="AL18" i="5"/>
  <c r="BA15" i="5"/>
  <c r="N11" i="5"/>
  <c r="X3" i="5"/>
  <c r="BG16" i="5"/>
  <c r="AC12" i="5"/>
  <c r="AV18" i="5"/>
  <c r="S12" i="5"/>
  <c r="BF7" i="5"/>
  <c r="D7" i="5"/>
  <c r="AL20" i="5"/>
  <c r="AL11" i="5"/>
  <c r="AB20" i="5"/>
  <c r="R15" i="5"/>
  <c r="W8" i="5"/>
  <c r="AV7" i="5"/>
  <c r="AL13" i="5"/>
  <c r="AB6" i="5"/>
  <c r="AC2" i="5"/>
  <c r="BF2" i="5"/>
  <c r="AG17" i="5"/>
  <c r="AH17" i="5"/>
  <c r="X16" i="5"/>
  <c r="M17" i="5"/>
  <c r="AH18" i="5"/>
  <c r="M6" i="5"/>
  <c r="BF4" i="5"/>
  <c r="AR9" i="5"/>
  <c r="AC17" i="5"/>
  <c r="X20" i="5"/>
  <c r="AC11" i="5"/>
  <c r="N21" i="5"/>
  <c r="AV15" i="5"/>
  <c r="AR6" i="5"/>
  <c r="R17" i="5"/>
  <c r="AL19" i="5"/>
  <c r="C7" i="5"/>
  <c r="AW17" i="5"/>
  <c r="BF15" i="5"/>
  <c r="AR20" i="5"/>
  <c r="BG12" i="5"/>
  <c r="S9" i="5"/>
  <c r="BG19" i="5"/>
  <c r="AH4" i="5"/>
  <c r="AC8" i="5"/>
  <c r="AV21" i="5"/>
  <c r="W12" i="5"/>
  <c r="BF16" i="5"/>
  <c r="AH10" i="5"/>
  <c r="BG6" i="5"/>
  <c r="AV14" i="5"/>
  <c r="BF19" i="5"/>
  <c r="X15" i="5"/>
  <c r="S20" i="5"/>
  <c r="AL14" i="5"/>
  <c r="M7" i="5"/>
  <c r="BB7" i="5"/>
  <c r="S10" i="5"/>
  <c r="AQ6" i="5"/>
  <c r="AQ2" i="5"/>
  <c r="AL21" i="5"/>
  <c r="AB19" i="5"/>
  <c r="S21" i="5"/>
  <c r="BB14" i="5"/>
  <c r="BA8" i="5"/>
  <c r="BB8" i="5"/>
  <c r="W13" i="5"/>
  <c r="AM17" i="5"/>
  <c r="BB17" i="5"/>
  <c r="AC3" i="5"/>
  <c r="AH12" i="5"/>
  <c r="BB21" i="5"/>
  <c r="AV11" i="5"/>
  <c r="AM9" i="5"/>
  <c r="M19" i="5"/>
  <c r="AB15" i="5"/>
  <c r="BB12" i="5"/>
  <c r="AC4" i="5"/>
  <c r="W19" i="5"/>
  <c r="AB9" i="5"/>
  <c r="AW11" i="5"/>
  <c r="BA17" i="5"/>
  <c r="W20" i="5"/>
  <c r="S2" i="5"/>
  <c r="AW12" i="5"/>
  <c r="AH8" i="5"/>
  <c r="AH15" i="5"/>
  <c r="M21" i="5"/>
  <c r="AR16" i="5"/>
  <c r="BG20" i="5"/>
  <c r="BF5" i="5"/>
  <c r="BF8" i="5"/>
  <c r="M4" i="5"/>
  <c r="BB4" i="5"/>
  <c r="AH14" i="5"/>
  <c r="AR3" i="5"/>
  <c r="R4" i="5"/>
  <c r="AH6" i="5"/>
  <c r="N12" i="5"/>
  <c r="BG14" i="5"/>
  <c r="AW18" i="5"/>
  <c r="W4" i="5"/>
  <c r="AV12" i="5"/>
  <c r="BA21" i="5"/>
  <c r="AG18" i="5"/>
  <c r="AR12" i="5"/>
  <c r="S15" i="5"/>
  <c r="AH7" i="5"/>
  <c r="BG9" i="5"/>
  <c r="N2" i="5"/>
  <c r="AL16" i="5"/>
  <c r="X12" i="5"/>
  <c r="BB11" i="5"/>
  <c r="AB11" i="5"/>
  <c r="AQ21" i="5"/>
  <c r="AG10" i="5"/>
  <c r="M12" i="5"/>
  <c r="M10" i="5"/>
  <c r="W10" i="5"/>
  <c r="AH16" i="5"/>
  <c r="BA4" i="5"/>
  <c r="S18" i="5"/>
  <c r="BG13" i="5"/>
  <c r="AQ16" i="5"/>
  <c r="AR2" i="5"/>
  <c r="AV19" i="5"/>
  <c r="S8" i="5"/>
  <c r="BG15" i="5"/>
  <c r="AC10" i="5"/>
  <c r="AH19" i="5"/>
  <c r="AM10" i="5"/>
  <c r="M13" i="5"/>
  <c r="BA14" i="5"/>
  <c r="R19" i="5"/>
  <c r="R16" i="5"/>
  <c r="BF11" i="5"/>
  <c r="AC7" i="5"/>
  <c r="M14" i="5"/>
  <c r="R6" i="5"/>
  <c r="AB12" i="5"/>
  <c r="AM14" i="5"/>
  <c r="W16" i="5"/>
  <c r="AV5" i="5"/>
  <c r="R8" i="5"/>
  <c r="S11" i="5"/>
  <c r="AV13" i="5"/>
  <c r="R3" i="5"/>
  <c r="AG7" i="5"/>
  <c r="R20" i="5"/>
  <c r="AB10" i="5"/>
  <c r="AG8" i="5"/>
  <c r="AG15" i="5"/>
  <c r="AQ17" i="5"/>
  <c r="N17" i="5"/>
  <c r="BG8" i="5"/>
  <c r="W17" i="5"/>
  <c r="AL9" i="5"/>
  <c r="AC6" i="5"/>
  <c r="BF9" i="5"/>
  <c r="S19" i="5"/>
  <c r="AM21" i="5"/>
  <c r="S7" i="5"/>
  <c r="BB13" i="5"/>
  <c r="BF10" i="5"/>
  <c r="AR21" i="5"/>
  <c r="W21" i="5"/>
  <c r="AG4" i="5"/>
  <c r="BA6" i="5"/>
  <c r="BG7" i="5"/>
  <c r="AH21" i="5"/>
  <c r="BG17" i="5"/>
  <c r="AW21" i="5"/>
  <c r="W3" i="5"/>
  <c r="AL7" i="5"/>
  <c r="BA20" i="5"/>
  <c r="AM15" i="5"/>
  <c r="AV16" i="5"/>
  <c r="AW7" i="5"/>
  <c r="AR7" i="5"/>
  <c r="AQ18" i="5"/>
  <c r="AG6" i="5"/>
  <c r="AV20" i="5"/>
  <c r="AW10" i="5"/>
  <c r="AQ11" i="5"/>
  <c r="AV9" i="5"/>
  <c r="AB18" i="5"/>
  <c r="N3" i="5"/>
  <c r="AM7" i="5"/>
  <c r="BA7" i="5"/>
  <c r="AC19" i="5"/>
  <c r="AB16" i="5"/>
  <c r="AM8" i="5"/>
  <c r="N18" i="5"/>
  <c r="N10" i="5"/>
  <c r="AM2" i="5"/>
  <c r="N7" i="5"/>
  <c r="W18" i="5"/>
  <c r="AQ20" i="5"/>
  <c r="X4" i="5"/>
  <c r="C8" i="5"/>
  <c r="AR14" i="5"/>
  <c r="AQ10" i="5"/>
  <c r="BF13" i="5"/>
  <c r="N8" i="5"/>
  <c r="AW2" i="5"/>
  <c r="AL8" i="5"/>
  <c r="R5" i="5"/>
  <c r="AW13" i="5"/>
  <c r="N6" i="5"/>
  <c r="AW3" i="5"/>
  <c r="AM13" i="5"/>
  <c r="M5" i="5"/>
  <c r="X10" i="5"/>
  <c r="AG5" i="5"/>
  <c r="X6" i="5"/>
  <c r="AL12" i="5"/>
  <c r="AW19" i="5"/>
  <c r="BG10" i="5"/>
  <c r="M18" i="5"/>
  <c r="N13" i="5"/>
  <c r="AB13" i="5"/>
  <c r="AL3" i="5"/>
  <c r="AC9" i="5"/>
  <c r="AW14" i="5"/>
  <c r="AB21" i="5"/>
  <c r="X7" i="5"/>
  <c r="AM18" i="5"/>
  <c r="W2" i="5"/>
  <c r="AC21" i="5"/>
  <c r="R9" i="5"/>
  <c r="AH5" i="5"/>
  <c r="AQ9" i="5"/>
  <c r="N19" i="5"/>
  <c r="BB6" i="5"/>
  <c r="AC13" i="5"/>
  <c r="W14" i="5"/>
  <c r="X9" i="5"/>
  <c r="AR17" i="5"/>
  <c r="BB10" i="5"/>
  <c r="BF21" i="5"/>
  <c r="X8" i="5"/>
  <c r="R12" i="5"/>
  <c r="BB2" i="5"/>
  <c r="AG19" i="5"/>
  <c r="AG16" i="5"/>
  <c r="AR10" i="5"/>
  <c r="AV4" i="5"/>
  <c r="AM19" i="5"/>
  <c r="AG21" i="5"/>
  <c r="BF20" i="5"/>
  <c r="M3" i="5"/>
  <c r="AQ5" i="5"/>
  <c r="BA5" i="5"/>
  <c r="AC14" i="5"/>
  <c r="AV10" i="5"/>
  <c r="R10" i="5"/>
  <c r="AC5" i="5"/>
  <c r="M20" i="5"/>
  <c r="AH13" i="5"/>
  <c r="S3" i="5"/>
  <c r="AH3" i="5"/>
  <c r="AG13" i="5"/>
  <c r="AR5" i="5"/>
  <c r="D8" i="5"/>
  <c r="BF3" i="5"/>
  <c r="X21" i="5"/>
  <c r="S5" i="5"/>
  <c r="AM3" i="5"/>
  <c r="S17" i="5"/>
  <c r="M2" i="5"/>
  <c r="S13" i="5"/>
  <c r="AH9" i="5"/>
  <c r="AR19" i="5"/>
  <c r="AL6" i="5"/>
  <c r="AG14" i="5"/>
  <c r="R11" i="5"/>
  <c r="S14" i="5"/>
  <c r="R13" i="5"/>
  <c r="BB9" i="5"/>
  <c r="X11" i="5"/>
  <c r="AG12" i="5"/>
  <c r="AV17" i="5"/>
  <c r="N4" i="5"/>
  <c r="AH2" i="5"/>
  <c r="R2" i="5"/>
  <c r="AM5" i="5"/>
  <c r="AW16" i="5"/>
  <c r="AM12" i="5"/>
  <c r="AW15" i="5"/>
  <c r="AW4" i="5"/>
  <c r="AR15" i="5"/>
  <c r="AG9" i="5"/>
  <c r="AG3" i="5"/>
  <c r="W6" i="5"/>
  <c r="N20" i="5"/>
  <c r="AC15" i="5"/>
  <c r="AQ8" i="5"/>
  <c r="AW6" i="5"/>
  <c r="AB14" i="5"/>
  <c r="N5" i="5"/>
  <c r="BB16" i="5"/>
  <c r="AV2" i="5"/>
  <c r="AR8" i="5"/>
  <c r="BF14" i="5"/>
  <c r="A297" i="1"/>
  <c r="F296" i="1"/>
  <c r="E296" i="1"/>
  <c r="D296" i="1"/>
  <c r="C296" i="1"/>
  <c r="B297" i="1"/>
  <c r="J21" i="5" l="1"/>
  <c r="K21" i="5" s="1"/>
  <c r="J16" i="5"/>
  <c r="K16" i="5" s="1"/>
  <c r="C5" i="5"/>
  <c r="E5" i="5" s="1"/>
  <c r="E43" i="5" s="1"/>
  <c r="J3" i="5"/>
  <c r="K3" i="5" s="1"/>
  <c r="J5" i="5"/>
  <c r="K5" i="5" s="1"/>
  <c r="C16" i="5"/>
  <c r="E16" i="5" s="1"/>
  <c r="J1" i="5"/>
  <c r="K1" i="5" s="1"/>
  <c r="J9" i="5"/>
  <c r="K9" i="5" s="1"/>
  <c r="D10" i="5"/>
  <c r="E10" i="5" s="1"/>
  <c r="E48" i="5" s="1"/>
  <c r="J8" i="5"/>
  <c r="K8" i="5" s="1"/>
  <c r="J19" i="5"/>
  <c r="K19" i="5" s="1"/>
  <c r="J14" i="5"/>
  <c r="K14" i="5" s="1"/>
  <c r="J20" i="5"/>
  <c r="K20" i="5" s="1"/>
  <c r="J2" i="5"/>
  <c r="K2" i="5" s="1"/>
  <c r="J4" i="5"/>
  <c r="K4" i="5" s="1"/>
  <c r="J10" i="5"/>
  <c r="K10" i="5" s="1"/>
  <c r="J6" i="5"/>
  <c r="K6" i="5" s="1"/>
  <c r="J7" i="5"/>
  <c r="K7" i="5" s="1"/>
  <c r="C6" i="5"/>
  <c r="E6" i="5" s="1"/>
  <c r="E44" i="5" s="1"/>
  <c r="J13" i="5"/>
  <c r="K13" i="5" s="1"/>
  <c r="D13" i="5"/>
  <c r="E13" i="5" s="1"/>
  <c r="E51" i="5" s="1"/>
  <c r="J11" i="5"/>
  <c r="K11" i="5" s="1"/>
  <c r="J15" i="5"/>
  <c r="K15" i="5" s="1"/>
  <c r="J18" i="5"/>
  <c r="K18" i="5" s="1"/>
  <c r="B40" i="5"/>
  <c r="A19" i="5" s="1"/>
  <c r="B19" i="5" s="1"/>
  <c r="D3" i="5"/>
  <c r="E3" i="5" s="1"/>
  <c r="E41" i="5" s="1"/>
  <c r="C2" i="5"/>
  <c r="E2" i="5" s="1"/>
  <c r="E40" i="5" s="1"/>
  <c r="D11" i="5"/>
  <c r="E11" i="5" s="1"/>
  <c r="E49" i="5" s="1"/>
  <c r="D14" i="5"/>
  <c r="E14" i="5" s="1"/>
  <c r="E52" i="5" s="1"/>
  <c r="D12" i="5"/>
  <c r="E12" i="5" s="1"/>
  <c r="E50" i="5" s="1"/>
  <c r="D15" i="5"/>
  <c r="E15" i="5" s="1"/>
  <c r="D4" i="5"/>
  <c r="E4" i="5" s="1"/>
  <c r="E42" i="5" s="1"/>
  <c r="C9" i="5"/>
  <c r="E9" i="5" s="1"/>
  <c r="C1" i="5"/>
  <c r="E1" i="5" s="1"/>
  <c r="AN1" i="5"/>
  <c r="AO1" i="5" s="1"/>
  <c r="Y1" i="5"/>
  <c r="Z1" i="5" s="1"/>
  <c r="T1" i="5"/>
  <c r="H39" i="5" s="1"/>
  <c r="BH1" i="5"/>
  <c r="P39" i="5" s="1"/>
  <c r="AX1" i="5"/>
  <c r="O1" i="5"/>
  <c r="BC1" i="5"/>
  <c r="AI1" i="5"/>
  <c r="AS1" i="5"/>
  <c r="AD1" i="5"/>
  <c r="AS7" i="5"/>
  <c r="M45" i="5" s="1"/>
  <c r="AX21" i="5"/>
  <c r="N59" i="5" s="1"/>
  <c r="AX19" i="5"/>
  <c r="O17" i="5"/>
  <c r="G55" i="5" s="1"/>
  <c r="T5" i="5"/>
  <c r="H43" i="5" s="1"/>
  <c r="AX15" i="5"/>
  <c r="O19" i="5"/>
  <c r="AN14" i="5"/>
  <c r="L52" i="5" s="1"/>
  <c r="O8" i="5"/>
  <c r="G46" i="5" s="1"/>
  <c r="Y4" i="5"/>
  <c r="AD5" i="5"/>
  <c r="J43" i="5" s="1"/>
  <c r="T7" i="5"/>
  <c r="H45" i="5" s="1"/>
  <c r="BC11" i="5"/>
  <c r="O49" i="5" s="1"/>
  <c r="AI20" i="5"/>
  <c r="K58" i="5" s="1"/>
  <c r="BC10" i="5"/>
  <c r="O48" i="5" s="1"/>
  <c r="BH17" i="5"/>
  <c r="P55" i="5" s="1"/>
  <c r="BC19" i="5"/>
  <c r="O57" i="5" s="1"/>
  <c r="AD6" i="5"/>
  <c r="J44" i="5" s="1"/>
  <c r="AS15" i="5"/>
  <c r="M53" i="5" s="1"/>
  <c r="Y8" i="5"/>
  <c r="I46" i="5" s="1"/>
  <c r="T21" i="5"/>
  <c r="H59" i="5" s="1"/>
  <c r="AD9" i="5"/>
  <c r="J47" i="5" s="1"/>
  <c r="Y21" i="5"/>
  <c r="I59" i="5" s="1"/>
  <c r="BC16" i="5"/>
  <c r="BC12" i="5"/>
  <c r="BC18" i="5"/>
  <c r="O56" i="5" s="1"/>
  <c r="BH12" i="5"/>
  <c r="P50" i="5" s="1"/>
  <c r="Y9" i="5"/>
  <c r="AD7" i="5"/>
  <c r="J45" i="5" s="1"/>
  <c r="AX11" i="5"/>
  <c r="N49" i="5" s="1"/>
  <c r="O6" i="5"/>
  <c r="G44" i="5" s="1"/>
  <c r="BH8" i="5"/>
  <c r="P46" i="5" s="1"/>
  <c r="BH6" i="5"/>
  <c r="AX6" i="5"/>
  <c r="N44" i="5" s="1"/>
  <c r="O10" i="5"/>
  <c r="G48" i="5" s="1"/>
  <c r="BH15" i="5"/>
  <c r="AS17" i="5"/>
  <c r="M55" i="5" s="1"/>
  <c r="O7" i="5"/>
  <c r="G45" i="5" s="1"/>
  <c r="AX7" i="5"/>
  <c r="N45" i="5" s="1"/>
  <c r="AD2" i="5"/>
  <c r="J40" i="5" s="1"/>
  <c r="BH7" i="5"/>
  <c r="P45" i="5" s="1"/>
  <c r="Y7" i="5"/>
  <c r="I45" i="5" s="1"/>
  <c r="AN19" i="5"/>
  <c r="L57" i="5" s="1"/>
  <c r="AN15" i="5"/>
  <c r="L53" i="5" s="1"/>
  <c r="AN18" i="5"/>
  <c r="L56" i="5" s="1"/>
  <c r="T18" i="5"/>
  <c r="H56" i="5" s="1"/>
  <c r="AS21" i="5"/>
  <c r="M59" i="5" s="1"/>
  <c r="AX14" i="5"/>
  <c r="N52" i="5" s="1"/>
  <c r="BC9" i="5"/>
  <c r="O47" i="5" s="1"/>
  <c r="AS3" i="5"/>
  <c r="M41" i="5" s="1"/>
  <c r="T17" i="5"/>
  <c r="O11" i="5"/>
  <c r="G49" i="5" s="1"/>
  <c r="AN13" i="5"/>
  <c r="AS14" i="5"/>
  <c r="M52" i="5" s="1"/>
  <c r="O4" i="5"/>
  <c r="G42" i="5" s="1"/>
  <c r="BH10" i="5"/>
  <c r="BC13" i="5"/>
  <c r="AS12" i="5"/>
  <c r="M50" i="5" s="1"/>
  <c r="AN10" i="5"/>
  <c r="L48" i="5" s="1"/>
  <c r="AS2" i="5"/>
  <c r="M40" i="5" s="1"/>
  <c r="AS19" i="5"/>
  <c r="M57" i="5" s="1"/>
  <c r="AX4" i="5"/>
  <c r="N42" i="5" s="1"/>
  <c r="T14" i="5"/>
  <c r="H52" i="5" s="1"/>
  <c r="Y10" i="5"/>
  <c r="I48" i="5" s="1"/>
  <c r="AX16" i="5"/>
  <c r="N54" i="5" s="1"/>
  <c r="T3" i="5"/>
  <c r="AX13" i="5"/>
  <c r="N51" i="5" s="1"/>
  <c r="BC6" i="5"/>
  <c r="O44" i="5" s="1"/>
  <c r="E8" i="5"/>
  <c r="AI5" i="5"/>
  <c r="K43" i="5" s="1"/>
  <c r="AS10" i="5"/>
  <c r="M48" i="5" s="1"/>
  <c r="AS5" i="5"/>
  <c r="M43" i="5" s="1"/>
  <c r="O20" i="5"/>
  <c r="AD8" i="5"/>
  <c r="J46" i="5" s="1"/>
  <c r="O5" i="5"/>
  <c r="G43" i="5" s="1"/>
  <c r="AN21" i="5"/>
  <c r="BC2" i="5"/>
  <c r="O40" i="5" s="1"/>
  <c r="O13" i="5"/>
  <c r="AN7" i="5"/>
  <c r="T19" i="5"/>
  <c r="AD3" i="5"/>
  <c r="J41" i="5" s="1"/>
  <c r="AX18" i="5"/>
  <c r="N56" i="5" s="1"/>
  <c r="Y15" i="5"/>
  <c r="Y5" i="5"/>
  <c r="I43" i="5" s="1"/>
  <c r="AD15" i="5"/>
  <c r="J53" i="5" s="1"/>
  <c r="Y12" i="5"/>
  <c r="I50" i="5" s="1"/>
  <c r="T15" i="5"/>
  <c r="H53" i="5" s="1"/>
  <c r="AN17" i="5"/>
  <c r="AX3" i="5"/>
  <c r="AD19" i="5"/>
  <c r="J57" i="5" s="1"/>
  <c r="AN5" i="5"/>
  <c r="L43" i="5" s="1"/>
  <c r="Y11" i="5"/>
  <c r="AD21" i="5"/>
  <c r="J59" i="5" s="1"/>
  <c r="AD4" i="5"/>
  <c r="J42" i="5" s="1"/>
  <c r="AN2" i="5"/>
  <c r="AI2" i="5"/>
  <c r="K40" i="5" s="1"/>
  <c r="AD17" i="5"/>
  <c r="J55" i="5" s="1"/>
  <c r="AX12" i="5"/>
  <c r="N50" i="5" s="1"/>
  <c r="BH19" i="5"/>
  <c r="P57" i="5" s="1"/>
  <c r="AD20" i="5"/>
  <c r="J58" i="5" s="1"/>
  <c r="O15" i="5"/>
  <c r="G53" i="5" s="1"/>
  <c r="AN3" i="5"/>
  <c r="L41" i="5" s="1"/>
  <c r="AI13" i="5"/>
  <c r="K51" i="5" s="1"/>
  <c r="AD14" i="5"/>
  <c r="J52" i="5" s="1"/>
  <c r="O18" i="5"/>
  <c r="G56" i="5" s="1"/>
  <c r="O3" i="5"/>
  <c r="G41" i="5" s="1"/>
  <c r="F50" i="5"/>
  <c r="AI14" i="5"/>
  <c r="K52" i="5" s="1"/>
  <c r="T20" i="5"/>
  <c r="H58" i="5" s="1"/>
  <c r="AS6" i="5"/>
  <c r="M44" i="5" s="1"/>
  <c r="AS9" i="5"/>
  <c r="M47" i="5" s="1"/>
  <c r="BC5" i="5"/>
  <c r="O43" i="5" s="1"/>
  <c r="AD16" i="5"/>
  <c r="J54" i="5" s="1"/>
  <c r="AS8" i="5"/>
  <c r="M46" i="5" s="1"/>
  <c r="AX2" i="5"/>
  <c r="N40" i="5" s="1"/>
  <c r="AN8" i="5"/>
  <c r="L46" i="5" s="1"/>
  <c r="AI16" i="5"/>
  <c r="K54" i="5" s="1"/>
  <c r="AI7" i="5"/>
  <c r="K45" i="5" s="1"/>
  <c r="BC4" i="5"/>
  <c r="O42" i="5" s="1"/>
  <c r="AS16" i="5"/>
  <c r="M54" i="5" s="1"/>
  <c r="BC17" i="5"/>
  <c r="O55" i="5" s="1"/>
  <c r="AD12" i="5"/>
  <c r="J50" i="5" s="1"/>
  <c r="BH18" i="5"/>
  <c r="P56" i="5" s="1"/>
  <c r="BC20" i="5"/>
  <c r="O58" i="5" s="1"/>
  <c r="T6" i="5"/>
  <c r="H44" i="5" s="1"/>
  <c r="AD18" i="5"/>
  <c r="J56" i="5" s="1"/>
  <c r="AN11" i="5"/>
  <c r="L49" i="5" s="1"/>
  <c r="AN12" i="5"/>
  <c r="L50" i="5" s="1"/>
  <c r="T8" i="5"/>
  <c r="H46" i="5" s="1"/>
  <c r="AN9" i="5"/>
  <c r="L47" i="5" s="1"/>
  <c r="AS20" i="5"/>
  <c r="M58" i="5" s="1"/>
  <c r="O21" i="5"/>
  <c r="G59" i="5" s="1"/>
  <c r="BH16" i="5"/>
  <c r="P54" i="5" s="1"/>
  <c r="BH3" i="5"/>
  <c r="P41" i="5" s="1"/>
  <c r="BC15" i="5"/>
  <c r="O53" i="5" s="1"/>
  <c r="Y2" i="5"/>
  <c r="I40" i="5" s="1"/>
  <c r="AN4" i="5"/>
  <c r="L42" i="5" s="1"/>
  <c r="Y17" i="5"/>
  <c r="I55" i="5" s="1"/>
  <c r="O16" i="5"/>
  <c r="G54" i="5" s="1"/>
  <c r="AI21" i="5"/>
  <c r="K59" i="5" s="1"/>
  <c r="BH14" i="5"/>
  <c r="P52" i="5" s="1"/>
  <c r="AI15" i="5"/>
  <c r="K53" i="5" s="1"/>
  <c r="F55" i="5"/>
  <c r="AI4" i="5"/>
  <c r="K42" i="5" s="1"/>
  <c r="Y3" i="5"/>
  <c r="I41" i="5" s="1"/>
  <c r="BH11" i="5"/>
  <c r="P49" i="5" s="1"/>
  <c r="Y18" i="5"/>
  <c r="I56" i="5" s="1"/>
  <c r="AX9" i="5"/>
  <c r="N47" i="5" s="1"/>
  <c r="AN6" i="5"/>
  <c r="L44" i="5" s="1"/>
  <c r="O9" i="5"/>
  <c r="G47" i="5" s="1"/>
  <c r="O12" i="5"/>
  <c r="G50" i="5" s="1"/>
  <c r="AI8" i="5"/>
  <c r="K46" i="5" s="1"/>
  <c r="BC21" i="5"/>
  <c r="O59" i="5" s="1"/>
  <c r="BC8" i="5"/>
  <c r="O46" i="5" s="1"/>
  <c r="T10" i="5"/>
  <c r="H48" i="5" s="1"/>
  <c r="AX17" i="5"/>
  <c r="N55" i="5" s="1"/>
  <c r="AD11" i="5"/>
  <c r="J49" i="5" s="1"/>
  <c r="AI18" i="5"/>
  <c r="K56" i="5" s="1"/>
  <c r="Y14" i="5"/>
  <c r="I52" i="5" s="1"/>
  <c r="AS11" i="5"/>
  <c r="M49" i="5" s="1"/>
  <c r="Y13" i="5"/>
  <c r="I51" i="5" s="1"/>
  <c r="BH4" i="5"/>
  <c r="P42" i="5" s="1"/>
  <c r="BH5" i="5"/>
  <c r="P43" i="5" s="1"/>
  <c r="Y19" i="5"/>
  <c r="I57" i="5" s="1"/>
  <c r="AN16" i="5"/>
  <c r="L54" i="5" s="1"/>
  <c r="AI3" i="5"/>
  <c r="K41" i="5" s="1"/>
  <c r="Y6" i="5"/>
  <c r="I44" i="5" s="1"/>
  <c r="AX10" i="5"/>
  <c r="N48" i="5" s="1"/>
  <c r="AI19" i="5"/>
  <c r="K57" i="5" s="1"/>
  <c r="AI6" i="5"/>
  <c r="K44" i="5" s="1"/>
  <c r="BC7" i="5"/>
  <c r="O45" i="5" s="1"/>
  <c r="Y20" i="5"/>
  <c r="I58" i="5" s="1"/>
  <c r="E7" i="5"/>
  <c r="E45" i="5" s="1"/>
  <c r="BH2" i="5"/>
  <c r="P40" i="5" s="1"/>
  <c r="AI11" i="5"/>
  <c r="K49" i="5" s="1"/>
  <c r="AS18" i="5"/>
  <c r="M56" i="5" s="1"/>
  <c r="AI9" i="5"/>
  <c r="K47" i="5" s="1"/>
  <c r="AD13" i="5"/>
  <c r="J51" i="5" s="1"/>
  <c r="T11" i="5"/>
  <c r="H49" i="5" s="1"/>
  <c r="AD10" i="5"/>
  <c r="J48" i="5" s="1"/>
  <c r="BH13" i="5"/>
  <c r="P51" i="5" s="1"/>
  <c r="O2" i="5"/>
  <c r="G40" i="5" s="1"/>
  <c r="T2" i="5"/>
  <c r="H40" i="5" s="1"/>
  <c r="AI12" i="5"/>
  <c r="K50" i="5" s="1"/>
  <c r="BC14" i="5"/>
  <c r="O52" i="5" s="1"/>
  <c r="AI10" i="5"/>
  <c r="K48" i="5" s="1"/>
  <c r="Y16" i="5"/>
  <c r="I54" i="5" s="1"/>
  <c r="O14" i="5"/>
  <c r="G52" i="5" s="1"/>
  <c r="T4" i="5"/>
  <c r="H42" i="5" s="1"/>
  <c r="AX20" i="5"/>
  <c r="N58" i="5" s="1"/>
  <c r="AS13" i="5"/>
  <c r="M51" i="5" s="1"/>
  <c r="BC3" i="5"/>
  <c r="O41" i="5" s="1"/>
  <c r="AS4" i="5"/>
  <c r="M42" i="5" s="1"/>
  <c r="T13" i="5"/>
  <c r="H51" i="5" s="1"/>
  <c r="BH9" i="5"/>
  <c r="P47" i="5" s="1"/>
  <c r="BH20" i="5"/>
  <c r="P58" i="5" s="1"/>
  <c r="T9" i="5"/>
  <c r="H47" i="5" s="1"/>
  <c r="AI17" i="5"/>
  <c r="K55" i="5" s="1"/>
  <c r="T12" i="5"/>
  <c r="H50" i="5" s="1"/>
  <c r="F59" i="5"/>
  <c r="AX5" i="5"/>
  <c r="N43" i="5" s="1"/>
  <c r="AN20" i="5"/>
  <c r="L58" i="5" s="1"/>
  <c r="AX8" i="5"/>
  <c r="N46" i="5" s="1"/>
  <c r="T16" i="5"/>
  <c r="H54" i="5" s="1"/>
  <c r="BH21" i="5"/>
  <c r="P59" i="5" s="1"/>
  <c r="A298" i="1"/>
  <c r="F297" i="1"/>
  <c r="E297" i="1"/>
  <c r="C297" i="1"/>
  <c r="D297" i="1"/>
  <c r="B298" i="1"/>
  <c r="F54" i="5" l="1"/>
  <c r="F57" i="5"/>
  <c r="F41" i="5"/>
  <c r="F47" i="5"/>
  <c r="F58" i="5"/>
  <c r="F52" i="5"/>
  <c r="F40" i="5"/>
  <c r="F56" i="5"/>
  <c r="F48" i="5"/>
  <c r="F53" i="5"/>
  <c r="F42" i="5"/>
  <c r="F44" i="5"/>
  <c r="F51" i="5"/>
  <c r="F49" i="5"/>
  <c r="L39" i="5"/>
  <c r="T39" i="5"/>
  <c r="U39" i="5" s="1"/>
  <c r="T29" i="5"/>
  <c r="U29" i="5" s="1"/>
  <c r="T30" i="5"/>
  <c r="U30" i="5" s="1"/>
  <c r="F39" i="5"/>
  <c r="T38" i="5"/>
  <c r="U38" i="5" s="1"/>
  <c r="T28" i="5"/>
  <c r="AF38" i="5" s="1"/>
  <c r="AK38" i="5" s="1"/>
  <c r="T37" i="5"/>
  <c r="U37" i="5" s="1"/>
  <c r="T40" i="5"/>
  <c r="U40" i="5" s="1"/>
  <c r="I39" i="5"/>
  <c r="U1" i="5"/>
  <c r="BI1" i="5"/>
  <c r="BD1" i="5"/>
  <c r="O39" i="5"/>
  <c r="AT1" i="5"/>
  <c r="M39" i="5"/>
  <c r="AJ1" i="5"/>
  <c r="K39" i="5"/>
  <c r="F1" i="5"/>
  <c r="E39" i="5"/>
  <c r="P1" i="5"/>
  <c r="G39" i="5"/>
  <c r="AE1" i="5"/>
  <c r="J39" i="5"/>
  <c r="AY1" i="5"/>
  <c r="N39" i="5"/>
  <c r="AT7" i="5"/>
  <c r="AY3" i="5"/>
  <c r="N41" i="5"/>
  <c r="BI6" i="5"/>
  <c r="P44" i="5"/>
  <c r="T32" i="5" s="1"/>
  <c r="U32" i="5" s="1"/>
  <c r="AY15" i="5"/>
  <c r="N53" i="5"/>
  <c r="BD12" i="5"/>
  <c r="O50" i="5"/>
  <c r="AY19" i="5"/>
  <c r="N57" i="5"/>
  <c r="BD13" i="5"/>
  <c r="O51" i="5"/>
  <c r="BI15" i="5"/>
  <c r="P53" i="5"/>
  <c r="BD16" i="5"/>
  <c r="O54" i="5"/>
  <c r="BI10" i="5"/>
  <c r="P48" i="5"/>
  <c r="T36" i="5" s="1"/>
  <c r="U36" i="5" s="1"/>
  <c r="AO21" i="5"/>
  <c r="L59" i="5"/>
  <c r="AO13" i="5"/>
  <c r="L51" i="5"/>
  <c r="AO17" i="5"/>
  <c r="L55" i="5"/>
  <c r="AO7" i="5"/>
  <c r="L45" i="5"/>
  <c r="AO2" i="5"/>
  <c r="L40" i="5"/>
  <c r="AE7" i="5"/>
  <c r="AE9" i="5"/>
  <c r="AE20" i="5"/>
  <c r="AE4" i="5"/>
  <c r="AE3" i="5"/>
  <c r="AE6" i="5"/>
  <c r="AE5" i="5"/>
  <c r="AE21" i="5"/>
  <c r="AE15" i="5"/>
  <c r="Z9" i="5"/>
  <c r="I47" i="5"/>
  <c r="Z15" i="5"/>
  <c r="I53" i="5"/>
  <c r="Z4" i="5"/>
  <c r="I42" i="5"/>
  <c r="Z11" i="5"/>
  <c r="I49" i="5"/>
  <c r="P19" i="5"/>
  <c r="G57" i="5"/>
  <c r="U3" i="5"/>
  <c r="H41" i="5"/>
  <c r="F46" i="5"/>
  <c r="U19" i="5"/>
  <c r="H57" i="5"/>
  <c r="P20" i="5"/>
  <c r="G58" i="5"/>
  <c r="F43" i="5"/>
  <c r="T31" i="5" s="1"/>
  <c r="U17" i="5"/>
  <c r="H55" i="5"/>
  <c r="F45" i="5"/>
  <c r="T33" i="5" s="1"/>
  <c r="P13" i="5"/>
  <c r="G51" i="5"/>
  <c r="F8" i="5"/>
  <c r="E46" i="5"/>
  <c r="F15" i="5"/>
  <c r="E53" i="5"/>
  <c r="F16" i="5"/>
  <c r="E54" i="5"/>
  <c r="T42" i="5" s="1"/>
  <c r="F9" i="5"/>
  <c r="E47" i="5"/>
  <c r="T35" i="5" s="1"/>
  <c r="AY21" i="5"/>
  <c r="P17" i="5"/>
  <c r="U5" i="5"/>
  <c r="Z8" i="5"/>
  <c r="AO14" i="5"/>
  <c r="P8" i="5"/>
  <c r="U7" i="5"/>
  <c r="AJ20" i="5"/>
  <c r="BD11" i="5"/>
  <c r="BI17" i="5"/>
  <c r="BD10" i="5"/>
  <c r="AT15" i="5"/>
  <c r="U21" i="5"/>
  <c r="BD19" i="5"/>
  <c r="Z21" i="5"/>
  <c r="F12" i="5"/>
  <c r="BD18" i="5"/>
  <c r="U18" i="5"/>
  <c r="AE2" i="5"/>
  <c r="BI12" i="5"/>
  <c r="F3" i="5"/>
  <c r="P10" i="5"/>
  <c r="AO15" i="5"/>
  <c r="P6" i="5"/>
  <c r="AO18" i="5"/>
  <c r="BI8" i="5"/>
  <c r="AT17" i="5"/>
  <c r="P7" i="5"/>
  <c r="AY11" i="5"/>
  <c r="AY7" i="5"/>
  <c r="P11" i="5"/>
  <c r="AY4" i="5"/>
  <c r="AY6" i="5"/>
  <c r="F10" i="5"/>
  <c r="AY14" i="5"/>
  <c r="BI7" i="5"/>
  <c r="AT21" i="5"/>
  <c r="P4" i="5"/>
  <c r="BD9" i="5"/>
  <c r="Z7" i="5"/>
  <c r="AO19" i="5"/>
  <c r="AT3" i="5"/>
  <c r="AT12" i="5"/>
  <c r="AT14" i="5"/>
  <c r="Z10" i="5"/>
  <c r="U14" i="5"/>
  <c r="AY16" i="5"/>
  <c r="AT19" i="5"/>
  <c r="AY13" i="5"/>
  <c r="BD6" i="5"/>
  <c r="F6" i="5"/>
  <c r="AO10" i="5"/>
  <c r="AT2" i="5"/>
  <c r="AJ5" i="5"/>
  <c r="AT5" i="5"/>
  <c r="AT10" i="5"/>
  <c r="U15" i="5"/>
  <c r="AY12" i="5"/>
  <c r="AE19" i="5"/>
  <c r="AY18" i="5"/>
  <c r="P15" i="5"/>
  <c r="P5" i="5"/>
  <c r="BI19" i="5"/>
  <c r="AE8" i="5"/>
  <c r="AO5" i="5"/>
  <c r="AJ2" i="5"/>
  <c r="AE17" i="5"/>
  <c r="Z5" i="5"/>
  <c r="BD2" i="5"/>
  <c r="Z12" i="5"/>
  <c r="P3" i="5"/>
  <c r="AY8" i="5"/>
  <c r="BI20" i="5"/>
  <c r="P14" i="5"/>
  <c r="AJ9" i="5"/>
  <c r="BD7" i="5"/>
  <c r="BI4" i="5"/>
  <c r="AJ18" i="5"/>
  <c r="P12" i="5"/>
  <c r="AY9" i="5"/>
  <c r="AJ15" i="5"/>
  <c r="P16" i="5"/>
  <c r="AO9" i="5"/>
  <c r="BD20" i="5"/>
  <c r="AJ7" i="5"/>
  <c r="AJ14" i="5"/>
  <c r="P18" i="5"/>
  <c r="AJ8" i="5"/>
  <c r="Z16" i="5"/>
  <c r="P2" i="5"/>
  <c r="O25" i="5"/>
  <c r="F25" i="5" s="1"/>
  <c r="O26" i="5"/>
  <c r="O27" i="5"/>
  <c r="O28" i="5"/>
  <c r="O29" i="5"/>
  <c r="AE13" i="5"/>
  <c r="AY10" i="5"/>
  <c r="AJ3" i="5"/>
  <c r="Z13" i="5"/>
  <c r="AE11" i="5"/>
  <c r="Z18" i="5"/>
  <c r="BI14" i="5"/>
  <c r="Z17" i="5"/>
  <c r="BI18" i="5"/>
  <c r="BD17" i="5"/>
  <c r="F5" i="5"/>
  <c r="BI2" i="5"/>
  <c r="AO20" i="5"/>
  <c r="U13" i="5"/>
  <c r="AY5" i="5"/>
  <c r="F2" i="5"/>
  <c r="F11" i="5"/>
  <c r="BI13" i="5"/>
  <c r="F7" i="5"/>
  <c r="AJ19" i="5"/>
  <c r="AY17" i="5"/>
  <c r="BI11" i="5"/>
  <c r="P21" i="5"/>
  <c r="AJ16" i="5"/>
  <c r="BD5" i="5"/>
  <c r="BI5" i="5"/>
  <c r="AE16" i="5"/>
  <c r="BI9" i="5"/>
  <c r="AT4" i="5"/>
  <c r="AE10" i="5"/>
  <c r="AT18" i="5"/>
  <c r="Z20" i="5"/>
  <c r="Z3" i="5"/>
  <c r="AO4" i="5"/>
  <c r="AT20" i="5"/>
  <c r="AO11" i="5"/>
  <c r="AO8" i="5"/>
  <c r="F13" i="5"/>
  <c r="U16" i="5"/>
  <c r="U6" i="5"/>
  <c r="AJ11" i="5"/>
  <c r="AO16" i="5"/>
  <c r="AT11" i="5"/>
  <c r="U10" i="5"/>
  <c r="Z2" i="5"/>
  <c r="AE18" i="5"/>
  <c r="AE12" i="5"/>
  <c r="AT16" i="5"/>
  <c r="AY2" i="5"/>
  <c r="AT9" i="5"/>
  <c r="F4" i="5"/>
  <c r="AE14" i="5"/>
  <c r="U4" i="5"/>
  <c r="AJ6" i="5"/>
  <c r="BI16" i="5"/>
  <c r="U20" i="5"/>
  <c r="BD3" i="5"/>
  <c r="U11" i="5"/>
  <c r="U12" i="5"/>
  <c r="AT13" i="5"/>
  <c r="BD14" i="5"/>
  <c r="Z19" i="5"/>
  <c r="Z14" i="5"/>
  <c r="BD8" i="5"/>
  <c r="P9" i="5"/>
  <c r="BD15" i="5"/>
  <c r="U8" i="5"/>
  <c r="BD4" i="5"/>
  <c r="AT8" i="5"/>
  <c r="AT6" i="5"/>
  <c r="AJ13" i="5"/>
  <c r="U2" i="5"/>
  <c r="AJ21" i="5"/>
  <c r="U9" i="5"/>
  <c r="AJ10" i="5"/>
  <c r="BI21" i="5"/>
  <c r="AJ17" i="5"/>
  <c r="AY20" i="5"/>
  <c r="AJ12" i="5"/>
  <c r="Z6" i="5"/>
  <c r="BD21" i="5"/>
  <c r="AO6" i="5"/>
  <c r="AJ4" i="5"/>
  <c r="BI3" i="5"/>
  <c r="AO12" i="5"/>
  <c r="F14" i="5"/>
  <c r="AO3" i="5"/>
  <c r="A299" i="1"/>
  <c r="D298" i="1"/>
  <c r="E298" i="1"/>
  <c r="F298" i="1"/>
  <c r="C298" i="1"/>
  <c r="B299" i="1"/>
  <c r="T41" i="5" l="1"/>
  <c r="U41" i="5" s="1"/>
  <c r="AF39" i="5"/>
  <c r="AK39" i="5" s="1"/>
  <c r="AF49" i="5"/>
  <c r="AK49" i="5" s="1"/>
  <c r="AF40" i="5"/>
  <c r="AK40" i="5" s="1"/>
  <c r="T27" i="5"/>
  <c r="AF37" i="5" s="1"/>
  <c r="AF42" i="5"/>
  <c r="AK42" i="5" s="1"/>
  <c r="AF46" i="5"/>
  <c r="AK46" i="5" s="1"/>
  <c r="AF48" i="5"/>
  <c r="AK48" i="5" s="1"/>
  <c r="U28" i="5"/>
  <c r="AF50" i="5"/>
  <c r="AK50" i="5" s="1"/>
  <c r="T34" i="5"/>
  <c r="U34" i="5" s="1"/>
  <c r="AF43" i="5"/>
  <c r="AK43" i="5" s="1"/>
  <c r="U33" i="5"/>
  <c r="U31" i="5"/>
  <c r="AF41" i="5"/>
  <c r="AK41" i="5" s="1"/>
  <c r="AF47" i="5"/>
  <c r="AK47" i="5" s="1"/>
  <c r="U24" i="5"/>
  <c r="H38" i="5" s="1"/>
  <c r="X40" i="5" s="1"/>
  <c r="U35" i="5"/>
  <c r="AF45" i="5"/>
  <c r="U42" i="5"/>
  <c r="AF52" i="5"/>
  <c r="AE24" i="5"/>
  <c r="J38" i="5" s="1"/>
  <c r="X42" i="5" s="1"/>
  <c r="Z24" i="5"/>
  <c r="I38" i="5" s="1"/>
  <c r="X41" i="5" s="1"/>
  <c r="BI24" i="5"/>
  <c r="P38" i="5" s="1"/>
  <c r="X48" i="5" s="1"/>
  <c r="BD24" i="5"/>
  <c r="O38" i="5" s="1"/>
  <c r="X47" i="5" s="1"/>
  <c r="AO24" i="5"/>
  <c r="L38" i="5" s="1"/>
  <c r="X44" i="5" s="1"/>
  <c r="K24" i="5"/>
  <c r="F38" i="5" s="1"/>
  <c r="X38" i="5" s="1"/>
  <c r="P24" i="5"/>
  <c r="G38" i="5" s="1"/>
  <c r="X39" i="5" s="1"/>
  <c r="AT24" i="5"/>
  <c r="M38" i="5" s="1"/>
  <c r="X45" i="5" s="1"/>
  <c r="AA45" i="5" s="1"/>
  <c r="AY24" i="5"/>
  <c r="N38" i="5" s="1"/>
  <c r="X46" i="5" s="1"/>
  <c r="AJ24" i="5"/>
  <c r="K38" i="5" s="1"/>
  <c r="X43" i="5" s="1"/>
  <c r="F29" i="5"/>
  <c r="O35" i="5"/>
  <c r="F35" i="5" s="1"/>
  <c r="O33" i="5"/>
  <c r="F33" i="5" s="1"/>
  <c r="F28" i="5"/>
  <c r="F27" i="5"/>
  <c r="O32" i="5"/>
  <c r="F32" i="5" s="1"/>
  <c r="F26" i="5"/>
  <c r="O36" i="5"/>
  <c r="F36" i="5" s="1"/>
  <c r="O31" i="5"/>
  <c r="F31" i="5" s="1"/>
  <c r="A300" i="1"/>
  <c r="B300" i="1"/>
  <c r="D299" i="1"/>
  <c r="C299" i="1"/>
  <c r="F299" i="1"/>
  <c r="E299" i="1"/>
  <c r="AF51" i="5" l="1"/>
  <c r="AK51" i="5" s="1"/>
  <c r="AF44" i="5"/>
  <c r="AK45" i="5"/>
  <c r="AK52" i="5"/>
  <c r="U27" i="5"/>
  <c r="AA39" i="5"/>
  <c r="AA42" i="5"/>
  <c r="AA44" i="5"/>
  <c r="AA46" i="5"/>
  <c r="AA47" i="5"/>
  <c r="AA40" i="5"/>
  <c r="AA43" i="5"/>
  <c r="AA38" i="5"/>
  <c r="AA41" i="5"/>
  <c r="AA48" i="5"/>
  <c r="A301" i="1"/>
  <c r="E300" i="1"/>
  <c r="D300" i="1"/>
  <c r="C300" i="1"/>
  <c r="F300" i="1"/>
  <c r="E301" i="1"/>
  <c r="AK44" i="5" l="1"/>
  <c r="AK37" i="5"/>
  <c r="F301" i="1"/>
  <c r="C301" i="1"/>
  <c r="D301" i="1"/>
  <c r="B301" i="1"/>
  <c r="A11" i="2" l="1"/>
  <c r="B11" i="2" s="1"/>
  <c r="B39" i="2"/>
  <c r="A12" i="2"/>
  <c r="B12" i="2" s="1"/>
  <c r="C12" i="2" s="1"/>
  <c r="A1" i="2"/>
  <c r="B1" i="2" s="1"/>
  <c r="D1" i="2" s="1"/>
  <c r="B35" i="2"/>
  <c r="A15" i="2"/>
  <c r="B15" i="2" s="1"/>
  <c r="D15" i="2" s="1"/>
  <c r="A3" i="2"/>
  <c r="B3" i="2" s="1"/>
  <c r="D3" i="2" s="1"/>
  <c r="B37" i="2"/>
  <c r="A7" i="2"/>
  <c r="B7" i="2" s="1"/>
  <c r="A20" i="2"/>
  <c r="B20" i="2" s="1"/>
  <c r="A4" i="2"/>
  <c r="B4" i="2" s="1"/>
  <c r="C4" i="2" s="1"/>
  <c r="B36" i="2"/>
  <c r="A13" i="2"/>
  <c r="B13" i="2" s="1"/>
  <c r="D13" i="2" s="1"/>
  <c r="A2" i="2"/>
  <c r="B2" i="2" s="1"/>
  <c r="C2" i="2" s="1"/>
  <c r="A18" i="2"/>
  <c r="B18" i="2" s="1"/>
  <c r="A21" i="2"/>
  <c r="B38" i="2"/>
  <c r="A10" i="2"/>
  <c r="B10" i="2" s="1"/>
  <c r="C10" i="2" s="1"/>
  <c r="A16" i="2"/>
  <c r="B16" i="2" s="1"/>
  <c r="C16" i="2" s="1"/>
  <c r="A14" i="2"/>
  <c r="B14" i="2" s="1"/>
  <c r="C14" i="2" s="1"/>
  <c r="A6" i="2"/>
  <c r="B6" i="2" s="1"/>
  <c r="C6" i="2" s="1"/>
  <c r="A5" i="2"/>
  <c r="B5" i="2" s="1"/>
  <c r="C5" i="2" s="1"/>
  <c r="A8" i="2"/>
  <c r="B8" i="2" s="1"/>
  <c r="D8" i="2" s="1"/>
  <c r="A9" i="2"/>
  <c r="B9" i="2" s="1"/>
  <c r="C9" i="2" s="1"/>
  <c r="A17" i="2"/>
  <c r="B17" i="2" s="1"/>
  <c r="B55" i="5"/>
  <c r="B51" i="5"/>
  <c r="B63" i="5"/>
  <c r="B43" i="5"/>
  <c r="B45" i="5"/>
  <c r="B53" i="5"/>
  <c r="B42" i="5"/>
  <c r="B48" i="5"/>
  <c r="B47" i="5"/>
  <c r="B57" i="5"/>
  <c r="B54" i="5"/>
  <c r="B56" i="5"/>
  <c r="B49" i="5"/>
  <c r="B60" i="5"/>
  <c r="B61" i="5"/>
  <c r="B59" i="5"/>
  <c r="B41" i="5"/>
  <c r="B62" i="5"/>
  <c r="B44" i="5"/>
  <c r="B50" i="5"/>
  <c r="B63" i="2"/>
  <c r="B54" i="2"/>
  <c r="B59" i="2"/>
  <c r="B50" i="2"/>
  <c r="B48" i="2"/>
  <c r="B60" i="2"/>
  <c r="B56" i="2"/>
  <c r="B55" i="2"/>
  <c r="B51" i="2"/>
  <c r="B44" i="2"/>
  <c r="B61" i="2"/>
  <c r="B41" i="2"/>
  <c r="B53" i="2"/>
  <c r="B49" i="2"/>
  <c r="B47" i="2"/>
  <c r="B43" i="2"/>
  <c r="B62" i="2"/>
  <c r="B45" i="2"/>
  <c r="B42" i="2"/>
  <c r="B57" i="2"/>
  <c r="BG1" i="2"/>
  <c r="S1" i="2"/>
  <c r="AM1" i="2"/>
  <c r="AC1" i="2"/>
  <c r="BF1" i="2"/>
  <c r="R1" i="2"/>
  <c r="N1" i="2"/>
  <c r="X1" i="2"/>
  <c r="BB1" i="2"/>
  <c r="AQ1" i="2"/>
  <c r="AW1" i="2"/>
  <c r="M1" i="2"/>
  <c r="AG1" i="2"/>
  <c r="I1" i="2"/>
  <c r="AV1" i="2"/>
  <c r="AH1" i="2"/>
  <c r="H1" i="2"/>
  <c r="AR1" i="2"/>
  <c r="AB1" i="2"/>
  <c r="AL1" i="2"/>
  <c r="W1" i="2"/>
  <c r="BA1" i="2"/>
  <c r="D16" i="2"/>
  <c r="X2" i="2"/>
  <c r="AB7" i="2"/>
  <c r="AG2" i="2"/>
  <c r="AW2" i="2"/>
  <c r="AW15" i="2"/>
  <c r="H8" i="2"/>
  <c r="M2" i="2"/>
  <c r="AL3" i="2"/>
  <c r="AB9" i="2"/>
  <c r="BB3" i="2"/>
  <c r="AC4" i="2"/>
  <c r="X18" i="2"/>
  <c r="H6" i="2"/>
  <c r="H14" i="2"/>
  <c r="I19" i="2"/>
  <c r="AB10" i="2"/>
  <c r="AL18" i="2"/>
  <c r="BG20" i="2"/>
  <c r="BA20" i="2"/>
  <c r="D10" i="2"/>
  <c r="N19" i="2"/>
  <c r="N10" i="2"/>
  <c r="BG9" i="2"/>
  <c r="AG6" i="2"/>
  <c r="AW7" i="2"/>
  <c r="W7" i="2"/>
  <c r="AM12" i="2"/>
  <c r="S15" i="2"/>
  <c r="M5" i="2"/>
  <c r="AQ10" i="2"/>
  <c r="AG16" i="2"/>
  <c r="AH6" i="2"/>
  <c r="AW11" i="2"/>
  <c r="AV21" i="2"/>
  <c r="S6" i="2"/>
  <c r="S14" i="2"/>
  <c r="AQ3" i="2"/>
  <c r="AL15" i="2"/>
  <c r="AV19" i="2"/>
  <c r="AC19" i="2"/>
  <c r="AM6" i="2"/>
  <c r="S4" i="2"/>
  <c r="R12" i="2"/>
  <c r="R21" i="2"/>
  <c r="AR9" i="2"/>
  <c r="BB21" i="2"/>
  <c r="BB15" i="2"/>
  <c r="AH5" i="2"/>
  <c r="AV14" i="2"/>
  <c r="AW3" i="2"/>
  <c r="N13" i="2"/>
  <c r="AQ15" i="2"/>
  <c r="AV2" i="2"/>
  <c r="AL11" i="2"/>
  <c r="X6" i="2"/>
  <c r="M14" i="2"/>
  <c r="AG21" i="2"/>
  <c r="AB19" i="2"/>
  <c r="BB16" i="2"/>
  <c r="BA6" i="2"/>
  <c r="W3" i="2"/>
  <c r="AQ19" i="2"/>
  <c r="H9" i="2"/>
  <c r="S18" i="2"/>
  <c r="N9" i="2"/>
  <c r="BA18" i="2"/>
  <c r="AL4" i="2"/>
  <c r="BG4" i="2"/>
  <c r="BG8" i="2"/>
  <c r="BG11" i="2"/>
  <c r="I7" i="2"/>
  <c r="I15" i="2"/>
  <c r="AM15" i="2"/>
  <c r="AR19" i="2"/>
  <c r="AM3" i="2"/>
  <c r="AB2" i="2"/>
  <c r="AW18" i="2"/>
  <c r="D11" i="2"/>
  <c r="I20" i="2"/>
  <c r="I17" i="2"/>
  <c r="BF10" i="2"/>
  <c r="BA5" i="2"/>
  <c r="W17" i="2"/>
  <c r="BA16" i="2"/>
  <c r="AW8" i="2"/>
  <c r="D7" i="2"/>
  <c r="S16" i="2"/>
  <c r="M13" i="2"/>
  <c r="AH11" i="2"/>
  <c r="AW19" i="2"/>
  <c r="AW20" i="2"/>
  <c r="AG10" i="2"/>
  <c r="AC20" i="2"/>
  <c r="R7" i="2"/>
  <c r="M15" i="2"/>
  <c r="BG6" i="2"/>
  <c r="BF13" i="2"/>
  <c r="AV13" i="2"/>
  <c r="AG8" i="2"/>
  <c r="W15" i="2"/>
  <c r="R5" i="2"/>
  <c r="R13" i="2"/>
  <c r="N8" i="2"/>
  <c r="AQ9" i="2"/>
  <c r="AM7" i="2"/>
  <c r="BF15" i="2"/>
  <c r="W11" i="2"/>
  <c r="AR21" i="2"/>
  <c r="N2" i="2"/>
  <c r="S21" i="2"/>
  <c r="AV4" i="2"/>
  <c r="AB3" i="2"/>
  <c r="AM10" i="2"/>
  <c r="W2" i="2"/>
  <c r="AH21" i="2"/>
  <c r="AG18" i="2"/>
  <c r="AL10" i="2"/>
  <c r="AC9" i="2"/>
  <c r="AB17" i="2"/>
  <c r="I2" i="2"/>
  <c r="H10" i="2"/>
  <c r="R19" i="2"/>
  <c r="H16" i="2"/>
  <c r="AM16" i="2"/>
  <c r="AW14" i="2"/>
  <c r="AQ11" i="2"/>
  <c r="AL2" i="2"/>
  <c r="X8" i="2"/>
  <c r="I8" i="2"/>
  <c r="AM13" i="2"/>
  <c r="BA17" i="2"/>
  <c r="AH19" i="2"/>
  <c r="BF2" i="2"/>
  <c r="W13" i="2"/>
  <c r="AL12" i="2"/>
  <c r="D4" i="2"/>
  <c r="I21" i="2"/>
  <c r="BA10" i="2"/>
  <c r="AM19" i="2"/>
  <c r="AG4" i="2"/>
  <c r="BA13" i="2"/>
  <c r="AV3" i="2"/>
  <c r="S17" i="2"/>
  <c r="N21" i="2"/>
  <c r="BF3" i="2"/>
  <c r="X15" i="2"/>
  <c r="AL14" i="2"/>
  <c r="X20" i="2"/>
  <c r="BA2" i="2"/>
  <c r="S8" i="2"/>
  <c r="H18" i="2"/>
  <c r="AQ21" i="2"/>
  <c r="W16" i="2"/>
  <c r="AB20" i="2"/>
  <c r="AR11" i="2"/>
  <c r="BB19" i="2"/>
  <c r="R6" i="2"/>
  <c r="R14" i="2"/>
  <c r="N11" i="2"/>
  <c r="AV6" i="2"/>
  <c r="W4" i="2"/>
  <c r="AH14" i="2"/>
  <c r="BA19" i="2"/>
  <c r="N3" i="2"/>
  <c r="AR16" i="2"/>
  <c r="BG5" i="2"/>
  <c r="BB9" i="2"/>
  <c r="AR6" i="2"/>
  <c r="BG18" i="2"/>
  <c r="BG21" i="2"/>
  <c r="W8" i="2"/>
  <c r="X12" i="2"/>
  <c r="AG14" i="2"/>
  <c r="AQ4" i="2"/>
  <c r="I3" i="2"/>
  <c r="H11" i="2"/>
  <c r="M20" i="2"/>
  <c r="AQ8" i="2"/>
  <c r="AB13" i="2"/>
  <c r="AL21" i="2"/>
  <c r="BG12" i="2"/>
  <c r="X5" i="2"/>
  <c r="X10" i="2"/>
  <c r="I9" i="2"/>
  <c r="R18" i="2"/>
  <c r="AL8" i="2"/>
  <c r="W12" i="2"/>
  <c r="BG15" i="2"/>
  <c r="AC16" i="2"/>
  <c r="AQ12" i="2"/>
  <c r="AW6" i="2"/>
  <c r="H20" i="2"/>
  <c r="AR7" i="2"/>
  <c r="BF14" i="2"/>
  <c r="X9" i="2"/>
  <c r="BF17" i="2"/>
  <c r="AG9" i="2"/>
  <c r="BA7" i="2"/>
  <c r="M18" i="2"/>
  <c r="AH20" i="2"/>
  <c r="AC3" i="2"/>
  <c r="AH13" i="2"/>
  <c r="AR18" i="2"/>
  <c r="AB4" i="2"/>
  <c r="R9" i="2"/>
  <c r="N14" i="2"/>
  <c r="BA11" i="2"/>
  <c r="BF12" i="2"/>
  <c r="AL16" i="2"/>
  <c r="AW16" i="2"/>
  <c r="BB6" i="2"/>
  <c r="S7" i="2"/>
  <c r="N15" i="2"/>
  <c r="AV9" i="2"/>
  <c r="BB20" i="2"/>
  <c r="AV8" i="2"/>
  <c r="BB7" i="2"/>
  <c r="AG19" i="2"/>
  <c r="M4" i="2"/>
  <c r="M8" i="2"/>
  <c r="AB18" i="2"/>
  <c r="AB16" i="2"/>
  <c r="BF9" i="2"/>
  <c r="AG11" i="2"/>
  <c r="X16" i="2"/>
  <c r="BB11" i="2"/>
  <c r="BF21" i="2"/>
  <c r="AB5" i="2"/>
  <c r="BA15" i="2"/>
  <c r="H4" i="2"/>
  <c r="H12" i="2"/>
  <c r="M21" i="2"/>
  <c r="AG15" i="2"/>
  <c r="AV17" i="2"/>
  <c r="AM8" i="2"/>
  <c r="AV15" i="2"/>
  <c r="BB14" i="2"/>
  <c r="H2" i="2"/>
  <c r="I10" i="2"/>
  <c r="M19" i="2"/>
  <c r="N6" i="2"/>
  <c r="AC2" i="2"/>
  <c r="AH7" i="2"/>
  <c r="BA8" i="2"/>
  <c r="AW13" i="2"/>
  <c r="AQ18" i="2"/>
  <c r="R15" i="2"/>
  <c r="AM18" i="2"/>
  <c r="AB12" i="2"/>
  <c r="AH3" i="2"/>
  <c r="AR4" i="2"/>
  <c r="N17" i="2"/>
  <c r="AR13" i="2"/>
  <c r="BB4" i="2"/>
  <c r="AM21" i="2"/>
  <c r="AV10" i="2"/>
  <c r="AL5" i="2"/>
  <c r="S2" i="2"/>
  <c r="S10" i="2"/>
  <c r="BF11" i="2"/>
  <c r="AQ16" i="2"/>
  <c r="AM14" i="2"/>
  <c r="W9" i="2"/>
  <c r="BG3" i="2"/>
  <c r="AB21" i="2"/>
  <c r="R8" i="2"/>
  <c r="M16" i="2"/>
  <c r="AW9" i="2"/>
  <c r="AH18" i="2"/>
  <c r="AW17" i="2"/>
  <c r="AV5" i="2"/>
  <c r="W6" i="2"/>
  <c r="BA4" i="2"/>
  <c r="N5" i="2"/>
  <c r="H15" i="2"/>
  <c r="AR15" i="2"/>
  <c r="AG13" i="2"/>
  <c r="AM9" i="2"/>
  <c r="AR17" i="2"/>
  <c r="AM2" i="2"/>
  <c r="AV7" i="2"/>
  <c r="BF8" i="2"/>
  <c r="X19" i="2"/>
  <c r="AR2" i="2"/>
  <c r="H5" i="2"/>
  <c r="H13" i="2"/>
  <c r="N16" i="2"/>
  <c r="AB14" i="2"/>
  <c r="BF6" i="2"/>
  <c r="BB17" i="2"/>
  <c r="BG2" i="2"/>
  <c r="AV12" i="2"/>
  <c r="H3" i="2"/>
  <c r="I11" i="2"/>
  <c r="N20" i="2"/>
  <c r="N12" i="2"/>
  <c r="BG10" i="2"/>
  <c r="AW12" i="2"/>
  <c r="BG7" i="2"/>
  <c r="AC21" i="2"/>
  <c r="AC14" i="2"/>
  <c r="C7" i="2"/>
  <c r="R16" i="2"/>
  <c r="I16" i="2"/>
  <c r="AC15" i="2"/>
  <c r="AH2" i="2"/>
  <c r="BG13" i="2"/>
  <c r="AC17" i="2"/>
  <c r="AV20" i="2"/>
  <c r="C11" i="2"/>
  <c r="M12" i="2"/>
  <c r="BF4" i="2"/>
  <c r="X17" i="2"/>
  <c r="AQ5" i="2"/>
  <c r="BG16" i="2"/>
  <c r="S3" i="2"/>
  <c r="R11" i="2"/>
  <c r="BG14" i="2"/>
  <c r="AR5" i="2"/>
  <c r="AQ2" i="2"/>
  <c r="BF19" i="2"/>
  <c r="BF7" i="2"/>
  <c r="S9" i="2"/>
  <c r="M17" i="2"/>
  <c r="N4" i="2"/>
  <c r="BA3" i="2"/>
  <c r="BB5" i="2"/>
  <c r="AG3" i="2"/>
  <c r="BB13" i="2"/>
  <c r="AH12" i="2"/>
  <c r="M6" i="2"/>
  <c r="AQ7" i="2"/>
  <c r="AW10" i="2"/>
  <c r="AC11" i="2"/>
  <c r="AC5" i="2"/>
  <c r="AR20" i="2"/>
  <c r="AH17" i="2"/>
  <c r="AM5" i="2"/>
  <c r="AC8" i="2"/>
  <c r="AV18" i="2"/>
  <c r="AM4" i="2"/>
  <c r="I6" i="2"/>
  <c r="I14" i="2"/>
  <c r="M10" i="2"/>
  <c r="AL17" i="2"/>
  <c r="BA14" i="2"/>
  <c r="AL19" i="2"/>
  <c r="AQ14" i="2"/>
  <c r="X4" i="2"/>
  <c r="I4" i="2"/>
  <c r="I12" i="2"/>
  <c r="H21" i="2"/>
  <c r="S20" i="2"/>
  <c r="W21" i="2"/>
  <c r="AW21" i="2"/>
  <c r="AC7" i="2"/>
  <c r="AC12" i="2"/>
  <c r="BB12" i="2"/>
  <c r="R17" i="2"/>
  <c r="AH10" i="2"/>
  <c r="AV16" i="2"/>
  <c r="AL20" i="2"/>
  <c r="W18" i="2"/>
  <c r="W19" i="2"/>
  <c r="AH8" i="2"/>
  <c r="R20" i="2"/>
  <c r="AR3" i="2"/>
  <c r="AQ17" i="2"/>
  <c r="AW5" i="2"/>
  <c r="AH16" i="2"/>
  <c r="AG5" i="2"/>
  <c r="R4" i="2"/>
  <c r="S12" i="2"/>
  <c r="AQ13" i="2"/>
  <c r="AC18" i="2"/>
  <c r="BF5" i="2"/>
  <c r="W20" i="2"/>
  <c r="BF16" i="2"/>
  <c r="R2" i="2"/>
  <c r="R10" i="2"/>
  <c r="I18" i="2"/>
  <c r="M11" i="2"/>
  <c r="AL6" i="2"/>
  <c r="AC10" i="2"/>
  <c r="X14" i="2"/>
  <c r="AL7" i="2"/>
  <c r="AM20" i="2"/>
  <c r="N7" i="2"/>
  <c r="AR8" i="2"/>
  <c r="BA12" i="2"/>
  <c r="X3" i="2"/>
  <c r="BF18" i="2"/>
  <c r="AC13" i="2"/>
  <c r="BG17" i="2"/>
  <c r="W5" i="2"/>
  <c r="X11" i="2"/>
  <c r="BB8" i="2"/>
  <c r="AL9" i="2"/>
  <c r="H7" i="2"/>
  <c r="H17" i="2"/>
  <c r="BB10" i="2"/>
  <c r="AB8" i="2"/>
  <c r="AG7" i="2"/>
  <c r="X13" i="2"/>
  <c r="AQ20" i="2"/>
  <c r="I5" i="2"/>
  <c r="I13" i="2"/>
  <c r="H19" i="2"/>
  <c r="AH15" i="2"/>
  <c r="AB6" i="2"/>
  <c r="W14" i="2"/>
  <c r="AQ6" i="2"/>
  <c r="AW4" i="2"/>
  <c r="BG19" i="2"/>
  <c r="N18" i="2"/>
  <c r="M3" i="2"/>
  <c r="AC6" i="2"/>
  <c r="AM11" i="2"/>
  <c r="AR12" i="2"/>
  <c r="AR14" i="2"/>
  <c r="AV11" i="2"/>
  <c r="AM17" i="2"/>
  <c r="X21" i="2"/>
  <c r="AG12" i="2"/>
  <c r="BA9" i="2"/>
  <c r="AL13" i="2"/>
  <c r="AG20" i="2"/>
  <c r="S5" i="2"/>
  <c r="S13" i="2"/>
  <c r="BB18" i="2"/>
  <c r="BA21" i="2"/>
  <c r="X7" i="2"/>
  <c r="AB15" i="2"/>
  <c r="R3" i="2"/>
  <c r="S11" i="2"/>
  <c r="S19" i="2"/>
  <c r="AG17" i="2"/>
  <c r="AH4" i="2"/>
  <c r="AB11" i="2"/>
  <c r="W10" i="2"/>
  <c r="AR10" i="2"/>
  <c r="M9" i="2"/>
  <c r="BF20" i="2"/>
  <c r="AH9" i="2"/>
  <c r="BB2" i="2"/>
  <c r="M7" i="2"/>
  <c r="D14" i="2" l="1"/>
  <c r="E14" i="2" s="1"/>
  <c r="F14" i="2" s="1"/>
  <c r="C15" i="2"/>
  <c r="E15" i="2" s="1"/>
  <c r="F15" i="2" s="1"/>
  <c r="D12" i="2"/>
  <c r="E12" i="2" s="1"/>
  <c r="E50" i="2" s="1"/>
  <c r="D9" i="2"/>
  <c r="E9" i="2" s="1"/>
  <c r="E47" i="2" s="1"/>
  <c r="C13" i="2"/>
  <c r="E13" i="2" s="1"/>
  <c r="E51" i="2" s="1"/>
  <c r="C1" i="2"/>
  <c r="E1" i="2" s="1"/>
  <c r="D6" i="2"/>
  <c r="E6" i="2" s="1"/>
  <c r="E44" i="2" s="1"/>
  <c r="C3" i="2"/>
  <c r="E3" i="2" s="1"/>
  <c r="F3" i="2" s="1"/>
  <c r="D5" i="2"/>
  <c r="E5" i="2" s="1"/>
  <c r="F5" i="2" s="1"/>
  <c r="D2" i="2"/>
  <c r="E2" i="2" s="1"/>
  <c r="E40" i="2" s="1"/>
  <c r="C8" i="2"/>
  <c r="E8" i="2" s="1"/>
  <c r="E46" i="2" s="1"/>
  <c r="B40" i="2"/>
  <c r="A19" i="2" s="1"/>
  <c r="B19" i="2" s="1"/>
  <c r="B34" i="2"/>
  <c r="B34" i="5"/>
  <c r="B58" i="5"/>
  <c r="S43" i="5"/>
  <c r="AE53" i="5" s="1"/>
  <c r="AJ53" i="5" s="1"/>
  <c r="B52" i="5"/>
  <c r="S44" i="5"/>
  <c r="AE54" i="5" s="1"/>
  <c r="AJ54" i="5" s="1"/>
  <c r="B46" i="5"/>
  <c r="S47" i="5"/>
  <c r="AE57" i="5" s="1"/>
  <c r="AJ57" i="5" s="1"/>
  <c r="B46" i="2"/>
  <c r="B52" i="2"/>
  <c r="B58" i="2"/>
  <c r="AS1" i="2"/>
  <c r="AT1" i="2" s="1"/>
  <c r="AI1" i="2"/>
  <c r="AJ1" i="2" s="1"/>
  <c r="T1" i="2"/>
  <c r="BH1" i="2"/>
  <c r="AX1" i="2"/>
  <c r="Y1" i="2"/>
  <c r="O1" i="2"/>
  <c r="J1" i="2"/>
  <c r="AD1" i="2"/>
  <c r="AN1" i="2"/>
  <c r="BC1" i="2"/>
  <c r="BC18" i="2"/>
  <c r="BD18" i="2" s="1"/>
  <c r="J14" i="2"/>
  <c r="F52" i="2" s="1"/>
  <c r="T5" i="2"/>
  <c r="H43" i="2" s="1"/>
  <c r="AS10" i="2"/>
  <c r="AT10" i="2" s="1"/>
  <c r="E11" i="2"/>
  <c r="E49" i="2" s="1"/>
  <c r="AN2" i="2"/>
  <c r="L40" i="2" s="1"/>
  <c r="J9" i="2"/>
  <c r="K9" i="2" s="1"/>
  <c r="J5" i="2"/>
  <c r="F43" i="2" s="1"/>
  <c r="J20" i="2"/>
  <c r="F58" i="2" s="1"/>
  <c r="AX5" i="2"/>
  <c r="N43" i="2" s="1"/>
  <c r="J3" i="2"/>
  <c r="F41" i="2" s="1"/>
  <c r="T6" i="2"/>
  <c r="H44" i="2" s="1"/>
  <c r="O11" i="2"/>
  <c r="P11" i="2" s="1"/>
  <c r="BC2" i="2"/>
  <c r="BD2" i="2" s="1"/>
  <c r="J4" i="2"/>
  <c r="F42" i="2" s="1"/>
  <c r="AI18" i="2"/>
  <c r="AJ18" i="2" s="1"/>
  <c r="J10" i="2"/>
  <c r="K10" i="2" s="1"/>
  <c r="E4" i="2"/>
  <c r="E42" i="2" s="1"/>
  <c r="J13" i="2"/>
  <c r="F51" i="2" s="1"/>
  <c r="J11" i="2"/>
  <c r="K11" i="2" s="1"/>
  <c r="AN13" i="2"/>
  <c r="L51" i="2" s="1"/>
  <c r="J12" i="2"/>
  <c r="K12" i="2" s="1"/>
  <c r="O19" i="2"/>
  <c r="G57" i="2" s="1"/>
  <c r="T12" i="2"/>
  <c r="H50" i="2" s="1"/>
  <c r="BH13" i="2"/>
  <c r="P51" i="2" s="1"/>
  <c r="E10" i="2"/>
  <c r="E48" i="2" s="1"/>
  <c r="AN18" i="2"/>
  <c r="AO18" i="2" s="1"/>
  <c r="E16" i="2"/>
  <c r="E54" i="2" s="1"/>
  <c r="J6" i="2"/>
  <c r="F44" i="2" s="1"/>
  <c r="AS21" i="2"/>
  <c r="AT21" i="2" s="1"/>
  <c r="BC3" i="2"/>
  <c r="O41" i="2" s="1"/>
  <c r="AX10" i="2"/>
  <c r="AY10" i="2" s="1"/>
  <c r="Y2" i="2"/>
  <c r="I40" i="2" s="1"/>
  <c r="AN3" i="2"/>
  <c r="AO3" i="2" s="1"/>
  <c r="AI10" i="2"/>
  <c r="K48" i="2" s="1"/>
  <c r="AI9" i="2"/>
  <c r="K47" i="2" s="1"/>
  <c r="AD9" i="2"/>
  <c r="J47" i="2" s="1"/>
  <c r="O7" i="2"/>
  <c r="G45" i="2" s="1"/>
  <c r="AI11" i="2"/>
  <c r="K49" i="2" s="1"/>
  <c r="T18" i="2"/>
  <c r="H56" i="2" s="1"/>
  <c r="T13" i="2"/>
  <c r="H51" i="2" s="1"/>
  <c r="AS6" i="2"/>
  <c r="AT6" i="2" s="1"/>
  <c r="AX8" i="2"/>
  <c r="N46" i="2" s="1"/>
  <c r="AX19" i="2"/>
  <c r="N57" i="2" s="1"/>
  <c r="T3" i="2"/>
  <c r="H41" i="2" s="1"/>
  <c r="AI2" i="2"/>
  <c r="AJ2" i="2" s="1"/>
  <c r="BC10" i="2"/>
  <c r="O48" i="2" s="1"/>
  <c r="AI16" i="2"/>
  <c r="K54" i="2" s="1"/>
  <c r="Y6" i="2"/>
  <c r="I44" i="2" s="1"/>
  <c r="J7" i="2"/>
  <c r="F45" i="2" s="1"/>
  <c r="Y16" i="2"/>
  <c r="I54" i="2" s="1"/>
  <c r="BC7" i="2"/>
  <c r="BD7" i="2" s="1"/>
  <c r="AI8" i="2"/>
  <c r="K46" i="2" s="1"/>
  <c r="AD8" i="2"/>
  <c r="J46" i="2" s="1"/>
  <c r="T20" i="2"/>
  <c r="H58" i="2" s="1"/>
  <c r="O21" i="2"/>
  <c r="G59" i="2" s="1"/>
  <c r="AN16" i="2"/>
  <c r="L54" i="2" s="1"/>
  <c r="BC9" i="2"/>
  <c r="BD9" i="2" s="1"/>
  <c r="AX7" i="2"/>
  <c r="N45" i="2" s="1"/>
  <c r="BH2" i="2"/>
  <c r="P40" i="2" s="1"/>
  <c r="BC8" i="2"/>
  <c r="O46" i="2" s="1"/>
  <c r="T9" i="2"/>
  <c r="U9" i="2" s="1"/>
  <c r="AD5" i="2"/>
  <c r="AE5" i="2" s="1"/>
  <c r="AN15" i="2"/>
  <c r="L53" i="2" s="1"/>
  <c r="O17" i="2"/>
  <c r="G55" i="2" s="1"/>
  <c r="AS12" i="2"/>
  <c r="AT12" i="2" s="1"/>
  <c r="J18" i="2"/>
  <c r="F56" i="2" s="1"/>
  <c r="T17" i="2"/>
  <c r="U17" i="2" s="1"/>
  <c r="J21" i="2"/>
  <c r="K21" i="2" s="1"/>
  <c r="O10" i="2"/>
  <c r="P10" i="2" s="1"/>
  <c r="AS2" i="2"/>
  <c r="M40" i="2" s="1"/>
  <c r="Y17" i="2"/>
  <c r="Z17" i="2" s="1"/>
  <c r="Y11" i="2"/>
  <c r="I49" i="2" s="1"/>
  <c r="BH8" i="2"/>
  <c r="BI8" i="2" s="1"/>
  <c r="O5" i="2"/>
  <c r="P5" i="2" s="1"/>
  <c r="AI17" i="2"/>
  <c r="K55" i="2" s="1"/>
  <c r="AS4" i="2"/>
  <c r="AT4" i="2" s="1"/>
  <c r="AS9" i="2"/>
  <c r="M47" i="2" s="1"/>
  <c r="BH17" i="2"/>
  <c r="P55" i="2" s="1"/>
  <c r="J16" i="2"/>
  <c r="K16" i="2" s="1"/>
  <c r="Y5" i="2"/>
  <c r="I43" i="2" s="1"/>
  <c r="AN17" i="2"/>
  <c r="AO17" i="2" s="1"/>
  <c r="BH5" i="2"/>
  <c r="BI5" i="2" s="1"/>
  <c r="O6" i="2"/>
  <c r="G44" i="2" s="1"/>
  <c r="AI15" i="2"/>
  <c r="AJ15" i="2" s="1"/>
  <c r="BH19" i="2"/>
  <c r="P57" i="2" s="1"/>
  <c r="Y3" i="2"/>
  <c r="Z3" i="2" s="1"/>
  <c r="AS3" i="2"/>
  <c r="M41" i="2" s="1"/>
  <c r="AX16" i="2"/>
  <c r="AY16" i="2" s="1"/>
  <c r="AX20" i="2"/>
  <c r="N58" i="2" s="1"/>
  <c r="AI13" i="2"/>
  <c r="K51" i="2" s="1"/>
  <c r="AD2" i="2"/>
  <c r="J40" i="2" s="1"/>
  <c r="BC15" i="2"/>
  <c r="BD15" i="2" s="1"/>
  <c r="AX17" i="2"/>
  <c r="AY17" i="2" s="1"/>
  <c r="AI19" i="2"/>
  <c r="K57" i="2" s="1"/>
  <c r="AX6" i="2"/>
  <c r="N44" i="2" s="1"/>
  <c r="Y15" i="2"/>
  <c r="I53" i="2" s="1"/>
  <c r="BH11" i="2"/>
  <c r="P49" i="2" s="1"/>
  <c r="BC21" i="2"/>
  <c r="BD21" i="2" s="1"/>
  <c r="AN11" i="2"/>
  <c r="L49" i="2" s="1"/>
  <c r="BC17" i="2"/>
  <c r="O55" i="2" s="1"/>
  <c r="BH9" i="2"/>
  <c r="P47" i="2" s="1"/>
  <c r="AD7" i="2"/>
  <c r="AE7" i="2" s="1"/>
  <c r="AX18" i="2"/>
  <c r="AY18" i="2" s="1"/>
  <c r="AD10" i="2"/>
  <c r="AE10" i="2" s="1"/>
  <c r="Y10" i="2"/>
  <c r="I48" i="2" s="1"/>
  <c r="AS13" i="2"/>
  <c r="M51" i="2" s="1"/>
  <c r="AD6" i="2"/>
  <c r="J44" i="2" s="1"/>
  <c r="AN8" i="2"/>
  <c r="L46" i="2" s="1"/>
  <c r="BH21" i="2"/>
  <c r="P59" i="2" s="1"/>
  <c r="AN14" i="2"/>
  <c r="AO14" i="2" s="1"/>
  <c r="AD17" i="2"/>
  <c r="J55" i="2" s="1"/>
  <c r="O15" i="2"/>
  <c r="G53" i="2" s="1"/>
  <c r="AI21" i="2"/>
  <c r="K59" i="2" s="1"/>
  <c r="AX14" i="2"/>
  <c r="N52" i="2" s="1"/>
  <c r="Y13" i="2"/>
  <c r="I51" i="2" s="1"/>
  <c r="AS8" i="2"/>
  <c r="M46" i="2" s="1"/>
  <c r="J15" i="2"/>
  <c r="F53" i="2" s="1"/>
  <c r="Y7" i="2"/>
  <c r="I45" i="2" s="1"/>
  <c r="AI4" i="2"/>
  <c r="K42" i="2" s="1"/>
  <c r="BC20" i="2"/>
  <c r="BD20" i="2" s="1"/>
  <c r="O18" i="2"/>
  <c r="G56" i="2" s="1"/>
  <c r="Y18" i="2"/>
  <c r="I56" i="2" s="1"/>
  <c r="T16" i="2"/>
  <c r="H54" i="2" s="1"/>
  <c r="AX15" i="2"/>
  <c r="N53" i="2" s="1"/>
  <c r="O8" i="2"/>
  <c r="G46" i="2" s="1"/>
  <c r="O9" i="2"/>
  <c r="G47" i="2" s="1"/>
  <c r="AX11" i="2"/>
  <c r="N49" i="2" s="1"/>
  <c r="AN6" i="2"/>
  <c r="L44" i="2" s="1"/>
  <c r="AD18" i="2"/>
  <c r="J56" i="2" s="1"/>
  <c r="AX4" i="2"/>
  <c r="N42" i="2" s="1"/>
  <c r="AD19" i="2"/>
  <c r="J57" i="2" s="1"/>
  <c r="BC4" i="2"/>
  <c r="O42" i="2" s="1"/>
  <c r="AD20" i="2"/>
  <c r="J58" i="2" s="1"/>
  <c r="AS19" i="2"/>
  <c r="AT19" i="2" s="1"/>
  <c r="AN10" i="2"/>
  <c r="L48" i="2" s="1"/>
  <c r="AN20" i="2"/>
  <c r="L58" i="2" s="1"/>
  <c r="AI6" i="2"/>
  <c r="AJ6" i="2" s="1"/>
  <c r="AI7" i="2"/>
  <c r="AJ7" i="2" s="1"/>
  <c r="O4" i="2"/>
  <c r="G42" i="2" s="1"/>
  <c r="BH3" i="2"/>
  <c r="P41" i="2" s="1"/>
  <c r="AN9" i="2"/>
  <c r="AO9" i="2" s="1"/>
  <c r="Y8" i="2"/>
  <c r="Z8" i="2" s="1"/>
  <c r="AS18" i="2"/>
  <c r="AT18" i="2" s="1"/>
  <c r="BH16" i="2"/>
  <c r="P54" i="2" s="1"/>
  <c r="AS17" i="2"/>
  <c r="AT17" i="2" s="1"/>
  <c r="O20" i="2"/>
  <c r="P20" i="2" s="1"/>
  <c r="BH14" i="2"/>
  <c r="P52" i="2" s="1"/>
  <c r="BH10" i="2"/>
  <c r="P48" i="2" s="1"/>
  <c r="O13" i="2"/>
  <c r="G51" i="2" s="1"/>
  <c r="AD21" i="2"/>
  <c r="J59" i="2" s="1"/>
  <c r="AN5" i="2"/>
  <c r="L43" i="2" s="1"/>
  <c r="AX9" i="2"/>
  <c r="N47" i="2" s="1"/>
  <c r="BC11" i="2"/>
  <c r="O49" i="2" s="1"/>
  <c r="AS7" i="2"/>
  <c r="M45" i="2" s="1"/>
  <c r="BC19" i="2"/>
  <c r="O57" i="2" s="1"/>
  <c r="BC13" i="2"/>
  <c r="O51" i="2" s="1"/>
  <c r="J2" i="2"/>
  <c r="F40" i="2" s="1"/>
  <c r="BH6" i="2"/>
  <c r="BI6" i="2" s="1"/>
  <c r="AX3" i="2"/>
  <c r="N41" i="2" s="1"/>
  <c r="T4" i="2"/>
  <c r="H42" i="2" s="1"/>
  <c r="AX21" i="2"/>
  <c r="N59" i="2" s="1"/>
  <c r="AN12" i="2"/>
  <c r="AO12" i="2" s="1"/>
  <c r="J8" i="2"/>
  <c r="F46" i="2" s="1"/>
  <c r="AD3" i="2"/>
  <c r="J41" i="2" s="1"/>
  <c r="AI14" i="2"/>
  <c r="AJ14" i="2" s="1"/>
  <c r="AD15" i="2"/>
  <c r="J53" i="2" s="1"/>
  <c r="AD11" i="2"/>
  <c r="AE11" i="2" s="1"/>
  <c r="J17" i="2"/>
  <c r="F55" i="2" s="1"/>
  <c r="Y20" i="2"/>
  <c r="I58" i="2" s="1"/>
  <c r="AD13" i="2"/>
  <c r="J51" i="2" s="1"/>
  <c r="BC12" i="2"/>
  <c r="O50" i="2" s="1"/>
  <c r="AN21" i="2"/>
  <c r="L59" i="2" s="1"/>
  <c r="T21" i="2"/>
  <c r="H59" i="2" s="1"/>
  <c r="AS5" i="2"/>
  <c r="AT5" i="2" s="1"/>
  <c r="AX12" i="2"/>
  <c r="AY12" i="2" s="1"/>
  <c r="T2" i="2"/>
  <c r="H40" i="2" s="1"/>
  <c r="Y12" i="2"/>
  <c r="I50" i="2" s="1"/>
  <c r="BC16" i="2"/>
  <c r="O54" i="2" s="1"/>
  <c r="BH18" i="2"/>
  <c r="P56" i="2" s="1"/>
  <c r="AN19" i="2"/>
  <c r="L57" i="2" s="1"/>
  <c r="AS11" i="2"/>
  <c r="M49" i="2" s="1"/>
  <c r="T7" i="2"/>
  <c r="H45" i="2" s="1"/>
  <c r="E7" i="2"/>
  <c r="E45" i="2" s="1"/>
  <c r="AI5" i="2"/>
  <c r="AJ5" i="2" s="1"/>
  <c r="AD4" i="2"/>
  <c r="J42" i="2" s="1"/>
  <c r="AX2" i="2"/>
  <c r="N40" i="2" s="1"/>
  <c r="BH20" i="2"/>
  <c r="P58" i="2" s="1"/>
  <c r="O3" i="2"/>
  <c r="G41" i="2" s="1"/>
  <c r="AN7" i="2"/>
  <c r="L45" i="2" s="1"/>
  <c r="AD12" i="2"/>
  <c r="J50" i="2" s="1"/>
  <c r="Y4" i="2"/>
  <c r="I42" i="2" s="1"/>
  <c r="AN4" i="2"/>
  <c r="L42" i="2" s="1"/>
  <c r="O14" i="2"/>
  <c r="G52" i="2" s="1"/>
  <c r="T11" i="2"/>
  <c r="U11" i="2" s="1"/>
  <c r="AI20" i="2"/>
  <c r="K58" i="2" s="1"/>
  <c r="AS14" i="2"/>
  <c r="M52" i="2" s="1"/>
  <c r="O16" i="2"/>
  <c r="G54" i="2" s="1"/>
  <c r="BH12" i="2"/>
  <c r="P50" i="2" s="1"/>
  <c r="Y21" i="2"/>
  <c r="I59" i="2" s="1"/>
  <c r="AS20" i="2"/>
  <c r="M58" i="2" s="1"/>
  <c r="BH7" i="2"/>
  <c r="P45" i="2" s="1"/>
  <c r="T10" i="2"/>
  <c r="H48" i="2" s="1"/>
  <c r="Y9" i="2"/>
  <c r="I47" i="2" s="1"/>
  <c r="AD16" i="2"/>
  <c r="J54" i="2" s="1"/>
  <c r="AS16" i="2"/>
  <c r="AT16" i="2" s="1"/>
  <c r="T8" i="2"/>
  <c r="H46" i="2" s="1"/>
  <c r="BH15" i="2"/>
  <c r="P53" i="2" s="1"/>
  <c r="BC5" i="2"/>
  <c r="O43" i="2" s="1"/>
  <c r="BH4" i="2"/>
  <c r="P42" i="2" s="1"/>
  <c r="BC6" i="2"/>
  <c r="O44" i="2" s="1"/>
  <c r="AS15" i="2"/>
  <c r="M53" i="2" s="1"/>
  <c r="T14" i="2"/>
  <c r="H52" i="2" s="1"/>
  <c r="T15" i="2"/>
  <c r="H53" i="2" s="1"/>
  <c r="J19" i="2"/>
  <c r="F57" i="2" s="1"/>
  <c r="O2" i="2"/>
  <c r="G40" i="2" s="1"/>
  <c r="AI12" i="2"/>
  <c r="K50" i="2" s="1"/>
  <c r="Y14" i="2"/>
  <c r="I52" i="2" s="1"/>
  <c r="T19" i="2"/>
  <c r="H57" i="2" s="1"/>
  <c r="Y19" i="2"/>
  <c r="I57" i="2" s="1"/>
  <c r="AD14" i="2"/>
  <c r="AE14" i="2" s="1"/>
  <c r="AI3" i="2"/>
  <c r="K41" i="2" s="1"/>
  <c r="AX13" i="2"/>
  <c r="N51" i="2" s="1"/>
  <c r="BC14" i="2"/>
  <c r="BD14" i="2" s="1"/>
  <c r="O12" i="2"/>
  <c r="G50" i="2" s="1"/>
  <c r="AJ49" i="2"/>
  <c r="AJ41" i="2"/>
  <c r="AJ38" i="2"/>
  <c r="AJ40" i="2"/>
  <c r="AJ52" i="2"/>
  <c r="AJ43" i="2"/>
  <c r="AJ42" i="2"/>
  <c r="AJ37" i="2"/>
  <c r="AJ44" i="2"/>
  <c r="AJ39" i="2"/>
  <c r="AJ48" i="2"/>
  <c r="AJ45" i="2"/>
  <c r="AJ51" i="2"/>
  <c r="AJ47" i="2"/>
  <c r="AJ50" i="2"/>
  <c r="AJ46" i="2"/>
  <c r="C19" i="5" l="1"/>
  <c r="C21" i="5"/>
  <c r="C17" i="5"/>
  <c r="D18" i="5"/>
  <c r="C18" i="2"/>
  <c r="C19" i="2"/>
  <c r="D20" i="2"/>
  <c r="D21" i="2"/>
  <c r="D17" i="5"/>
  <c r="D21" i="5"/>
  <c r="S45" i="5"/>
  <c r="AE55" i="5" s="1"/>
  <c r="AJ55" i="5" s="1"/>
  <c r="C20" i="5"/>
  <c r="S46" i="5"/>
  <c r="AE56" i="5" s="1"/>
  <c r="AJ56" i="5" s="1"/>
  <c r="D20" i="5"/>
  <c r="S47" i="2"/>
  <c r="AE57" i="2" s="1"/>
  <c r="AJ57" i="2" s="1"/>
  <c r="S44" i="2"/>
  <c r="AE54" i="2" s="1"/>
  <c r="AJ54" i="2" s="1"/>
  <c r="S46" i="2"/>
  <c r="AE56" i="2" s="1"/>
  <c r="AJ56" i="2" s="1"/>
  <c r="S45" i="2"/>
  <c r="AE55" i="2" s="1"/>
  <c r="AJ55" i="2" s="1"/>
  <c r="S43" i="2"/>
  <c r="AE53" i="2" s="1"/>
  <c r="AJ53" i="2" s="1"/>
  <c r="D17" i="2"/>
  <c r="C17" i="2"/>
  <c r="M39" i="2"/>
  <c r="K39" i="2"/>
  <c r="F1" i="2"/>
  <c r="E39" i="2"/>
  <c r="BI1" i="2"/>
  <c r="P39" i="2"/>
  <c r="AY1" i="2"/>
  <c r="N39" i="2"/>
  <c r="BD1" i="2"/>
  <c r="O39" i="2"/>
  <c r="U1" i="2"/>
  <c r="H39" i="2"/>
  <c r="AE1" i="2"/>
  <c r="J39" i="2"/>
  <c r="Z1" i="2"/>
  <c r="I39" i="2"/>
  <c r="AO1" i="2"/>
  <c r="L39" i="2"/>
  <c r="K1" i="2"/>
  <c r="F39" i="2"/>
  <c r="P1" i="2"/>
  <c r="G39" i="2"/>
  <c r="O56" i="2"/>
  <c r="K14" i="2"/>
  <c r="M48" i="2"/>
  <c r="F11" i="2"/>
  <c r="U5" i="2"/>
  <c r="E41" i="2"/>
  <c r="T29" i="2" s="1"/>
  <c r="AF39" i="2" s="1"/>
  <c r="K5" i="2"/>
  <c r="AO2" i="2"/>
  <c r="F47" i="2"/>
  <c r="T35" i="2" s="1"/>
  <c r="AF45" i="2" s="1"/>
  <c r="K20" i="2"/>
  <c r="K56" i="2"/>
  <c r="U6" i="2"/>
  <c r="AY5" i="2"/>
  <c r="K3" i="2"/>
  <c r="F48" i="2"/>
  <c r="G49" i="2"/>
  <c r="F12" i="2"/>
  <c r="F6" i="2"/>
  <c r="O40" i="2"/>
  <c r="F13" i="2"/>
  <c r="K4" i="2"/>
  <c r="AO13" i="2"/>
  <c r="F4" i="2"/>
  <c r="F49" i="2"/>
  <c r="K13" i="2"/>
  <c r="F50" i="2"/>
  <c r="P19" i="2"/>
  <c r="U12" i="2"/>
  <c r="F10" i="2"/>
  <c r="F16" i="2"/>
  <c r="BI13" i="2"/>
  <c r="L56" i="2"/>
  <c r="BD3" i="2"/>
  <c r="E43" i="2"/>
  <c r="K6" i="2"/>
  <c r="Z2" i="2"/>
  <c r="M59" i="2"/>
  <c r="N48" i="2"/>
  <c r="L41" i="2"/>
  <c r="AJ10" i="2"/>
  <c r="AE9" i="2"/>
  <c r="P7" i="2"/>
  <c r="AJ9" i="2"/>
  <c r="U13" i="2"/>
  <c r="AJ11" i="2"/>
  <c r="M44" i="2"/>
  <c r="K7" i="2"/>
  <c r="U18" i="2"/>
  <c r="AY8" i="2"/>
  <c r="Z16" i="2"/>
  <c r="AY7" i="2"/>
  <c r="AY19" i="2"/>
  <c r="O45" i="2"/>
  <c r="K40" i="2"/>
  <c r="T28" i="2" s="1"/>
  <c r="AF38" i="2" s="1"/>
  <c r="AE8" i="2"/>
  <c r="P21" i="2"/>
  <c r="AJ8" i="2"/>
  <c r="AJ16" i="2"/>
  <c r="U3" i="2"/>
  <c r="Z6" i="2"/>
  <c r="U20" i="2"/>
  <c r="BD10" i="2"/>
  <c r="O47" i="2"/>
  <c r="AO16" i="2"/>
  <c r="BD8" i="2"/>
  <c r="BI2" i="2"/>
  <c r="H47" i="2"/>
  <c r="Z5" i="2"/>
  <c r="M50" i="2"/>
  <c r="P46" i="2"/>
  <c r="T34" i="2" s="1"/>
  <c r="AF44" i="2" s="1"/>
  <c r="N54" i="2"/>
  <c r="Z15" i="2"/>
  <c r="P17" i="2"/>
  <c r="F54" i="2"/>
  <c r="AT3" i="2"/>
  <c r="Z11" i="2"/>
  <c r="AY20" i="2"/>
  <c r="G43" i="2"/>
  <c r="AO15" i="2"/>
  <c r="AJ4" i="2"/>
  <c r="P43" i="2"/>
  <c r="J43" i="2"/>
  <c r="K18" i="2"/>
  <c r="L55" i="2"/>
  <c r="AJ13" i="2"/>
  <c r="P9" i="2"/>
  <c r="AJ17" i="2"/>
  <c r="AE17" i="2"/>
  <c r="AE2" i="2"/>
  <c r="P6" i="2"/>
  <c r="F59" i="2"/>
  <c r="N56" i="2"/>
  <c r="AT2" i="2"/>
  <c r="O59" i="2"/>
  <c r="H55" i="2"/>
  <c r="Z10" i="2"/>
  <c r="M42" i="2"/>
  <c r="T30" i="2" s="1"/>
  <c r="AF40" i="2" s="1"/>
  <c r="AJ21" i="2"/>
  <c r="BD17" i="2"/>
  <c r="K53" i="2"/>
  <c r="G48" i="2"/>
  <c r="O53" i="2"/>
  <c r="I41" i="2"/>
  <c r="I55" i="2"/>
  <c r="BI17" i="2"/>
  <c r="AJ19" i="2"/>
  <c r="AT9" i="2"/>
  <c r="BI19" i="2"/>
  <c r="N55" i="2"/>
  <c r="AO11" i="2"/>
  <c r="J48" i="2"/>
  <c r="BI11" i="2"/>
  <c r="AY6" i="2"/>
  <c r="AO6" i="2"/>
  <c r="E52" i="2"/>
  <c r="Z18" i="2"/>
  <c r="AT13" i="2"/>
  <c r="AT8" i="2"/>
  <c r="AO8" i="2"/>
  <c r="BI9" i="2"/>
  <c r="AE6" i="2"/>
  <c r="J45" i="2"/>
  <c r="Z7" i="2"/>
  <c r="AE19" i="2"/>
  <c r="BI21" i="2"/>
  <c r="AE20" i="2"/>
  <c r="P8" i="2"/>
  <c r="U16" i="2"/>
  <c r="L52" i="2"/>
  <c r="AO10" i="2"/>
  <c r="O58" i="2"/>
  <c r="P15" i="2"/>
  <c r="AY11" i="2"/>
  <c r="AY14" i="2"/>
  <c r="AE18" i="2"/>
  <c r="AY4" i="2"/>
  <c r="Z13" i="2"/>
  <c r="BD4" i="2"/>
  <c r="K15" i="2"/>
  <c r="AY15" i="2"/>
  <c r="P18" i="2"/>
  <c r="AO7" i="2"/>
  <c r="BI16" i="2"/>
  <c r="AO20" i="2"/>
  <c r="U4" i="2"/>
  <c r="K45" i="2"/>
  <c r="T33" i="2" s="1"/>
  <c r="AF43" i="2" s="1"/>
  <c r="F9" i="2"/>
  <c r="M57" i="2"/>
  <c r="K44" i="2"/>
  <c r="M55" i="2"/>
  <c r="AY9" i="2"/>
  <c r="AY3" i="2"/>
  <c r="L47" i="2"/>
  <c r="BI3" i="2"/>
  <c r="I46" i="2"/>
  <c r="M56" i="2"/>
  <c r="P4" i="2"/>
  <c r="G58" i="2"/>
  <c r="AE13" i="2"/>
  <c r="BI10" i="2"/>
  <c r="AJ12" i="2"/>
  <c r="BD16" i="2"/>
  <c r="BI7" i="2"/>
  <c r="BD19" i="2"/>
  <c r="P14" i="2"/>
  <c r="AE4" i="2"/>
  <c r="K43" i="2"/>
  <c r="Z20" i="2"/>
  <c r="BI14" i="2"/>
  <c r="L50" i="2"/>
  <c r="Z12" i="2"/>
  <c r="AT7" i="2"/>
  <c r="P13" i="2"/>
  <c r="BD5" i="2"/>
  <c r="K8" i="2"/>
  <c r="P12" i="2"/>
  <c r="K52" i="2"/>
  <c r="AE21" i="2"/>
  <c r="AT14" i="2"/>
  <c r="P3" i="2"/>
  <c r="P44" i="2"/>
  <c r="U21" i="2"/>
  <c r="J49" i="2"/>
  <c r="J52" i="2"/>
  <c r="N50" i="2"/>
  <c r="F2" i="2"/>
  <c r="BD11" i="2"/>
  <c r="AT11" i="2"/>
  <c r="AE15" i="2"/>
  <c r="K2" i="2"/>
  <c r="P16" i="2"/>
  <c r="AO21" i="2"/>
  <c r="AY21" i="2"/>
  <c r="F7" i="2"/>
  <c r="U7" i="2"/>
  <c r="AE12" i="2"/>
  <c r="BI12" i="2"/>
  <c r="U14" i="2"/>
  <c r="AO5" i="2"/>
  <c r="AE3" i="2"/>
  <c r="BD12" i="2"/>
  <c r="BD13" i="2"/>
  <c r="K17" i="2"/>
  <c r="Z21" i="2"/>
  <c r="U2" i="2"/>
  <c r="F8" i="2"/>
  <c r="K19" i="2"/>
  <c r="AY13" i="2"/>
  <c r="Z4" i="2"/>
  <c r="M43" i="2"/>
  <c r="BI18" i="2"/>
  <c r="Z14" i="2"/>
  <c r="U10" i="2"/>
  <c r="H49" i="2"/>
  <c r="BI4" i="2"/>
  <c r="AY2" i="2"/>
  <c r="M54" i="2"/>
  <c r="AO19" i="2"/>
  <c r="Z9" i="2"/>
  <c r="BI20" i="2"/>
  <c r="AJ20" i="2"/>
  <c r="BD6" i="2"/>
  <c r="E53" i="2"/>
  <c r="O25" i="2"/>
  <c r="F25" i="2" s="1"/>
  <c r="O26" i="2"/>
  <c r="O31" i="2" s="1"/>
  <c r="F31" i="2" s="1"/>
  <c r="AT20" i="2"/>
  <c r="O27" i="2"/>
  <c r="F27" i="2" s="1"/>
  <c r="O29" i="2"/>
  <c r="F29" i="2" s="1"/>
  <c r="H29" i="2" s="1"/>
  <c r="O28" i="2"/>
  <c r="F28" i="2" s="1"/>
  <c r="AO4" i="2"/>
  <c r="BI15" i="2"/>
  <c r="P2" i="2"/>
  <c r="AE16" i="2"/>
  <c r="Z19" i="2"/>
  <c r="AT15" i="2"/>
  <c r="AJ3" i="2"/>
  <c r="U15" i="2"/>
  <c r="U8" i="2"/>
  <c r="U19" i="2"/>
  <c r="O52" i="2"/>
  <c r="T39" i="2"/>
  <c r="AF49" i="2" s="1"/>
  <c r="T37" i="2" l="1"/>
  <c r="AF47" i="2" s="1"/>
  <c r="AK47" i="2" s="1"/>
  <c r="T36" i="2"/>
  <c r="AF46" i="2" s="1"/>
  <c r="AK46" i="2" s="1"/>
  <c r="D19" i="5"/>
  <c r="E19" i="5" s="1"/>
  <c r="F19" i="5" s="1"/>
  <c r="C18" i="5"/>
  <c r="E18" i="5" s="1"/>
  <c r="F18" i="5" s="1"/>
  <c r="D19" i="2"/>
  <c r="E19" i="2" s="1"/>
  <c r="F19" i="2" s="1"/>
  <c r="D18" i="2"/>
  <c r="E18" i="2" s="1"/>
  <c r="E21" i="5"/>
  <c r="E59" i="5" s="1"/>
  <c r="T47" i="5" s="1"/>
  <c r="U47" i="5" s="1"/>
  <c r="E17" i="5"/>
  <c r="F17" i="5" s="1"/>
  <c r="C20" i="2"/>
  <c r="E20" i="2" s="1"/>
  <c r="E58" i="2" s="1"/>
  <c r="C21" i="2"/>
  <c r="E21" i="2" s="1"/>
  <c r="T27" i="2"/>
  <c r="AF37" i="2" s="1"/>
  <c r="AK37" i="2" s="1"/>
  <c r="E20" i="5"/>
  <c r="T46" i="2"/>
  <c r="AF56" i="2" s="1"/>
  <c r="E17" i="2"/>
  <c r="AK40" i="2"/>
  <c r="AK45" i="2"/>
  <c r="AK49" i="2"/>
  <c r="AK39" i="2"/>
  <c r="AK43" i="2"/>
  <c r="AK44" i="2"/>
  <c r="AK38" i="2"/>
  <c r="P24" i="2"/>
  <c r="G38" i="2" s="1"/>
  <c r="X39" i="2" s="1"/>
  <c r="AA39" i="2" s="1"/>
  <c r="AY24" i="2"/>
  <c r="N38" i="2" s="1"/>
  <c r="X46" i="2" s="1"/>
  <c r="AA46" i="2" s="1"/>
  <c r="AJ24" i="2"/>
  <c r="K38" i="2" s="1"/>
  <c r="X43" i="2" s="1"/>
  <c r="AA43" i="2" s="1"/>
  <c r="AO24" i="2"/>
  <c r="L38" i="2" s="1"/>
  <c r="X44" i="2" s="1"/>
  <c r="AA44" i="2" s="1"/>
  <c r="Z24" i="2"/>
  <c r="I38" i="2" s="1"/>
  <c r="X41" i="2" s="1"/>
  <c r="AA41" i="2" s="1"/>
  <c r="K24" i="2"/>
  <c r="F38" i="2" s="1"/>
  <c r="X38" i="2" s="1"/>
  <c r="AA38" i="2" s="1"/>
  <c r="AE24" i="2"/>
  <c r="J38" i="2" s="1"/>
  <c r="X42" i="2" s="1"/>
  <c r="AA42" i="2" s="1"/>
  <c r="BD24" i="2"/>
  <c r="O38" i="2" s="1"/>
  <c r="X47" i="2" s="1"/>
  <c r="AA47" i="2" s="1"/>
  <c r="AT24" i="2"/>
  <c r="M38" i="2" s="1"/>
  <c r="X45" i="2" s="1"/>
  <c r="AA45" i="2" s="1"/>
  <c r="BI24" i="2"/>
  <c r="P38" i="2" s="1"/>
  <c r="X48" i="2" s="1"/>
  <c r="AA48" i="2" s="1"/>
  <c r="T42" i="2"/>
  <c r="T38" i="2"/>
  <c r="T41" i="2"/>
  <c r="AF51" i="2" s="1"/>
  <c r="T40" i="2"/>
  <c r="AF50" i="2" s="1"/>
  <c r="T32" i="2"/>
  <c r="AF42" i="2" s="1"/>
  <c r="T31" i="2"/>
  <c r="AF41" i="2" s="1"/>
  <c r="U24" i="2"/>
  <c r="H38" i="2" s="1"/>
  <c r="X40" i="2" s="1"/>
  <c r="AA40" i="2" s="1"/>
  <c r="O33" i="2"/>
  <c r="F33" i="2" s="1"/>
  <c r="F26" i="2"/>
  <c r="O32" i="2"/>
  <c r="F32" i="2" s="1"/>
  <c r="O36" i="2"/>
  <c r="F36" i="2" s="1"/>
  <c r="O35" i="2"/>
  <c r="F35" i="2" s="1"/>
  <c r="U28" i="2"/>
  <c r="U35" i="2"/>
  <c r="U39" i="2"/>
  <c r="U30" i="2"/>
  <c r="U34" i="2"/>
  <c r="U33" i="2"/>
  <c r="U29" i="2"/>
  <c r="U36" i="2" l="1"/>
  <c r="U37" i="2"/>
  <c r="E55" i="5"/>
  <c r="T43" i="5" s="1"/>
  <c r="U43" i="5" s="1"/>
  <c r="F21" i="5"/>
  <c r="AF57" i="5"/>
  <c r="AK57" i="5" s="1"/>
  <c r="E56" i="5"/>
  <c r="T44" i="5" s="1"/>
  <c r="AF54" i="5" s="1"/>
  <c r="E26" i="5"/>
  <c r="E31" i="5" s="1"/>
  <c r="F20" i="2"/>
  <c r="U27" i="2"/>
  <c r="E57" i="5"/>
  <c r="T45" i="5" s="1"/>
  <c r="U45" i="5" s="1"/>
  <c r="C27" i="5"/>
  <c r="E25" i="5"/>
  <c r="E28" i="5"/>
  <c r="E58" i="5"/>
  <c r="T46" i="5" s="1"/>
  <c r="E29" i="5"/>
  <c r="F20" i="5"/>
  <c r="C26" i="5"/>
  <c r="E27" i="5"/>
  <c r="C29" i="5"/>
  <c r="C28" i="5"/>
  <c r="E57" i="2"/>
  <c r="T45" i="2" s="1"/>
  <c r="AF55" i="2" s="1"/>
  <c r="AK55" i="2" s="1"/>
  <c r="E59" i="2"/>
  <c r="T47" i="2" s="1"/>
  <c r="AF57" i="2" s="1"/>
  <c r="F21" i="2"/>
  <c r="U46" i="2"/>
  <c r="E56" i="2"/>
  <c r="T44" i="2" s="1"/>
  <c r="F18" i="2"/>
  <c r="F17" i="2"/>
  <c r="E26" i="2"/>
  <c r="E28" i="2"/>
  <c r="C28" i="2"/>
  <c r="E25" i="2"/>
  <c r="E27" i="2"/>
  <c r="C26" i="2"/>
  <c r="C27" i="2"/>
  <c r="E55" i="2"/>
  <c r="T43" i="2" s="1"/>
  <c r="AF53" i="2" s="1"/>
  <c r="AK53" i="2" s="1"/>
  <c r="E29" i="2"/>
  <c r="C29" i="2"/>
  <c r="AK42" i="2"/>
  <c r="AK56" i="2"/>
  <c r="AK41" i="2"/>
  <c r="AK50" i="2"/>
  <c r="AK51" i="2"/>
  <c r="U38" i="2"/>
  <c r="AF48" i="2"/>
  <c r="U42" i="2"/>
  <c r="AF52" i="2"/>
  <c r="U41" i="2"/>
  <c r="U40" i="2"/>
  <c r="U32" i="2"/>
  <c r="U31" i="2"/>
  <c r="F24" i="5" l="1"/>
  <c r="E38" i="5" s="1"/>
  <c r="N7" i="3" s="1"/>
  <c r="AF53" i="5"/>
  <c r="AK53" i="5" s="1"/>
  <c r="U44" i="5"/>
  <c r="E32" i="5"/>
  <c r="E36" i="5"/>
  <c r="AF55" i="5"/>
  <c r="AK55" i="5" s="1"/>
  <c r="AA28" i="5"/>
  <c r="U45" i="2"/>
  <c r="U47" i="2"/>
  <c r="AF56" i="5"/>
  <c r="U46" i="5"/>
  <c r="U25" i="5"/>
  <c r="J37" i="3" s="1"/>
  <c r="AB29" i="5"/>
  <c r="W25" i="5"/>
  <c r="N37" i="3" s="1"/>
  <c r="V25" i="5"/>
  <c r="L37" i="3" s="1"/>
  <c r="E35" i="5"/>
  <c r="AA29" i="5"/>
  <c r="E33" i="5"/>
  <c r="AK54" i="5"/>
  <c r="F24" i="2"/>
  <c r="E38" i="2" s="1"/>
  <c r="X37" i="2" s="1"/>
  <c r="Y38" i="2" s="1"/>
  <c r="AF54" i="2"/>
  <c r="AK54" i="2" s="1"/>
  <c r="U44" i="2"/>
  <c r="AA29" i="2"/>
  <c r="U25" i="2"/>
  <c r="C37" i="3" s="1"/>
  <c r="AB29" i="2"/>
  <c r="W25" i="2"/>
  <c r="G37" i="3" s="1"/>
  <c r="V25" i="2"/>
  <c r="E37" i="3" s="1"/>
  <c r="AA28" i="2"/>
  <c r="U43" i="2"/>
  <c r="E33" i="2"/>
  <c r="E32" i="2"/>
  <c r="E35" i="2"/>
  <c r="E31" i="2"/>
  <c r="E36" i="2"/>
  <c r="AK52" i="2"/>
  <c r="AK48" i="2"/>
  <c r="AK57" i="2"/>
  <c r="L7" i="3" l="1"/>
  <c r="X37" i="5"/>
  <c r="Y44" i="5" s="1"/>
  <c r="J7" i="3"/>
  <c r="AG50" i="5"/>
  <c r="AI50" i="5" s="1"/>
  <c r="AG39" i="5"/>
  <c r="AI39" i="5" s="1"/>
  <c r="AG51" i="5"/>
  <c r="AI51" i="5" s="1"/>
  <c r="AG54" i="5"/>
  <c r="AI54" i="5" s="1"/>
  <c r="AG46" i="5"/>
  <c r="AI46" i="5" s="1"/>
  <c r="AG54" i="2"/>
  <c r="AI54" i="2" s="1"/>
  <c r="AG43" i="2"/>
  <c r="AI43" i="2" s="1"/>
  <c r="AG37" i="5"/>
  <c r="AI37" i="5" s="1"/>
  <c r="AG47" i="5"/>
  <c r="AI47" i="5" s="1"/>
  <c r="AG40" i="2"/>
  <c r="AI40" i="2" s="1"/>
  <c r="AG43" i="5"/>
  <c r="AI43" i="5" s="1"/>
  <c r="AG42" i="5"/>
  <c r="AI42" i="5" s="1"/>
  <c r="AG56" i="5"/>
  <c r="AI56" i="5" s="1"/>
  <c r="AK56" i="5"/>
  <c r="AG52" i="5"/>
  <c r="AI52" i="5" s="1"/>
  <c r="AG55" i="5"/>
  <c r="AI55" i="5" s="1"/>
  <c r="AG38" i="5"/>
  <c r="AI38" i="5" s="1"/>
  <c r="AG53" i="5"/>
  <c r="AI53" i="5" s="1"/>
  <c r="AG45" i="5"/>
  <c r="AI45" i="5" s="1"/>
  <c r="AG57" i="5"/>
  <c r="AI57" i="5" s="1"/>
  <c r="AG49" i="5"/>
  <c r="AI49" i="5" s="1"/>
  <c r="C7" i="3"/>
  <c r="AG48" i="5"/>
  <c r="AI48" i="5" s="1"/>
  <c r="AG44" i="5"/>
  <c r="AI44" i="5" s="1"/>
  <c r="AG40" i="5"/>
  <c r="AI40" i="5" s="1"/>
  <c r="AG41" i="5"/>
  <c r="AI41" i="5" s="1"/>
  <c r="AG41" i="2"/>
  <c r="AI41" i="2" s="1"/>
  <c r="AG52" i="2"/>
  <c r="AI52" i="2" s="1"/>
  <c r="AG39" i="2"/>
  <c r="AI39" i="2" s="1"/>
  <c r="AG53" i="2"/>
  <c r="AI53" i="2" s="1"/>
  <c r="AG45" i="2"/>
  <c r="AI45" i="2" s="1"/>
  <c r="AG57" i="2"/>
  <c r="AI57" i="2" s="1"/>
  <c r="AG49" i="2"/>
  <c r="AI49" i="2" s="1"/>
  <c r="AG56" i="2"/>
  <c r="AI56" i="2" s="1"/>
  <c r="AG42" i="2"/>
  <c r="AI42" i="2" s="1"/>
  <c r="AG55" i="2"/>
  <c r="AI55" i="2" s="1"/>
  <c r="AG38" i="2"/>
  <c r="AI38" i="2" s="1"/>
  <c r="AG46" i="2"/>
  <c r="AI46" i="2" s="1"/>
  <c r="AG48" i="2"/>
  <c r="AI48" i="2" s="1"/>
  <c r="AG50" i="2"/>
  <c r="AI50" i="2" s="1"/>
  <c r="AG51" i="2"/>
  <c r="AI51" i="2" s="1"/>
  <c r="AG47" i="2"/>
  <c r="AI47" i="2" s="1"/>
  <c r="AG37" i="2"/>
  <c r="AI37" i="2" s="1"/>
  <c r="AG44" i="2"/>
  <c r="AI44" i="2" s="1"/>
  <c r="Y42" i="2"/>
  <c r="Y45" i="2"/>
  <c r="G7" i="3"/>
  <c r="Y47" i="2"/>
  <c r="E7" i="3"/>
  <c r="AA37" i="2"/>
  <c r="Y44" i="2"/>
  <c r="Y40" i="2"/>
  <c r="Y48" i="2"/>
  <c r="Y46" i="2"/>
  <c r="Y39" i="2"/>
  <c r="Y41" i="2"/>
  <c r="Y43" i="2"/>
  <c r="Y37" i="2"/>
  <c r="Y38" i="5" l="1"/>
  <c r="Y43" i="5"/>
  <c r="Y42" i="5"/>
  <c r="Y46" i="5"/>
  <c r="Y39" i="5"/>
  <c r="Y45" i="5"/>
  <c r="Y41" i="5"/>
  <c r="AA37" i="5"/>
  <c r="Y37" i="5"/>
  <c r="Y40" i="5"/>
  <c r="Y47" i="5"/>
  <c r="Y48" i="5"/>
  <c r="AM53" i="5"/>
  <c r="X53" i="3" s="1"/>
  <c r="Y53" i="3" s="1"/>
  <c r="AL53" i="5"/>
  <c r="V53" i="3" s="1"/>
  <c r="AL49" i="5"/>
  <c r="V49" i="3" s="1"/>
  <c r="AL38" i="5"/>
  <c r="V38" i="3" s="1"/>
  <c r="AM37" i="5"/>
  <c r="X37" i="3" s="1"/>
  <c r="Y37" i="3" s="1"/>
  <c r="AM54" i="5"/>
  <c r="X54" i="3" s="1"/>
  <c r="Y54" i="3" s="1"/>
  <c r="AM56" i="2"/>
  <c r="S56" i="3" s="1"/>
  <c r="T56" i="3" s="1"/>
  <c r="AM42" i="5"/>
  <c r="X42" i="3" s="1"/>
  <c r="Y42" i="3" s="1"/>
  <c r="AL57" i="5"/>
  <c r="V57" i="3" s="1"/>
  <c r="AM39" i="5"/>
  <c r="X39" i="3" s="1"/>
  <c r="Y39" i="3" s="1"/>
  <c r="AL39" i="5"/>
  <c r="V39" i="3" s="1"/>
  <c r="AM51" i="5"/>
  <c r="X51" i="3" s="1"/>
  <c r="Y51" i="3" s="1"/>
  <c r="AL52" i="5"/>
  <c r="V52" i="3" s="1"/>
  <c r="AM38" i="5"/>
  <c r="X38" i="3" s="1"/>
  <c r="Y38" i="3" s="1"/>
  <c r="AL41" i="5"/>
  <c r="V41" i="3" s="1"/>
  <c r="AM44" i="5"/>
  <c r="X44" i="3" s="1"/>
  <c r="Y44" i="3" s="1"/>
  <c r="AL50" i="5"/>
  <c r="V50" i="3" s="1"/>
  <c r="AM49" i="5"/>
  <c r="X49" i="3" s="1"/>
  <c r="Y49" i="3" s="1"/>
  <c r="AL42" i="5"/>
  <c r="V42" i="3" s="1"/>
  <c r="AM48" i="5"/>
  <c r="X48" i="3" s="1"/>
  <c r="Y48" i="3" s="1"/>
  <c r="AM40" i="5"/>
  <c r="X40" i="3" s="1"/>
  <c r="Y40" i="3" s="1"/>
  <c r="AL56" i="5"/>
  <c r="V56" i="3" s="1"/>
  <c r="AL51" i="5"/>
  <c r="V51" i="3" s="1"/>
  <c r="AL46" i="5"/>
  <c r="V46" i="3" s="1"/>
  <c r="AL44" i="5"/>
  <c r="V44" i="3" s="1"/>
  <c r="AM52" i="5"/>
  <c r="X52" i="3" s="1"/>
  <c r="Y52" i="3" s="1"/>
  <c r="AL45" i="5"/>
  <c r="V45" i="3" s="1"/>
  <c r="AL54" i="5"/>
  <c r="V54" i="3" s="1"/>
  <c r="AM50" i="5"/>
  <c r="X50" i="3" s="1"/>
  <c r="Y50" i="3" s="1"/>
  <c r="AL37" i="5"/>
  <c r="V37" i="3" s="1"/>
  <c r="AM46" i="5"/>
  <c r="X46" i="3" s="1"/>
  <c r="Y46" i="3" s="1"/>
  <c r="AL48" i="5"/>
  <c r="V48" i="3" s="1"/>
  <c r="AL43" i="5"/>
  <c r="V43" i="3" s="1"/>
  <c r="AM47" i="5"/>
  <c r="X47" i="3" s="1"/>
  <c r="Y47" i="3" s="1"/>
  <c r="AM43" i="5"/>
  <c r="X43" i="3" s="1"/>
  <c r="Y43" i="3" s="1"/>
  <c r="AM45" i="5"/>
  <c r="X45" i="3" s="1"/>
  <c r="Y45" i="3" s="1"/>
  <c r="AL55" i="5"/>
  <c r="V55" i="3" s="1"/>
  <c r="AL40" i="5"/>
  <c r="V40" i="3" s="1"/>
  <c r="AM57" i="5"/>
  <c r="X57" i="3" s="1"/>
  <c r="Y57" i="3" s="1"/>
  <c r="AM56" i="5"/>
  <c r="X56" i="3" s="1"/>
  <c r="Y56" i="3" s="1"/>
  <c r="AM42" i="2"/>
  <c r="S42" i="3" s="1"/>
  <c r="T42" i="3" s="1"/>
  <c r="AL47" i="5"/>
  <c r="V47" i="3" s="1"/>
  <c r="AL42" i="2"/>
  <c r="Q42" i="3" s="1"/>
  <c r="AM38" i="2"/>
  <c r="S38" i="3" s="1"/>
  <c r="T38" i="3" s="1"/>
  <c r="AM47" i="2"/>
  <c r="S47" i="3" s="1"/>
  <c r="T47" i="3" s="1"/>
  <c r="AM41" i="2"/>
  <c r="S41" i="3" s="1"/>
  <c r="T41" i="3" s="1"/>
  <c r="AM48" i="2"/>
  <c r="S48" i="3" s="1"/>
  <c r="T48" i="3" s="1"/>
  <c r="AL40" i="2"/>
  <c r="Q40" i="3" s="1"/>
  <c r="AL49" i="2"/>
  <c r="Q49" i="3" s="1"/>
  <c r="AM37" i="2"/>
  <c r="S37" i="3" s="1"/>
  <c r="T37" i="3" s="1"/>
  <c r="AM54" i="2"/>
  <c r="S54" i="3" s="1"/>
  <c r="T54" i="3" s="1"/>
  <c r="AL46" i="2"/>
  <c r="Q46" i="3" s="1"/>
  <c r="AL41" i="2"/>
  <c r="Q41" i="3" s="1"/>
  <c r="AL50" i="2"/>
  <c r="Q50" i="3" s="1"/>
  <c r="AM55" i="2"/>
  <c r="S55" i="3" s="1"/>
  <c r="T55" i="3" s="1"/>
  <c r="AL56" i="2"/>
  <c r="Q56" i="3" s="1"/>
  <c r="AM44" i="2"/>
  <c r="S44" i="3" s="1"/>
  <c r="T44" i="3" s="1"/>
  <c r="AM53" i="2"/>
  <c r="S53" i="3" s="1"/>
  <c r="T53" i="3" s="1"/>
  <c r="AL39" i="2"/>
  <c r="Q39" i="3" s="1"/>
  <c r="AL37" i="2"/>
  <c r="Q37" i="3" s="1"/>
  <c r="AM46" i="2"/>
  <c r="S46" i="3" s="1"/>
  <c r="T46" i="3" s="1"/>
  <c r="AL44" i="2"/>
  <c r="Q44" i="3" s="1"/>
  <c r="AL47" i="2"/>
  <c r="Q47" i="3" s="1"/>
  <c r="AL57" i="2"/>
  <c r="Q57" i="3" s="1"/>
  <c r="AL54" i="2"/>
  <c r="Q54" i="3" s="1"/>
  <c r="AL55" i="2"/>
  <c r="Q55" i="3" s="1"/>
  <c r="AM52" i="2"/>
  <c r="S52" i="3" s="1"/>
  <c r="T52" i="3" s="1"/>
  <c r="AL45" i="2"/>
  <c r="Q45" i="3" s="1"/>
  <c r="AM51" i="2"/>
  <c r="S51" i="3" s="1"/>
  <c r="T51" i="3" s="1"/>
  <c r="AM57" i="2"/>
  <c r="S57" i="3" s="1"/>
  <c r="T57" i="3" s="1"/>
  <c r="AL43" i="2"/>
  <c r="Q43" i="3" s="1"/>
  <c r="AL52" i="2"/>
  <c r="Q52" i="3" s="1"/>
  <c r="AL53" i="2"/>
  <c r="Q53" i="3" s="1"/>
  <c r="AL48" i="2"/>
  <c r="Q48" i="3" s="1"/>
  <c r="AM45" i="2"/>
  <c r="S45" i="3" s="1"/>
  <c r="T45" i="3" s="1"/>
  <c r="AM43" i="2"/>
  <c r="S43" i="3" s="1"/>
  <c r="T43" i="3" s="1"/>
  <c r="AL38" i="2"/>
  <c r="Q38" i="3" s="1"/>
  <c r="AM49" i="2"/>
  <c r="S49" i="3" s="1"/>
  <c r="T49" i="3" s="1"/>
  <c r="AM50" i="2"/>
  <c r="S50" i="3" s="1"/>
  <c r="T50" i="3" s="1"/>
  <c r="AL51" i="2"/>
  <c r="Q51" i="3" s="1"/>
  <c r="AM39" i="2"/>
  <c r="S39" i="3" s="1"/>
  <c r="T39" i="3" s="1"/>
  <c r="AM40" i="2"/>
  <c r="S40" i="3" s="1"/>
  <c r="T40" i="3" s="1"/>
  <c r="AM41" i="5"/>
  <c r="X41" i="3" s="1"/>
  <c r="Y41" i="3" s="1"/>
  <c r="AM55" i="5"/>
  <c r="X55" i="3" s="1"/>
  <c r="Y55" i="3" s="1"/>
  <c r="AB44" i="2"/>
  <c r="Q22" i="3" s="1"/>
  <c r="AB38" i="2"/>
  <c r="Q16" i="3" s="1"/>
  <c r="AB42" i="2"/>
  <c r="Q20" i="3" s="1"/>
  <c r="AC37" i="2"/>
  <c r="S15" i="3" s="1"/>
  <c r="T15" i="3" s="1"/>
  <c r="AB48" i="2"/>
  <c r="Q26" i="3" s="1"/>
  <c r="AC41" i="2"/>
  <c r="S19" i="3" s="1"/>
  <c r="T19" i="3" s="1"/>
  <c r="AB46" i="2"/>
  <c r="Q24" i="3" s="1"/>
  <c r="AC46" i="2"/>
  <c r="S24" i="3" s="1"/>
  <c r="T24" i="3" s="1"/>
  <c r="AB39" i="2"/>
  <c r="Q17" i="3" s="1"/>
  <c r="AC43" i="2"/>
  <c r="S21" i="3" s="1"/>
  <c r="T21" i="3" s="1"/>
  <c r="AC39" i="2"/>
  <c r="S17" i="3" s="1"/>
  <c r="T17" i="3" s="1"/>
  <c r="AB43" i="2"/>
  <c r="Q21" i="3" s="1"/>
  <c r="AC40" i="2"/>
  <c r="S18" i="3" s="1"/>
  <c r="T18" i="3" s="1"/>
  <c r="AC47" i="2"/>
  <c r="S25" i="3" s="1"/>
  <c r="T25" i="3" s="1"/>
  <c r="AB45" i="2"/>
  <c r="Q23" i="3" s="1"/>
  <c r="AB41" i="2"/>
  <c r="Q19" i="3" s="1"/>
  <c r="AC48" i="2"/>
  <c r="S26" i="3" s="1"/>
  <c r="T26" i="3" s="1"/>
  <c r="AC38" i="2"/>
  <c r="S16" i="3" s="1"/>
  <c r="T16" i="3" s="1"/>
  <c r="AC44" i="2"/>
  <c r="S22" i="3" s="1"/>
  <c r="T22" i="3" s="1"/>
  <c r="AB47" i="2"/>
  <c r="Q25" i="3" s="1"/>
  <c r="AB40" i="2"/>
  <c r="Q18" i="3" s="1"/>
  <c r="AB37" i="2"/>
  <c r="Q15" i="3" s="1"/>
  <c r="AC45" i="2"/>
  <c r="S23" i="3" s="1"/>
  <c r="T23" i="3" s="1"/>
  <c r="AC42" i="2"/>
  <c r="S20" i="3" s="1"/>
  <c r="T20" i="3" s="1"/>
  <c r="Q27" i="3" l="1"/>
  <c r="AB38" i="5"/>
  <c r="V16" i="3" s="1"/>
  <c r="AC47" i="5"/>
  <c r="X25" i="3" s="1"/>
  <c r="Y25" i="3" s="1"/>
  <c r="AB47" i="5"/>
  <c r="V25" i="3" s="1"/>
  <c r="AC43" i="5"/>
  <c r="X21" i="3" s="1"/>
  <c r="Y21" i="3" s="1"/>
  <c r="AB42" i="5"/>
  <c r="V20" i="3" s="1"/>
  <c r="AC38" i="5"/>
  <c r="X16" i="3" s="1"/>
  <c r="Y16" i="3" s="1"/>
  <c r="AB48" i="5"/>
  <c r="V26" i="3" s="1"/>
  <c r="AC46" i="5"/>
  <c r="X24" i="3" s="1"/>
  <c r="Y24" i="3" s="1"/>
  <c r="AC48" i="5"/>
  <c r="X26" i="3" s="1"/>
  <c r="Y26" i="3" s="1"/>
  <c r="AC39" i="5"/>
  <c r="X17" i="3" s="1"/>
  <c r="Y17" i="3" s="1"/>
  <c r="AB37" i="5"/>
  <c r="V15" i="3" s="1"/>
  <c r="AC37" i="5"/>
  <c r="X15" i="3" s="1"/>
  <c r="Y15" i="3" s="1"/>
  <c r="AB45" i="5"/>
  <c r="V23" i="3" s="1"/>
  <c r="AC42" i="5"/>
  <c r="X20" i="3" s="1"/>
  <c r="Y20" i="3" s="1"/>
  <c r="AC45" i="5"/>
  <c r="X23" i="3" s="1"/>
  <c r="Y23" i="3" s="1"/>
  <c r="AB43" i="5"/>
  <c r="V21" i="3" s="1"/>
  <c r="AB40" i="5"/>
  <c r="V18" i="3" s="1"/>
  <c r="AB39" i="5"/>
  <c r="V17" i="3" s="1"/>
  <c r="AC40" i="5"/>
  <c r="X18" i="3" s="1"/>
  <c r="Y18" i="3" s="1"/>
  <c r="AB46" i="5"/>
  <c r="V24" i="3" s="1"/>
  <c r="AB41" i="5"/>
  <c r="V19" i="3" s="1"/>
  <c r="AC41" i="5"/>
  <c r="X19" i="3" s="1"/>
  <c r="Y19" i="3" s="1"/>
  <c r="AC44" i="5"/>
  <c r="X22" i="3" s="1"/>
  <c r="Y22" i="3" s="1"/>
  <c r="AB44" i="5"/>
  <c r="V22" i="3" s="1"/>
  <c r="V58" i="3"/>
  <c r="Q58" i="3"/>
  <c r="V10" i="3"/>
  <c r="X10" i="3"/>
  <c r="V27" i="3" l="1"/>
  <c r="AB10" i="3"/>
  <c r="Z10" i="3"/>
</calcChain>
</file>

<file path=xl/sharedStrings.xml><?xml version="1.0" encoding="utf-8"?>
<sst xmlns="http://schemas.openxmlformats.org/spreadsheetml/2006/main" count="187" uniqueCount="67">
  <si>
    <t>OPEN</t>
  </si>
  <si>
    <t>HIGH</t>
  </si>
  <si>
    <t>LOW</t>
  </si>
  <si>
    <t>DATE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</si>
  <si>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</si>
  <si>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</si>
  <si>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</si>
  <si>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</si>
  <si>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</si>
  <si>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</si>
  <si>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</si>
  <si>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</si>
  <si>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Close</t>
  </si>
  <si>
    <t>Min</t>
  </si>
  <si>
    <t>Q1</t>
  </si>
  <si>
    <t>Med</t>
  </si>
  <si>
    <t>Q3</t>
  </si>
  <si>
    <t>Max</t>
  </si>
  <si>
    <t>Box 1</t>
  </si>
  <si>
    <t>Box 2</t>
  </si>
  <si>
    <t>Box 3</t>
  </si>
  <si>
    <t>Whisker Top</t>
  </si>
  <si>
    <t>Whisker Bot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</si>
  <si>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</si>
  <si>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</si>
  <si>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</si>
  <si>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</si>
  <si>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</si>
  <si>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</si>
  <si>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</si>
  <si>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</si>
  <si>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</si>
  <si>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</si>
  <si>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</si>
  <si>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</si>
  <si>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</si>
  <si>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</si>
  <si>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</si>
  <si>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</si>
  <si>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July</t>
  </si>
  <si>
    <t>August</t>
  </si>
  <si>
    <t>September</t>
  </si>
  <si>
    <t>June</t>
  </si>
  <si>
    <t>October</t>
  </si>
  <si>
    <t>November</t>
  </si>
  <si>
    <t>December</t>
  </si>
  <si>
    <t>Month</t>
  </si>
  <si>
    <t>Maximum</t>
  </si>
  <si>
    <t>Minimum</t>
  </si>
  <si>
    <t>Median</t>
  </si>
  <si>
    <t>Percentage of Months Closing higher than the Monthly Open</t>
  </si>
  <si>
    <t>Open</t>
  </si>
  <si>
    <t>High</t>
  </si>
  <si>
    <t>Low</t>
  </si>
  <si>
    <t>Last</t>
  </si>
  <si>
    <t>Net From Open</t>
  </si>
  <si>
    <t>%Net From Open</t>
  </si>
  <si>
    <t>Ranked Perfromance</t>
  </si>
  <si>
    <t>Open Date</t>
  </si>
  <si>
    <t>Designed by Thom Hartle</t>
  </si>
  <si>
    <t>AM</t>
  </si>
  <si>
    <t>CQG Monthly Performance (2002-2022)</t>
  </si>
  <si>
    <t>ZCE</t>
  </si>
  <si>
    <t>ZSE</t>
  </si>
  <si>
    <t xml:space="preserve">Copyright © 2022 CQG, Inc. </t>
  </si>
  <si>
    <t>Check 2004</t>
  </si>
  <si>
    <t>Check for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</si>
</sst>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[$-409]d\-mmm;@"/>
    <numFmt numFmtId="166" formatCode="[$-F400]h:mm:ss\ AM/PM"/>
    <numFmt numFmtId="167" formatCode="[$-409]mmmm\-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000F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1"/>
      <color rgb="FF00000F"/>
      <name val="Calibri"/>
      <family val="2"/>
      <scheme val="minor"/>
    </font>
    <font>
      <sz val="10"/>
      <color theme="0"/>
      <name val="Century Gothic"/>
      <family val="2"/>
    </font>
    <font>
      <sz val="11"/>
      <color rgb="FF00000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>
        <stop position="0">
          <color rgb="FF002060"/>
        </stop>
        <stop position="0.5">
          <color rgb="FF00000F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rgb="FF00000F"/>
        </stop>
        <stop position="1">
          <color rgb="FF002060"/>
        </stop>
      </gradient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 style="thin">
        <color theme="4"/>
      </top>
      <bottom/>
      <diagonal/>
    </border>
    <border>
      <left style="thin">
        <color rgb="FF002060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/>
      <top style="thin">
        <color theme="4"/>
      </top>
      <bottom/>
      <diagonal/>
    </border>
    <border>
      <left style="thin">
        <color rgb="FF002060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/>
      <right/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1" fillId="4" borderId="8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1" fillId="2" borderId="1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4" borderId="5" xfId="0" applyFont="1" applyFill="1" applyBorder="1"/>
    <xf numFmtId="9" fontId="1" fillId="2" borderId="20" xfId="0" applyNumberFormat="1" applyFont="1" applyFill="1" applyBorder="1" applyAlignment="1">
      <alignment horizontal="center"/>
    </xf>
    <xf numFmtId="9" fontId="1" fillId="2" borderId="21" xfId="0" applyNumberFormat="1" applyFont="1" applyFill="1" applyBorder="1" applyAlignment="1">
      <alignment horizontal="center"/>
    </xf>
    <xf numFmtId="10" fontId="1" fillId="2" borderId="21" xfId="0" applyNumberFormat="1" applyFont="1" applyFill="1" applyBorder="1" applyAlignment="1">
      <alignment horizontal="center" shrinkToFit="1"/>
    </xf>
    <xf numFmtId="9" fontId="1" fillId="2" borderId="20" xfId="0" applyNumberFormat="1" applyFont="1" applyFill="1" applyBorder="1"/>
    <xf numFmtId="10" fontId="1" fillId="2" borderId="20" xfId="0" applyNumberFormat="1" applyFont="1" applyFill="1" applyBorder="1"/>
    <xf numFmtId="0" fontId="4" fillId="2" borderId="1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1" fillId="5" borderId="0" xfId="0" applyFont="1" applyFill="1" applyAlignment="1">
      <alignment shrinkToFi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/>
    <xf numFmtId="0" fontId="6" fillId="2" borderId="0" xfId="0" quotePrefix="1" applyFont="1" applyFill="1"/>
    <xf numFmtId="0" fontId="1" fillId="7" borderId="36" xfId="0" applyFont="1" applyFill="1" applyBorder="1"/>
    <xf numFmtId="0" fontId="1" fillId="7" borderId="37" xfId="0" applyFont="1" applyFill="1" applyBorder="1"/>
    <xf numFmtId="0" fontId="1" fillId="7" borderId="38" xfId="0" applyFont="1" applyFill="1" applyBorder="1"/>
    <xf numFmtId="0" fontId="1" fillId="5" borderId="10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shrinkToFit="1"/>
      <protection locked="0"/>
    </xf>
    <xf numFmtId="0" fontId="8" fillId="2" borderId="0" xfId="0" applyFont="1" applyFill="1" applyAlignment="1">
      <alignment horizontal="center"/>
    </xf>
    <xf numFmtId="167" fontId="1" fillId="2" borderId="21" xfId="0" applyNumberFormat="1" applyFont="1" applyFill="1" applyBorder="1" applyAlignment="1">
      <alignment horizontal="center" shrinkToFit="1"/>
    </xf>
    <xf numFmtId="167" fontId="1" fillId="2" borderId="25" xfId="0" applyNumberFormat="1" applyFont="1" applyFill="1" applyBorder="1" applyAlignment="1">
      <alignment horizontal="center" shrinkToFit="1"/>
    </xf>
    <xf numFmtId="0" fontId="7" fillId="2" borderId="26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 shrinkToFit="1"/>
    </xf>
    <xf numFmtId="0" fontId="7" fillId="2" borderId="0" xfId="0" applyFont="1" applyFill="1" applyBorder="1" applyAlignment="1">
      <alignment horizontal="left" vertical="top" wrapText="1" shrinkToFit="1"/>
    </xf>
    <xf numFmtId="0" fontId="7" fillId="2" borderId="31" xfId="0" applyFont="1" applyFill="1" applyBorder="1" applyAlignment="1">
      <alignment horizontal="left" vertical="top" wrapText="1" shrinkToFit="1"/>
    </xf>
    <xf numFmtId="0" fontId="7" fillId="2" borderId="14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top" wrapText="1" shrinkToFit="1"/>
    </xf>
    <xf numFmtId="0" fontId="7" fillId="2" borderId="35" xfId="0" applyFont="1" applyFill="1" applyBorder="1" applyAlignment="1">
      <alignment horizontal="left" vertical="top" wrapText="1" shrinkToFit="1"/>
    </xf>
    <xf numFmtId="0" fontId="1" fillId="2" borderId="26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center" shrinkToFit="1"/>
    </xf>
    <xf numFmtId="0" fontId="1" fillId="6" borderId="23" xfId="0" applyFont="1" applyFill="1" applyBorder="1" applyAlignment="1">
      <alignment horizontal="center" shrinkToFit="1"/>
    </xf>
    <xf numFmtId="0" fontId="1" fillId="6" borderId="29" xfId="0" applyFont="1" applyFill="1" applyBorder="1" applyAlignment="1">
      <alignment horizontal="center" shrinkToFit="1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14" fontId="1" fillId="2" borderId="21" xfId="0" applyNumberFormat="1" applyFont="1" applyFill="1" applyBorder="1" applyAlignment="1">
      <alignment horizontal="center"/>
    </xf>
    <xf numFmtId="14" fontId="1" fillId="2" borderId="25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 shrinkToFit="1"/>
    </xf>
    <xf numFmtId="0" fontId="1" fillId="6" borderId="24" xfId="0" applyFont="1" applyFill="1" applyBorder="1" applyAlignment="1">
      <alignment horizontal="center" shrinkToFit="1"/>
    </xf>
    <xf numFmtId="0" fontId="1" fillId="6" borderId="25" xfId="0" applyFont="1" applyFill="1" applyBorder="1" applyAlignment="1">
      <alignment horizontal="center" shrinkToFit="1"/>
    </xf>
    <xf numFmtId="0" fontId="1" fillId="2" borderId="18" xfId="0" applyFont="1" applyFill="1" applyBorder="1" applyAlignment="1" applyProtection="1">
      <alignment horizontal="center" vertical="center" shrinkToFit="1"/>
    </xf>
    <xf numFmtId="0" fontId="1" fillId="2" borderId="19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2" fontId="1" fillId="2" borderId="17" xfId="0" applyNumberFormat="1" applyFont="1" applyFill="1" applyBorder="1" applyAlignment="1">
      <alignment horizontal="center"/>
    </xf>
    <xf numFmtId="0" fontId="0" fillId="0" borderId="17" xfId="0" applyBorder="1" applyAlignment="1"/>
    <xf numFmtId="0" fontId="3" fillId="2" borderId="0" xfId="0" applyFont="1" applyFill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10" fontId="1" fillId="2" borderId="17" xfId="0" applyNumberFormat="1" applyFont="1" applyFill="1" applyBorder="1" applyAlignment="1">
      <alignment horizontal="center"/>
    </xf>
    <xf numFmtId="10" fontId="0" fillId="0" borderId="17" xfId="0" applyNumberFormat="1" applyBorder="1" applyAlignment="1"/>
    <xf numFmtId="0" fontId="1" fillId="3" borderId="17" xfId="0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9" fontId="1" fillId="5" borderId="11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9" fontId="1" fillId="5" borderId="14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9" fontId="1" fillId="5" borderId="12" xfId="0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14" fontId="0" fillId="8" borderId="0" xfId="0" applyNumberFormat="1" applyFill="1" applyAlignment="1">
      <alignment horizontal="center"/>
    </xf>
    <xf numFmtId="2" fontId="0" fillId="8" borderId="0" xfId="0" applyNumberFormat="1" applyFill="1" applyAlignment="1">
      <alignment horizontal="center"/>
    </xf>
    <xf numFmtId="10" fontId="0" fillId="8" borderId="0" xfId="0" applyNumberFormat="1" applyFill="1" applyAlignment="1">
      <alignment horizontal="center"/>
    </xf>
    <xf numFmtId="0" fontId="0" fillId="8" borderId="0" xfId="0" applyNumberFormat="1" applyFill="1" applyAlignment="1">
      <alignment horizontal="center"/>
    </xf>
    <xf numFmtId="14" fontId="0" fillId="8" borderId="0" xfId="0" quotePrefix="1" applyNumberFormat="1" applyFill="1" applyAlignment="1">
      <alignment horizontal="center"/>
    </xf>
    <xf numFmtId="0" fontId="0" fillId="8" borderId="0" xfId="0" applyNumberFormat="1" applyFill="1"/>
    <xf numFmtId="9" fontId="0" fillId="8" borderId="0" xfId="0" applyNumberFormat="1" applyFill="1" applyAlignment="1">
      <alignment horizontal="center"/>
    </xf>
    <xf numFmtId="1" fontId="0" fillId="8" borderId="0" xfId="0" applyNumberFormat="1" applyFill="1" applyAlignment="1">
      <alignment horizontal="center"/>
    </xf>
    <xf numFmtId="0" fontId="0" fillId="8" borderId="0" xfId="0" applyFill="1"/>
    <xf numFmtId="164" fontId="0" fillId="8" borderId="0" xfId="0" applyNumberFormat="1" applyFill="1"/>
    <xf numFmtId="2" fontId="0" fillId="8" borderId="0" xfId="0" applyNumberFormat="1" applyFill="1"/>
    <xf numFmtId="165" fontId="0" fillId="8" borderId="0" xfId="0" applyNumberFormat="1" applyFill="1"/>
    <xf numFmtId="10" fontId="0" fillId="8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362.5</v>
        <stp/>
        <stp>StudyData</stp>
        <stp>ZCE</stp>
        <stp>Bar</stp>
        <stp/>
        <stp>Low</stp>
        <stp>AM</stp>
        <stp>-94</stp>
        <stp>All</stp>
        <stp/>
        <stp/>
        <stp>FALSE</stp>
        <stp>T</stp>
        <tr r="E96" s="4"/>
      </tp>
      <tp>
        <v>356.75</v>
        <stp/>
        <stp>StudyData</stp>
        <stp>ZCE</stp>
        <stp>Bar</stp>
        <stp/>
        <stp>Low</stp>
        <stp>AM</stp>
        <stp>-84</stp>
        <stp>All</stp>
        <stp/>
        <stp/>
        <stp>FALSE</stp>
        <stp>T</stp>
        <tr r="E86" s="4"/>
      </tp>
      <tp>
        <v>355.25</v>
        <stp/>
        <stp>StudyData</stp>
        <stp>ZCE</stp>
        <stp>Bar</stp>
        <stp/>
        <stp>Low</stp>
        <stp>AM</stp>
        <stp>-54</stp>
        <stp>All</stp>
        <stp/>
        <stp/>
        <stp>FALSE</stp>
        <stp>T</stp>
        <tr r="E56" s="4"/>
      </tp>
      <tp>
        <v>407</v>
        <stp/>
        <stp>StudyData</stp>
        <stp>ZCE</stp>
        <stp>Bar</stp>
        <stp/>
        <stp>Low</stp>
        <stp>AM</stp>
        <stp>-44</stp>
        <stp>All</stp>
        <stp/>
        <stp/>
        <stp>FALSE</stp>
        <stp>T</stp>
        <tr r="E46" s="4"/>
      </tp>
      <tp>
        <v>341.75</v>
        <stp/>
        <stp>StudyData</stp>
        <stp>ZCE</stp>
        <stp>Bar</stp>
        <stp/>
        <stp>Low</stp>
        <stp>AM</stp>
        <stp>-74</stp>
        <stp>All</stp>
        <stp/>
        <stp/>
        <stp>FALSE</stp>
        <stp>T</stp>
        <tr r="E76" s="4"/>
      </tp>
      <tp>
        <v>342.5</v>
        <stp/>
        <stp>StudyData</stp>
        <stp>ZCE</stp>
        <stp>Bar</stp>
        <stp/>
        <stp>Low</stp>
        <stp>AM</stp>
        <stp>-64</stp>
        <stp>All</stp>
        <stp/>
        <stp/>
        <stp>FALSE</stp>
        <stp>T</stp>
        <tr r="E66" s="4"/>
      </tp>
      <tp>
        <v>567.25</v>
        <stp/>
        <stp>StudyData</stp>
        <stp>ZCE</stp>
        <stp>Bar</stp>
        <stp/>
        <stp>Low</stp>
        <stp>AM</stp>
        <stp>-14</stp>
        <stp>All</stp>
        <stp/>
        <stp/>
        <stp>FALSE</stp>
        <stp>T</stp>
        <tr r="E16" s="4"/>
      </tp>
      <tp>
        <v>309</v>
        <stp/>
        <stp>StudyData</stp>
        <stp>ZCE</stp>
        <stp>Bar</stp>
        <stp/>
        <stp>Low</stp>
        <stp>AM</stp>
        <stp>-34</stp>
        <stp>All</stp>
        <stp/>
        <stp/>
        <stp>FALSE</stp>
        <stp>T</stp>
        <tr r="E36" s="4"/>
      </tp>
      <tp>
        <v>524.75</v>
        <stp/>
        <stp>StudyData</stp>
        <stp>ZCE</stp>
        <stp>Bar</stp>
        <stp/>
        <stp>Low</stp>
        <stp>AM</stp>
        <stp>-24</stp>
        <stp>All</stp>
        <stp/>
        <stp/>
        <stp>FALSE</stp>
        <stp>T</stp>
        <tr r="E26" s="4"/>
      </tp>
      <tp>
        <v>944.5</v>
        <stp/>
        <stp>StudyData</stp>
        <stp>ZSE</stp>
        <stp>Bar</stp>
        <stp/>
        <stp>Low</stp>
        <stp>AM</stp>
        <stp>-94</stp>
        <stp>All</stp>
        <stp/>
        <stp/>
        <stp>FALSE</stp>
        <stp>T</stp>
        <tr r="E96" s="1"/>
      </tp>
      <tp>
        <v>859.5</v>
        <stp/>
        <stp>StudyData</stp>
        <stp>ZSE</stp>
        <stp>Bar</stp>
        <stp/>
        <stp>Low</stp>
        <stp>AM</stp>
        <stp>-84</stp>
        <stp>All</stp>
        <stp/>
        <stp/>
        <stp>FALSE</stp>
        <stp>T</stp>
        <tr r="E86" s="1"/>
      </tp>
      <tp>
        <v>828.75</v>
        <stp/>
        <stp>StudyData</stp>
        <stp>ZSE</stp>
        <stp>Bar</stp>
        <stp/>
        <stp>Low</stp>
        <stp>AM</stp>
        <stp>-54</stp>
        <stp>All</stp>
        <stp/>
        <stp/>
        <stp>FALSE</stp>
        <stp>T</stp>
        <tr r="E56" s="1"/>
      </tp>
      <tp>
        <v>848.25</v>
        <stp/>
        <stp>StudyData</stp>
        <stp>ZSE</stp>
        <stp>Bar</stp>
        <stp/>
        <stp>Low</stp>
        <stp>AM</stp>
        <stp>-44</stp>
        <stp>All</stp>
        <stp/>
        <stp/>
        <stp>FALSE</stp>
        <stp>T</stp>
        <tr r="E46" s="1"/>
      </tp>
      <tp>
        <v>993.5</v>
        <stp/>
        <stp>StudyData</stp>
        <stp>ZSE</stp>
        <stp>Bar</stp>
        <stp/>
        <stp>Low</stp>
        <stp>AM</stp>
        <stp>-74</stp>
        <stp>All</stp>
        <stp/>
        <stp/>
        <stp>FALSE</stp>
        <stp>T</stp>
        <tr r="E76" s="1"/>
      </tp>
      <tp>
        <v>952.5</v>
        <stp/>
        <stp>StudyData</stp>
        <stp>ZSE</stp>
        <stp>Bar</stp>
        <stp/>
        <stp>Low</stp>
        <stp>AM</stp>
        <stp>-64</stp>
        <stp>All</stp>
        <stp/>
        <stp/>
        <stp>FALSE</stp>
        <stp>T</stp>
        <tr r="E66" s="1"/>
      </tp>
      <tp>
        <v>1216.25</v>
        <stp/>
        <stp>StudyData</stp>
        <stp>ZSE</stp>
        <stp>Bar</stp>
        <stp/>
        <stp>Low</stp>
        <stp>AM</stp>
        <stp>-14</stp>
        <stp>All</stp>
        <stp/>
        <stp/>
        <stp>FALSE</stp>
        <stp>T</stp>
        <tr r="E16" s="1"/>
      </tp>
      <tp>
        <v>818.5</v>
        <stp/>
        <stp>StudyData</stp>
        <stp>ZSE</stp>
        <stp>Bar</stp>
        <stp/>
        <stp>Low</stp>
        <stp>AM</stp>
        <stp>-34</stp>
        <stp>All</stp>
        <stp/>
        <stp/>
        <stp>FALSE</stp>
        <stp>T</stp>
        <tr r="E36" s="1"/>
      </tp>
      <tp>
        <v>1337.25</v>
        <stp/>
        <stp>StudyData</stp>
        <stp>ZSE</stp>
        <stp>Bar</stp>
        <stp/>
        <stp>Low</stp>
        <stp>AM</stp>
        <stp>-24</stp>
        <stp>All</stp>
        <stp/>
        <stp/>
        <stp>FALSE</stp>
        <stp>T</stp>
        <tr r="E26" s="1"/>
      </tp>
      <tp>
        <v>367</v>
        <stp/>
        <stp>StudyData</stp>
        <stp>ZCE</stp>
        <stp>Bar</stp>
        <stp/>
        <stp>Low</stp>
        <stp>AM</stp>
        <stp>-95</stp>
        <stp>All</stp>
        <stp/>
        <stp/>
        <stp>FALSE</stp>
        <stp>T</stp>
        <tr r="E97" s="4"/>
      </tp>
      <tp>
        <v>348.5</v>
        <stp/>
        <stp>StudyData</stp>
        <stp>ZCE</stp>
        <stp>Bar</stp>
        <stp/>
        <stp>Low</stp>
        <stp>AM</stp>
        <stp>-85</stp>
        <stp>All</stp>
        <stp/>
        <stp/>
        <stp>FALSE</stp>
        <stp>T</stp>
        <tr r="E87" s="4"/>
      </tp>
      <tp>
        <v>350.25</v>
        <stp/>
        <stp>StudyData</stp>
        <stp>ZCE</stp>
        <stp>Bar</stp>
        <stp/>
        <stp>Low</stp>
        <stp>AM</stp>
        <stp>-55</stp>
        <stp>All</stp>
        <stp/>
        <stp/>
        <stp>FALSE</stp>
        <stp>T</stp>
        <tr r="E57" s="4"/>
      </tp>
      <tp>
        <v>343</v>
        <stp/>
        <stp>StudyData</stp>
        <stp>ZCE</stp>
        <stp>Bar</stp>
        <stp/>
        <stp>Low</stp>
        <stp>AM</stp>
        <stp>-45</stp>
        <stp>All</stp>
        <stp/>
        <stp/>
        <stp>FALSE</stp>
        <stp>T</stp>
        <tr r="E47" s="4"/>
      </tp>
      <tp>
        <v>335.5</v>
        <stp/>
        <stp>StudyData</stp>
        <stp>ZCE</stp>
        <stp>Bar</stp>
        <stp/>
        <stp>Low</stp>
        <stp>AM</stp>
        <stp>-75</stp>
        <stp>All</stp>
        <stp/>
        <stp/>
        <stp>FALSE</stp>
        <stp>T</stp>
        <tr r="E77" s="4"/>
      </tp>
      <tp>
        <v>345.5</v>
        <stp/>
        <stp>StudyData</stp>
        <stp>ZCE</stp>
        <stp>Bar</stp>
        <stp/>
        <stp>Low</stp>
        <stp>AM</stp>
        <stp>-65</stp>
        <stp>All</stp>
        <stp/>
        <stp/>
        <stp>FALSE</stp>
        <stp>T</stp>
        <tr r="E67" s="4"/>
      </tp>
      <tp>
        <v>547.75</v>
        <stp/>
        <stp>StudyData</stp>
        <stp>ZCE</stp>
        <stp>Bar</stp>
        <stp/>
        <stp>Low</stp>
        <stp>AM</stp>
        <stp>-15</stp>
        <stp>All</stp>
        <stp/>
        <stp/>
        <stp>FALSE</stp>
        <stp>T</stp>
        <tr r="E17" s="4"/>
      </tp>
      <tp>
        <v>332</v>
        <stp/>
        <stp>StudyData</stp>
        <stp>ZCE</stp>
        <stp>Bar</stp>
        <stp/>
        <stp>Low</stp>
        <stp>AM</stp>
        <stp>-35</stp>
        <stp>All</stp>
        <stp/>
        <stp/>
        <stp>FALSE</stp>
        <stp>T</stp>
        <tr r="E37" s="4"/>
      </tp>
      <tp>
        <v>479.5</v>
        <stp/>
        <stp>StudyData</stp>
        <stp>ZCE</stp>
        <stp>Bar</stp>
        <stp/>
        <stp>Low</stp>
        <stp>AM</stp>
        <stp>-25</stp>
        <stp>All</stp>
        <stp/>
        <stp/>
        <stp>FALSE</stp>
        <stp>T</stp>
        <tr r="E27" s="4"/>
      </tp>
      <tp>
        <v>951.25</v>
        <stp/>
        <stp>StudyData</stp>
        <stp>ZSE</stp>
        <stp>Bar</stp>
        <stp/>
        <stp>Low</stp>
        <stp>AM</stp>
        <stp>-95</stp>
        <stp>All</stp>
        <stp/>
        <stp/>
        <stp>FALSE</stp>
        <stp>T</stp>
        <tr r="E97" s="1"/>
      </tp>
      <tp>
        <v>852</v>
        <stp/>
        <stp>StudyData</stp>
        <stp>ZSE</stp>
        <stp>Bar</stp>
        <stp/>
        <stp>Low</stp>
        <stp>AM</stp>
        <stp>-85</stp>
        <stp>All</stp>
        <stp/>
        <stp/>
        <stp>FALSE</stp>
        <stp>T</stp>
        <tr r="E87" s="1"/>
      </tp>
      <tp>
        <v>826.25</v>
        <stp/>
        <stp>StudyData</stp>
        <stp>ZSE</stp>
        <stp>Bar</stp>
        <stp/>
        <stp>Low</stp>
        <stp>AM</stp>
        <stp>-55</stp>
        <stp>All</stp>
        <stp/>
        <stp/>
        <stp>FALSE</stp>
        <stp>T</stp>
        <tr r="E57" s="1"/>
      </tp>
      <tp>
        <v>791</v>
        <stp/>
        <stp>StudyData</stp>
        <stp>ZSE</stp>
        <stp>Bar</stp>
        <stp/>
        <stp>Low</stp>
        <stp>AM</stp>
        <stp>-45</stp>
        <stp>All</stp>
        <stp/>
        <stp/>
        <stp>FALSE</stp>
        <stp>T</stp>
        <tr r="E47" s="1"/>
      </tp>
      <tp>
        <v>975.25</v>
        <stp/>
        <stp>StudyData</stp>
        <stp>ZSE</stp>
        <stp>Bar</stp>
        <stp/>
        <stp>Low</stp>
        <stp>AM</stp>
        <stp>-75</stp>
        <stp>All</stp>
        <stp/>
        <stp/>
        <stp>FALSE</stp>
        <stp>T</stp>
        <tr r="E77" s="1"/>
      </tp>
      <tp>
        <v>937.5</v>
        <stp/>
        <stp>StudyData</stp>
        <stp>ZSE</stp>
        <stp>Bar</stp>
        <stp/>
        <stp>Low</stp>
        <stp>AM</stp>
        <stp>-65</stp>
        <stp>All</stp>
        <stp/>
        <stp/>
        <stp>FALSE</stp>
        <stp>T</stp>
        <tr r="E67" s="1"/>
      </tp>
      <tp>
        <v>1181.25</v>
        <stp/>
        <stp>StudyData</stp>
        <stp>ZSE</stp>
        <stp>Bar</stp>
        <stp/>
        <stp>Low</stp>
        <stp>AM</stp>
        <stp>-15</stp>
        <stp>All</stp>
        <stp/>
        <stp/>
        <stp>FALSE</stp>
        <stp>T</stp>
        <tr r="E17" s="1"/>
      </tp>
      <tp>
        <v>821</v>
        <stp/>
        <stp>StudyData</stp>
        <stp>ZSE</stp>
        <stp>Bar</stp>
        <stp/>
        <stp>Low</stp>
        <stp>AM</stp>
        <stp>-35</stp>
        <stp>All</stp>
        <stp/>
        <stp/>
        <stp>FALSE</stp>
        <stp>T</stp>
        <tr r="E37" s="1"/>
      </tp>
      <tp>
        <v>1298</v>
        <stp/>
        <stp>StudyData</stp>
        <stp>ZSE</stp>
        <stp>Bar</stp>
        <stp/>
        <stp>Low</stp>
        <stp>AM</stp>
        <stp>-25</stp>
        <stp>All</stp>
        <stp/>
        <stp/>
        <stp>FALSE</stp>
        <stp>T</stp>
        <tr r="E27" s="1"/>
      </tp>
      <tp>
        <v>367.5</v>
        <stp/>
        <stp>StudyData</stp>
        <stp>ZCE</stp>
        <stp>Bar</stp>
        <stp/>
        <stp>Low</stp>
        <stp>AM</stp>
        <stp>-96</stp>
        <stp>All</stp>
        <stp/>
        <stp/>
        <stp>FALSE</stp>
        <stp>T</stp>
        <tr r="E98" s="4"/>
      </tp>
      <tp>
        <v>357</v>
        <stp/>
        <stp>StudyData</stp>
        <stp>ZCE</stp>
        <stp>Bar</stp>
        <stp/>
        <stp>Low</stp>
        <stp>AM</stp>
        <stp>-86</stp>
        <stp>All</stp>
        <stp/>
        <stp/>
        <stp>FALSE</stp>
        <stp>T</stp>
        <tr r="E88" s="4"/>
      </tp>
      <tp>
        <v>338.75</v>
        <stp/>
        <stp>StudyData</stp>
        <stp>ZCE</stp>
        <stp>Bar</stp>
        <stp/>
        <stp>Low</stp>
        <stp>AM</stp>
        <stp>-56</stp>
        <stp>All</stp>
        <stp/>
        <stp/>
        <stp>FALSE</stp>
        <stp>T</stp>
        <tr r="E58" s="4"/>
      </tp>
      <tp>
        <v>351.5</v>
        <stp/>
        <stp>StudyData</stp>
        <stp>ZCE</stp>
        <stp>Bar</stp>
        <stp/>
        <stp>Low</stp>
        <stp>AM</stp>
        <stp>-46</stp>
        <stp>All</stp>
        <stp/>
        <stp/>
        <stp>FALSE</stp>
        <stp>T</stp>
        <tr r="E48" s="4"/>
      </tp>
      <tp>
        <v>335.25</v>
        <stp/>
        <stp>StudyData</stp>
        <stp>ZCE</stp>
        <stp>Bar</stp>
        <stp/>
        <stp>Low</stp>
        <stp>AM</stp>
        <stp>-76</stp>
        <stp>All</stp>
        <stp/>
        <stp/>
        <stp>FALSE</stp>
        <stp>T</stp>
        <tr r="E78" s="4"/>
      </tp>
      <tp>
        <v>344.25</v>
        <stp/>
        <stp>StudyData</stp>
        <stp>ZCE</stp>
        <stp>Bar</stp>
        <stp/>
        <stp>Low</stp>
        <stp>AM</stp>
        <stp>-66</stp>
        <stp>All</stp>
        <stp/>
        <stp/>
        <stp>FALSE</stp>
        <stp>T</stp>
        <tr r="E68" s="4"/>
      </tp>
      <tp>
        <v>506.75</v>
        <stp/>
        <stp>StudyData</stp>
        <stp>ZCE</stp>
        <stp>Bar</stp>
        <stp/>
        <stp>Low</stp>
        <stp>AM</stp>
        <stp>-16</stp>
        <stp>All</stp>
        <stp/>
        <stp/>
        <stp>FALSE</stp>
        <stp>T</stp>
        <tr r="E18" s="4"/>
      </tp>
      <tp>
        <v>365.75</v>
        <stp/>
        <stp>StudyData</stp>
        <stp>ZCE</stp>
        <stp>Bar</stp>
        <stp/>
        <stp>Low</stp>
        <stp>AM</stp>
        <stp>-36</stp>
        <stp>All</stp>
        <stp/>
        <stp/>
        <stp>FALSE</stp>
        <stp>T</stp>
        <tr r="E38" s="4"/>
      </tp>
      <tp>
        <v>414.5</v>
        <stp/>
        <stp>StudyData</stp>
        <stp>ZCE</stp>
        <stp>Bar</stp>
        <stp/>
        <stp>Low</stp>
        <stp>AM</stp>
        <stp>-26</stp>
        <stp>All</stp>
        <stp/>
        <stp/>
        <stp>FALSE</stp>
        <stp>T</stp>
        <tr r="E28" s="4"/>
      </tp>
      <tp>
        <v>956.5</v>
        <stp/>
        <stp>StudyData</stp>
        <stp>ZSE</stp>
        <stp>Bar</stp>
        <stp/>
        <stp>Low</stp>
        <stp>AM</stp>
        <stp>-96</stp>
        <stp>All</stp>
        <stp/>
        <stp/>
        <stp>FALSE</stp>
        <stp>T</stp>
        <tr r="E98" s="1"/>
      </tp>
      <tp>
        <v>854</v>
        <stp/>
        <stp>StudyData</stp>
        <stp>ZSE</stp>
        <stp>Bar</stp>
        <stp/>
        <stp>Low</stp>
        <stp>AM</stp>
        <stp>-86</stp>
        <stp>All</stp>
        <stp/>
        <stp/>
        <stp>FALSE</stp>
        <stp>T</stp>
        <tr r="E88" s="1"/>
      </tp>
      <tp>
        <v>841.5</v>
        <stp/>
        <stp>StudyData</stp>
        <stp>ZSE</stp>
        <stp>Bar</stp>
        <stp/>
        <stp>Low</stp>
        <stp>AM</stp>
        <stp>-56</stp>
        <stp>All</stp>
        <stp/>
        <stp/>
        <stp>FALSE</stp>
        <stp>T</stp>
        <tr r="E58" s="1"/>
      </tp>
      <tp>
        <v>851.25</v>
        <stp/>
        <stp>StudyData</stp>
        <stp>ZSE</stp>
        <stp>Bar</stp>
        <stp/>
        <stp>Low</stp>
        <stp>AM</stp>
        <stp>-46</stp>
        <stp>All</stp>
        <stp/>
        <stp/>
        <stp>FALSE</stp>
        <stp>T</stp>
        <tr r="E48" s="1"/>
      </tp>
      <tp>
        <v>937.25</v>
        <stp/>
        <stp>StudyData</stp>
        <stp>ZSE</stp>
        <stp>Bar</stp>
        <stp/>
        <stp>Low</stp>
        <stp>AM</stp>
        <stp>-76</stp>
        <stp>All</stp>
        <stp/>
        <stp/>
        <stp>FALSE</stp>
        <stp>T</stp>
        <tr r="E78" s="1"/>
      </tp>
      <tp>
        <v>921</v>
        <stp/>
        <stp>StudyData</stp>
        <stp>ZSE</stp>
        <stp>Bar</stp>
        <stp/>
        <stp>Low</stp>
        <stp>AM</stp>
        <stp>-66</stp>
        <stp>All</stp>
        <stp/>
        <stp/>
        <stp>FALSE</stp>
        <stp>T</stp>
        <tr r="E68" s="1"/>
      </tp>
      <tp>
        <v>1184.5</v>
        <stp/>
        <stp>StudyData</stp>
        <stp>ZSE</stp>
        <stp>Bar</stp>
        <stp/>
        <stp>Low</stp>
        <stp>AM</stp>
        <stp>-16</stp>
        <stp>All</stp>
        <stp/>
        <stp/>
        <stp>FALSE</stp>
        <stp>T</stp>
        <tr r="E18" s="1"/>
      </tp>
      <tp>
        <v>868.75</v>
        <stp/>
        <stp>StudyData</stp>
        <stp>ZSE</stp>
        <stp>Bar</stp>
        <stp/>
        <stp>Low</stp>
        <stp>AM</stp>
        <stp>-36</stp>
        <stp>All</stp>
        <stp/>
        <stp/>
        <stp>FALSE</stp>
        <stp>T</stp>
        <tr r="E38" s="1"/>
      </tp>
      <tp>
        <v>1142.5</v>
        <stp/>
        <stp>StudyData</stp>
        <stp>ZSE</stp>
        <stp>Bar</stp>
        <stp/>
        <stp>Low</stp>
        <stp>AM</stp>
        <stp>-26</stp>
        <stp>All</stp>
        <stp/>
        <stp/>
        <stp>FALSE</stp>
        <stp>T</stp>
        <tr r="E28" s="1"/>
      </tp>
      <tp>
        <v>365.75</v>
        <stp/>
        <stp>StudyData</stp>
        <stp>ZCE</stp>
        <stp>Bar</stp>
        <stp/>
        <stp>Low</stp>
        <stp>AM</stp>
        <stp>-97</stp>
        <stp>All</stp>
        <stp/>
        <stp/>
        <stp>FALSE</stp>
        <stp>T</stp>
        <tr r="E99" s="4"/>
      </tp>
      <tp>
        <v>356</v>
        <stp/>
        <stp>StudyData</stp>
        <stp>ZCE</stp>
        <stp>Bar</stp>
        <stp/>
        <stp>Low</stp>
        <stp>AM</stp>
        <stp>-87</stp>
        <stp>All</stp>
        <stp/>
        <stp/>
        <stp>FALSE</stp>
        <stp>T</stp>
        <tr r="E89" s="4"/>
      </tp>
      <tp>
        <v>390.75</v>
        <stp/>
        <stp>StudyData</stp>
        <stp>ZCE</stp>
        <stp>Bar</stp>
        <stp/>
        <stp>Low</stp>
        <stp>AM</stp>
        <stp>-57</stp>
        <stp>All</stp>
        <stp/>
        <stp/>
        <stp>FALSE</stp>
        <stp>T</stp>
        <tr r="E59" s="4"/>
      </tp>
      <tp>
        <v>356</v>
        <stp/>
        <stp>StudyData</stp>
        <stp>ZCE</stp>
        <stp>Bar</stp>
        <stp/>
        <stp>Low</stp>
        <stp>AM</stp>
        <stp>-47</stp>
        <stp>All</stp>
        <stp/>
        <stp/>
        <stp>FALSE</stp>
        <stp>T</stp>
        <tr r="E49" s="4"/>
      </tp>
      <tp>
        <v>315</v>
        <stp/>
        <stp>StudyData</stp>
        <stp>ZCE</stp>
        <stp>Bar</stp>
        <stp/>
        <stp>Low</stp>
        <stp>AM</stp>
        <stp>-77</stp>
        <stp>All</stp>
        <stp/>
        <stp/>
        <stp>FALSE</stp>
        <stp>T</stp>
        <tr r="E79" s="4"/>
      </tp>
      <tp>
        <v>379.25</v>
        <stp/>
        <stp>StudyData</stp>
        <stp>ZCE</stp>
        <stp>Bar</stp>
        <stp/>
        <stp>Low</stp>
        <stp>AM</stp>
        <stp>-67</stp>
        <stp>All</stp>
        <stp/>
        <stp/>
        <stp>FALSE</stp>
        <stp>T</stp>
        <tr r="E69" s="4"/>
      </tp>
      <tp>
        <v>497.5</v>
        <stp/>
        <stp>StudyData</stp>
        <stp>ZCE</stp>
        <stp>Bar</stp>
        <stp/>
        <stp>Low</stp>
        <stp>AM</stp>
        <stp>-17</stp>
        <stp>All</stp>
        <stp/>
        <stp/>
        <stp>FALSE</stp>
        <stp>T</stp>
        <tr r="E19" s="4"/>
      </tp>
      <tp>
        <v>375.25</v>
        <stp/>
        <stp>StudyData</stp>
        <stp>ZCE</stp>
        <stp>Bar</stp>
        <stp/>
        <stp>Low</stp>
        <stp>AM</stp>
        <stp>-37</stp>
        <stp>All</stp>
        <stp/>
        <stp/>
        <stp>FALSE</stp>
        <stp>T</stp>
        <tr r="E39" s="4"/>
      </tp>
      <tp>
        <v>393</v>
        <stp/>
        <stp>StudyData</stp>
        <stp>ZCE</stp>
        <stp>Bar</stp>
        <stp/>
        <stp>Low</stp>
        <stp>AM</stp>
        <stp>-27</stp>
        <stp>All</stp>
        <stp/>
        <stp/>
        <stp>FALSE</stp>
        <stp>T</stp>
        <tr r="E29" s="4"/>
      </tp>
      <tp>
        <v>955</v>
        <stp/>
        <stp>StudyData</stp>
        <stp>ZSE</stp>
        <stp>Bar</stp>
        <stp/>
        <stp>Low</stp>
        <stp>AM</stp>
        <stp>-97</stp>
        <stp>All</stp>
        <stp/>
        <stp/>
        <stp>FALSE</stp>
        <stp>T</stp>
        <tr r="E99" s="1"/>
      </tp>
      <tp>
        <v>844.25</v>
        <stp/>
        <stp>StudyData</stp>
        <stp>ZSE</stp>
        <stp>Bar</stp>
        <stp/>
        <stp>Low</stp>
        <stp>AM</stp>
        <stp>-87</stp>
        <stp>All</stp>
        <stp/>
        <stp/>
        <stp>FALSE</stp>
        <stp>T</stp>
        <tr r="E89" s="1"/>
      </tp>
      <tp>
        <v>992.5</v>
        <stp/>
        <stp>StudyData</stp>
        <stp>ZSE</stp>
        <stp>Bar</stp>
        <stp/>
        <stp>Low</stp>
        <stp>AM</stp>
        <stp>-57</stp>
        <stp>All</stp>
        <stp/>
        <stp/>
        <stp>FALSE</stp>
        <stp>T</stp>
        <tr r="E59" s="1"/>
      </tp>
      <tp>
        <v>883</v>
        <stp/>
        <stp>StudyData</stp>
        <stp>ZSE</stp>
        <stp>Bar</stp>
        <stp/>
        <stp>Low</stp>
        <stp>AM</stp>
        <stp>-47</stp>
        <stp>All</stp>
        <stp/>
        <stp/>
        <stp>FALSE</stp>
        <stp>T</stp>
        <tr r="E49" s="1"/>
      </tp>
      <tp>
        <v>934</v>
        <stp/>
        <stp>StudyData</stp>
        <stp>ZSE</stp>
        <stp>Bar</stp>
        <stp/>
        <stp>Low</stp>
        <stp>AM</stp>
        <stp>-77</stp>
        <stp>All</stp>
        <stp/>
        <stp/>
        <stp>FALSE</stp>
        <stp>T</stp>
        <tr r="E79" s="1"/>
      </tp>
      <tp>
        <v>963</v>
        <stp/>
        <stp>StudyData</stp>
        <stp>ZSE</stp>
        <stp>Bar</stp>
        <stp/>
        <stp>Low</stp>
        <stp>AM</stp>
        <stp>-67</stp>
        <stp>All</stp>
        <stp/>
        <stp/>
        <stp>FALSE</stp>
        <stp>T</stp>
        <tr r="E69" s="1"/>
      </tp>
      <tp>
        <v>1249</v>
        <stp/>
        <stp>StudyData</stp>
        <stp>ZSE</stp>
        <stp>Bar</stp>
        <stp/>
        <stp>Low</stp>
        <stp>AM</stp>
        <stp>-17</stp>
        <stp>All</stp>
        <stp/>
        <stp/>
        <stp>FALSE</stp>
        <stp>T</stp>
        <tr r="E19" s="1"/>
      </tp>
      <tp>
        <v>872.25</v>
        <stp/>
        <stp>StudyData</stp>
        <stp>ZSE</stp>
        <stp>Bar</stp>
        <stp/>
        <stp>Low</stp>
        <stp>AM</stp>
        <stp>-37</stp>
        <stp>All</stp>
        <stp/>
        <stp/>
        <stp>FALSE</stp>
        <stp>T</stp>
        <tr r="E39" s="1"/>
      </tp>
      <tp>
        <v>1045</v>
        <stp/>
        <stp>StudyData</stp>
        <stp>ZSE</stp>
        <stp>Bar</stp>
        <stp/>
        <stp>Low</stp>
        <stp>AM</stp>
        <stp>-27</stp>
        <stp>All</stp>
        <stp/>
        <stp/>
        <stp>FALSE</stp>
        <stp>T</stp>
        <tr r="E29" s="1"/>
      </tp>
      <tp>
        <v>357.5</v>
        <stp/>
        <stp>StudyData</stp>
        <stp>ZCE</stp>
        <stp>Bar</stp>
        <stp/>
        <stp>Low</stp>
        <stp>AM</stp>
        <stp>-90</stp>
        <stp>All</stp>
        <stp/>
        <stp/>
        <stp>FALSE</stp>
        <stp>T</stp>
        <tr r="E92" s="4"/>
      </tp>
      <tp>
        <v>365.25</v>
        <stp/>
        <stp>StudyData</stp>
        <stp>ZCE</stp>
        <stp>Bar</stp>
        <stp/>
        <stp>Low</stp>
        <stp>AM</stp>
        <stp>-80</stp>
        <stp>All</stp>
        <stp/>
        <stp/>
        <stp>FALSE</stp>
        <stp>T</stp>
        <tr r="E82" s="4"/>
      </tp>
      <tp>
        <v>372.5</v>
        <stp/>
        <stp>StudyData</stp>
        <stp>ZCE</stp>
        <stp>Bar</stp>
        <stp/>
        <stp>Low</stp>
        <stp>AM</stp>
        <stp>-50</stp>
        <stp>All</stp>
        <stp/>
        <stp/>
        <stp>FALSE</stp>
        <stp>T</stp>
        <tr r="E52" s="4"/>
      </tp>
      <tp>
        <v>378.25</v>
        <stp/>
        <stp>StudyData</stp>
        <stp>ZCE</stp>
        <stp>Bar</stp>
        <stp/>
        <stp>Low</stp>
        <stp>AM</stp>
        <stp>-40</stp>
        <stp>All</stp>
        <stp/>
        <stp/>
        <stp>FALSE</stp>
        <stp>T</stp>
        <tr r="E42" s="4"/>
      </tp>
      <tp>
        <v>357.25</v>
        <stp/>
        <stp>StudyData</stp>
        <stp>ZCE</stp>
        <stp>Bar</stp>
        <stp/>
        <stp>Low</stp>
        <stp>AM</stp>
        <stp>-70</stp>
        <stp>All</stp>
        <stp/>
        <stp/>
        <stp>FALSE</stp>
        <stp>T</stp>
        <tr r="E72" s="4"/>
      </tp>
      <tp>
        <v>356.25</v>
        <stp/>
        <stp>StudyData</stp>
        <stp>ZCE</stp>
        <stp>Bar</stp>
        <stp/>
        <stp>Low</stp>
        <stp>AM</stp>
        <stp>-60</stp>
        <stp>All</stp>
        <stp/>
        <stp/>
        <stp>FALSE</stp>
        <stp>T</stp>
        <tr r="E62" s="4"/>
      </tp>
      <tp>
        <v>730.25</v>
        <stp/>
        <stp>StudyData</stp>
        <stp>ZCE</stp>
        <stp>Bar</stp>
        <stp/>
        <stp>Low</stp>
        <stp>AM</stp>
        <stp>-10</stp>
        <stp>All</stp>
        <stp/>
        <stp/>
        <stp>FALSE</stp>
        <stp>T</stp>
        <tr r="E12" s="4"/>
      </tp>
      <tp>
        <v>320</v>
        <stp/>
        <stp>StudyData</stp>
        <stp>ZCE</stp>
        <stp>Bar</stp>
        <stp/>
        <stp>Low</stp>
        <stp>AM</stp>
        <stp>-30</stp>
        <stp>All</stp>
        <stp/>
        <stp/>
        <stp>FALSE</stp>
        <stp>T</stp>
        <tr r="E32" s="4"/>
      </tp>
      <tp>
        <v>514.25</v>
        <stp/>
        <stp>StudyData</stp>
        <stp>ZCE</stp>
        <stp>Bar</stp>
        <stp/>
        <stp>Low</stp>
        <stp>AM</stp>
        <stp>-20</stp>
        <stp>All</stp>
        <stp/>
        <stp/>
        <stp>FALSE</stp>
        <stp>T</stp>
        <tr r="E22" s="4"/>
      </tp>
      <tp>
        <v>855</v>
        <stp/>
        <stp>StudyData</stp>
        <stp>ZSE</stp>
        <stp>Bar</stp>
        <stp/>
        <stp>Low</stp>
        <stp>AM</stp>
        <stp>-90</stp>
        <stp>All</stp>
        <stp/>
        <stp/>
        <stp>FALSE</stp>
        <stp>T</stp>
        <tr r="E92" s="1"/>
      </tp>
      <tp>
        <v>1068</v>
        <stp/>
        <stp>StudyData</stp>
        <stp>ZSE</stp>
        <stp>Bar</stp>
        <stp/>
        <stp>Low</stp>
        <stp>AM</stp>
        <stp>-80</stp>
        <stp>All</stp>
        <stp/>
        <stp/>
        <stp>FALSE</stp>
        <stp>T</stp>
        <tr r="E82" s="1"/>
      </tp>
      <tp>
        <v>879.5</v>
        <stp/>
        <stp>StudyData</stp>
        <stp>ZSE</stp>
        <stp>Bar</stp>
        <stp/>
        <stp>Low</stp>
        <stp>AM</stp>
        <stp>-50</stp>
        <stp>All</stp>
        <stp/>
        <stp/>
        <stp>FALSE</stp>
        <stp>T</stp>
        <tr r="E52" s="1"/>
      </tp>
      <tp>
        <v>903.25</v>
        <stp/>
        <stp>StudyData</stp>
        <stp>ZSE</stp>
        <stp>Bar</stp>
        <stp/>
        <stp>Low</stp>
        <stp>AM</stp>
        <stp>-40</stp>
        <stp>All</stp>
        <stp/>
        <stp/>
        <stp>FALSE</stp>
        <stp>T</stp>
        <tr r="E42" s="1"/>
      </tp>
      <tp>
        <v>929.75</v>
        <stp/>
        <stp>StudyData</stp>
        <stp>ZSE</stp>
        <stp>Bar</stp>
        <stp/>
        <stp>Low</stp>
        <stp>AM</stp>
        <stp>-70</stp>
        <stp>All</stp>
        <stp/>
        <stp/>
        <stp>FALSE</stp>
        <stp>T</stp>
        <tr r="E72" s="1"/>
      </tp>
      <tp>
        <v>967.75</v>
        <stp/>
        <stp>StudyData</stp>
        <stp>ZSE</stp>
        <stp>Bar</stp>
        <stp/>
        <stp>Low</stp>
        <stp>AM</stp>
        <stp>-60</stp>
        <stp>All</stp>
        <stp/>
        <stp/>
        <stp>FALSE</stp>
        <stp>T</stp>
        <tr r="E62" s="1"/>
      </tp>
      <tp>
        <v>1576.75</v>
        <stp/>
        <stp>StudyData</stp>
        <stp>ZSE</stp>
        <stp>Bar</stp>
        <stp/>
        <stp>Low</stp>
        <stp>AM</stp>
        <stp>-10</stp>
        <stp>All</stp>
        <stp/>
        <stp/>
        <stp>FALSE</stp>
        <stp>T</stp>
        <tr r="E12" s="1"/>
      </tp>
      <tp>
        <v>865.25</v>
        <stp/>
        <stp>StudyData</stp>
        <stp>ZSE</stp>
        <stp>Bar</stp>
        <stp/>
        <stp>Low</stp>
        <stp>AM</stp>
        <stp>-30</stp>
        <stp>All</stp>
        <stp/>
        <stp/>
        <stp>FALSE</stp>
        <stp>T</stp>
        <tr r="E32" s="1"/>
      </tp>
      <tp>
        <v>1259.75</v>
        <stp/>
        <stp>StudyData</stp>
        <stp>ZSE</stp>
        <stp>Bar</stp>
        <stp/>
        <stp>Low</stp>
        <stp>AM</stp>
        <stp>-20</stp>
        <stp>All</stp>
        <stp/>
        <stp/>
        <stp>FALSE</stp>
        <stp>T</stp>
        <tr r="E22" s="1"/>
      </tp>
      <tp>
        <v>375.75</v>
        <stp/>
        <stp>StudyData</stp>
        <stp>ZCE</stp>
        <stp>Bar</stp>
        <stp/>
        <stp>Low</stp>
        <stp>AM</stp>
        <stp>-91</stp>
        <stp>All</stp>
        <stp/>
        <stp/>
        <stp>FALSE</stp>
        <stp>T</stp>
        <tr r="E93" s="4"/>
      </tp>
      <tp>
        <v>368</v>
        <stp/>
        <stp>StudyData</stp>
        <stp>ZCE</stp>
        <stp>Bar</stp>
        <stp/>
        <stp>Low</stp>
        <stp>AM</stp>
        <stp>-81</stp>
        <stp>All</stp>
        <stp/>
        <stp/>
        <stp>FALSE</stp>
        <stp>T</stp>
        <tr r="E83" s="4"/>
      </tp>
      <tp>
        <v>355.25</v>
        <stp/>
        <stp>StudyData</stp>
        <stp>ZCE</stp>
        <stp>Bar</stp>
        <stp/>
        <stp>Low</stp>
        <stp>AM</stp>
        <stp>-51</stp>
        <stp>All</stp>
        <stp/>
        <stp/>
        <stp>FALSE</stp>
        <stp>T</stp>
        <tr r="E53" s="4"/>
      </tp>
      <tp>
        <v>352.25</v>
        <stp/>
        <stp>StudyData</stp>
        <stp>ZCE</stp>
        <stp>Bar</stp>
        <stp/>
        <stp>Low</stp>
        <stp>AM</stp>
        <stp>-41</stp>
        <stp>All</stp>
        <stp/>
        <stp/>
        <stp>FALSE</stp>
        <stp>T</stp>
        <tr r="E43" s="4"/>
      </tp>
      <tp>
        <v>354.25</v>
        <stp/>
        <stp>StudyData</stp>
        <stp>ZCE</stp>
        <stp>Bar</stp>
        <stp/>
        <stp>Low</stp>
        <stp>AM</stp>
        <stp>-71</stp>
        <stp>All</stp>
        <stp/>
        <stp/>
        <stp>FALSE</stp>
        <stp>T</stp>
        <tr r="E73" s="4"/>
      </tp>
      <tp>
        <v>345.5</v>
        <stp/>
        <stp>StudyData</stp>
        <stp>ZCE</stp>
        <stp>Bar</stp>
        <stp/>
        <stp>Low</stp>
        <stp>AM</stp>
        <stp>-61</stp>
        <stp>All</stp>
        <stp/>
        <stp/>
        <stp>FALSE</stp>
        <stp>T</stp>
        <tr r="E63" s="4"/>
      </tp>
      <tp>
        <v>692.75</v>
        <stp/>
        <stp>StudyData</stp>
        <stp>ZCE</stp>
        <stp>Bar</stp>
        <stp/>
        <stp>Low</stp>
        <stp>AM</stp>
        <stp>-11</stp>
        <stp>All</stp>
        <stp/>
        <stp/>
        <stp>FALSE</stp>
        <stp>T</stp>
        <tr r="E13" s="4"/>
      </tp>
      <tp>
        <v>325.5</v>
        <stp/>
        <stp>StudyData</stp>
        <stp>ZCE</stp>
        <stp>Bar</stp>
        <stp/>
        <stp>Low</stp>
        <stp>AM</stp>
        <stp>-31</stp>
        <stp>All</stp>
        <stp/>
        <stp/>
        <stp>FALSE</stp>
        <stp>T</stp>
        <tr r="E33" s="4"/>
      </tp>
      <tp>
        <v>602.75</v>
        <stp/>
        <stp>StudyData</stp>
        <stp>ZCE</stp>
        <stp>Bar</stp>
        <stp/>
        <stp>Low</stp>
        <stp>AM</stp>
        <stp>-21</stp>
        <stp>All</stp>
        <stp/>
        <stp/>
        <stp>FALSE</stp>
        <stp>T</stp>
        <tr r="E23" s="4"/>
      </tp>
      <tp>
        <v>931.75</v>
        <stp/>
        <stp>StudyData</stp>
        <stp>ZSE</stp>
        <stp>Bar</stp>
        <stp/>
        <stp>Low</stp>
        <stp>AM</stp>
        <stp>-91</stp>
        <stp>All</stp>
        <stp/>
        <stp/>
        <stp>FALSE</stp>
        <stp>T</stp>
        <tr r="E93" s="1"/>
      </tp>
      <tp>
        <v>1008.5</v>
        <stp/>
        <stp>StudyData</stp>
        <stp>ZSE</stp>
        <stp>Bar</stp>
        <stp/>
        <stp>Low</stp>
        <stp>AM</stp>
        <stp>-81</stp>
        <stp>All</stp>
        <stp/>
        <stp/>
        <stp>FALSE</stp>
        <stp>T</stp>
        <tr r="E83" s="1"/>
      </tp>
      <tp>
        <v>845.75</v>
        <stp/>
        <stp>StudyData</stp>
        <stp>ZSE</stp>
        <stp>Bar</stp>
        <stp/>
        <stp>Low</stp>
        <stp>AM</stp>
        <stp>-51</stp>
        <stp>All</stp>
        <stp/>
        <stp/>
        <stp>FALSE</stp>
        <stp>T</stp>
        <tr r="E53" s="1"/>
      </tp>
      <tp>
        <v>851</v>
        <stp/>
        <stp>StudyData</stp>
        <stp>ZSE</stp>
        <stp>Bar</stp>
        <stp/>
        <stp>Low</stp>
        <stp>AM</stp>
        <stp>-41</stp>
        <stp>All</stp>
        <stp/>
        <stp/>
        <stp>FALSE</stp>
        <stp>T</stp>
        <tr r="E43" s="1"/>
      </tp>
      <tp>
        <v>944.25</v>
        <stp/>
        <stp>StudyData</stp>
        <stp>ZSE</stp>
        <stp>Bar</stp>
        <stp/>
        <stp>Low</stp>
        <stp>AM</stp>
        <stp>-71</stp>
        <stp>All</stp>
        <stp/>
        <stp/>
        <stp>FALSE</stp>
        <stp>T</stp>
        <tr r="E73" s="1"/>
      </tp>
      <tp>
        <v>944.5</v>
        <stp/>
        <stp>StudyData</stp>
        <stp>ZSE</stp>
        <stp>Bar</stp>
        <stp/>
        <stp>Low</stp>
        <stp>AM</stp>
        <stp>-61</stp>
        <stp>All</stp>
        <stp/>
        <stp/>
        <stp>FALSE</stp>
        <stp>T</stp>
        <tr r="E63" s="1"/>
      </tp>
      <tp>
        <v>1613.5</v>
        <stp/>
        <stp>StudyData</stp>
        <stp>ZSE</stp>
        <stp>Bar</stp>
        <stp/>
        <stp>Low</stp>
        <stp>AM</stp>
        <stp>-11</stp>
        <stp>All</stp>
        <stp/>
        <stp/>
        <stp>FALSE</stp>
        <stp>T</stp>
        <tr r="E13" s="1"/>
      </tp>
      <tp>
        <v>871.5</v>
        <stp/>
        <stp>StudyData</stp>
        <stp>ZSE</stp>
        <stp>Bar</stp>
        <stp/>
        <stp>Low</stp>
        <stp>AM</stp>
        <stp>-31</stp>
        <stp>All</stp>
        <stp/>
        <stp/>
        <stp>FALSE</stp>
        <stp>T</stp>
        <tr r="E33" s="1"/>
      </tp>
      <tp>
        <v>1489.25</v>
        <stp/>
        <stp>StudyData</stp>
        <stp>ZSE</stp>
        <stp>Bar</stp>
        <stp/>
        <stp>Low</stp>
        <stp>AM</stp>
        <stp>-21</stp>
        <stp>All</stp>
        <stp/>
        <stp/>
        <stp>FALSE</stp>
        <stp>T</stp>
        <tr r="E23" s="1"/>
      </tp>
      <tp>
        <v>346.75</v>
        <stp/>
        <stp>StudyData</stp>
        <stp>ZCE</stp>
        <stp>Bar</stp>
        <stp/>
        <stp>Low</stp>
        <stp>AM</stp>
        <stp>-92</stp>
        <stp>All</stp>
        <stp/>
        <stp/>
        <stp>FALSE</stp>
        <stp>T</stp>
        <tr r="E94" s="4"/>
      </tp>
      <tp>
        <v>347.25</v>
        <stp/>
        <stp>StudyData</stp>
        <stp>ZCE</stp>
        <stp>Bar</stp>
        <stp/>
        <stp>Low</stp>
        <stp>AM</stp>
        <stp>-82</stp>
        <stp>All</stp>
        <stp/>
        <stp/>
        <stp>FALSE</stp>
        <stp>T</stp>
        <tr r="E84" s="4"/>
      </tp>
      <tp>
        <v>356.5</v>
        <stp/>
        <stp>StudyData</stp>
        <stp>ZCE</stp>
        <stp>Bar</stp>
        <stp/>
        <stp>Low</stp>
        <stp>AM</stp>
        <stp>-52</stp>
        <stp>All</stp>
        <stp/>
        <stp/>
        <stp>FALSE</stp>
        <stp>T</stp>
        <tr r="E54" s="4"/>
      </tp>
      <tp>
        <v>364.25</v>
        <stp/>
        <stp>StudyData</stp>
        <stp>ZCE</stp>
        <stp>Bar</stp>
        <stp/>
        <stp>Low</stp>
        <stp>AM</stp>
        <stp>-42</stp>
        <stp>All</stp>
        <stp/>
        <stp/>
        <stp>FALSE</stp>
        <stp>T</stp>
        <tr r="E44" s="4"/>
      </tp>
      <tp>
        <v>358</v>
        <stp/>
        <stp>StudyData</stp>
        <stp>ZCE</stp>
        <stp>Bar</stp>
        <stp/>
        <stp>Low</stp>
        <stp>AM</stp>
        <stp>-72</stp>
        <stp>All</stp>
        <stp/>
        <stp/>
        <stp>FALSE</stp>
        <stp>T</stp>
        <tr r="E74" s="4"/>
      </tp>
      <tp>
        <v>346.5</v>
        <stp/>
        <stp>StudyData</stp>
        <stp>ZCE</stp>
        <stp>Bar</stp>
        <stp/>
        <stp>Low</stp>
        <stp>AM</stp>
        <stp>-62</stp>
        <stp>All</stp>
        <stp/>
        <stp/>
        <stp>FALSE</stp>
        <stp>T</stp>
        <tr r="E64" s="4"/>
      </tp>
      <tp>
        <v>610.25</v>
        <stp/>
        <stp>StudyData</stp>
        <stp>ZCE</stp>
        <stp>Bar</stp>
        <stp/>
        <stp>Low</stp>
        <stp>AM</stp>
        <stp>-12</stp>
        <stp>All</stp>
        <stp/>
        <stp/>
        <stp>FALSE</stp>
        <stp>T</stp>
        <tr r="E14" s="4"/>
      </tp>
      <tp>
        <v>315</v>
        <stp/>
        <stp>StudyData</stp>
        <stp>ZCE</stp>
        <stp>Bar</stp>
        <stp/>
        <stp>Low</stp>
        <stp>AM</stp>
        <stp>-32</stp>
        <stp>All</stp>
        <stp/>
        <stp/>
        <stp>FALSE</stp>
        <stp>T</stp>
        <tr r="E34" s="4"/>
      </tp>
      <tp>
        <v>549.75</v>
        <stp/>
        <stp>StudyData</stp>
        <stp>ZCE</stp>
        <stp>Bar</stp>
        <stp/>
        <stp>Low</stp>
        <stp>AM</stp>
        <stp>-22</stp>
        <stp>All</stp>
        <stp/>
        <stp/>
        <stp>FALSE</stp>
        <stp>T</stp>
        <tr r="E24" s="4"/>
      </tp>
      <tp>
        <v>921.5</v>
        <stp/>
        <stp>StudyData</stp>
        <stp>ZSE</stp>
        <stp>Bar</stp>
        <stp/>
        <stp>Low</stp>
        <stp>AM</stp>
        <stp>-92</stp>
        <stp>All</stp>
        <stp/>
        <stp/>
        <stp>FALSE</stp>
        <stp>T</stp>
        <tr r="E94" s="1"/>
      </tp>
      <tp>
        <v>901</v>
        <stp/>
        <stp>StudyData</stp>
        <stp>ZSE</stp>
        <stp>Bar</stp>
        <stp/>
        <stp>Low</stp>
        <stp>AM</stp>
        <stp>-82</stp>
        <stp>All</stp>
        <stp/>
        <stp/>
        <stp>FALSE</stp>
        <stp>T</stp>
        <tr r="E84" s="1"/>
      </tp>
      <tp>
        <v>837.25</v>
        <stp/>
        <stp>StudyData</stp>
        <stp>ZSE</stp>
        <stp>Bar</stp>
        <stp/>
        <stp>Low</stp>
        <stp>AM</stp>
        <stp>-52</stp>
        <stp>All</stp>
        <stp/>
        <stp/>
        <stp>FALSE</stp>
        <stp>T</stp>
        <tr r="E54" s="1"/>
      </tp>
      <tp>
        <v>852.5</v>
        <stp/>
        <stp>StudyData</stp>
        <stp>ZSE</stp>
        <stp>Bar</stp>
        <stp/>
        <stp>Low</stp>
        <stp>AM</stp>
        <stp>-42</stp>
        <stp>All</stp>
        <stp/>
        <stp/>
        <stp>FALSE</stp>
        <stp>T</stp>
        <tr r="E44" s="1"/>
      </tp>
      <tp>
        <v>1017</v>
        <stp/>
        <stp>StudyData</stp>
        <stp>ZSE</stp>
        <stp>Bar</stp>
        <stp/>
        <stp>Low</stp>
        <stp>AM</stp>
        <stp>-72</stp>
        <stp>All</stp>
        <stp/>
        <stp/>
        <stp>FALSE</stp>
        <stp>T</stp>
        <tr r="E74" s="1"/>
      </tp>
      <tp>
        <v>946.5</v>
        <stp/>
        <stp>StudyData</stp>
        <stp>ZSE</stp>
        <stp>Bar</stp>
        <stp/>
        <stp>Low</stp>
        <stp>AM</stp>
        <stp>-62</stp>
        <stp>All</stp>
        <stp/>
        <stp/>
        <stp>FALSE</stp>
        <stp>T</stp>
        <tr r="E64" s="1"/>
      </tp>
      <tp>
        <v>1485</v>
        <stp/>
        <stp>StudyData</stp>
        <stp>ZSE</stp>
        <stp>Bar</stp>
        <stp/>
        <stp>Low</stp>
        <stp>AM</stp>
        <stp>-12</stp>
        <stp>All</stp>
        <stp/>
        <stp/>
        <stp>FALSE</stp>
        <stp>T</stp>
        <tr r="E14" s="1"/>
      </tp>
      <tp>
        <v>834</v>
        <stp/>
        <stp>StudyData</stp>
        <stp>ZSE</stp>
        <stp>Bar</stp>
        <stp/>
        <stp>Low</stp>
        <stp>AM</stp>
        <stp>-32</stp>
        <stp>All</stp>
        <stp/>
        <stp/>
        <stp>FALSE</stp>
        <stp>T</stp>
        <tr r="E34" s="1"/>
      </tp>
      <tp>
        <v>1378</v>
        <stp/>
        <stp>StudyData</stp>
        <stp>ZSE</stp>
        <stp>Bar</stp>
        <stp/>
        <stp>Low</stp>
        <stp>AM</stp>
        <stp>-22</stp>
        <stp>All</stp>
        <stp/>
        <stp/>
        <stp>FALSE</stp>
        <stp>T</stp>
        <tr r="E24" s="1"/>
      </tp>
      <tp>
        <v>1784</v>
        <stp/>
        <stp>StudyData</stp>
        <stp>ZSE</stp>
        <stp>Bar</stp>
        <stp/>
        <stp>High</stp>
        <stp>AM</stp>
        <stp>-8</stp>
        <stp>All</stp>
        <stp/>
        <stp/>
        <stp>FALSE</stp>
        <stp>T</stp>
        <tr r="D10" s="1"/>
      </tp>
      <tp>
        <v>800</v>
        <stp/>
        <stp>StudyData</stp>
        <stp>ZCE</stp>
        <stp>Bar</stp>
        <stp/>
        <stp>High</stp>
        <stp>AM</stp>
        <stp>-8</stp>
        <stp>All</stp>
        <stp/>
        <stp/>
        <stp>FALSE</stp>
        <stp>T</stp>
        <tr r="D10" s="4"/>
      </tp>
      <tp>
        <v>348.25</v>
        <stp/>
        <stp>StudyData</stp>
        <stp>ZCE</stp>
        <stp>Bar</stp>
        <stp/>
        <stp>Low</stp>
        <stp>AM</stp>
        <stp>-93</stp>
        <stp>All</stp>
        <stp/>
        <stp/>
        <stp>FALSE</stp>
        <stp>T</stp>
        <tr r="E95" s="4"/>
      </tp>
      <tp>
        <v>347.5</v>
        <stp/>
        <stp>StudyData</stp>
        <stp>ZCE</stp>
        <stp>Bar</stp>
        <stp/>
        <stp>Low</stp>
        <stp>AM</stp>
        <stp>-83</stp>
        <stp>All</stp>
        <stp/>
        <stp/>
        <stp>FALSE</stp>
        <stp>T</stp>
        <tr r="E85" s="4"/>
      </tp>
      <tp>
        <v>342.5</v>
        <stp/>
        <stp>StudyData</stp>
        <stp>ZCE</stp>
        <stp>Bar</stp>
        <stp/>
        <stp>Low</stp>
        <stp>AM</stp>
        <stp>-53</stp>
        <stp>All</stp>
        <stp/>
        <stp/>
        <stp>FALSE</stp>
        <stp>T</stp>
        <tr r="E55" s="4"/>
      </tp>
      <tp>
        <v>409.5</v>
        <stp/>
        <stp>StudyData</stp>
        <stp>ZCE</stp>
        <stp>Bar</stp>
        <stp/>
        <stp>Low</stp>
        <stp>AM</stp>
        <stp>-43</stp>
        <stp>All</stp>
        <stp/>
        <stp/>
        <stp>FALSE</stp>
        <stp>T</stp>
        <tr r="E45" s="4"/>
      </tp>
      <tp>
        <v>351.5</v>
        <stp/>
        <stp>StudyData</stp>
        <stp>ZCE</stp>
        <stp>Bar</stp>
        <stp/>
        <stp>Low</stp>
        <stp>AM</stp>
        <stp>-73</stp>
        <stp>All</stp>
        <stp/>
        <stp/>
        <stp>FALSE</stp>
        <stp>T</stp>
        <tr r="E75" s="4"/>
      </tp>
      <tp>
        <v>336.25</v>
        <stp/>
        <stp>StudyData</stp>
        <stp>ZCE</stp>
        <stp>Bar</stp>
        <stp/>
        <stp>Low</stp>
        <stp>AM</stp>
        <stp>-63</stp>
        <stp>All</stp>
        <stp/>
        <stp/>
        <stp>FALSE</stp>
        <stp>T</stp>
        <tr r="E65" s="4"/>
      </tp>
      <tp>
        <v>584.75</v>
        <stp/>
        <stp>StudyData</stp>
        <stp>ZCE</stp>
        <stp>Bar</stp>
        <stp/>
        <stp>Low</stp>
        <stp>AM</stp>
        <stp>-13</stp>
        <stp>All</stp>
        <stp/>
        <stp/>
        <stp>FALSE</stp>
        <stp>T</stp>
        <tr r="E15" s="4"/>
      </tp>
      <tp>
        <v>312.25</v>
        <stp/>
        <stp>StudyData</stp>
        <stp>ZCE</stp>
        <stp>Bar</stp>
        <stp/>
        <stp>Low</stp>
        <stp>AM</stp>
        <stp>-33</stp>
        <stp>All</stp>
        <stp/>
        <stp/>
        <stp>FALSE</stp>
        <stp>T</stp>
        <tr r="E35" s="4"/>
      </tp>
      <tp>
        <v>529.25</v>
        <stp/>
        <stp>StudyData</stp>
        <stp>ZCE</stp>
        <stp>Bar</stp>
        <stp/>
        <stp>Low</stp>
        <stp>AM</stp>
        <stp>-23</stp>
        <stp>All</stp>
        <stp/>
        <stp/>
        <stp>FALSE</stp>
        <stp>T</stp>
        <tr r="E25" s="4"/>
      </tp>
      <tp>
        <v>920.5</v>
        <stp/>
        <stp>StudyData</stp>
        <stp>ZSE</stp>
        <stp>Bar</stp>
        <stp/>
        <stp>Low</stp>
        <stp>AM</stp>
        <stp>-93</stp>
        <stp>All</stp>
        <stp/>
        <stp/>
        <stp>FALSE</stp>
        <stp>T</stp>
        <tr r="E95" s="1"/>
      </tp>
      <tp>
        <v>856</v>
        <stp/>
        <stp>StudyData</stp>
        <stp>ZSE</stp>
        <stp>Bar</stp>
        <stp/>
        <stp>Low</stp>
        <stp>AM</stp>
        <stp>-83</stp>
        <stp>All</stp>
        <stp/>
        <stp/>
        <stp>FALSE</stp>
        <stp>T</stp>
        <tr r="E85" s="1"/>
      </tp>
      <tp>
        <v>812.25</v>
        <stp/>
        <stp>StudyData</stp>
        <stp>ZSE</stp>
        <stp>Bar</stp>
        <stp/>
        <stp>Low</stp>
        <stp>AM</stp>
        <stp>-53</stp>
        <stp>All</stp>
        <stp/>
        <stp/>
        <stp>FALSE</stp>
        <stp>T</stp>
        <tr r="E55" s="1"/>
      </tp>
      <tp>
        <v>880</v>
        <stp/>
        <stp>StudyData</stp>
        <stp>ZSE</stp>
        <stp>Bar</stp>
        <stp/>
        <stp>Low</stp>
        <stp>AM</stp>
        <stp>-43</stp>
        <stp>All</stp>
        <stp/>
        <stp/>
        <stp>FALSE</stp>
        <stp>T</stp>
        <tr r="E45" s="1"/>
      </tp>
      <tp>
        <v>992.75</v>
        <stp/>
        <stp>StudyData</stp>
        <stp>ZSE</stp>
        <stp>Bar</stp>
        <stp/>
        <stp>Low</stp>
        <stp>AM</stp>
        <stp>-73</stp>
        <stp>All</stp>
        <stp/>
        <stp/>
        <stp>FALSE</stp>
        <stp>T</stp>
        <tr r="E75" s="1"/>
      </tp>
      <tp>
        <v>967</v>
        <stp/>
        <stp>StudyData</stp>
        <stp>ZSE</stp>
        <stp>Bar</stp>
        <stp/>
        <stp>Low</stp>
        <stp>AM</stp>
        <stp>-63</stp>
        <stp>All</stp>
        <stp/>
        <stp/>
        <stp>FALSE</stp>
        <stp>T</stp>
        <tr r="E65" s="1"/>
      </tp>
      <tp>
        <v>1342</v>
        <stp/>
        <stp>StudyData</stp>
        <stp>ZSE</stp>
        <stp>Bar</stp>
        <stp/>
        <stp>Low</stp>
        <stp>AM</stp>
        <stp>-13</stp>
        <stp>All</stp>
        <stp/>
        <stp/>
        <stp>FALSE</stp>
        <stp>T</stp>
        <tr r="E15" s="1"/>
      </tp>
      <tp>
        <v>828.5</v>
        <stp/>
        <stp>StudyData</stp>
        <stp>ZSE</stp>
        <stp>Bar</stp>
        <stp/>
        <stp>Low</stp>
        <stp>AM</stp>
        <stp>-33</stp>
        <stp>All</stp>
        <stp/>
        <stp/>
        <stp>FALSE</stp>
        <stp>T</stp>
        <tr r="E35" s="1"/>
      </tp>
      <tp>
        <v>1364.25</v>
        <stp/>
        <stp>StudyData</stp>
        <stp>ZSE</stp>
        <stp>Bar</stp>
        <stp/>
        <stp>Low</stp>
        <stp>AM</stp>
        <stp>-23</stp>
        <stp>All</stp>
        <stp/>
        <stp/>
        <stp>FALSE</stp>
        <stp>T</stp>
        <tr r="E25" s="1"/>
      </tp>
      <tp>
        <v>1749.25</v>
        <stp/>
        <stp>StudyData</stp>
        <stp>ZSE</stp>
        <stp>Bar</stp>
        <stp/>
        <stp>High</stp>
        <stp>AM</stp>
        <stp>-9</stp>
        <stp>All</stp>
        <stp/>
        <stp/>
        <stp>FALSE</stp>
        <stp>T</stp>
        <tr r="D11" s="1"/>
      </tp>
      <tp>
        <v>813.75</v>
        <stp/>
        <stp>StudyData</stp>
        <stp>ZCE</stp>
        <stp>Bar</stp>
        <stp/>
        <stp>High</stp>
        <stp>AM</stp>
        <stp>-9</stp>
        <stp>All</stp>
        <stp/>
        <stp/>
        <stp>FALSE</stp>
        <stp>T</stp>
        <tr r="D11" s="4"/>
      </tp>
      <tp>
        <v>1484.5</v>
        <stp/>
        <stp>StudyData</stp>
        <stp>ZSE</stp>
        <stp>Bar</stp>
        <stp/>
        <stp>High</stp>
        <stp>AM</stp>
        <stp>-6</stp>
        <stp>All</stp>
        <stp/>
        <stp/>
        <stp>FALSE</stp>
        <stp>T</stp>
        <tr r="D8" s="1"/>
      </tp>
      <tp>
        <v>683.75</v>
        <stp/>
        <stp>StudyData</stp>
        <stp>ZCE</stp>
        <stp>Bar</stp>
        <stp/>
        <stp>High</stp>
        <stp>AM</stp>
        <stp>-6</stp>
        <stp>All</stp>
        <stp/>
        <stp/>
        <stp>FALSE</stp>
        <stp>T</stp>
        <tr r="D8" s="4"/>
      </tp>
      <tp>
        <v>1489</v>
        <stp/>
        <stp>StudyData</stp>
        <stp>ZSE</stp>
        <stp>Bar</stp>
        <stp/>
        <stp>High</stp>
        <stp>AM</stp>
        <stp>-7</stp>
        <stp>All</stp>
        <stp/>
        <stp/>
        <stp>FALSE</stp>
        <stp>T</stp>
        <tr r="D9" s="1"/>
      </tp>
      <tp>
        <v>658.5</v>
        <stp/>
        <stp>StudyData</stp>
        <stp>ZCE</stp>
        <stp>Bar</stp>
        <stp/>
        <stp>High</stp>
        <stp>AM</stp>
        <stp>-7</stp>
        <stp>All</stp>
        <stp/>
        <stp/>
        <stp>FALSE</stp>
        <stp>T</stp>
        <tr r="D9" s="4"/>
      </tp>
      <tp>
        <v>1424</v>
        <stp/>
        <stp>StudyData</stp>
        <stp>ZSE</stp>
        <stp>Bar</stp>
        <stp/>
        <stp>High</stp>
        <stp>AM</stp>
        <stp>-4</stp>
        <stp>All</stp>
        <stp/>
        <stp/>
        <stp>FALSE</stp>
        <stp>T</stp>
        <tr r="D6" s="1"/>
      </tp>
      <tp>
        <v>706.5</v>
        <stp/>
        <stp>StudyData</stp>
        <stp>ZCE</stp>
        <stp>Bar</stp>
        <stp/>
        <stp>High</stp>
        <stp>AM</stp>
        <stp>-4</stp>
        <stp>All</stp>
        <stp/>
        <stp/>
        <stp>FALSE</stp>
        <stp>T</stp>
        <tr r="D6" s="4"/>
      </tp>
      <tp>
        <v>1508.75</v>
        <stp/>
        <stp>StudyData</stp>
        <stp>ZSE</stp>
        <stp>Bar</stp>
        <stp/>
        <stp>High</stp>
        <stp>AM</stp>
        <stp>-5</stp>
        <stp>All</stp>
        <stp/>
        <stp/>
        <stp>FALSE</stp>
        <stp>T</stp>
        <tr r="D7" s="1"/>
      </tp>
      <tp>
        <v>699.5</v>
        <stp/>
        <stp>StudyData</stp>
        <stp>ZCE</stp>
        <stp>Bar</stp>
        <stp/>
        <stp>High</stp>
        <stp>AM</stp>
        <stp>-5</stp>
        <stp>All</stp>
        <stp/>
        <stp/>
        <stp>FALSE</stp>
        <stp>T</stp>
        <tr r="D7" s="4"/>
      </tp>
      <tp>
        <v>377.25</v>
        <stp/>
        <stp>StudyData</stp>
        <stp>ZCE</stp>
        <stp>Bar</stp>
        <stp/>
        <stp>Low</stp>
        <stp>AM</stp>
        <stp>-98</stp>
        <stp>All</stp>
        <stp/>
        <stp/>
        <stp>FALSE</stp>
        <stp>T</stp>
        <tr r="E100" s="4"/>
      </tp>
      <tp>
        <v>372</v>
        <stp/>
        <stp>StudyData</stp>
        <stp>ZCE</stp>
        <stp>Bar</stp>
        <stp/>
        <stp>Low</stp>
        <stp>AM</stp>
        <stp>-88</stp>
        <stp>All</stp>
        <stp/>
        <stp/>
        <stp>FALSE</stp>
        <stp>T</stp>
        <tr r="E90" s="4"/>
      </tp>
      <tp>
        <v>372</v>
        <stp/>
        <stp>StudyData</stp>
        <stp>ZCE</stp>
        <stp>Bar</stp>
        <stp/>
        <stp>Low</stp>
        <stp>AM</stp>
        <stp>-58</stp>
        <stp>All</stp>
        <stp/>
        <stp/>
        <stp>FALSE</stp>
        <stp>T</stp>
        <tr r="E60" s="4"/>
      </tp>
      <tp>
        <v>368.5</v>
        <stp/>
        <stp>StudyData</stp>
        <stp>ZCE</stp>
        <stp>Bar</stp>
        <stp/>
        <stp>Low</stp>
        <stp>AM</stp>
        <stp>-48</stp>
        <stp>All</stp>
        <stp/>
        <stp/>
        <stp>FALSE</stp>
        <stp>T</stp>
        <tr r="E50" s="4"/>
      </tp>
      <tp>
        <v>314.75</v>
        <stp/>
        <stp>StudyData</stp>
        <stp>ZCE</stp>
        <stp>Bar</stp>
        <stp/>
        <stp>Low</stp>
        <stp>AM</stp>
        <stp>-78</stp>
        <stp>All</stp>
        <stp/>
        <stp/>
        <stp>FALSE</stp>
        <stp>T</stp>
        <tr r="E80" s="4"/>
      </tp>
      <tp>
        <v>356.5</v>
        <stp/>
        <stp>StudyData</stp>
        <stp>ZCE</stp>
        <stp>Bar</stp>
        <stp/>
        <stp>Low</stp>
        <stp>AM</stp>
        <stp>-68</stp>
        <stp>All</stp>
        <stp/>
        <stp/>
        <stp>FALSE</stp>
        <stp>T</stp>
        <tr r="E70" s="4"/>
      </tp>
      <tp>
        <v>525.25</v>
        <stp/>
        <stp>StudyData</stp>
        <stp>ZCE</stp>
        <stp>Bar</stp>
        <stp/>
        <stp>Low</stp>
        <stp>AM</stp>
        <stp>-18</stp>
        <stp>All</stp>
        <stp/>
        <stp/>
        <stp>FALSE</stp>
        <stp>T</stp>
        <tr r="E20" s="4"/>
      </tp>
      <tp>
        <v>371</v>
        <stp/>
        <stp>StudyData</stp>
        <stp>ZCE</stp>
        <stp>Bar</stp>
        <stp/>
        <stp>Low</stp>
        <stp>AM</stp>
        <stp>-38</stp>
        <stp>All</stp>
        <stp/>
        <stp/>
        <stp>FALSE</stp>
        <stp>T</stp>
        <tr r="E40" s="4"/>
      </tp>
      <tp>
        <v>377.25</v>
        <stp/>
        <stp>StudyData</stp>
        <stp>ZCE</stp>
        <stp>Bar</stp>
        <stp/>
        <stp>Low</stp>
        <stp>AM</stp>
        <stp>-28</stp>
        <stp>All</stp>
        <stp/>
        <stp/>
        <stp>FALSE</stp>
        <stp>T</stp>
        <tr r="E30" s="4"/>
      </tp>
      <tp>
        <v>983.75</v>
        <stp/>
        <stp>StudyData</stp>
        <stp>ZSE</stp>
        <stp>Bar</stp>
        <stp/>
        <stp>Low</stp>
        <stp>AM</stp>
        <stp>-98</stp>
        <stp>All</stp>
        <stp/>
        <stp/>
        <stp>FALSE</stp>
        <stp>T</stp>
        <tr r="E100" s="1"/>
      </tp>
      <tp>
        <v>868.25</v>
        <stp/>
        <stp>StudyData</stp>
        <stp>ZSE</stp>
        <stp>Bar</stp>
        <stp/>
        <stp>Low</stp>
        <stp>AM</stp>
        <stp>-88</stp>
        <stp>All</stp>
        <stp/>
        <stp/>
        <stp>FALSE</stp>
        <stp>T</stp>
        <tr r="E90" s="1"/>
      </tp>
      <tp>
        <v>983.5</v>
        <stp/>
        <stp>StudyData</stp>
        <stp>ZSE</stp>
        <stp>Bar</stp>
        <stp/>
        <stp>Low</stp>
        <stp>AM</stp>
        <stp>-58</stp>
        <stp>All</stp>
        <stp/>
        <stp/>
        <stp>FALSE</stp>
        <stp>T</stp>
        <tr r="E60" s="1"/>
      </tp>
      <tp>
        <v>893.25</v>
        <stp/>
        <stp>StudyData</stp>
        <stp>ZSE</stp>
        <stp>Bar</stp>
        <stp/>
        <stp>Low</stp>
        <stp>AM</stp>
        <stp>-48</stp>
        <stp>All</stp>
        <stp/>
        <stp/>
        <stp>FALSE</stp>
        <stp>T</stp>
        <tr r="E50" s="1"/>
      </tp>
      <tp>
        <v>938</v>
        <stp/>
        <stp>StudyData</stp>
        <stp>ZSE</stp>
        <stp>Bar</stp>
        <stp/>
        <stp>Low</stp>
        <stp>AM</stp>
        <stp>-78</stp>
        <stp>All</stp>
        <stp/>
        <stp/>
        <stp>FALSE</stp>
        <stp>T</stp>
        <tr r="E80" s="1"/>
      </tp>
      <tp>
        <v>900.25</v>
        <stp/>
        <stp>StudyData</stp>
        <stp>ZSE</stp>
        <stp>Bar</stp>
        <stp/>
        <stp>Low</stp>
        <stp>AM</stp>
        <stp>-68</stp>
        <stp>All</stp>
        <stp/>
        <stp/>
        <stp>FALSE</stp>
        <stp>T</stp>
        <tr r="E70" s="1"/>
      </tp>
      <tp>
        <v>1277.25</v>
        <stp/>
        <stp>StudyData</stp>
        <stp>ZSE</stp>
        <stp>Bar</stp>
        <stp/>
        <stp>Low</stp>
        <stp>AM</stp>
        <stp>-18</stp>
        <stp>All</stp>
        <stp/>
        <stp/>
        <stp>FALSE</stp>
        <stp>T</stp>
        <tr r="E20" s="1"/>
      </tp>
      <tp>
        <v>867.5</v>
        <stp/>
        <stp>StudyData</stp>
        <stp>ZSE</stp>
        <stp>Bar</stp>
        <stp/>
        <stp>Low</stp>
        <stp>AM</stp>
        <stp>-38</stp>
        <stp>All</stp>
        <stp/>
        <stp/>
        <stp>FALSE</stp>
        <stp>T</stp>
        <tr r="E40" s="1"/>
      </tp>
      <tp>
        <v>1013</v>
        <stp/>
        <stp>StudyData</stp>
        <stp>ZSE</stp>
        <stp>Bar</stp>
        <stp/>
        <stp>Low</stp>
        <stp>AM</stp>
        <stp>-28</stp>
        <stp>All</stp>
        <stp/>
        <stp/>
        <stp>FALSE</stp>
        <stp>T</stp>
        <tr r="E30" s="1"/>
      </tp>
      <tp t="s">
        <v>Corn (Globex), Mar 23</v>
        <stp/>
        <stp>ContractData</stp>
        <stp>ZCE</stp>
        <stp>LongDescription</stp>
        <stp/>
        <stp>T</stp>
        <tr r="P8" s="3"/>
        <tr r="D1" s="3"/>
        <tr r="V12" s="3"/>
      </tp>
      <tp t="s">
        <v>Soybeans (Globex), Mar 23</v>
        <stp/>
        <stp>ContractData</stp>
        <stp>ZSE</stp>
        <stp>LongDescription</stp>
        <stp/>
        <stp>T</stp>
        <tr r="P4" s="3"/>
        <tr r="D1" s="3"/>
        <tr r="Q12" s="3"/>
      </tp>
      <tp>
        <v>1537.5</v>
        <stp/>
        <stp>StudyData</stp>
        <stp>ZSE</stp>
        <stp>Bar</stp>
        <stp/>
        <stp>High</stp>
        <stp>AM</stp>
        <stp>-2</stp>
        <stp>All</stp>
        <stp/>
        <stp/>
        <stp>FALSE</stp>
        <stp>T</stp>
        <tr r="D4" s="1"/>
      </tp>
      <tp>
        <v>685</v>
        <stp/>
        <stp>StudyData</stp>
        <stp>ZCE</stp>
        <stp>Bar</stp>
        <stp/>
        <stp>High</stp>
        <stp>AM</stp>
        <stp>-2</stp>
        <stp>All</stp>
        <stp/>
        <stp/>
        <stp>FALSE</stp>
        <stp>T</stp>
        <tr r="D4" s="4"/>
      </tp>
      <tp>
        <v>359</v>
        <stp/>
        <stp>StudyData</stp>
        <stp>ZCE</stp>
        <stp>Bar</stp>
        <stp/>
        <stp>Low</stp>
        <stp>AM</stp>
        <stp>-99</stp>
        <stp>All</stp>
        <stp/>
        <stp/>
        <stp>FALSE</stp>
        <stp>T</stp>
        <tr r="E101" s="4"/>
      </tp>
      <tp>
        <v>360.5</v>
        <stp/>
        <stp>StudyData</stp>
        <stp>ZCE</stp>
        <stp>Bar</stp>
        <stp/>
        <stp>Low</stp>
        <stp>AM</stp>
        <stp>-89</stp>
        <stp>All</stp>
        <stp/>
        <stp/>
        <stp>FALSE</stp>
        <stp>T</stp>
        <tr r="E91" s="4"/>
      </tp>
      <tp>
        <v>369.25</v>
        <stp/>
        <stp>StudyData</stp>
        <stp>ZCE</stp>
        <stp>Bar</stp>
        <stp/>
        <stp>Low</stp>
        <stp>AM</stp>
        <stp>-59</stp>
        <stp>All</stp>
        <stp/>
        <stp/>
        <stp>FALSE</stp>
        <stp>T</stp>
        <tr r="E61" s="4"/>
      </tp>
      <tp>
        <v>371</v>
        <stp/>
        <stp>StudyData</stp>
        <stp>ZCE</stp>
        <stp>Bar</stp>
        <stp/>
        <stp>Low</stp>
        <stp>AM</stp>
        <stp>-49</stp>
        <stp>All</stp>
        <stp/>
        <stp/>
        <stp>FALSE</stp>
        <stp>T</stp>
        <tr r="E51" s="4"/>
      </tp>
      <tp>
        <v>333.25</v>
        <stp/>
        <stp>StudyData</stp>
        <stp>ZCE</stp>
        <stp>Bar</stp>
        <stp/>
        <stp>Low</stp>
        <stp>AM</stp>
        <stp>-79</stp>
        <stp>All</stp>
        <stp/>
        <stp/>
        <stp>FALSE</stp>
        <stp>T</stp>
        <tr r="E81" s="4"/>
      </tp>
      <tp>
        <v>364.25</v>
        <stp/>
        <stp>StudyData</stp>
        <stp>ZCE</stp>
        <stp>Bar</stp>
        <stp/>
        <stp>Low</stp>
        <stp>AM</stp>
        <stp>-69</stp>
        <stp>All</stp>
        <stp/>
        <stp/>
        <stp>FALSE</stp>
        <stp>T</stp>
        <tr r="E71" s="4"/>
      </tp>
      <tp>
        <v>507</v>
        <stp/>
        <stp>StudyData</stp>
        <stp>ZCE</stp>
        <stp>Bar</stp>
        <stp/>
        <stp>Low</stp>
        <stp>AM</stp>
        <stp>-19</stp>
        <stp>All</stp>
        <stp/>
        <stp/>
        <stp>FALSE</stp>
        <stp>T</stp>
        <tr r="E21" s="4"/>
      </tp>
      <tp>
        <v>365.75</v>
        <stp/>
        <stp>StudyData</stp>
        <stp>ZCE</stp>
        <stp>Bar</stp>
        <stp/>
        <stp>Low</stp>
        <stp>AM</stp>
        <stp>-39</stp>
        <stp>All</stp>
        <stp/>
        <stp/>
        <stp>FALSE</stp>
        <stp>T</stp>
        <tr r="E41" s="4"/>
      </tp>
      <tp>
        <v>351</v>
        <stp/>
        <stp>StudyData</stp>
        <stp>ZCE</stp>
        <stp>Bar</stp>
        <stp/>
        <stp>Low</stp>
        <stp>AM</stp>
        <stp>-29</stp>
        <stp>All</stp>
        <stp/>
        <stp/>
        <stp>FALSE</stp>
        <stp>T</stp>
        <tr r="E31" s="4"/>
      </tp>
      <tp>
        <v>995.25</v>
        <stp/>
        <stp>StudyData</stp>
        <stp>ZSE</stp>
        <stp>Bar</stp>
        <stp/>
        <stp>Low</stp>
        <stp>AM</stp>
        <stp>-99</stp>
        <stp>All</stp>
        <stp/>
        <stp/>
        <stp>FALSE</stp>
        <stp>T</stp>
        <tr r="E101" s="1"/>
      </tp>
      <tp>
        <v>853.25</v>
        <stp/>
        <stp>StudyData</stp>
        <stp>ZSE</stp>
        <stp>Bar</stp>
        <stp/>
        <stp>Low</stp>
        <stp>AM</stp>
        <stp>-89</stp>
        <stp>All</stp>
        <stp/>
        <stp/>
        <stp>FALSE</stp>
        <stp>T</stp>
        <tr r="E91" s="1"/>
      </tp>
      <tp>
        <v>1009.25</v>
        <stp/>
        <stp>StudyData</stp>
        <stp>ZSE</stp>
        <stp>Bar</stp>
        <stp/>
        <stp>Low</stp>
        <stp>AM</stp>
        <stp>-59</stp>
        <stp>All</stp>
        <stp/>
        <stp/>
        <stp>FALSE</stp>
        <stp>T</stp>
        <tr r="E61" s="1"/>
      </tp>
      <tp>
        <v>891.25</v>
        <stp/>
        <stp>StudyData</stp>
        <stp>ZSE</stp>
        <stp>Bar</stp>
        <stp/>
        <stp>Low</stp>
        <stp>AM</stp>
        <stp>-49</stp>
        <stp>All</stp>
        <stp/>
        <stp/>
        <stp>FALSE</stp>
        <stp>T</stp>
        <tr r="E51" s="1"/>
      </tp>
      <tp>
        <v>963</v>
        <stp/>
        <stp>StudyData</stp>
        <stp>ZSE</stp>
        <stp>Bar</stp>
        <stp/>
        <stp>Low</stp>
        <stp>AM</stp>
        <stp>-79</stp>
        <stp>All</stp>
        <stp/>
        <stp/>
        <stp>FALSE</stp>
        <stp>T</stp>
        <tr r="E81" s="1"/>
      </tp>
      <tp>
        <v>909.5</v>
        <stp/>
        <stp>StudyData</stp>
        <stp>ZSE</stp>
        <stp>Bar</stp>
        <stp/>
        <stp>Low</stp>
        <stp>AM</stp>
        <stp>-69</stp>
        <stp>All</stp>
        <stp/>
        <stp/>
        <stp>FALSE</stp>
        <stp>T</stp>
        <tr r="E71" s="1"/>
      </tp>
      <tp>
        <v>1300.5</v>
        <stp/>
        <stp>StudyData</stp>
        <stp>ZSE</stp>
        <stp>Bar</stp>
        <stp/>
        <stp>Low</stp>
        <stp>AM</stp>
        <stp>-19</stp>
        <stp>All</stp>
        <stp/>
        <stp/>
        <stp>FALSE</stp>
        <stp>T</stp>
        <tr r="E21" s="1"/>
      </tp>
      <tp>
        <v>875.75</v>
        <stp/>
        <stp>StudyData</stp>
        <stp>ZSE</stp>
        <stp>Bar</stp>
        <stp/>
        <stp>Low</stp>
        <stp>AM</stp>
        <stp>-39</stp>
        <stp>All</stp>
        <stp/>
        <stp/>
        <stp>FALSE</stp>
        <stp>T</stp>
        <tr r="E41" s="1"/>
      </tp>
      <tp>
        <v>942.75</v>
        <stp/>
        <stp>StudyData</stp>
        <stp>ZSE</stp>
        <stp>Bar</stp>
        <stp/>
        <stp>Low</stp>
        <stp>AM</stp>
        <stp>-29</stp>
        <stp>All</stp>
        <stp/>
        <stp/>
        <stp>FALSE</stp>
        <stp>T</stp>
        <tr r="E31" s="1"/>
      </tp>
      <tp>
        <v>1478.5</v>
        <stp/>
        <stp>StudyData</stp>
        <stp>ZSE</stp>
        <stp>Bar</stp>
        <stp/>
        <stp>High</stp>
        <stp>AM</stp>
        <stp>-3</stp>
        <stp>All</stp>
        <stp/>
        <stp/>
        <stp>FALSE</stp>
        <stp>T</stp>
        <tr r="D5" s="1"/>
      </tp>
      <tp>
        <v>698.5</v>
        <stp/>
        <stp>StudyData</stp>
        <stp>ZCE</stp>
        <stp>Bar</stp>
        <stp/>
        <stp>High</stp>
        <stp>AM</stp>
        <stp>-3</stp>
        <stp>All</stp>
        <stp/>
        <stp/>
        <stp>FALSE</stp>
        <stp>T</stp>
        <tr r="D5" s="4"/>
      </tp>
      <tp>
        <v>1548.5</v>
        <stp/>
        <stp>StudyData</stp>
        <stp>ZSE</stp>
        <stp>Bar</stp>
        <stp/>
        <stp>High</stp>
        <stp>AM</stp>
        <stp>-1</stp>
        <stp>All</stp>
        <stp/>
        <stp/>
        <stp>FALSE</stp>
        <stp>T</stp>
        <tr r="D3" s="1"/>
      </tp>
      <tp>
        <v>688.75</v>
        <stp/>
        <stp>StudyData</stp>
        <stp>ZCE</stp>
        <stp>Bar</stp>
        <stp/>
        <stp>High</stp>
        <stp>AM</stp>
        <stp>-1</stp>
        <stp>All</stp>
        <stp/>
        <stp/>
        <stp>FALSE</stp>
        <stp>T</stp>
        <tr r="D3" s="4"/>
      </tp>
      <tp>
        <v>479</v>
        <stp/>
        <stp>StudyData</stp>
        <stp>ZCE</stp>
        <stp>Bar</stp>
        <stp/>
        <stp>Open</stp>
        <stp>AM</stp>
        <stp>-114</stp>
        <stp>All</stp>
        <stp/>
        <stp/>
        <stp>FALSE</stp>
        <stp>T</stp>
        <tr r="C116" s="4"/>
      </tp>
      <tp>
        <v>465</v>
        <stp/>
        <stp>StudyData</stp>
        <stp>ZCE</stp>
        <stp>Bar</stp>
        <stp/>
        <stp>Open</stp>
        <stp>AM</stp>
        <stp>-104</stp>
        <stp>All</stp>
        <stp/>
        <stp/>
        <stp>FALSE</stp>
        <stp>T</stp>
        <tr r="C106" s="4"/>
      </tp>
      <tp>
        <v>608.75</v>
        <stp/>
        <stp>StudyData</stp>
        <stp>ZCE</stp>
        <stp>Bar</stp>
        <stp/>
        <stp>Open</stp>
        <stp>AM</stp>
        <stp>-134</stp>
        <stp>All</stp>
        <stp/>
        <stp/>
        <stp>FALSE</stp>
        <stp>T</stp>
        <tr r="C136" s="4"/>
      </tp>
      <tp>
        <v>760.25</v>
        <stp/>
        <stp>StudyData</stp>
        <stp>ZCE</stp>
        <stp>Bar</stp>
        <stp/>
        <stp>Open</stp>
        <stp>AM</stp>
        <stp>-124</stp>
        <stp>All</stp>
        <stp/>
        <stp/>
        <stp>FALSE</stp>
        <stp>T</stp>
        <tr r="C126" s="4"/>
      </tp>
      <tp>
        <v>345.25</v>
        <stp/>
        <stp>StudyData</stp>
        <stp>ZCE</stp>
        <stp>Bar</stp>
        <stp/>
        <stp>Open</stp>
        <stp>AM</stp>
        <stp>-154</stp>
        <stp>All</stp>
        <stp/>
        <stp/>
        <stp>FALSE</stp>
        <stp>T</stp>
        <tr r="C156" s="4"/>
      </tp>
      <tp>
        <v>658.75</v>
        <stp/>
        <stp>StudyData</stp>
        <stp>ZCE</stp>
        <stp>Bar</stp>
        <stp/>
        <stp>Open</stp>
        <stp>AM</stp>
        <stp>-144</stp>
        <stp>All</stp>
        <stp/>
        <stp/>
        <stp>FALSE</stp>
        <stp>T</stp>
        <tr r="C146" s="4"/>
      </tp>
      <tp>
        <v>609</v>
        <stp/>
        <stp>StudyData</stp>
        <stp>ZCE</stp>
        <stp>Bar</stp>
        <stp/>
        <stp>Open</stp>
        <stp>AM</stp>
        <stp>-174</stp>
        <stp>All</stp>
        <stp/>
        <stp/>
        <stp>FALSE</stp>
        <stp>T</stp>
        <tr r="C176" s="4"/>
      </tp>
      <tp>
        <v>434.25</v>
        <stp/>
        <stp>StudyData</stp>
        <stp>ZCE</stp>
        <stp>Bar</stp>
        <stp/>
        <stp>Open</stp>
        <stp>AM</stp>
        <stp>-164</stp>
        <stp>All</stp>
        <stp/>
        <stp/>
        <stp>FALSE</stp>
        <stp>T</stp>
        <tr r="C166" s="4"/>
      </tp>
      <tp>
        <v>389.75</v>
        <stp/>
        <stp>StudyData</stp>
        <stp>ZCE</stp>
        <stp>Bar</stp>
        <stp/>
        <stp>Open</stp>
        <stp>AM</stp>
        <stp>-194</stp>
        <stp>All</stp>
        <stp/>
        <stp/>
        <stp>FALSE</stp>
        <stp>T</stp>
        <tr r="C196" s="4"/>
      </tp>
      <tp>
        <v>373</v>
        <stp/>
        <stp>StudyData</stp>
        <stp>ZCE</stp>
        <stp>Bar</stp>
        <stp/>
        <stp>Open</stp>
        <stp>AM</stp>
        <stp>-184</stp>
        <stp>All</stp>
        <stp/>
        <stp/>
        <stp>FALSE</stp>
        <stp>T</stp>
        <tr r="C186" s="4"/>
      </tp>
      <tp>
        <v>213.75</v>
        <stp/>
        <stp>StudyData</stp>
        <stp>ZCE</stp>
        <stp>Bar</stp>
        <stp/>
        <stp>Open</stp>
        <stp>AM</stp>
        <stp>-214</stp>
        <stp>All</stp>
        <stp/>
        <stp/>
        <stp>FALSE</stp>
        <stp>T</stp>
        <tr r="C216" s="4"/>
      </tp>
      <tp>
        <v>217.75</v>
        <stp/>
        <stp>StudyData</stp>
        <stp>ZCE</stp>
        <stp>Bar</stp>
        <stp/>
        <stp>Open</stp>
        <stp>AM</stp>
        <stp>-204</stp>
        <stp>All</stp>
        <stp/>
        <stp/>
        <stp>FALSE</stp>
        <stp>T</stp>
        <tr r="C206" s="4"/>
      </tp>
      <tp>
        <v>212.25</v>
        <stp/>
        <stp>StudyData</stp>
        <stp>ZCE</stp>
        <stp>Bar</stp>
        <stp/>
        <stp>Open</stp>
        <stp>AM</stp>
        <stp>-234</stp>
        <stp>All</stp>
        <stp/>
        <stp/>
        <stp>FALSE</stp>
        <stp>T</stp>
        <tr r="C236" s="4"/>
      </tp>
      <tp>
        <v>302.5</v>
        <stp/>
        <stp>StudyData</stp>
        <stp>ZCE</stp>
        <stp>Bar</stp>
        <stp/>
        <stp>Open</stp>
        <stp>AM</stp>
        <stp>-224</stp>
        <stp>All</stp>
        <stp/>
        <stp/>
        <stp>FALSE</stp>
        <stp>T</stp>
        <tr r="C226" s="4"/>
      </tp>
      <tp>
        <v>220</v>
        <stp/>
        <stp>StudyData</stp>
        <stp>ZCE</stp>
        <stp>Bar</stp>
        <stp/>
        <stp>Open</stp>
        <stp>AM</stp>
        <stp>-254</stp>
        <stp>All</stp>
        <stp/>
        <stp/>
        <stp>FALSE</stp>
        <stp>T</stp>
        <tr r="C256" s="4"/>
      </tp>
      <tp>
        <v>251.75</v>
        <stp/>
        <stp>StudyData</stp>
        <stp>ZCE</stp>
        <stp>Bar</stp>
        <stp/>
        <stp>Open</stp>
        <stp>AM</stp>
        <stp>-244</stp>
        <stp>All</stp>
        <stp/>
        <stp/>
        <stp>FALSE</stp>
        <stp>T</stp>
        <tr r="C246" s="4"/>
      </tp>
      <tp>
        <v>236</v>
        <stp/>
        <stp>StudyData</stp>
        <stp>ZCE</stp>
        <stp>Bar</stp>
        <stp/>
        <stp>Open</stp>
        <stp>AM</stp>
        <stp>-274</stp>
        <stp>All</stp>
        <stp/>
        <stp/>
        <stp>FALSE</stp>
        <stp>T</stp>
        <tr r="C276" s="4"/>
      </tp>
      <tp>
        <v>209</v>
        <stp/>
        <stp>StudyData</stp>
        <stp>ZCE</stp>
        <stp>Bar</stp>
        <stp/>
        <stp>Open</stp>
        <stp>AM</stp>
        <stp>-264</stp>
        <stp>All</stp>
        <stp/>
        <stp/>
        <stp>FALSE</stp>
        <stp>T</stp>
        <tr r="C266" s="4"/>
      </tp>
      <tp>
        <v>223</v>
        <stp/>
        <stp>StudyData</stp>
        <stp>ZCE</stp>
        <stp>Bar</stp>
        <stp/>
        <stp>Open</stp>
        <stp>AM</stp>
        <stp>-294</stp>
        <stp>All</stp>
        <stp/>
        <stp/>
        <stp>FALSE</stp>
        <stp>T</stp>
        <tr r="C296" s="4"/>
      </tp>
      <tp>
        <v>215.5</v>
        <stp/>
        <stp>StudyData</stp>
        <stp>ZCE</stp>
        <stp>Bar</stp>
        <stp/>
        <stp>Open</stp>
        <stp>AM</stp>
        <stp>-284</stp>
        <stp>All</stp>
        <stp/>
        <stp/>
        <stp>FALSE</stp>
        <stp>T</stp>
        <tr r="C286" s="4"/>
      </tp>
      <tp>
        <v>661.5</v>
        <stp/>
        <stp>StudyData</stp>
        <stp>ZCE</stp>
        <stp>Bar</stp>
        <stp/>
        <stp>High</stp>
        <stp>AM</stp>
        <stp>-132</stp>
        <stp>All</stp>
        <stp/>
        <stp/>
        <stp>FALSE</stp>
        <stp>T</stp>
        <tr r="D134" s="4"/>
      </tp>
      <tp>
        <v>764</v>
        <stp/>
        <stp>StudyData</stp>
        <stp>ZCE</stp>
        <stp>Bar</stp>
        <stp/>
        <stp>High</stp>
        <stp>AM</stp>
        <stp>-122</stp>
        <stp>All</stp>
        <stp/>
        <stp/>
        <stp>FALSE</stp>
        <stp>T</stp>
        <tr r="D124" s="4"/>
      </tp>
      <tp>
        <v>449.75</v>
        <stp/>
        <stp>StudyData</stp>
        <stp>ZCE</stp>
        <stp>Bar</stp>
        <stp/>
        <stp>High</stp>
        <stp>AM</stp>
        <stp>-112</stp>
        <stp>All</stp>
        <stp/>
        <stp/>
        <stp>FALSE</stp>
        <stp>T</stp>
        <tr r="D114" s="4"/>
      </tp>
      <tp>
        <v>381</v>
        <stp/>
        <stp>StudyData</stp>
        <stp>ZCE</stp>
        <stp>Bar</stp>
        <stp/>
        <stp>High</stp>
        <stp>AM</stp>
        <stp>-102</stp>
        <stp>All</stp>
        <stp/>
        <stp/>
        <stp>FALSE</stp>
        <stp>T</stp>
        <tr r="D104" s="4"/>
      </tp>
      <tp>
        <v>500</v>
        <stp/>
        <stp>StudyData</stp>
        <stp>ZCE</stp>
        <stp>Bar</stp>
        <stp/>
        <stp>High</stp>
        <stp>AM</stp>
        <stp>-172</stp>
        <stp>All</stp>
        <stp/>
        <stp/>
        <stp>FALSE</stp>
        <stp>T</stp>
        <tr r="D174" s="4"/>
      </tp>
      <tp>
        <v>376</v>
        <stp/>
        <stp>StudyData</stp>
        <stp>ZCE</stp>
        <stp>Bar</stp>
        <stp/>
        <stp>High</stp>
        <stp>AM</stp>
        <stp>-162</stp>
        <stp>All</stp>
        <stp/>
        <stp/>
        <stp>FALSE</stp>
        <stp>T</stp>
        <tr r="D164" s="4"/>
      </tp>
      <tp>
        <v>374</v>
        <stp/>
        <stp>StudyData</stp>
        <stp>ZCE</stp>
        <stp>Bar</stp>
        <stp/>
        <stp>High</stp>
        <stp>AM</stp>
        <stp>-152</stp>
        <stp>All</stp>
        <stp/>
        <stp/>
        <stp>FALSE</stp>
        <stp>T</stp>
        <tr r="D154" s="4"/>
      </tp>
      <tp>
        <v>783.75</v>
        <stp/>
        <stp>StudyData</stp>
        <stp>ZCE</stp>
        <stp>Bar</stp>
        <stp/>
        <stp>High</stp>
        <stp>AM</stp>
        <stp>-142</stp>
        <stp>All</stp>
        <stp/>
        <stp/>
        <stp>FALSE</stp>
        <stp>T</stp>
        <tr r="D144" s="4"/>
      </tp>
      <tp>
        <v>450.25</v>
        <stp/>
        <stp>StudyData</stp>
        <stp>ZCE</stp>
        <stp>Bar</stp>
        <stp/>
        <stp>High</stp>
        <stp>AM</stp>
        <stp>-192</stp>
        <stp>All</stp>
        <stp/>
        <stp/>
        <stp>FALSE</stp>
        <stp>T</stp>
        <tr r="D194" s="4"/>
      </tp>
      <tp>
        <v>457</v>
        <stp/>
        <stp>StudyData</stp>
        <stp>ZCE</stp>
        <stp>Bar</stp>
        <stp/>
        <stp>High</stp>
        <stp>AM</stp>
        <stp>-182</stp>
        <stp>All</stp>
        <stp/>
        <stp/>
        <stp>FALSE</stp>
        <stp>T</stp>
        <tr r="D184" s="4"/>
      </tp>
      <tp>
        <v>251</v>
        <stp/>
        <stp>StudyData</stp>
        <stp>ZCE</stp>
        <stp>Bar</stp>
        <stp/>
        <stp>High</stp>
        <stp>AM</stp>
        <stp>-232</stp>
        <stp>All</stp>
        <stp/>
        <stp/>
        <stp>FALSE</stp>
        <stp>T</stp>
        <tr r="D234" s="4"/>
      </tp>
      <tp>
        <v>245.25</v>
        <stp/>
        <stp>StudyData</stp>
        <stp>ZCE</stp>
        <stp>Bar</stp>
        <stp/>
        <stp>High</stp>
        <stp>AM</stp>
        <stp>-222</stp>
        <stp>All</stp>
        <stp/>
        <stp/>
        <stp>FALSE</stp>
        <stp>T</stp>
        <tr r="D224" s="4"/>
      </tp>
      <tp>
        <v>254.5</v>
        <stp/>
        <stp>StudyData</stp>
        <stp>ZCE</stp>
        <stp>Bar</stp>
        <stp/>
        <stp>High</stp>
        <stp>AM</stp>
        <stp>-212</stp>
        <stp>All</stp>
        <stp/>
        <stp/>
        <stp>FALSE</stp>
        <stp>T</stp>
        <tr r="D214" s="4"/>
      </tp>
      <tp>
        <v>251.5</v>
        <stp/>
        <stp>StudyData</stp>
        <stp>ZCE</stp>
        <stp>Bar</stp>
        <stp/>
        <stp>High</stp>
        <stp>AM</stp>
        <stp>-202</stp>
        <stp>All</stp>
        <stp/>
        <stp/>
        <stp>FALSE</stp>
        <stp>T</stp>
        <tr r="D204" s="4"/>
      </tp>
      <tp>
        <v>232.75</v>
        <stp/>
        <stp>StudyData</stp>
        <stp>ZCE</stp>
        <stp>Bar</stp>
        <stp/>
        <stp>High</stp>
        <stp>AM</stp>
        <stp>-272</stp>
        <stp>All</stp>
        <stp/>
        <stp/>
        <stp>FALSE</stp>
        <stp>T</stp>
        <tr r="D274" s="4"/>
      </tp>
      <tp>
        <v>214.75</v>
        <stp/>
        <stp>StudyData</stp>
        <stp>ZCE</stp>
        <stp>Bar</stp>
        <stp/>
        <stp>High</stp>
        <stp>AM</stp>
        <stp>-262</stp>
        <stp>All</stp>
        <stp/>
        <stp/>
        <stp>FALSE</stp>
        <stp>T</stp>
        <tr r="D264" s="4"/>
      </tp>
      <tp>
        <v>209.75</v>
        <stp/>
        <stp>StudyData</stp>
        <stp>ZCE</stp>
        <stp>Bar</stp>
        <stp/>
        <stp>High</stp>
        <stp>AM</stp>
        <stp>-252</stp>
        <stp>All</stp>
        <stp/>
        <stp/>
        <stp>FALSE</stp>
        <stp>T</stp>
        <tr r="D254" s="4"/>
      </tp>
      <tp>
        <v>243.5</v>
        <stp/>
        <stp>StudyData</stp>
        <stp>ZCE</stp>
        <stp>Bar</stp>
        <stp/>
        <stp>High</stp>
        <stp>AM</stp>
        <stp>-242</stp>
        <stp>All</stp>
        <stp/>
        <stp/>
        <stp>FALSE</stp>
        <stp>T</stp>
        <tr r="D244" s="4"/>
      </tp>
      <tp>
        <v>231</v>
        <stp/>
        <stp>StudyData</stp>
        <stp>ZCE</stp>
        <stp>Bar</stp>
        <stp/>
        <stp>High</stp>
        <stp>AM</stp>
        <stp>-292</stp>
        <stp>All</stp>
        <stp/>
        <stp/>
        <stp>FALSE</stp>
        <stp>T</stp>
        <tr r="D294" s="4"/>
      </tp>
      <tp>
        <v>243.5</v>
        <stp/>
        <stp>StudyData</stp>
        <stp>ZCE</stp>
        <stp>Bar</stp>
        <stp/>
        <stp>High</stp>
        <stp>AM</stp>
        <stp>-282</stp>
        <stp>All</stp>
        <stp/>
        <stp/>
        <stp>FALSE</stp>
        <stp>T</stp>
        <tr r="D284" s="4"/>
      </tp>
      <tp>
        <v>1202.75</v>
        <stp/>
        <stp>StudyData</stp>
        <stp>ZSE</stp>
        <stp>Bar</stp>
        <stp/>
        <stp>Open</stp>
        <stp>AM</stp>
        <stp>-114</stp>
        <stp>All</stp>
        <stp/>
        <stp/>
        <stp>FALSE</stp>
        <stp>T</stp>
        <tr r="C116" s="1"/>
      </tp>
      <tp>
        <v>1488</v>
        <stp/>
        <stp>StudyData</stp>
        <stp>ZSE</stp>
        <stp>Bar</stp>
        <stp/>
        <stp>Open</stp>
        <stp>AM</stp>
        <stp>-104</stp>
        <stp>All</stp>
        <stp/>
        <stp/>
        <stp>FALSE</stp>
        <stp>T</stp>
        <tr r="C106" s="1"/>
      </tp>
      <tp>
        <v>1133.25</v>
        <stp/>
        <stp>StudyData</stp>
        <stp>ZSE</stp>
        <stp>Bar</stp>
        <stp/>
        <stp>Open</stp>
        <stp>AM</stp>
        <stp>-134</stp>
        <stp>All</stp>
        <stp/>
        <stp/>
        <stp>FALSE</stp>
        <stp>T</stp>
        <tr r="C136" s="1"/>
      </tp>
      <tp>
        <v>1596.5</v>
        <stp/>
        <stp>StudyData</stp>
        <stp>ZSE</stp>
        <stp>Bar</stp>
        <stp/>
        <stp>Open</stp>
        <stp>AM</stp>
        <stp>-124</stp>
        <stp>All</stp>
        <stp/>
        <stp/>
        <stp>FALSE</stp>
        <stp>T</stp>
        <tr r="C126" s="1"/>
      </tp>
      <tp>
        <v>940</v>
        <stp/>
        <stp>StudyData</stp>
        <stp>ZSE</stp>
        <stp>Bar</stp>
        <stp/>
        <stp>Open</stp>
        <stp>AM</stp>
        <stp>-154</stp>
        <stp>All</stp>
        <stp/>
        <stp/>
        <stp>FALSE</stp>
        <stp>T</stp>
        <tr r="C156" s="1"/>
      </tp>
      <tp>
        <v>1413.5</v>
        <stp/>
        <stp>StudyData</stp>
        <stp>ZSE</stp>
        <stp>Bar</stp>
        <stp/>
        <stp>Open</stp>
        <stp>AM</stp>
        <stp>-144</stp>
        <stp>All</stp>
        <stp/>
        <stp/>
        <stp>FALSE</stp>
        <stp>T</stp>
        <tr r="C146" s="1"/>
      </tp>
      <tp>
        <v>1401.5</v>
        <stp/>
        <stp>StudyData</stp>
        <stp>ZSE</stp>
        <stp>Bar</stp>
        <stp/>
        <stp>Open</stp>
        <stp>AM</stp>
        <stp>-174</stp>
        <stp>All</stp>
        <stp/>
        <stp/>
        <stp>FALSE</stp>
        <stp>T</stp>
        <tr r="C176" s="1"/>
      </tp>
      <tp>
        <v>1186</v>
        <stp/>
        <stp>StudyData</stp>
        <stp>ZSE</stp>
        <stp>Bar</stp>
        <stp/>
        <stp>Open</stp>
        <stp>AM</stp>
        <stp>-164</stp>
        <stp>All</stp>
        <stp/>
        <stp/>
        <stp>FALSE</stp>
        <stp>T</stp>
        <tr r="C166" s="1"/>
      </tp>
      <tp>
        <v>686</v>
        <stp/>
        <stp>StudyData</stp>
        <stp>ZSE</stp>
        <stp>Bar</stp>
        <stp/>
        <stp>Open</stp>
        <stp>AM</stp>
        <stp>-194</stp>
        <stp>All</stp>
        <stp/>
        <stp/>
        <stp>FALSE</stp>
        <stp>T</stp>
        <tr r="C196" s="1"/>
      </tp>
      <tp>
        <v>991.5</v>
        <stp/>
        <stp>StudyData</stp>
        <stp>ZSE</stp>
        <stp>Bar</stp>
        <stp/>
        <stp>Open</stp>
        <stp>AM</stp>
        <stp>-184</stp>
        <stp>All</stp>
        <stp/>
        <stp/>
        <stp>FALSE</stp>
        <stp>T</stp>
        <tr r="C186" s="1"/>
      </tp>
      <tp>
        <v>630</v>
        <stp/>
        <stp>StudyData</stp>
        <stp>ZSE</stp>
        <stp>Bar</stp>
        <stp/>
        <stp>Open</stp>
        <stp>AM</stp>
        <stp>-214</stp>
        <stp>All</stp>
        <stp/>
        <stp/>
        <stp>FALSE</stp>
        <stp>T</stp>
        <tr r="C216" s="1"/>
      </tp>
      <tp>
        <v>593</v>
        <stp/>
        <stp>StudyData</stp>
        <stp>ZSE</stp>
        <stp>Bar</stp>
        <stp/>
        <stp>Open</stp>
        <stp>AM</stp>
        <stp>-204</stp>
        <stp>All</stp>
        <stp/>
        <stp/>
        <stp>FALSE</stp>
        <stp>T</stp>
        <tr r="C206" s="1"/>
      </tp>
      <tp>
        <v>509</v>
        <stp/>
        <stp>StudyData</stp>
        <stp>ZSE</stp>
        <stp>Bar</stp>
        <stp/>
        <stp>Open</stp>
        <stp>AM</stp>
        <stp>-234</stp>
        <stp>All</stp>
        <stp/>
        <stp/>
        <stp>FALSE</stp>
        <stp>T</stp>
        <tr r="C236" s="1"/>
      </tp>
      <tp>
        <v>828</v>
        <stp/>
        <stp>StudyData</stp>
        <stp>ZSE</stp>
        <stp>Bar</stp>
        <stp/>
        <stp>Open</stp>
        <stp>AM</stp>
        <stp>-224</stp>
        <stp>All</stp>
        <stp/>
        <stp/>
        <stp>FALSE</stp>
        <stp>T</stp>
        <tr r="C226" s="1"/>
      </tp>
      <tp>
        <v>444</v>
        <stp/>
        <stp>StudyData</stp>
        <stp>ZSE</stp>
        <stp>Bar</stp>
        <stp/>
        <stp>Open</stp>
        <stp>AM</stp>
        <stp>-254</stp>
        <stp>All</stp>
        <stp/>
        <stp/>
        <stp>FALSE</stp>
        <stp>T</stp>
        <tr r="C256" s="1"/>
      </tp>
      <tp>
        <v>545.75</v>
        <stp/>
        <stp>StudyData</stp>
        <stp>ZSE</stp>
        <stp>Bar</stp>
        <stp/>
        <stp>Open</stp>
        <stp>AM</stp>
        <stp>-244</stp>
        <stp>All</stp>
        <stp/>
        <stp/>
        <stp>FALSE</stp>
        <stp>T</stp>
        <tr r="C246" s="1"/>
      </tp>
      <tp>
        <v>544</v>
        <stp/>
        <stp>StudyData</stp>
        <stp>ZSE</stp>
        <stp>Bar</stp>
        <stp/>
        <stp>Open</stp>
        <stp>AM</stp>
        <stp>-274</stp>
        <stp>All</stp>
        <stp/>
        <stp/>
        <stp>FALSE</stp>
        <stp>T</stp>
        <tr r="C276" s="1"/>
      </tp>
      <tp>
        <v>459</v>
        <stp/>
        <stp>StudyData</stp>
        <stp>ZSE</stp>
        <stp>Bar</stp>
        <stp/>
        <stp>Open</stp>
        <stp>AM</stp>
        <stp>-264</stp>
        <stp>All</stp>
        <stp/>
        <stp/>
        <stp>FALSE</stp>
        <stp>T</stp>
        <tr r="C266" s="1"/>
      </tp>
      <tp>
        <v>558.5</v>
        <stp/>
        <stp>StudyData</stp>
        <stp>ZSE</stp>
        <stp>Bar</stp>
        <stp/>
        <stp>Open</stp>
        <stp>AM</stp>
        <stp>-294</stp>
        <stp>All</stp>
        <stp/>
        <stp/>
        <stp>FALSE</stp>
        <stp>T</stp>
        <tr r="C296" s="1"/>
      </tp>
      <tp>
        <v>455</v>
        <stp/>
        <stp>StudyData</stp>
        <stp>ZSE</stp>
        <stp>Bar</stp>
        <stp/>
        <stp>Open</stp>
        <stp>AM</stp>
        <stp>-284</stp>
        <stp>All</stp>
        <stp/>
        <stp/>
        <stp>FALSE</stp>
        <stp>T</stp>
        <tr r="C286" s="1"/>
      </tp>
      <tp>
        <v>1324.25</v>
        <stp/>
        <stp>StudyData</stp>
        <stp>ZSE</stp>
        <stp>Bar</stp>
        <stp/>
        <stp>High</stp>
        <stp>AM</stp>
        <stp>-132</stp>
        <stp>All</stp>
        <stp/>
        <stp/>
        <stp>FALSE</stp>
        <stp>T</stp>
        <tr r="D134" s="1"/>
      </tp>
      <tp>
        <v>1508.75</v>
        <stp/>
        <stp>StudyData</stp>
        <stp>ZSE</stp>
        <stp>Bar</stp>
        <stp/>
        <stp>High</stp>
        <stp>AM</stp>
        <stp>-122</stp>
        <stp>All</stp>
        <stp/>
        <stp/>
        <stp>FALSE</stp>
        <stp>T</stp>
        <tr r="D124" s="1"/>
      </tp>
      <tp>
        <v>1318.75</v>
        <stp/>
        <stp>StudyData</stp>
        <stp>ZSE</stp>
        <stp>Bar</stp>
        <stp/>
        <stp>High</stp>
        <stp>AM</stp>
        <stp>-112</stp>
        <stp>All</stp>
        <stp/>
        <stp/>
        <stp>FALSE</stp>
        <stp>T</stp>
        <tr r="D114" s="1"/>
      </tp>
      <tp>
        <v>1089.25</v>
        <stp/>
        <stp>StudyData</stp>
        <stp>ZSE</stp>
        <stp>Bar</stp>
        <stp/>
        <stp>High</stp>
        <stp>AM</stp>
        <stp>-102</stp>
        <stp>All</stp>
        <stp/>
        <stp/>
        <stp>FALSE</stp>
        <stp>T</stp>
        <tr r="D104" s="1"/>
      </tp>
      <tp>
        <v>1066</v>
        <stp/>
        <stp>StudyData</stp>
        <stp>ZSE</stp>
        <stp>Bar</stp>
        <stp/>
        <stp>High</stp>
        <stp>AM</stp>
        <stp>-172</stp>
        <stp>All</stp>
        <stp/>
        <stp/>
        <stp>FALSE</stp>
        <stp>T</stp>
        <tr r="D174" s="1"/>
      </tp>
      <tp>
        <v>1066</v>
        <stp/>
        <stp>StudyData</stp>
        <stp>ZSE</stp>
        <stp>Bar</stp>
        <stp/>
        <stp>High</stp>
        <stp>AM</stp>
        <stp>-162</stp>
        <stp>All</stp>
        <stp/>
        <stp/>
        <stp>FALSE</stp>
        <stp>T</stp>
        <tr r="D164" s="1"/>
      </tp>
      <tp>
        <v>971.5</v>
        <stp/>
        <stp>StudyData</stp>
        <stp>ZSE</stp>
        <stp>Bar</stp>
        <stp/>
        <stp>High</stp>
        <stp>AM</stp>
        <stp>-152</stp>
        <stp>All</stp>
        <stp/>
        <stp/>
        <stp>FALSE</stp>
        <stp>T</stp>
        <tr r="D154" s="1"/>
      </tp>
      <tp>
        <v>1416.5</v>
        <stp/>
        <stp>StudyData</stp>
        <stp>ZSE</stp>
        <stp>Bar</stp>
        <stp/>
        <stp>High</stp>
        <stp>AM</stp>
        <stp>-142</stp>
        <stp>All</stp>
        <stp/>
        <stp/>
        <stp>FALSE</stp>
        <stp>T</stp>
        <tr r="D144" s="1"/>
      </tp>
      <tp>
        <v>840</v>
        <stp/>
        <stp>StudyData</stp>
        <stp>ZSE</stp>
        <stp>Bar</stp>
        <stp/>
        <stp>High</stp>
        <stp>AM</stp>
        <stp>-192</stp>
        <stp>All</stp>
        <stp/>
        <stp/>
        <stp>FALSE</stp>
        <stp>T</stp>
        <tr r="D194" s="1"/>
      </tp>
      <tp>
        <v>1248</v>
        <stp/>
        <stp>StudyData</stp>
        <stp>ZSE</stp>
        <stp>Bar</stp>
        <stp/>
        <stp>High</stp>
        <stp>AM</stp>
        <stp>-182</stp>
        <stp>All</stp>
        <stp/>
        <stp/>
        <stp>FALSE</stp>
        <stp>T</stp>
        <tr r="D184" s="1"/>
      </tp>
      <tp>
        <v>807</v>
        <stp/>
        <stp>StudyData</stp>
        <stp>ZSE</stp>
        <stp>Bar</stp>
        <stp/>
        <stp>High</stp>
        <stp>AM</stp>
        <stp>-232</stp>
        <stp>All</stp>
        <stp/>
        <stp/>
        <stp>FALSE</stp>
        <stp>T</stp>
        <tr r="D234" s="1"/>
      </tp>
      <tp>
        <v>629</v>
        <stp/>
        <stp>StudyData</stp>
        <stp>ZSE</stp>
        <stp>Bar</stp>
        <stp/>
        <stp>High</stp>
        <stp>AM</stp>
        <stp>-222</stp>
        <stp>All</stp>
        <stp/>
        <stp/>
        <stp>FALSE</stp>
        <stp>T</stp>
        <tr r="D224" s="1"/>
      </tp>
      <tp>
        <v>775</v>
        <stp/>
        <stp>StudyData</stp>
        <stp>ZSE</stp>
        <stp>Bar</stp>
        <stp/>
        <stp>High</stp>
        <stp>AM</stp>
        <stp>-212</stp>
        <stp>All</stp>
        <stp/>
        <stp/>
        <stp>FALSE</stp>
        <stp>T</stp>
        <tr r="D214" s="1"/>
      </tp>
      <tp>
        <v>601</v>
        <stp/>
        <stp>StudyData</stp>
        <stp>ZSE</stp>
        <stp>Bar</stp>
        <stp/>
        <stp>High</stp>
        <stp>AM</stp>
        <stp>-202</stp>
        <stp>All</stp>
        <stp/>
        <stp/>
        <stp>FALSE</stp>
        <stp>T</stp>
        <tr r="D204" s="1"/>
      </tp>
      <tp>
        <v>542</v>
        <stp/>
        <stp>StudyData</stp>
        <stp>ZSE</stp>
        <stp>Bar</stp>
        <stp/>
        <stp>High</stp>
        <stp>AM</stp>
        <stp>-272</stp>
        <stp>All</stp>
        <stp/>
        <stp/>
        <stp>FALSE</stp>
        <stp>T</stp>
        <tr r="D274" s="1"/>
      </tp>
      <tp>
        <v>449</v>
        <stp/>
        <stp>StudyData</stp>
        <stp>ZSE</stp>
        <stp>Bar</stp>
        <stp/>
        <stp>High</stp>
        <stp>AM</stp>
        <stp>-262</stp>
        <stp>All</stp>
        <stp/>
        <stp/>
        <stp>FALSE</stp>
        <stp>T</stp>
        <tr r="D264" s="1"/>
      </tp>
      <tp>
        <v>449.75</v>
        <stp/>
        <stp>StudyData</stp>
        <stp>ZSE</stp>
        <stp>Bar</stp>
        <stp/>
        <stp>High</stp>
        <stp>AM</stp>
        <stp>-252</stp>
        <stp>All</stp>
        <stp/>
        <stp/>
        <stp>FALSE</stp>
        <stp>T</stp>
        <tr r="D254" s="1"/>
      </tp>
      <tp>
        <v>587.5</v>
        <stp/>
        <stp>StudyData</stp>
        <stp>ZSE</stp>
        <stp>Bar</stp>
        <stp/>
        <stp>High</stp>
        <stp>AM</stp>
        <stp>-242</stp>
        <stp>All</stp>
        <stp/>
        <stp/>
        <stp>FALSE</stp>
        <stp>T</stp>
        <tr r="D244" s="1"/>
      </tp>
      <tp>
        <v>570.5</v>
        <stp/>
        <stp>StudyData</stp>
        <stp>ZSE</stp>
        <stp>Bar</stp>
        <stp/>
        <stp>High</stp>
        <stp>AM</stp>
        <stp>-292</stp>
        <stp>All</stp>
        <stp/>
        <stp/>
        <stp>FALSE</stp>
        <stp>T</stp>
        <tr r="D294" s="1"/>
      </tp>
      <tp>
        <v>503</v>
        <stp/>
        <stp>StudyData</stp>
        <stp>ZSE</stp>
        <stp>Bar</stp>
        <stp/>
        <stp>High</stp>
        <stp>AM</stp>
        <stp>-282</stp>
        <stp>All</stp>
        <stp/>
        <stp/>
        <stp>FALSE</stp>
        <stp>T</stp>
        <tr r="D284" s="1"/>
      </tp>
      <tp>
        <v>1462.25</v>
        <stp/>
        <stp>StudyData</stp>
        <stp>ZSE</stp>
        <stp>Bar</stp>
        <stp/>
        <stp>Open</stp>
        <stp>AM</stp>
        <stp>-7</stp>
        <stp>All</stp>
        <stp/>
        <stp/>
        <stp>FALSE</stp>
        <stp>T</stp>
        <tr r="C9" s="1"/>
      </tp>
      <tp>
        <v>625</v>
        <stp/>
        <stp>StudyData</stp>
        <stp>ZCE</stp>
        <stp>Bar</stp>
        <stp/>
        <stp>Open</stp>
        <stp>AM</stp>
        <stp>-7</stp>
        <stp>All</stp>
        <stp/>
        <stp/>
        <stp>FALSE</stp>
        <stp>T</stp>
        <tr r="C9" s="4"/>
      </tp>
      <tp>
        <v>506.75</v>
        <stp/>
        <stp>StudyData</stp>
        <stp>ZCE</stp>
        <stp>Bar</stp>
        <stp/>
        <stp>Open</stp>
        <stp>AM</stp>
        <stp>-115</stp>
        <stp>All</stp>
        <stp/>
        <stp/>
        <stp>FALSE</stp>
        <stp>T</stp>
        <tr r="C117" s="4"/>
      </tp>
      <tp>
        <v>518</v>
        <stp/>
        <stp>StudyData</stp>
        <stp>ZCE</stp>
        <stp>Bar</stp>
        <stp/>
        <stp>Open</stp>
        <stp>AM</stp>
        <stp>-105</stp>
        <stp>All</stp>
        <stp/>
        <stp/>
        <stp>FALSE</stp>
        <stp>T</stp>
        <tr r="C107" s="4"/>
      </tp>
      <tp>
        <v>646.25</v>
        <stp/>
        <stp>StudyData</stp>
        <stp>ZCE</stp>
        <stp>Bar</stp>
        <stp/>
        <stp>Open</stp>
        <stp>AM</stp>
        <stp>-135</stp>
        <stp>All</stp>
        <stp/>
        <stp/>
        <stp>FALSE</stp>
        <stp>T</stp>
        <tr r="C137" s="4"/>
      </tp>
      <tp>
        <v>802.75</v>
        <stp/>
        <stp>StudyData</stp>
        <stp>ZCE</stp>
        <stp>Bar</stp>
        <stp/>
        <stp>Open</stp>
        <stp>AM</stp>
        <stp>-125</stp>
        <stp>All</stp>
        <stp/>
        <stp/>
        <stp>FALSE</stp>
        <stp>T</stp>
        <tr r="C127" s="4"/>
      </tp>
      <tp>
        <v>389</v>
        <stp/>
        <stp>StudyData</stp>
        <stp>ZCE</stp>
        <stp>Bar</stp>
        <stp/>
        <stp>Open</stp>
        <stp>AM</stp>
        <stp>-155</stp>
        <stp>All</stp>
        <stp/>
        <stp/>
        <stp>FALSE</stp>
        <stp>T</stp>
        <tr r="C157" s="4"/>
      </tp>
      <tp>
        <v>626.25</v>
        <stp/>
        <stp>StudyData</stp>
        <stp>ZCE</stp>
        <stp>Bar</stp>
        <stp/>
        <stp>Open</stp>
        <stp>AM</stp>
        <stp>-145</stp>
        <stp>All</stp>
        <stp/>
        <stp/>
        <stp>FALSE</stp>
        <stp>T</stp>
        <tr r="C147" s="4"/>
      </tp>
      <tp>
        <v>752</v>
        <stp/>
        <stp>StudyData</stp>
        <stp>ZCE</stp>
        <stp>Bar</stp>
        <stp/>
        <stp>Open</stp>
        <stp>AM</stp>
        <stp>-175</stp>
        <stp>All</stp>
        <stp/>
        <stp/>
        <stp>FALSE</stp>
        <stp>T</stp>
        <tr r="C177" s="4"/>
      </tp>
      <tp>
        <v>401.5</v>
        <stp/>
        <stp>StudyData</stp>
        <stp>ZCE</stp>
        <stp>Bar</stp>
        <stp/>
        <stp>Open</stp>
        <stp>AM</stp>
        <stp>-165</stp>
        <stp>All</stp>
        <stp/>
        <stp/>
        <stp>FALSE</stp>
        <stp>T</stp>
        <tr r="C167" s="4"/>
      </tp>
      <tp>
        <v>320.75</v>
        <stp/>
        <stp>StudyData</stp>
        <stp>ZCE</stp>
        <stp>Bar</stp>
        <stp/>
        <stp>Open</stp>
        <stp>AM</stp>
        <stp>-195</stp>
        <stp>All</stp>
        <stp/>
        <stp/>
        <stp>FALSE</stp>
        <stp>T</stp>
        <tr r="C197" s="4"/>
      </tp>
      <tp>
        <v>342.5</v>
        <stp/>
        <stp>StudyData</stp>
        <stp>ZCE</stp>
        <stp>Bar</stp>
        <stp/>
        <stp>Open</stp>
        <stp>AM</stp>
        <stp>-185</stp>
        <stp>All</stp>
        <stp/>
        <stp/>
        <stp>FALSE</stp>
        <stp>T</stp>
        <tr r="C187" s="4"/>
      </tp>
      <tp>
        <v>220.75</v>
        <stp/>
        <stp>StudyData</stp>
        <stp>ZCE</stp>
        <stp>Bar</stp>
        <stp/>
        <stp>Open</stp>
        <stp>AM</stp>
        <stp>-215</stp>
        <stp>All</stp>
        <stp/>
        <stp/>
        <stp>FALSE</stp>
        <stp>T</stp>
        <tr r="C217" s="4"/>
      </tp>
      <tp>
        <v>215.25</v>
        <stp/>
        <stp>StudyData</stp>
        <stp>ZCE</stp>
        <stp>Bar</stp>
        <stp/>
        <stp>Open</stp>
        <stp>AM</stp>
        <stp>-205</stp>
        <stp>All</stp>
        <stp/>
        <stp/>
        <stp>FALSE</stp>
        <stp>T</stp>
        <tr r="C207" s="4"/>
      </tp>
      <tp>
        <v>223.75</v>
        <stp/>
        <stp>StudyData</stp>
        <stp>ZCE</stp>
        <stp>Bar</stp>
        <stp/>
        <stp>Open</stp>
        <stp>AM</stp>
        <stp>-235</stp>
        <stp>All</stp>
        <stp/>
        <stp/>
        <stp>FALSE</stp>
        <stp>T</stp>
        <tr r="C237" s="4"/>
      </tp>
      <tp>
        <v>317.5</v>
        <stp/>
        <stp>StudyData</stp>
        <stp>ZCE</stp>
        <stp>Bar</stp>
        <stp/>
        <stp>Open</stp>
        <stp>AM</stp>
        <stp>-225</stp>
        <stp>All</stp>
        <stp/>
        <stp/>
        <stp>FALSE</stp>
        <stp>T</stp>
        <tr r="C227" s="4"/>
      </tp>
      <tp>
        <v>205</v>
        <stp/>
        <stp>StudyData</stp>
        <stp>ZCE</stp>
        <stp>Bar</stp>
        <stp/>
        <stp>Open</stp>
        <stp>AM</stp>
        <stp>-255</stp>
        <stp>All</stp>
        <stp/>
        <stp/>
        <stp>FALSE</stp>
        <stp>T</stp>
        <tr r="C257" s="4"/>
      </tp>
      <tp>
        <v>268.5</v>
        <stp/>
        <stp>StudyData</stp>
        <stp>ZCE</stp>
        <stp>Bar</stp>
        <stp/>
        <stp>Open</stp>
        <stp>AM</stp>
        <stp>-245</stp>
        <stp>All</stp>
        <stp/>
        <stp/>
        <stp>FALSE</stp>
        <stp>T</stp>
        <tr r="C247" s="4"/>
      </tp>
      <tp>
        <v>223.75</v>
        <stp/>
        <stp>StudyData</stp>
        <stp>ZCE</stp>
        <stp>Bar</stp>
        <stp/>
        <stp>Open</stp>
        <stp>AM</stp>
        <stp>-275</stp>
        <stp>All</stp>
        <stp/>
        <stp/>
        <stp>FALSE</stp>
        <stp>T</stp>
        <tr r="C277" s="4"/>
      </tp>
      <tp>
        <v>231.5</v>
        <stp/>
        <stp>StudyData</stp>
        <stp>ZCE</stp>
        <stp>Bar</stp>
        <stp/>
        <stp>Open</stp>
        <stp>AM</stp>
        <stp>-265</stp>
        <stp>All</stp>
        <stp/>
        <stp/>
        <stp>FALSE</stp>
        <stp>T</stp>
        <tr r="C267" s="4"/>
      </tp>
      <tp>
        <v>259.25</v>
        <stp/>
        <stp>StudyData</stp>
        <stp>ZCE</stp>
        <stp>Bar</stp>
        <stp/>
        <stp>Open</stp>
        <stp>AM</stp>
        <stp>-295</stp>
        <stp>All</stp>
        <stp/>
        <stp/>
        <stp>FALSE</stp>
        <stp>T</stp>
        <tr r="C297" s="4"/>
      </tp>
      <tp>
        <v>218.75</v>
        <stp/>
        <stp>StudyData</stp>
        <stp>ZCE</stp>
        <stp>Bar</stp>
        <stp/>
        <stp>Open</stp>
        <stp>AM</stp>
        <stp>-285</stp>
        <stp>All</stp>
        <stp/>
        <stp/>
        <stp>FALSE</stp>
        <stp>T</stp>
        <tr r="C287" s="4"/>
      </tp>
      <tp>
        <v>664.25</v>
        <stp/>
        <stp>StudyData</stp>
        <stp>ZCE</stp>
        <stp>Bar</stp>
        <stp/>
        <stp>High</stp>
        <stp>AM</stp>
        <stp>-133</stp>
        <stp>All</stp>
        <stp/>
        <stp/>
        <stp>FALSE</stp>
        <stp>T</stp>
        <tr r="D135" s="4"/>
      </tp>
      <tp>
        <v>767.5</v>
        <stp/>
        <stp>StudyData</stp>
        <stp>ZCE</stp>
        <stp>Bar</stp>
        <stp/>
        <stp>High</stp>
        <stp>AM</stp>
        <stp>-123</stp>
        <stp>All</stp>
        <stp/>
        <stp/>
        <stp>FALSE</stp>
        <stp>T</stp>
        <tr r="D125" s="4"/>
      </tp>
      <tp>
        <v>493.75</v>
        <stp/>
        <stp>StudyData</stp>
        <stp>ZCE</stp>
        <stp>Bar</stp>
        <stp/>
        <stp>High</stp>
        <stp>AM</stp>
        <stp>-113</stp>
        <stp>All</stp>
        <stp/>
        <stp/>
        <stp>FALSE</stp>
        <stp>T</stp>
        <tr r="D115" s="4"/>
      </tp>
      <tp>
        <v>424.75</v>
        <stp/>
        <stp>StudyData</stp>
        <stp>ZCE</stp>
        <stp>Bar</stp>
        <stp/>
        <stp>High</stp>
        <stp>AM</stp>
        <stp>-103</stp>
        <stp>All</stp>
        <stp/>
        <stp/>
        <stp>FALSE</stp>
        <stp>T</stp>
        <tr r="D105" s="4"/>
      </tp>
      <tp>
        <v>579.75</v>
        <stp/>
        <stp>StudyData</stp>
        <stp>ZCE</stp>
        <stp>Bar</stp>
        <stp/>
        <stp>High</stp>
        <stp>AM</stp>
        <stp>-173</stp>
        <stp>All</stp>
        <stp/>
        <stp/>
        <stp>FALSE</stp>
        <stp>T</stp>
        <tr r="D175" s="4"/>
      </tp>
      <tp>
        <v>373.75</v>
        <stp/>
        <stp>StudyData</stp>
        <stp>ZCE</stp>
        <stp>Bar</stp>
        <stp/>
        <stp>High</stp>
        <stp>AM</stp>
        <stp>-163</stp>
        <stp>All</stp>
        <stp/>
        <stp/>
        <stp>FALSE</stp>
        <stp>T</stp>
        <tr r="D165" s="4"/>
      </tp>
      <tp>
        <v>385</v>
        <stp/>
        <stp>StudyData</stp>
        <stp>ZCE</stp>
        <stp>Bar</stp>
        <stp/>
        <stp>High</stp>
        <stp>AM</stp>
        <stp>-153</stp>
        <stp>All</stp>
        <stp/>
        <stp/>
        <stp>FALSE</stp>
        <stp>T</stp>
        <tr r="D155" s="4"/>
      </tp>
      <tp>
        <v>742</v>
        <stp/>
        <stp>StudyData</stp>
        <stp>ZCE</stp>
        <stp>Bar</stp>
        <stp/>
        <stp>High</stp>
        <stp>AM</stp>
        <stp>-143</stp>
        <stp>All</stp>
        <stp/>
        <stp/>
        <stp>FALSE</stp>
        <stp>T</stp>
        <tr r="D145" s="4"/>
      </tp>
      <tp>
        <v>420.5</v>
        <stp/>
        <stp>StudyData</stp>
        <stp>ZCE</stp>
        <stp>Bar</stp>
        <stp/>
        <stp>High</stp>
        <stp>AM</stp>
        <stp>-193</stp>
        <stp>All</stp>
        <stp/>
        <stp/>
        <stp>FALSE</stp>
        <stp>T</stp>
        <tr r="D195" s="4"/>
      </tp>
      <tp>
        <v>407.25</v>
        <stp/>
        <stp>StudyData</stp>
        <stp>ZCE</stp>
        <stp>Bar</stp>
        <stp/>
        <stp>High</stp>
        <stp>AM</stp>
        <stp>-183</stp>
        <stp>All</stp>
        <stp/>
        <stp/>
        <stp>FALSE</stp>
        <stp>T</stp>
        <tr r="D185" s="4"/>
      </tp>
      <tp>
        <v>247.25</v>
        <stp/>
        <stp>StudyData</stp>
        <stp>ZCE</stp>
        <stp>Bar</stp>
        <stp/>
        <stp>High</stp>
        <stp>AM</stp>
        <stp>-233</stp>
        <stp>All</stp>
        <stp/>
        <stp/>
        <stp>FALSE</stp>
        <stp>T</stp>
        <tr r="D235" s="4"/>
      </tp>
      <tp>
        <v>269.5</v>
        <stp/>
        <stp>StudyData</stp>
        <stp>ZCE</stp>
        <stp>Bar</stp>
        <stp/>
        <stp>High</stp>
        <stp>AM</stp>
        <stp>-223</stp>
        <stp>All</stp>
        <stp/>
        <stp/>
        <stp>FALSE</stp>
        <stp>T</stp>
        <tr r="D225" s="4"/>
      </tp>
      <tp>
        <v>228</v>
        <stp/>
        <stp>StudyData</stp>
        <stp>ZCE</stp>
        <stp>Bar</stp>
        <stp/>
        <stp>High</stp>
        <stp>AM</stp>
        <stp>-213</stp>
        <stp>All</stp>
        <stp/>
        <stp/>
        <stp>FALSE</stp>
        <stp>T</stp>
        <tr r="D215" s="4"/>
      </tp>
      <tp>
        <v>239.5</v>
        <stp/>
        <stp>StudyData</stp>
        <stp>ZCE</stp>
        <stp>Bar</stp>
        <stp/>
        <stp>High</stp>
        <stp>AM</stp>
        <stp>-203</stp>
        <stp>All</stp>
        <stp/>
        <stp/>
        <stp>FALSE</stp>
        <stp>T</stp>
        <tr r="D205" s="4"/>
      </tp>
      <tp>
        <v>258.25</v>
        <stp/>
        <stp>StudyData</stp>
        <stp>ZCE</stp>
        <stp>Bar</stp>
        <stp/>
        <stp>High</stp>
        <stp>AM</stp>
        <stp>-273</stp>
        <stp>All</stp>
        <stp/>
        <stp/>
        <stp>FALSE</stp>
        <stp>T</stp>
        <tr r="D275" s="4"/>
      </tp>
      <tp>
        <v>225.75</v>
        <stp/>
        <stp>StudyData</stp>
        <stp>ZCE</stp>
        <stp>Bar</stp>
        <stp/>
        <stp>High</stp>
        <stp>AM</stp>
        <stp>-263</stp>
        <stp>All</stp>
        <stp/>
        <stp/>
        <stp>FALSE</stp>
        <stp>T</stp>
        <tr r="D265" s="4"/>
      </tp>
      <tp>
        <v>216.25</v>
        <stp/>
        <stp>StudyData</stp>
        <stp>ZCE</stp>
        <stp>Bar</stp>
        <stp/>
        <stp>High</stp>
        <stp>AM</stp>
        <stp>-253</stp>
        <stp>All</stp>
        <stp/>
        <stp/>
        <stp>FALSE</stp>
        <stp>T</stp>
        <tr r="D255" s="4"/>
      </tp>
      <tp>
        <v>249.5</v>
        <stp/>
        <stp>StudyData</stp>
        <stp>ZCE</stp>
        <stp>Bar</stp>
        <stp/>
        <stp>High</stp>
        <stp>AM</stp>
        <stp>-243</stp>
        <stp>All</stp>
        <stp/>
        <stp/>
        <stp>FALSE</stp>
        <stp>T</stp>
        <tr r="D245" s="4"/>
      </tp>
      <tp>
        <v>215</v>
        <stp/>
        <stp>StudyData</stp>
        <stp>ZCE</stp>
        <stp>Bar</stp>
        <stp/>
        <stp>High</stp>
        <stp>AM</stp>
        <stp>-293</stp>
        <stp>All</stp>
        <stp/>
        <stp/>
        <stp>FALSE</stp>
        <stp>T</stp>
        <tr r="D295" s="4"/>
      </tp>
      <tp>
        <v>228.75</v>
        <stp/>
        <stp>StudyData</stp>
        <stp>ZCE</stp>
        <stp>Bar</stp>
        <stp/>
        <stp>High</stp>
        <stp>AM</stp>
        <stp>-283</stp>
        <stp>All</stp>
        <stp/>
        <stp/>
        <stp>FALSE</stp>
        <stp>T</stp>
        <tr r="D285" s="4"/>
      </tp>
      <tp>
        <v>1244</v>
        <stp/>
        <stp>StudyData</stp>
        <stp>ZSE</stp>
        <stp>Bar</stp>
        <stp/>
        <stp>Open</stp>
        <stp>AM</stp>
        <stp>-115</stp>
        <stp>All</stp>
        <stp/>
        <stp/>
        <stp>FALSE</stp>
        <stp>T</stp>
        <tr r="C117" s="1"/>
      </tp>
      <tp>
        <v>1510.5</v>
        <stp/>
        <stp>StudyData</stp>
        <stp>ZSE</stp>
        <stp>Bar</stp>
        <stp/>
        <stp>Open</stp>
        <stp>AM</stp>
        <stp>-105</stp>
        <stp>All</stp>
        <stp/>
        <stp/>
        <stp>FALSE</stp>
        <stp>T</stp>
        <tr r="C107" s="1"/>
      </tp>
      <tp>
        <v>1215.75</v>
        <stp/>
        <stp>StudyData</stp>
        <stp>ZSE</stp>
        <stp>Bar</stp>
        <stp/>
        <stp>Open</stp>
        <stp>AM</stp>
        <stp>-135</stp>
        <stp>All</stp>
        <stp/>
        <stp/>
        <stp>FALSE</stp>
        <stp>T</stp>
        <tr r="C137" s="1"/>
      </tp>
      <tp>
        <v>1771.5</v>
        <stp/>
        <stp>StudyData</stp>
        <stp>ZSE</stp>
        <stp>Bar</stp>
        <stp/>
        <stp>Open</stp>
        <stp>AM</stp>
        <stp>-125</stp>
        <stp>All</stp>
        <stp/>
        <stp/>
        <stp>FALSE</stp>
        <stp>T</stp>
        <tr r="C127" s="1"/>
      </tp>
      <tp>
        <v>965.5</v>
        <stp/>
        <stp>StudyData</stp>
        <stp>ZSE</stp>
        <stp>Bar</stp>
        <stp/>
        <stp>Open</stp>
        <stp>AM</stp>
        <stp>-155</stp>
        <stp>All</stp>
        <stp/>
        <stp/>
        <stp>FALSE</stp>
        <stp>T</stp>
        <tr r="C157" s="1"/>
      </tp>
      <tp>
        <v>1396</v>
        <stp/>
        <stp>StudyData</stp>
        <stp>ZSE</stp>
        <stp>Bar</stp>
        <stp/>
        <stp>Open</stp>
        <stp>AM</stp>
        <stp>-145</stp>
        <stp>All</stp>
        <stp/>
        <stp/>
        <stp>FALSE</stp>
        <stp>T</stp>
        <tr r="C147" s="1"/>
      </tp>
      <tp>
        <v>1574.75</v>
        <stp/>
        <stp>StudyData</stp>
        <stp>ZSE</stp>
        <stp>Bar</stp>
        <stp/>
        <stp>Open</stp>
        <stp>AM</stp>
        <stp>-175</stp>
        <stp>All</stp>
        <stp/>
        <stp/>
        <stp>FALSE</stp>
        <stp>T</stp>
        <tr r="C177" s="1"/>
      </tp>
      <tp>
        <v>1051.25</v>
        <stp/>
        <stp>StudyData</stp>
        <stp>ZSE</stp>
        <stp>Bar</stp>
        <stp/>
        <stp>Open</stp>
        <stp>AM</stp>
        <stp>-165</stp>
        <stp>All</stp>
        <stp/>
        <stp/>
        <stp>FALSE</stp>
        <stp>T</stp>
        <tr r="C167" s="1"/>
      </tp>
      <tp>
        <v>643.75</v>
        <stp/>
        <stp>StudyData</stp>
        <stp>ZSE</stp>
        <stp>Bar</stp>
        <stp/>
        <stp>Open</stp>
        <stp>AM</stp>
        <stp>-195</stp>
        <stp>All</stp>
        <stp/>
        <stp/>
        <stp>FALSE</stp>
        <stp>T</stp>
        <tr r="C197" s="1"/>
      </tp>
      <tp>
        <v>885.5</v>
        <stp/>
        <stp>StudyData</stp>
        <stp>ZSE</stp>
        <stp>Bar</stp>
        <stp/>
        <stp>Open</stp>
        <stp>AM</stp>
        <stp>-185</stp>
        <stp>All</stp>
        <stp/>
        <stp/>
        <stp>FALSE</stp>
        <stp>T</stp>
        <tr r="C187" s="1"/>
      </tp>
      <tp>
        <v>613</v>
        <stp/>
        <stp>StudyData</stp>
        <stp>ZSE</stp>
        <stp>Bar</stp>
        <stp/>
        <stp>Open</stp>
        <stp>AM</stp>
        <stp>-215</stp>
        <stp>All</stp>
        <stp/>
        <stp/>
        <stp>FALSE</stp>
        <stp>T</stp>
        <tr r="C217" s="1"/>
      </tp>
      <tp>
        <v>618</v>
        <stp/>
        <stp>StudyData</stp>
        <stp>ZSE</stp>
        <stp>Bar</stp>
        <stp/>
        <stp>Open</stp>
        <stp>AM</stp>
        <stp>-205</stp>
        <stp>All</stp>
        <stp/>
        <stp/>
        <stp>FALSE</stp>
        <stp>T</stp>
        <tr r="C207" s="1"/>
      </tp>
      <tp>
        <v>552.5</v>
        <stp/>
        <stp>StudyData</stp>
        <stp>ZSE</stp>
        <stp>Bar</stp>
        <stp/>
        <stp>Open</stp>
        <stp>AM</stp>
        <stp>-235</stp>
        <stp>All</stp>
        <stp/>
        <stp/>
        <stp>FALSE</stp>
        <stp>T</stp>
        <tr r="C237" s="1"/>
      </tp>
      <tp>
        <v>1016.25</v>
        <stp/>
        <stp>StudyData</stp>
        <stp>ZSE</stp>
        <stp>Bar</stp>
        <stp/>
        <stp>Open</stp>
        <stp>AM</stp>
        <stp>-225</stp>
        <stp>All</stp>
        <stp/>
        <stp/>
        <stp>FALSE</stp>
        <stp>T</stp>
        <tr r="C227" s="1"/>
      </tp>
      <tp>
        <v>428</v>
        <stp/>
        <stp>StudyData</stp>
        <stp>ZSE</stp>
        <stp>Bar</stp>
        <stp/>
        <stp>Open</stp>
        <stp>AM</stp>
        <stp>-255</stp>
        <stp>All</stp>
        <stp/>
        <stp/>
        <stp>FALSE</stp>
        <stp>T</stp>
        <tr r="C257" s="1"/>
      </tp>
      <tp>
        <v>551</v>
        <stp/>
        <stp>StudyData</stp>
        <stp>ZSE</stp>
        <stp>Bar</stp>
        <stp/>
        <stp>Open</stp>
        <stp>AM</stp>
        <stp>-245</stp>
        <stp>All</stp>
        <stp/>
        <stp/>
        <stp>FALSE</stp>
        <stp>T</stp>
        <tr r="C247" s="1"/>
      </tp>
      <tp>
        <v>510</v>
        <stp/>
        <stp>StudyData</stp>
        <stp>ZSE</stp>
        <stp>Bar</stp>
        <stp/>
        <stp>Open</stp>
        <stp>AM</stp>
        <stp>-275</stp>
        <stp>All</stp>
        <stp/>
        <stp/>
        <stp>FALSE</stp>
        <stp>T</stp>
        <tr r="C277" s="1"/>
      </tp>
      <tp>
        <v>510</v>
        <stp/>
        <stp>StudyData</stp>
        <stp>ZSE</stp>
        <stp>Bar</stp>
        <stp/>
        <stp>Open</stp>
        <stp>AM</stp>
        <stp>-265</stp>
        <stp>All</stp>
        <stp/>
        <stp/>
        <stp>FALSE</stp>
        <stp>T</stp>
        <tr r="C267" s="1"/>
      </tp>
      <tp>
        <v>617.5</v>
        <stp/>
        <stp>StudyData</stp>
        <stp>ZSE</stp>
        <stp>Bar</stp>
        <stp/>
        <stp>Open</stp>
        <stp>AM</stp>
        <stp>-295</stp>
        <stp>All</stp>
        <stp/>
        <stp/>
        <stp>FALSE</stp>
        <stp>T</stp>
        <tr r="C297" s="1"/>
      </tp>
      <tp>
        <v>487.25</v>
        <stp/>
        <stp>StudyData</stp>
        <stp>ZSE</stp>
        <stp>Bar</stp>
        <stp/>
        <stp>Open</stp>
        <stp>AM</stp>
        <stp>-285</stp>
        <stp>All</stp>
        <stp/>
        <stp/>
        <stp>FALSE</stp>
        <stp>T</stp>
        <tr r="C287" s="1"/>
      </tp>
      <tp>
        <v>1244.75</v>
        <stp/>
        <stp>StudyData</stp>
        <stp>ZSE</stp>
        <stp>Bar</stp>
        <stp/>
        <stp>High</stp>
        <stp>AM</stp>
        <stp>-133</stp>
        <stp>All</stp>
        <stp/>
        <stp/>
        <stp>FALSE</stp>
        <stp>T</stp>
        <tr r="D135" s="1"/>
      </tp>
      <tp>
        <v>1571.5</v>
        <stp/>
        <stp>StudyData</stp>
        <stp>ZSE</stp>
        <stp>Bar</stp>
        <stp/>
        <stp>High</stp>
        <stp>AM</stp>
        <stp>-123</stp>
        <stp>All</stp>
        <stp/>
        <stp/>
        <stp>FALSE</stp>
        <stp>T</stp>
        <tr r="D125" s="1"/>
      </tp>
      <tp>
        <v>1408.5</v>
        <stp/>
        <stp>StudyData</stp>
        <stp>ZSE</stp>
        <stp>Bar</stp>
        <stp/>
        <stp>High</stp>
        <stp>AM</stp>
        <stp>-113</stp>
        <stp>All</stp>
        <stp/>
        <stp/>
        <stp>FALSE</stp>
        <stp>T</stp>
        <tr r="D115" s="1"/>
      </tp>
      <tp>
        <v>1158.75</v>
        <stp/>
        <stp>StudyData</stp>
        <stp>ZSE</stp>
        <stp>Bar</stp>
        <stp/>
        <stp>High</stp>
        <stp>AM</stp>
        <stp>-103</stp>
        <stp>All</stp>
        <stp/>
        <stp/>
        <stp>FALSE</stp>
        <stp>T</stp>
        <tr r="D105" s="1"/>
      </tp>
      <tp>
        <v>1314</v>
        <stp/>
        <stp>StudyData</stp>
        <stp>ZSE</stp>
        <stp>Bar</stp>
        <stp/>
        <stp>High</stp>
        <stp>AM</stp>
        <stp>-173</stp>
        <stp>All</stp>
        <stp/>
        <stp/>
        <stp>FALSE</stp>
        <stp>T</stp>
        <tr r="D175" s="1"/>
      </tp>
      <tp>
        <v>1029.25</v>
        <stp/>
        <stp>StudyData</stp>
        <stp>ZSE</stp>
        <stp>Bar</stp>
        <stp/>
        <stp>High</stp>
        <stp>AM</stp>
        <stp>-163</stp>
        <stp>All</stp>
        <stp/>
        <stp/>
        <stp>FALSE</stp>
        <stp>T</stp>
        <tr r="D165" s="1"/>
      </tp>
      <tp>
        <v>1002.75</v>
        <stp/>
        <stp>StudyData</stp>
        <stp>ZSE</stp>
        <stp>Bar</stp>
        <stp/>
        <stp>High</stp>
        <stp>AM</stp>
        <stp>-153</stp>
        <stp>All</stp>
        <stp/>
        <stp/>
        <stp>FALSE</stp>
        <stp>T</stp>
        <tr r="D155" s="1"/>
      </tp>
      <tp>
        <v>1432</v>
        <stp/>
        <stp>StudyData</stp>
        <stp>ZSE</stp>
        <stp>Bar</stp>
        <stp/>
        <stp>High</stp>
        <stp>AM</stp>
        <stp>-143</stp>
        <stp>All</stp>
        <stp/>
        <stp/>
        <stp>FALSE</stp>
        <stp>T</stp>
        <tr r="D145" s="1"/>
      </tp>
      <tp>
        <v>732</v>
        <stp/>
        <stp>StudyData</stp>
        <stp>ZSE</stp>
        <stp>Bar</stp>
        <stp/>
        <stp>High</stp>
        <stp>AM</stp>
        <stp>-193</stp>
        <stp>All</stp>
        <stp/>
        <stp/>
        <stp>FALSE</stp>
        <stp>T</stp>
        <tr r="D195" s="1"/>
      </tp>
      <tp>
        <v>1114</v>
        <stp/>
        <stp>StudyData</stp>
        <stp>ZSE</stp>
        <stp>Bar</stp>
        <stp/>
        <stp>High</stp>
        <stp>AM</stp>
        <stp>-183</stp>
        <stp>All</stp>
        <stp/>
        <stp/>
        <stp>FALSE</stp>
        <stp>T</stp>
        <tr r="D185" s="1"/>
      </tp>
      <tp>
        <v>691</v>
        <stp/>
        <stp>StudyData</stp>
        <stp>ZSE</stp>
        <stp>Bar</stp>
        <stp/>
        <stp>High</stp>
        <stp>AM</stp>
        <stp>-233</stp>
        <stp>All</stp>
        <stp/>
        <stp/>
        <stp>FALSE</stp>
        <stp>T</stp>
        <tr r="D235" s="1"/>
      </tp>
      <tp>
        <v>685</v>
        <stp/>
        <stp>StudyData</stp>
        <stp>ZSE</stp>
        <stp>Bar</stp>
        <stp/>
        <stp>High</stp>
        <stp>AM</stp>
        <stp>-223</stp>
        <stp>All</stp>
        <stp/>
        <stp/>
        <stp>FALSE</stp>
        <stp>T</stp>
        <tr r="D225" s="1"/>
      </tp>
      <tp>
        <v>687</v>
        <stp/>
        <stp>StudyData</stp>
        <stp>ZSE</stp>
        <stp>Bar</stp>
        <stp/>
        <stp>High</stp>
        <stp>AM</stp>
        <stp>-213</stp>
        <stp>All</stp>
        <stp/>
        <stp/>
        <stp>FALSE</stp>
        <stp>T</stp>
        <tr r="D215" s="1"/>
      </tp>
      <tp>
        <v>606</v>
        <stp/>
        <stp>StudyData</stp>
        <stp>ZSE</stp>
        <stp>Bar</stp>
        <stp/>
        <stp>High</stp>
        <stp>AM</stp>
        <stp>-203</stp>
        <stp>All</stp>
        <stp/>
        <stp/>
        <stp>FALSE</stp>
        <stp>T</stp>
        <tr r="D205" s="1"/>
      </tp>
      <tp>
        <v>582.5</v>
        <stp/>
        <stp>StudyData</stp>
        <stp>ZSE</stp>
        <stp>Bar</stp>
        <stp/>
        <stp>High</stp>
        <stp>AM</stp>
        <stp>-273</stp>
        <stp>All</stp>
        <stp/>
        <stp/>
        <stp>FALSE</stp>
        <stp>T</stp>
        <tr r="D275" s="1"/>
      </tp>
      <tp>
        <v>470</v>
        <stp/>
        <stp>StudyData</stp>
        <stp>ZSE</stp>
        <stp>Bar</stp>
        <stp/>
        <stp>High</stp>
        <stp>AM</stp>
        <stp>-263</stp>
        <stp>All</stp>
        <stp/>
        <stp/>
        <stp>FALSE</stp>
        <stp>T</stp>
        <tr r="D265" s="1"/>
      </tp>
      <tp>
        <v>454.5</v>
        <stp/>
        <stp>StudyData</stp>
        <stp>ZSE</stp>
        <stp>Bar</stp>
        <stp/>
        <stp>High</stp>
        <stp>AM</stp>
        <stp>-253</stp>
        <stp>All</stp>
        <stp/>
        <stp/>
        <stp>FALSE</stp>
        <stp>T</stp>
        <tr r="D255" s="1"/>
      </tp>
      <tp>
        <v>581.5</v>
        <stp/>
        <stp>StudyData</stp>
        <stp>ZSE</stp>
        <stp>Bar</stp>
        <stp/>
        <stp>High</stp>
        <stp>AM</stp>
        <stp>-243</stp>
        <stp>All</stp>
        <stp/>
        <stp/>
        <stp>FALSE</stp>
        <stp>T</stp>
        <tr r="D245" s="1"/>
      </tp>
      <tp>
        <v>536.5</v>
        <stp/>
        <stp>StudyData</stp>
        <stp>ZSE</stp>
        <stp>Bar</stp>
        <stp/>
        <stp>High</stp>
        <stp>AM</stp>
        <stp>-293</stp>
        <stp>All</stp>
        <stp/>
        <stp/>
        <stp>FALSE</stp>
        <stp>T</stp>
        <tr r="D295" s="1"/>
      </tp>
      <tp>
        <v>484</v>
        <stp/>
        <stp>StudyData</stp>
        <stp>ZSE</stp>
        <stp>Bar</stp>
        <stp/>
        <stp>High</stp>
        <stp>AM</stp>
        <stp>-283</stp>
        <stp>All</stp>
        <stp/>
        <stp/>
        <stp>FALSE</stp>
        <stp>T</stp>
        <tr r="D285" s="1"/>
      </tp>
      <tp>
        <v>1477.5</v>
        <stp/>
        <stp>StudyData</stp>
        <stp>ZSE</stp>
        <stp>Bar</stp>
        <stp/>
        <stp>Open</stp>
        <stp>AM</stp>
        <stp>-6</stp>
        <stp>All</stp>
        <stp/>
        <stp/>
        <stp>FALSE</stp>
        <stp>T</stp>
        <tr r="C8" s="1"/>
      </tp>
      <tp>
        <v>623.75</v>
        <stp/>
        <stp>StudyData</stp>
        <stp>ZCE</stp>
        <stp>Bar</stp>
        <stp/>
        <stp>Open</stp>
        <stp>AM</stp>
        <stp>-6</stp>
        <stp>All</stp>
        <stp/>
        <stp/>
        <stp>FALSE</stp>
        <stp>T</stp>
        <tr r="C8" s="4"/>
      </tp>
      <tp>
        <v>565</v>
        <stp/>
        <stp>StudyData</stp>
        <stp>ZCE</stp>
        <stp>Bar</stp>
        <stp/>
        <stp>Open</stp>
        <stp>AM</stp>
        <stp>-116</stp>
        <stp>All</stp>
        <stp/>
        <stp/>
        <stp>FALSE</stp>
        <stp>T</stp>
        <tr r="C118" s="4"/>
      </tp>
      <tp>
        <v>501.5</v>
        <stp/>
        <stp>StudyData</stp>
        <stp>ZCE</stp>
        <stp>Bar</stp>
        <stp/>
        <stp>Open</stp>
        <stp>AM</stp>
        <stp>-106</stp>
        <stp>All</stp>
        <stp/>
        <stp/>
        <stp>FALSE</stp>
        <stp>T</stp>
        <tr r="C108" s="4"/>
      </tp>
      <tp>
        <v>590</v>
        <stp/>
        <stp>StudyData</stp>
        <stp>ZCE</stp>
        <stp>Bar</stp>
        <stp/>
        <stp>Open</stp>
        <stp>AM</stp>
        <stp>-136</stp>
        <stp>All</stp>
        <stp/>
        <stp/>
        <stp>FALSE</stp>
        <stp>T</stp>
        <tr r="C138" s="4"/>
      </tp>
      <tp>
        <v>806</v>
        <stp/>
        <stp>StudyData</stp>
        <stp>ZCE</stp>
        <stp>Bar</stp>
        <stp/>
        <stp>Open</stp>
        <stp>AM</stp>
        <stp>-126</stp>
        <stp>All</stp>
        <stp/>
        <stp/>
        <stp>FALSE</stp>
        <stp>T</stp>
        <tr r="C128" s="4"/>
      </tp>
      <tp>
        <v>356.25</v>
        <stp/>
        <stp>StudyData</stp>
        <stp>ZCE</stp>
        <stp>Bar</stp>
        <stp/>
        <stp>Open</stp>
        <stp>AM</stp>
        <stp>-156</stp>
        <stp>All</stp>
        <stp/>
        <stp/>
        <stp>FALSE</stp>
        <stp>T</stp>
        <tr r="C158" s="4"/>
      </tp>
      <tp>
        <v>544.5</v>
        <stp/>
        <stp>StudyData</stp>
        <stp>ZCE</stp>
        <stp>Bar</stp>
        <stp/>
        <stp>Open</stp>
        <stp>AM</stp>
        <stp>-146</stp>
        <stp>All</stp>
        <stp/>
        <stp/>
        <stp>FALSE</stp>
        <stp>T</stp>
        <tr r="C148" s="4"/>
      </tp>
      <tp>
        <v>597</v>
        <stp/>
        <stp>StudyData</stp>
        <stp>ZCE</stp>
        <stp>Bar</stp>
        <stp/>
        <stp>Open</stp>
        <stp>AM</stp>
        <stp>-176</stp>
        <stp>All</stp>
        <stp/>
        <stp/>
        <stp>FALSE</stp>
        <stp>T</stp>
        <tr r="C178" s="4"/>
      </tp>
      <tp>
        <v>401.5</v>
        <stp/>
        <stp>StudyData</stp>
        <stp>ZCE</stp>
        <stp>Bar</stp>
        <stp/>
        <stp>Open</stp>
        <stp>AM</stp>
        <stp>-166</stp>
        <stp>All</stp>
        <stp/>
        <stp/>
        <stp>FALSE</stp>
        <stp>T</stp>
        <tr r="C168" s="4"/>
      </tp>
      <tp>
        <v>263.25</v>
        <stp/>
        <stp>StudyData</stp>
        <stp>ZCE</stp>
        <stp>Bar</stp>
        <stp/>
        <stp>Open</stp>
        <stp>AM</stp>
        <stp>-196</stp>
        <stp>All</stp>
        <stp/>
        <stp/>
        <stp>FALSE</stp>
        <stp>T</stp>
        <tr r="C198" s="4"/>
      </tp>
      <tp>
        <v>343</v>
        <stp/>
        <stp>StudyData</stp>
        <stp>ZCE</stp>
        <stp>Bar</stp>
        <stp/>
        <stp>Open</stp>
        <stp>AM</stp>
        <stp>-186</stp>
        <stp>All</stp>
        <stp/>
        <stp/>
        <stp>FALSE</stp>
        <stp>T</stp>
        <tr r="C188" s="4"/>
      </tp>
      <tp>
        <v>197.25</v>
        <stp/>
        <stp>StudyData</stp>
        <stp>ZCE</stp>
        <stp>Bar</stp>
        <stp/>
        <stp>Open</stp>
        <stp>AM</stp>
        <stp>-216</stp>
        <stp>All</stp>
        <stp/>
        <stp/>
        <stp>FALSE</stp>
        <stp>T</stp>
        <tr r="C218" s="4"/>
      </tp>
      <tp>
        <v>188</v>
        <stp/>
        <stp>StudyData</stp>
        <stp>ZCE</stp>
        <stp>Bar</stp>
        <stp/>
        <stp>Open</stp>
        <stp>AM</stp>
        <stp>-206</stp>
        <stp>All</stp>
        <stp/>
        <stp/>
        <stp>FALSE</stp>
        <stp>T</stp>
        <tr r="C208" s="4"/>
      </tp>
      <tp>
        <v>243.25</v>
        <stp/>
        <stp>StudyData</stp>
        <stp>ZCE</stp>
        <stp>Bar</stp>
        <stp/>
        <stp>Open</stp>
        <stp>AM</stp>
        <stp>-236</stp>
        <stp>All</stp>
        <stp/>
        <stp/>
        <stp>FALSE</stp>
        <stp>T</stp>
        <tr r="C238" s="4"/>
      </tp>
      <tp>
        <v>319.75</v>
        <stp/>
        <stp>StudyData</stp>
        <stp>ZCE</stp>
        <stp>Bar</stp>
        <stp/>
        <stp>Open</stp>
        <stp>AM</stp>
        <stp>-226</stp>
        <stp>All</stp>
        <stp/>
        <stp/>
        <stp>FALSE</stp>
        <stp>T</stp>
        <tr r="C228" s="4"/>
      </tp>
      <tp>
        <v>214.25</v>
        <stp/>
        <stp>StudyData</stp>
        <stp>ZCE</stp>
        <stp>Bar</stp>
        <stp/>
        <stp>Open</stp>
        <stp>AM</stp>
        <stp>-256</stp>
        <stp>All</stp>
        <stp/>
        <stp/>
        <stp>FALSE</stp>
        <stp>T</stp>
        <tr r="C258" s="4"/>
      </tp>
      <tp>
        <v>258</v>
        <stp/>
        <stp>StudyData</stp>
        <stp>ZCE</stp>
        <stp>Bar</stp>
        <stp/>
        <stp>Open</stp>
        <stp>AM</stp>
        <stp>-246</stp>
        <stp>All</stp>
        <stp/>
        <stp/>
        <stp>FALSE</stp>
        <stp>T</stp>
        <tr r="C248" s="4"/>
      </tp>
      <tp>
        <v>219.75</v>
        <stp/>
        <stp>StudyData</stp>
        <stp>ZCE</stp>
        <stp>Bar</stp>
        <stp/>
        <stp>Open</stp>
        <stp>AM</stp>
        <stp>-276</stp>
        <stp>All</stp>
        <stp/>
        <stp/>
        <stp>FALSE</stp>
        <stp>T</stp>
        <tr r="C278" s="4"/>
      </tp>
      <tp>
        <v>220</v>
        <stp/>
        <stp>StudyData</stp>
        <stp>ZCE</stp>
        <stp>Bar</stp>
        <stp/>
        <stp>Open</stp>
        <stp>AM</stp>
        <stp>-266</stp>
        <stp>All</stp>
        <stp/>
        <stp/>
        <stp>FALSE</stp>
        <stp>T</stp>
        <tr r="C268" s="4"/>
      </tp>
      <tp>
        <v>237.5</v>
        <stp/>
        <stp>StudyData</stp>
        <stp>ZCE</stp>
        <stp>Bar</stp>
        <stp/>
        <stp>Open</stp>
        <stp>AM</stp>
        <stp>-296</stp>
        <stp>All</stp>
        <stp/>
        <stp/>
        <stp>FALSE</stp>
        <stp>T</stp>
        <tr r="C298" s="4"/>
      </tp>
      <tp>
        <v>226</v>
        <stp/>
        <stp>StudyData</stp>
        <stp>ZCE</stp>
        <stp>Bar</stp>
        <stp/>
        <stp>Open</stp>
        <stp>AM</stp>
        <stp>-286</stp>
        <stp>All</stp>
        <stp/>
        <stp/>
        <stp>FALSE</stp>
        <stp>T</stp>
        <tr r="C288" s="4"/>
      </tp>
      <tp>
        <v>665.75</v>
        <stp/>
        <stp>StudyData</stp>
        <stp>ZCE</stp>
        <stp>Bar</stp>
        <stp/>
        <stp>High</stp>
        <stp>AM</stp>
        <stp>-130</stp>
        <stp>All</stp>
        <stp/>
        <stp/>
        <stp>FALSE</stp>
        <stp>T</stp>
        <tr r="D132" s="4"/>
      </tp>
      <tp>
        <v>746.25</v>
        <stp/>
        <stp>StudyData</stp>
        <stp>ZCE</stp>
        <stp>Bar</stp>
        <stp/>
        <stp>High</stp>
        <stp>AM</stp>
        <stp>-120</stp>
        <stp>All</stp>
        <stp/>
        <stp/>
        <stp>FALSE</stp>
        <stp>T</stp>
        <tr r="D122" s="4"/>
      </tp>
      <tp>
        <v>440.75</v>
        <stp/>
        <stp>StudyData</stp>
        <stp>ZCE</stp>
        <stp>Bar</stp>
        <stp/>
        <stp>High</stp>
        <stp>AM</stp>
        <stp>-110</stp>
        <stp>All</stp>
        <stp/>
        <stp/>
        <stp>FALSE</stp>
        <stp>T</stp>
        <tr r="D112" s="4"/>
      </tp>
      <tp>
        <v>381</v>
        <stp/>
        <stp>StudyData</stp>
        <stp>ZCE</stp>
        <stp>Bar</stp>
        <stp/>
        <stp>High</stp>
        <stp>AM</stp>
        <stp>-100</stp>
        <stp>All</stp>
        <stp/>
        <stp/>
        <stp>FALSE</stp>
        <stp>T</stp>
        <tr r="D102" s="4"/>
      </tp>
      <tp>
        <v>423.75</v>
        <stp/>
        <stp>StudyData</stp>
        <stp>ZCE</stp>
        <stp>Bar</stp>
        <stp/>
        <stp>High</stp>
        <stp>AM</stp>
        <stp>-170</stp>
        <stp>All</stp>
        <stp/>
        <stp/>
        <stp>FALSE</stp>
        <stp>T</stp>
        <tr r="D172" s="4"/>
      </tp>
      <tp>
        <v>413.5</v>
        <stp/>
        <stp>StudyData</stp>
        <stp>ZCE</stp>
        <stp>Bar</stp>
        <stp/>
        <stp>High</stp>
        <stp>AM</stp>
        <stp>-160</stp>
        <stp>All</stp>
        <stp/>
        <stp/>
        <stp>FALSE</stp>
        <stp>T</stp>
        <tr r="D162" s="4"/>
      </tp>
      <tp>
        <v>445.25</v>
        <stp/>
        <stp>StudyData</stp>
        <stp>ZCE</stp>
        <stp>Bar</stp>
        <stp/>
        <stp>High</stp>
        <stp>AM</stp>
        <stp>-150</stp>
        <stp>All</stp>
        <stp/>
        <stp/>
        <stp>FALSE</stp>
        <stp>T</stp>
        <tr r="D152" s="4"/>
      </tp>
      <tp>
        <v>799.75</v>
        <stp/>
        <stp>StudyData</stp>
        <stp>ZCE</stp>
        <stp>Bar</stp>
        <stp/>
        <stp>High</stp>
        <stp>AM</stp>
        <stp>-140</stp>
        <stp>All</stp>
        <stp/>
        <stp/>
        <stp>FALSE</stp>
        <stp>T</stp>
        <tr r="D142" s="4"/>
      </tp>
      <tp>
        <v>391.25</v>
        <stp/>
        <stp>StudyData</stp>
        <stp>ZCE</stp>
        <stp>Bar</stp>
        <stp/>
        <stp>High</stp>
        <stp>AM</stp>
        <stp>-190</stp>
        <stp>All</stp>
        <stp/>
        <stp/>
        <stp>FALSE</stp>
        <stp>T</stp>
        <tr r="D192" s="4"/>
      </tp>
      <tp>
        <v>559.75</v>
        <stp/>
        <stp>StudyData</stp>
        <stp>ZCE</stp>
        <stp>Bar</stp>
        <stp/>
        <stp>High</stp>
        <stp>AM</stp>
        <stp>-180</stp>
        <stp>All</stp>
        <stp/>
        <stp/>
        <stp>FALSE</stp>
        <stp>T</stp>
        <tr r="D182" s="4"/>
      </tp>
      <tp>
        <v>254.5</v>
        <stp/>
        <stp>StudyData</stp>
        <stp>ZCE</stp>
        <stp>Bar</stp>
        <stp/>
        <stp>High</stp>
        <stp>AM</stp>
        <stp>-230</stp>
        <stp>All</stp>
        <stp/>
        <stp/>
        <stp>FALSE</stp>
        <stp>T</stp>
        <tr r="D232" s="4"/>
      </tp>
      <tp>
        <v>209.5</v>
        <stp/>
        <stp>StudyData</stp>
        <stp>ZCE</stp>
        <stp>Bar</stp>
        <stp/>
        <stp>High</stp>
        <stp>AM</stp>
        <stp>-220</stp>
        <stp>All</stp>
        <stp/>
        <stp/>
        <stp>FALSE</stp>
        <stp>T</stp>
        <tr r="D222" s="4"/>
      </tp>
      <tp>
        <v>251.5</v>
        <stp/>
        <stp>StudyData</stp>
        <stp>ZCE</stp>
        <stp>Bar</stp>
        <stp/>
        <stp>High</stp>
        <stp>AM</stp>
        <stp>-210</stp>
        <stp>All</stp>
        <stp/>
        <stp/>
        <stp>FALSE</stp>
        <stp>T</stp>
        <tr r="D212" s="4"/>
      </tp>
      <tp>
        <v>260.25</v>
        <stp/>
        <stp>StudyData</stp>
        <stp>ZCE</stp>
        <stp>Bar</stp>
        <stp/>
        <stp>High</stp>
        <stp>AM</stp>
        <stp>-200</stp>
        <stp>All</stp>
        <stp/>
        <stp/>
        <stp>FALSE</stp>
        <stp>T</stp>
        <tr r="D202" s="4"/>
      </tp>
      <tp>
        <v>197.5</v>
        <stp/>
        <stp>StudyData</stp>
        <stp>ZCE</stp>
        <stp>Bar</stp>
        <stp/>
        <stp>High</stp>
        <stp>AM</stp>
        <stp>-270</stp>
        <stp>All</stp>
        <stp/>
        <stp/>
        <stp>FALSE</stp>
        <stp>T</stp>
        <tr r="D272" s="4"/>
      </tp>
      <tp>
        <v>213.25</v>
        <stp/>
        <stp>StudyData</stp>
        <stp>ZCE</stp>
        <stp>Bar</stp>
        <stp/>
        <stp>High</stp>
        <stp>AM</stp>
        <stp>-260</stp>
        <stp>All</stp>
        <stp/>
        <stp/>
        <stp>FALSE</stp>
        <stp>T</stp>
        <tr r="D262" s="4"/>
      </tp>
      <tp>
        <v>205.5</v>
        <stp/>
        <stp>StudyData</stp>
        <stp>ZCE</stp>
        <stp>Bar</stp>
        <stp/>
        <stp>High</stp>
        <stp>AM</stp>
        <stp>-250</stp>
        <stp>All</stp>
        <stp/>
        <stp/>
        <stp>FALSE</stp>
        <stp>T</stp>
        <tr r="D252" s="4"/>
      </tp>
      <tp>
        <v>243</v>
        <stp/>
        <stp>StudyData</stp>
        <stp>ZCE</stp>
        <stp>Bar</stp>
        <stp/>
        <stp>High</stp>
        <stp>AM</stp>
        <stp>-240</stp>
        <stp>All</stp>
        <stp/>
        <stp/>
        <stp>FALSE</stp>
        <stp>T</stp>
        <tr r="D242" s="4"/>
      </tp>
      <tp>
        <v>230</v>
        <stp/>
        <stp>StudyData</stp>
        <stp>ZCE</stp>
        <stp>Bar</stp>
        <stp/>
        <stp>High</stp>
        <stp>AM</stp>
        <stp>-290</stp>
        <stp>All</stp>
        <stp/>
        <stp/>
        <stp>FALSE</stp>
        <stp>T</stp>
        <tr r="D292" s="4"/>
      </tp>
      <tp>
        <v>208.5</v>
        <stp/>
        <stp>StudyData</stp>
        <stp>ZCE</stp>
        <stp>Bar</stp>
        <stp/>
        <stp>High</stp>
        <stp>AM</stp>
        <stp>-280</stp>
        <stp>All</stp>
        <stp/>
        <stp/>
        <stp>FALSE</stp>
        <stp>T</stp>
        <tr r="D282" s="4"/>
      </tp>
      <tp>
        <v>1509.5</v>
        <stp/>
        <stp>StudyData</stp>
        <stp>ZSE</stp>
        <stp>Bar</stp>
        <stp/>
        <stp>Open</stp>
        <stp>AM</stp>
        <stp>-116</stp>
        <stp>All</stp>
        <stp/>
        <stp/>
        <stp>FALSE</stp>
        <stp>T</stp>
        <tr r="C118" s="1"/>
      </tp>
      <tp>
        <v>1463</v>
        <stp/>
        <stp>StudyData</stp>
        <stp>ZSE</stp>
        <stp>Bar</stp>
        <stp/>
        <stp>Open</stp>
        <stp>AM</stp>
        <stp>-106</stp>
        <stp>All</stp>
        <stp/>
        <stp/>
        <stp>FALSE</stp>
        <stp>T</stp>
        <tr r="C108" s="1"/>
      </tp>
      <tp>
        <v>1176.25</v>
        <stp/>
        <stp>StudyData</stp>
        <stp>ZSE</stp>
        <stp>Bar</stp>
        <stp/>
        <stp>Open</stp>
        <stp>AM</stp>
        <stp>-136</stp>
        <stp>All</stp>
        <stp/>
        <stp/>
        <stp>FALSE</stp>
        <stp>T</stp>
        <tr r="C138" s="1"/>
      </tp>
      <tp>
        <v>1641.25</v>
        <stp/>
        <stp>StudyData</stp>
        <stp>ZSE</stp>
        <stp>Bar</stp>
        <stp/>
        <stp>Open</stp>
        <stp>AM</stp>
        <stp>-126</stp>
        <stp>All</stp>
        <stp/>
        <stp/>
        <stp>FALSE</stp>
        <stp>T</stp>
        <tr r="C128" s="1"/>
      </tp>
      <tp>
        <v>915.25</v>
        <stp/>
        <stp>StudyData</stp>
        <stp>ZSE</stp>
        <stp>Bar</stp>
        <stp/>
        <stp>Open</stp>
        <stp>AM</stp>
        <stp>-156</stp>
        <stp>All</stp>
        <stp/>
        <stp/>
        <stp>FALSE</stp>
        <stp>T</stp>
        <tr r="C158" s="1"/>
      </tp>
      <tp>
        <v>1243</v>
        <stp/>
        <stp>StudyData</stp>
        <stp>ZSE</stp>
        <stp>Bar</stp>
        <stp/>
        <stp>Open</stp>
        <stp>AM</stp>
        <stp>-146</stp>
        <stp>All</stp>
        <stp/>
        <stp/>
        <stp>FALSE</stp>
        <stp>T</stp>
        <tr r="C148" s="1"/>
      </tp>
      <tp>
        <v>1357</v>
        <stp/>
        <stp>StudyData</stp>
        <stp>ZSE</stp>
        <stp>Bar</stp>
        <stp/>
        <stp>Open</stp>
        <stp>AM</stp>
        <stp>-176</stp>
        <stp>All</stp>
        <stp/>
        <stp/>
        <stp>FALSE</stp>
        <stp>T</stp>
        <tr r="C178" s="1"/>
      </tp>
      <tp>
        <v>949</v>
        <stp/>
        <stp>StudyData</stp>
        <stp>ZSE</stp>
        <stp>Bar</stp>
        <stp/>
        <stp>Open</stp>
        <stp>AM</stp>
        <stp>-166</stp>
        <stp>All</stp>
        <stp/>
        <stp/>
        <stp>FALSE</stp>
        <stp>T</stp>
        <tr r="C168" s="1"/>
      </tp>
      <tp>
        <v>547.25</v>
        <stp/>
        <stp>StudyData</stp>
        <stp>ZSE</stp>
        <stp>Bar</stp>
        <stp/>
        <stp>Open</stp>
        <stp>AM</stp>
        <stp>-196</stp>
        <stp>All</stp>
        <stp/>
        <stp/>
        <stp>FALSE</stp>
        <stp>T</stp>
        <tr r="C198" s="1"/>
      </tp>
      <tp>
        <v>860.25</v>
        <stp/>
        <stp>StudyData</stp>
        <stp>ZSE</stp>
        <stp>Bar</stp>
        <stp/>
        <stp>Open</stp>
        <stp>AM</stp>
        <stp>-186</stp>
        <stp>All</stp>
        <stp/>
        <stp/>
        <stp>FALSE</stp>
        <stp>T</stp>
        <tr r="C188" s="1"/>
      </tp>
      <tp>
        <v>515.25</v>
        <stp/>
        <stp>StudyData</stp>
        <stp>ZSE</stp>
        <stp>Bar</stp>
        <stp/>
        <stp>Open</stp>
        <stp>AM</stp>
        <stp>-216</stp>
        <stp>All</stp>
        <stp/>
        <stp/>
        <stp>FALSE</stp>
        <stp>T</stp>
        <tr r="C218" s="1"/>
      </tp>
      <tp>
        <v>558</v>
        <stp/>
        <stp>StudyData</stp>
        <stp>ZSE</stp>
        <stp>Bar</stp>
        <stp/>
        <stp>Open</stp>
        <stp>AM</stp>
        <stp>-206</stp>
        <stp>All</stp>
        <stp/>
        <stp/>
        <stp>FALSE</stp>
        <stp>T</stp>
        <tr r="C208" s="1"/>
      </tp>
      <tp>
        <v>620.5</v>
        <stp/>
        <stp>StudyData</stp>
        <stp>ZSE</stp>
        <stp>Bar</stp>
        <stp/>
        <stp>Open</stp>
        <stp>AM</stp>
        <stp>-236</stp>
        <stp>All</stp>
        <stp/>
        <stp/>
        <stp>FALSE</stp>
        <stp>T</stp>
        <tr r="C238" s="1"/>
      </tp>
      <tp>
        <v>1000</v>
        <stp/>
        <stp>StudyData</stp>
        <stp>ZSE</stp>
        <stp>Bar</stp>
        <stp/>
        <stp>Open</stp>
        <stp>AM</stp>
        <stp>-226</stp>
        <stp>All</stp>
        <stp/>
        <stp/>
        <stp>FALSE</stp>
        <stp>T</stp>
        <tr r="C228" s="1"/>
      </tp>
      <tp>
        <v>450.5</v>
        <stp/>
        <stp>StudyData</stp>
        <stp>ZSE</stp>
        <stp>Bar</stp>
        <stp/>
        <stp>Open</stp>
        <stp>AM</stp>
        <stp>-256</stp>
        <stp>All</stp>
        <stp/>
        <stp/>
        <stp>FALSE</stp>
        <stp>T</stp>
        <tr r="C258" s="1"/>
      </tp>
      <tp>
        <v>537.25</v>
        <stp/>
        <stp>StudyData</stp>
        <stp>ZSE</stp>
        <stp>Bar</stp>
        <stp/>
        <stp>Open</stp>
        <stp>AM</stp>
        <stp>-246</stp>
        <stp>All</stp>
        <stp/>
        <stp/>
        <stp>FALSE</stp>
        <stp>T</stp>
        <tr r="C248" s="1"/>
      </tp>
      <tp>
        <v>508</v>
        <stp/>
        <stp>StudyData</stp>
        <stp>ZSE</stp>
        <stp>Bar</stp>
        <stp/>
        <stp>Open</stp>
        <stp>AM</stp>
        <stp>-276</stp>
        <stp>All</stp>
        <stp/>
        <stp/>
        <stp>FALSE</stp>
        <stp>T</stp>
        <tr r="C278" s="1"/>
      </tp>
      <tp>
        <v>506.5</v>
        <stp/>
        <stp>StudyData</stp>
        <stp>ZSE</stp>
        <stp>Bar</stp>
        <stp/>
        <stp>Open</stp>
        <stp>AM</stp>
        <stp>-266</stp>
        <stp>All</stp>
        <stp/>
        <stp/>
        <stp>FALSE</stp>
        <stp>T</stp>
        <tr r="C268" s="1"/>
      </tp>
      <tp>
        <v>618</v>
        <stp/>
        <stp>StudyData</stp>
        <stp>ZSE</stp>
        <stp>Bar</stp>
        <stp/>
        <stp>Open</stp>
        <stp>AM</stp>
        <stp>-296</stp>
        <stp>All</stp>
        <stp/>
        <stp/>
        <stp>FALSE</stp>
        <stp>T</stp>
        <tr r="C298" s="1"/>
      </tp>
      <tp>
        <v>485</v>
        <stp/>
        <stp>StudyData</stp>
        <stp>ZSE</stp>
        <stp>Bar</stp>
        <stp/>
        <stp>Open</stp>
        <stp>AM</stp>
        <stp>-286</stp>
        <stp>All</stp>
        <stp/>
        <stp/>
        <stp>FALSE</stp>
        <stp>T</stp>
        <tr r="C288" s="1"/>
      </tp>
      <tp>
        <v>1507</v>
        <stp/>
        <stp>StudyData</stp>
        <stp>ZSE</stp>
        <stp>Bar</stp>
        <stp/>
        <stp>High</stp>
        <stp>AM</stp>
        <stp>-130</stp>
        <stp>All</stp>
        <stp/>
        <stp/>
        <stp>FALSE</stp>
        <stp>T</stp>
        <tr r="D132" s="1"/>
      </tp>
      <tp>
        <v>1498</v>
        <stp/>
        <stp>StudyData</stp>
        <stp>ZSE</stp>
        <stp>Bar</stp>
        <stp/>
        <stp>High</stp>
        <stp>AM</stp>
        <stp>-120</stp>
        <stp>All</stp>
        <stp/>
        <stp/>
        <stp>FALSE</stp>
        <stp>T</stp>
        <tr r="D122" s="1"/>
      </tp>
      <tp>
        <v>1353.5</v>
        <stp/>
        <stp>StudyData</stp>
        <stp>ZSE</stp>
        <stp>Bar</stp>
        <stp/>
        <stp>High</stp>
        <stp>AM</stp>
        <stp>-110</stp>
        <stp>All</stp>
        <stp/>
        <stp/>
        <stp>FALSE</stp>
        <stp>T</stp>
        <tr r="D112" s="1"/>
      </tp>
      <tp>
        <v>1059.25</v>
        <stp/>
        <stp>StudyData</stp>
        <stp>ZSE</stp>
        <stp>Bar</stp>
        <stp/>
        <stp>High</stp>
        <stp>AM</stp>
        <stp>-100</stp>
        <stp>All</stp>
        <stp/>
        <stp/>
        <stp>FALSE</stp>
        <stp>T</stp>
        <tr r="D102" s="1"/>
      </tp>
      <tp>
        <v>983.5</v>
        <stp/>
        <stp>StudyData</stp>
        <stp>ZSE</stp>
        <stp>Bar</stp>
        <stp/>
        <stp>High</stp>
        <stp>AM</stp>
        <stp>-170</stp>
        <stp>All</stp>
        <stp/>
        <stp/>
        <stp>FALSE</stp>
        <stp>T</stp>
        <tr r="D172" s="1"/>
      </tp>
      <tp>
        <v>1028</v>
        <stp/>
        <stp>StudyData</stp>
        <stp>ZSE</stp>
        <stp>Bar</stp>
        <stp/>
        <stp>High</stp>
        <stp>AM</stp>
        <stp>-160</stp>
        <stp>All</stp>
        <stp/>
        <stp/>
        <stp>FALSE</stp>
        <stp>T</stp>
        <tr r="D162" s="1"/>
      </tp>
      <tp>
        <v>1049</v>
        <stp/>
        <stp>StudyData</stp>
        <stp>ZSE</stp>
        <stp>Bar</stp>
        <stp/>
        <stp>High</stp>
        <stp>AM</stp>
        <stp>-150</stp>
        <stp>All</stp>
        <stp/>
        <stp/>
        <stp>FALSE</stp>
        <stp>T</stp>
        <tr r="D152" s="1"/>
      </tp>
      <tp>
        <v>1419.5</v>
        <stp/>
        <stp>StudyData</stp>
        <stp>ZSE</stp>
        <stp>Bar</stp>
        <stp/>
        <stp>High</stp>
        <stp>AM</stp>
        <stp>-140</stp>
        <stp>All</stp>
        <stp/>
        <stp/>
        <stp>FALSE</stp>
        <stp>T</stp>
        <tr r="D142" s="1"/>
      </tp>
      <tp>
        <v>786.5</v>
        <stp/>
        <stp>StudyData</stp>
        <stp>ZSE</stp>
        <stp>Bar</stp>
        <stp/>
        <stp>High</stp>
        <stp>AM</stp>
        <stp>-190</stp>
        <stp>All</stp>
        <stp/>
        <stp/>
        <stp>FALSE</stp>
        <stp>T</stp>
        <tr r="D192" s="1"/>
      </tp>
      <tp>
        <v>1539.25</v>
        <stp/>
        <stp>StudyData</stp>
        <stp>ZSE</stp>
        <stp>Bar</stp>
        <stp/>
        <stp>High</stp>
        <stp>AM</stp>
        <stp>-180</stp>
        <stp>All</stp>
        <stp/>
        <stp/>
        <stp>FALSE</stp>
        <stp>T</stp>
        <tr r="D182" s="1"/>
      </tp>
      <tp>
        <v>802.25</v>
        <stp/>
        <stp>StudyData</stp>
        <stp>ZSE</stp>
        <stp>Bar</stp>
        <stp/>
        <stp>High</stp>
        <stp>AM</stp>
        <stp>-230</stp>
        <stp>All</stp>
        <stp/>
        <stp/>
        <stp>FALSE</stp>
        <stp>T</stp>
        <tr r="D232" s="1"/>
      </tp>
      <tp>
        <v>545</v>
        <stp/>
        <stp>StudyData</stp>
        <stp>ZSE</stp>
        <stp>Bar</stp>
        <stp/>
        <stp>High</stp>
        <stp>AM</stp>
        <stp>-220</stp>
        <stp>All</stp>
        <stp/>
        <stp/>
        <stp>FALSE</stp>
        <stp>T</stp>
        <tr r="D222" s="1"/>
      </tp>
      <tp>
        <v>708.5</v>
        <stp/>
        <stp>StudyData</stp>
        <stp>ZSE</stp>
        <stp>Bar</stp>
        <stp/>
        <stp>High</stp>
        <stp>AM</stp>
        <stp>-210</stp>
        <stp>All</stp>
        <stp/>
        <stp/>
        <stp>FALSE</stp>
        <stp>T</stp>
        <tr r="D212" s="1"/>
      </tp>
      <tp>
        <v>622.5</v>
        <stp/>
        <stp>StudyData</stp>
        <stp>ZSE</stp>
        <stp>Bar</stp>
        <stp/>
        <stp>High</stp>
        <stp>AM</stp>
        <stp>-200</stp>
        <stp>All</stp>
        <stp/>
        <stp/>
        <stp>FALSE</stp>
        <stp>T</stp>
        <tr r="D202" s="1"/>
      </tp>
      <tp>
        <v>505.5</v>
        <stp/>
        <stp>StudyData</stp>
        <stp>ZSE</stp>
        <stp>Bar</stp>
        <stp/>
        <stp>High</stp>
        <stp>AM</stp>
        <stp>-270</stp>
        <stp>All</stp>
        <stp/>
        <stp/>
        <stp>FALSE</stp>
        <stp>T</stp>
        <tr r="D272" s="1"/>
      </tp>
      <tp>
        <v>488</v>
        <stp/>
        <stp>StudyData</stp>
        <stp>ZSE</stp>
        <stp>Bar</stp>
        <stp/>
        <stp>High</stp>
        <stp>AM</stp>
        <stp>-260</stp>
        <stp>All</stp>
        <stp/>
        <stp/>
        <stp>FALSE</stp>
        <stp>T</stp>
        <tr r="D262" s="1"/>
      </tp>
      <tp>
        <v>484</v>
        <stp/>
        <stp>StudyData</stp>
        <stp>ZSE</stp>
        <stp>Bar</stp>
        <stp/>
        <stp>High</stp>
        <stp>AM</stp>
        <stp>-250</stp>
        <stp>All</stp>
        <stp/>
        <stp/>
        <stp>FALSE</stp>
        <stp>T</stp>
        <tr r="D252" s="1"/>
      </tp>
      <tp>
        <v>583.75</v>
        <stp/>
        <stp>StudyData</stp>
        <stp>ZSE</stp>
        <stp>Bar</stp>
        <stp/>
        <stp>High</stp>
        <stp>AM</stp>
        <stp>-240</stp>
        <stp>All</stp>
        <stp/>
        <stp/>
        <stp>FALSE</stp>
        <stp>T</stp>
        <tr r="D242" s="1"/>
      </tp>
      <tp>
        <v>592.5</v>
        <stp/>
        <stp>StudyData</stp>
        <stp>ZSE</stp>
        <stp>Bar</stp>
        <stp/>
        <stp>High</stp>
        <stp>AM</stp>
        <stp>-290</stp>
        <stp>All</stp>
        <stp/>
        <stp/>
        <stp>FALSE</stp>
        <stp>T</stp>
        <tr r="D292" s="1"/>
      </tp>
      <tp>
        <v>508</v>
        <stp/>
        <stp>StudyData</stp>
        <stp>ZSE</stp>
        <stp>Bar</stp>
        <stp/>
        <stp>High</stp>
        <stp>AM</stp>
        <stp>-280</stp>
        <stp>All</stp>
        <stp/>
        <stp/>
        <stp>FALSE</stp>
        <stp>T</stp>
        <tr r="D282" s="1"/>
      </tp>
      <tp>
        <v>1420</v>
        <stp/>
        <stp>StudyData</stp>
        <stp>ZSE</stp>
        <stp>Bar</stp>
        <stp/>
        <stp>Open</stp>
        <stp>AM</stp>
        <stp>-5</stp>
        <stp>All</stp>
        <stp/>
        <stp/>
        <stp>FALSE</stp>
        <stp>T</stp>
        <tr r="C7" s="1"/>
      </tp>
      <tp>
        <v>670</v>
        <stp/>
        <stp>StudyData</stp>
        <stp>ZCE</stp>
        <stp>Bar</stp>
        <stp/>
        <stp>Open</stp>
        <stp>AM</stp>
        <stp>-5</stp>
        <stp>All</stp>
        <stp/>
        <stp/>
        <stp>FALSE</stp>
        <stp>T</stp>
        <tr r="C7" s="4"/>
      </tp>
      <tp>
        <v>647</v>
        <stp/>
        <stp>StudyData</stp>
        <stp>ZCE</stp>
        <stp>Bar</stp>
        <stp/>
        <stp>Open</stp>
        <stp>AM</stp>
        <stp>-117</stp>
        <stp>All</stp>
        <stp/>
        <stp/>
        <stp>FALSE</stp>
        <stp>T</stp>
        <tr r="C119" s="4"/>
      </tp>
      <tp>
        <v>464.75</v>
        <stp/>
        <stp>StudyData</stp>
        <stp>ZCE</stp>
        <stp>Bar</stp>
        <stp/>
        <stp>Open</stp>
        <stp>AM</stp>
        <stp>-107</stp>
        <stp>All</stp>
        <stp/>
        <stp/>
        <stp>FALSE</stp>
        <stp>T</stp>
        <tr r="C109" s="4"/>
      </tp>
      <tp>
        <v>766</v>
        <stp/>
        <stp>StudyData</stp>
        <stp>ZCE</stp>
        <stp>Bar</stp>
        <stp/>
        <stp>Open</stp>
        <stp>AM</stp>
        <stp>-137</stp>
        <stp>All</stp>
        <stp/>
        <stp/>
        <stp>FALSE</stp>
        <stp>T</stp>
        <tr r="C139" s="4"/>
      </tp>
      <tp>
        <v>649.75</v>
        <stp/>
        <stp>StudyData</stp>
        <stp>ZCE</stp>
        <stp>Bar</stp>
        <stp/>
        <stp>Open</stp>
        <stp>AM</stp>
        <stp>-127</stp>
        <stp>All</stp>
        <stp/>
        <stp/>
        <stp>FALSE</stp>
        <stp>T</stp>
        <tr r="C129" s="4"/>
      </tp>
      <tp>
        <v>415.75</v>
        <stp/>
        <stp>StudyData</stp>
        <stp>ZCE</stp>
        <stp>Bar</stp>
        <stp/>
        <stp>Open</stp>
        <stp>AM</stp>
        <stp>-157</stp>
        <stp>All</stp>
        <stp/>
        <stp/>
        <stp>FALSE</stp>
        <stp>T</stp>
        <tr r="C159" s="4"/>
      </tp>
      <tp>
        <v>585</v>
        <stp/>
        <stp>StudyData</stp>
        <stp>ZCE</stp>
        <stp>Bar</stp>
        <stp/>
        <stp>Open</stp>
        <stp>AM</stp>
        <stp>-147</stp>
        <stp>All</stp>
        <stp/>
        <stp/>
        <stp>FALSE</stp>
        <stp>T</stp>
        <tr r="C149" s="4"/>
      </tp>
      <tp>
        <v>614</v>
        <stp/>
        <stp>StudyData</stp>
        <stp>ZCE</stp>
        <stp>Bar</stp>
        <stp/>
        <stp>Open</stp>
        <stp>AM</stp>
        <stp>-177</stp>
        <stp>All</stp>
        <stp/>
        <stp/>
        <stp>FALSE</stp>
        <stp>T</stp>
        <tr r="C179" s="4"/>
      </tp>
      <tp>
        <v>357.25</v>
        <stp/>
        <stp>StudyData</stp>
        <stp>ZCE</stp>
        <stp>Bar</stp>
        <stp/>
        <stp>Open</stp>
        <stp>AM</stp>
        <stp>-167</stp>
        <stp>All</stp>
        <stp/>
        <stp/>
        <stp>FALSE</stp>
        <stp>T</stp>
        <tr r="C169" s="4"/>
      </tp>
      <tp>
        <v>247.75</v>
        <stp/>
        <stp>StudyData</stp>
        <stp>ZCE</stp>
        <stp>Bar</stp>
        <stp/>
        <stp>Open</stp>
        <stp>AM</stp>
        <stp>-197</stp>
        <stp>All</stp>
        <stp/>
        <stp/>
        <stp>FALSE</stp>
        <stp>T</stp>
        <tr r="C199" s="4"/>
      </tp>
      <tp>
        <v>350.75</v>
        <stp/>
        <stp>StudyData</stp>
        <stp>ZCE</stp>
        <stp>Bar</stp>
        <stp/>
        <stp>Open</stp>
        <stp>AM</stp>
        <stp>-187</stp>
        <stp>All</stp>
        <stp/>
        <stp/>
        <stp>FALSE</stp>
        <stp>T</stp>
        <tr r="C189" s="4"/>
      </tp>
      <tp>
        <v>203.5</v>
        <stp/>
        <stp>StudyData</stp>
        <stp>ZCE</stp>
        <stp>Bar</stp>
        <stp/>
        <stp>Open</stp>
        <stp>AM</stp>
        <stp>-217</stp>
        <stp>All</stp>
        <stp/>
        <stp/>
        <stp>FALSE</stp>
        <stp>T</stp>
        <tr r="C219" s="4"/>
      </tp>
      <tp>
        <v>196.25</v>
        <stp/>
        <stp>StudyData</stp>
        <stp>ZCE</stp>
        <stp>Bar</stp>
        <stp/>
        <stp>Open</stp>
        <stp>AM</stp>
        <stp>-207</stp>
        <stp>All</stp>
        <stp/>
        <stp/>
        <stp>FALSE</stp>
        <stp>T</stp>
        <tr r="C209" s="4"/>
      </tp>
      <tp>
        <v>231</v>
        <stp/>
        <stp>StudyData</stp>
        <stp>ZCE</stp>
        <stp>Bar</stp>
        <stp/>
        <stp>Open</stp>
        <stp>AM</stp>
        <stp>-237</stp>
        <stp>All</stp>
        <stp/>
        <stp/>
        <stp>FALSE</stp>
        <stp>T</stp>
        <tr r="C239" s="4"/>
      </tp>
      <tp>
        <v>303</v>
        <stp/>
        <stp>StudyData</stp>
        <stp>ZCE</stp>
        <stp>Bar</stp>
        <stp/>
        <stp>Open</stp>
        <stp>AM</stp>
        <stp>-227</stp>
        <stp>All</stp>
        <stp/>
        <stp/>
        <stp>FALSE</stp>
        <stp>T</stp>
        <tr r="C229" s="4"/>
      </tp>
      <tp>
        <v>232</v>
        <stp/>
        <stp>StudyData</stp>
        <stp>ZCE</stp>
        <stp>Bar</stp>
        <stp/>
        <stp>Open</stp>
        <stp>AM</stp>
        <stp>-257</stp>
        <stp>All</stp>
        <stp/>
        <stp/>
        <stp>FALSE</stp>
        <stp>T</stp>
        <tr r="C259" s="4"/>
      </tp>
      <tp>
        <v>244</v>
        <stp/>
        <stp>StudyData</stp>
        <stp>ZCE</stp>
        <stp>Bar</stp>
        <stp/>
        <stp>Open</stp>
        <stp>AM</stp>
        <stp>-247</stp>
        <stp>All</stp>
        <stp/>
        <stp/>
        <stp>FALSE</stp>
        <stp>T</stp>
        <tr r="C249" s="4"/>
      </tp>
      <tp>
        <v>204.5</v>
        <stp/>
        <stp>StudyData</stp>
        <stp>ZCE</stp>
        <stp>Bar</stp>
        <stp/>
        <stp>Open</stp>
        <stp>AM</stp>
        <stp>-277</stp>
        <stp>All</stp>
        <stp/>
        <stp/>
        <stp>FALSE</stp>
        <stp>T</stp>
        <tr r="C279" s="4"/>
      </tp>
      <tp>
        <v>205</v>
        <stp/>
        <stp>StudyData</stp>
        <stp>ZCE</stp>
        <stp>Bar</stp>
        <stp/>
        <stp>Open</stp>
        <stp>AM</stp>
        <stp>-267</stp>
        <stp>All</stp>
        <stp/>
        <stp/>
        <stp>FALSE</stp>
        <stp>T</stp>
        <tr r="C269" s="4"/>
      </tp>
      <tp>
        <v>252.25</v>
        <stp/>
        <stp>StudyData</stp>
        <stp>ZCE</stp>
        <stp>Bar</stp>
        <stp/>
        <stp>Open</stp>
        <stp>AM</stp>
        <stp>-297</stp>
        <stp>All</stp>
        <stp/>
        <stp/>
        <stp>FALSE</stp>
        <stp>T</stp>
        <tr r="C299" s="4"/>
      </tp>
      <tp>
        <v>210.75</v>
        <stp/>
        <stp>StudyData</stp>
        <stp>ZCE</stp>
        <stp>Bar</stp>
        <stp/>
        <stp>Open</stp>
        <stp>AM</stp>
        <stp>-287</stp>
        <stp>All</stp>
        <stp/>
        <stp/>
        <stp>FALSE</stp>
        <stp>T</stp>
        <tr r="C289" s="4"/>
      </tp>
      <tp>
        <v>675.75</v>
        <stp/>
        <stp>StudyData</stp>
        <stp>ZCE</stp>
        <stp>Bar</stp>
        <stp/>
        <stp>High</stp>
        <stp>AM</stp>
        <stp>-131</stp>
        <stp>All</stp>
        <stp/>
        <stp/>
        <stp>FALSE</stp>
        <stp>T</stp>
        <tr r="D133" s="4"/>
      </tp>
      <tp>
        <v>744.5</v>
        <stp/>
        <stp>StudyData</stp>
        <stp>ZCE</stp>
        <stp>Bar</stp>
        <stp/>
        <stp>High</stp>
        <stp>AM</stp>
        <stp>-121</stp>
        <stp>All</stp>
        <stp/>
        <stp/>
        <stp>FALSE</stp>
        <stp>T</stp>
        <tr r="D123" s="4"/>
      </tp>
      <tp>
        <v>438</v>
        <stp/>
        <stp>StudyData</stp>
        <stp>ZCE</stp>
        <stp>Bar</stp>
        <stp/>
        <stp>High</stp>
        <stp>AM</stp>
        <stp>-111</stp>
        <stp>All</stp>
        <stp/>
        <stp/>
        <stp>FALSE</stp>
        <stp>T</stp>
        <tr r="D113" s="4"/>
      </tp>
      <tp>
        <v>367.5</v>
        <stp/>
        <stp>StudyData</stp>
        <stp>ZCE</stp>
        <stp>Bar</stp>
        <stp/>
        <stp>High</stp>
        <stp>AM</stp>
        <stp>-101</stp>
        <stp>All</stp>
        <stp/>
        <stp/>
        <stp>FALSE</stp>
        <stp>T</stp>
        <tr r="D103" s="4"/>
      </tp>
      <tp>
        <v>422</v>
        <stp/>
        <stp>StudyData</stp>
        <stp>ZCE</stp>
        <stp>Bar</stp>
        <stp/>
        <stp>High</stp>
        <stp>AM</stp>
        <stp>-171</stp>
        <stp>All</stp>
        <stp/>
        <stp/>
        <stp>FALSE</stp>
        <stp>T</stp>
        <tr r="D173" s="4"/>
      </tp>
      <tp>
        <v>347.75</v>
        <stp/>
        <stp>StudyData</stp>
        <stp>ZCE</stp>
        <stp>Bar</stp>
        <stp/>
        <stp>High</stp>
        <stp>AM</stp>
        <stp>-161</stp>
        <stp>All</stp>
        <stp/>
        <stp/>
        <stp>FALSE</stp>
        <stp>T</stp>
        <tr r="D163" s="4"/>
      </tp>
      <tp>
        <v>410</v>
        <stp/>
        <stp>StudyData</stp>
        <stp>ZCE</stp>
        <stp>Bar</stp>
        <stp/>
        <stp>High</stp>
        <stp>AM</stp>
        <stp>-151</stp>
        <stp>All</stp>
        <stp/>
        <stp/>
        <stp>FALSE</stp>
        <stp>T</stp>
        <tr r="D153" s="4"/>
      </tp>
      <tp>
        <v>775</v>
        <stp/>
        <stp>StudyData</stp>
        <stp>ZCE</stp>
        <stp>Bar</stp>
        <stp/>
        <stp>High</stp>
        <stp>AM</stp>
        <stp>-141</stp>
        <stp>All</stp>
        <stp/>
        <stp/>
        <stp>FALSE</stp>
        <stp>T</stp>
        <tr r="D143" s="4"/>
      </tp>
      <tp>
        <v>439.75</v>
        <stp/>
        <stp>StudyData</stp>
        <stp>ZCE</stp>
        <stp>Bar</stp>
        <stp/>
        <stp>High</stp>
        <stp>AM</stp>
        <stp>-191</stp>
        <stp>All</stp>
        <stp/>
        <stp/>
        <stp>FALSE</stp>
        <stp>T</stp>
        <tr r="D193" s="4"/>
      </tp>
      <tp>
        <v>519.25</v>
        <stp/>
        <stp>StudyData</stp>
        <stp>ZCE</stp>
        <stp>Bar</stp>
        <stp/>
        <stp>High</stp>
        <stp>AM</stp>
        <stp>-181</stp>
        <stp>All</stp>
        <stp/>
        <stp/>
        <stp>FALSE</stp>
        <stp>T</stp>
        <tr r="D183" s="4"/>
      </tp>
      <tp>
        <v>249.75</v>
        <stp/>
        <stp>StudyData</stp>
        <stp>ZCE</stp>
        <stp>Bar</stp>
        <stp/>
        <stp>High</stp>
        <stp>AM</stp>
        <stp>-231</stp>
        <stp>All</stp>
        <stp/>
        <stp/>
        <stp>FALSE</stp>
        <stp>T</stp>
        <tr r="D233" s="4"/>
      </tp>
      <tp>
        <v>245</v>
        <stp/>
        <stp>StudyData</stp>
        <stp>ZCE</stp>
        <stp>Bar</stp>
        <stp/>
        <stp>High</stp>
        <stp>AM</stp>
        <stp>-221</stp>
        <stp>All</stp>
        <stp/>
        <stp/>
        <stp>FALSE</stp>
        <stp>T</stp>
        <tr r="D223" s="4"/>
      </tp>
      <tp>
        <v>273</v>
        <stp/>
        <stp>StudyData</stp>
        <stp>ZCE</stp>
        <stp>Bar</stp>
        <stp/>
        <stp>High</stp>
        <stp>AM</stp>
        <stp>-211</stp>
        <stp>All</stp>
        <stp/>
        <stp/>
        <stp>FALSE</stp>
        <stp>T</stp>
        <tr r="D213" s="4"/>
      </tp>
      <tp>
        <v>264.25</v>
        <stp/>
        <stp>StudyData</stp>
        <stp>ZCE</stp>
        <stp>Bar</stp>
        <stp/>
        <stp>High</stp>
        <stp>AM</stp>
        <stp>-201</stp>
        <stp>All</stp>
        <stp/>
        <stp/>
        <stp>FALSE</stp>
        <stp>T</stp>
        <tr r="D203" s="4"/>
      </tp>
      <tp>
        <v>208.5</v>
        <stp/>
        <stp>StudyData</stp>
        <stp>ZCE</stp>
        <stp>Bar</stp>
        <stp/>
        <stp>High</stp>
        <stp>AM</stp>
        <stp>-271</stp>
        <stp>All</stp>
        <stp/>
        <stp/>
        <stp>FALSE</stp>
        <stp>T</stp>
        <tr r="D273" s="4"/>
      </tp>
      <tp>
        <v>211.5</v>
        <stp/>
        <stp>StudyData</stp>
        <stp>ZCE</stp>
        <stp>Bar</stp>
        <stp/>
        <stp>High</stp>
        <stp>AM</stp>
        <stp>-261</stp>
        <stp>All</stp>
        <stp/>
        <stp/>
        <stp>FALSE</stp>
        <stp>T</stp>
        <tr r="D263" s="4"/>
      </tp>
      <tp>
        <v>212.25</v>
        <stp/>
        <stp>StudyData</stp>
        <stp>ZCE</stp>
        <stp>Bar</stp>
        <stp/>
        <stp>High</stp>
        <stp>AM</stp>
        <stp>-251</stp>
        <stp>All</stp>
        <stp/>
        <stp/>
        <stp>FALSE</stp>
        <stp>T</stp>
        <tr r="D253" s="4"/>
      </tp>
      <tp>
        <v>246</v>
        <stp/>
        <stp>StudyData</stp>
        <stp>ZCE</stp>
        <stp>Bar</stp>
        <stp/>
        <stp>High</stp>
        <stp>AM</stp>
        <stp>-241</stp>
        <stp>All</stp>
        <stp/>
        <stp/>
        <stp>FALSE</stp>
        <stp>T</stp>
        <tr r="D243" s="4"/>
      </tp>
      <tp>
        <v>225.5</v>
        <stp/>
        <stp>StudyData</stp>
        <stp>ZCE</stp>
        <stp>Bar</stp>
        <stp/>
        <stp>High</stp>
        <stp>AM</stp>
        <stp>-291</stp>
        <stp>All</stp>
        <stp/>
        <stp/>
        <stp>FALSE</stp>
        <stp>T</stp>
        <tr r="D293" s="4"/>
      </tp>
      <tp>
        <v>226.5</v>
        <stp/>
        <stp>StudyData</stp>
        <stp>ZCE</stp>
        <stp>Bar</stp>
        <stp/>
        <stp>High</stp>
        <stp>AM</stp>
        <stp>-281</stp>
        <stp>All</stp>
        <stp/>
        <stp/>
        <stp>FALSE</stp>
        <stp>T</stp>
        <tr r="D283" s="4"/>
      </tp>
      <tp>
        <v>1396</v>
        <stp/>
        <stp>StudyData</stp>
        <stp>ZSE</stp>
        <stp>Bar</stp>
        <stp/>
        <stp>Open</stp>
        <stp>AM</stp>
        <stp>-117</stp>
        <stp>All</stp>
        <stp/>
        <stp/>
        <stp>FALSE</stp>
        <stp>T</stp>
        <tr r="C119" s="1"/>
      </tp>
      <tp>
        <v>1419</v>
        <stp/>
        <stp>StudyData</stp>
        <stp>ZSE</stp>
        <stp>Bar</stp>
        <stp/>
        <stp>Open</stp>
        <stp>AM</stp>
        <stp>-107</stp>
        <stp>All</stp>
        <stp/>
        <stp/>
        <stp>FALSE</stp>
        <stp>T</stp>
        <tr r="C109" s="1"/>
      </tp>
      <tp>
        <v>1455</v>
        <stp/>
        <stp>StudyData</stp>
        <stp>ZSE</stp>
        <stp>Bar</stp>
        <stp/>
        <stp>Open</stp>
        <stp>AM</stp>
        <stp>-137</stp>
        <stp>All</stp>
        <stp/>
        <stp/>
        <stp>FALSE</stp>
        <stp>T</stp>
        <tr r="C139" s="1"/>
      </tp>
      <tp>
        <v>1445.25</v>
        <stp/>
        <stp>StudyData</stp>
        <stp>ZSE</stp>
        <stp>Bar</stp>
        <stp/>
        <stp>Open</stp>
        <stp>AM</stp>
        <stp>-127</stp>
        <stp>All</stp>
        <stp/>
        <stp/>
        <stp>FALSE</stp>
        <stp>T</stp>
        <tr r="C129" s="1"/>
      </tp>
      <tp>
        <v>1050.5</v>
        <stp/>
        <stp>StudyData</stp>
        <stp>ZSE</stp>
        <stp>Bar</stp>
        <stp/>
        <stp>Open</stp>
        <stp>AM</stp>
        <stp>-157</stp>
        <stp>All</stp>
        <stp/>
        <stp/>
        <stp>FALSE</stp>
        <stp>T</stp>
        <tr r="C159" s="1"/>
      </tp>
      <tp>
        <v>1240</v>
        <stp/>
        <stp>StudyData</stp>
        <stp>ZSE</stp>
        <stp>Bar</stp>
        <stp/>
        <stp>Open</stp>
        <stp>AM</stp>
        <stp>-147</stp>
        <stp>All</stp>
        <stp/>
        <stp/>
        <stp>FALSE</stp>
        <stp>T</stp>
        <tr r="C149" s="1"/>
      </tp>
      <tp>
        <v>1318</v>
        <stp/>
        <stp>StudyData</stp>
        <stp>ZSE</stp>
        <stp>Bar</stp>
        <stp/>
        <stp>Open</stp>
        <stp>AM</stp>
        <stp>-177</stp>
        <stp>All</stp>
        <stp/>
        <stp/>
        <stp>FALSE</stp>
        <stp>T</stp>
        <tr r="C179" s="1"/>
      </tp>
      <tp>
        <v>866</v>
        <stp/>
        <stp>StudyData</stp>
        <stp>ZSE</stp>
        <stp>Bar</stp>
        <stp/>
        <stp>Open</stp>
        <stp>AM</stp>
        <stp>-167</stp>
        <stp>All</stp>
        <stp/>
        <stp/>
        <stp>FALSE</stp>
        <stp>T</stp>
        <tr r="C169" s="1"/>
      </tp>
      <tp>
        <v>555.5</v>
        <stp/>
        <stp>StudyData</stp>
        <stp>ZSE</stp>
        <stp>Bar</stp>
        <stp/>
        <stp>Open</stp>
        <stp>AM</stp>
        <stp>-197</stp>
        <stp>All</stp>
        <stp/>
        <stp/>
        <stp>FALSE</stp>
        <stp>T</stp>
        <tr r="C199" s="1"/>
      </tp>
      <tp>
        <v>886</v>
        <stp/>
        <stp>StudyData</stp>
        <stp>ZSE</stp>
        <stp>Bar</stp>
        <stp/>
        <stp>Open</stp>
        <stp>AM</stp>
        <stp>-187</stp>
        <stp>All</stp>
        <stp/>
        <stp/>
        <stp>FALSE</stp>
        <stp>T</stp>
        <tr r="C189" s="1"/>
      </tp>
      <tp>
        <v>544</v>
        <stp/>
        <stp>StudyData</stp>
        <stp>ZSE</stp>
        <stp>Bar</stp>
        <stp/>
        <stp>Open</stp>
        <stp>AM</stp>
        <stp>-217</stp>
        <stp>All</stp>
        <stp/>
        <stp/>
        <stp>FALSE</stp>
        <stp>T</stp>
        <tr r="C219" s="1"/>
      </tp>
      <tp>
        <v>576</v>
        <stp/>
        <stp>StudyData</stp>
        <stp>ZSE</stp>
        <stp>Bar</stp>
        <stp/>
        <stp>Open</stp>
        <stp>AM</stp>
        <stp>-207</stp>
        <stp>All</stp>
        <stp/>
        <stp/>
        <stp>FALSE</stp>
        <stp>T</stp>
        <tr r="C209" s="1"/>
      </tp>
      <tp>
        <v>625.5</v>
        <stp/>
        <stp>StudyData</stp>
        <stp>ZSE</stp>
        <stp>Bar</stp>
        <stp/>
        <stp>Open</stp>
        <stp>AM</stp>
        <stp>-237</stp>
        <stp>All</stp>
        <stp/>
        <stp/>
        <stp>FALSE</stp>
        <stp>T</stp>
        <tr r="C239" s="1"/>
      </tp>
      <tp>
        <v>943.25</v>
        <stp/>
        <stp>StudyData</stp>
        <stp>ZSE</stp>
        <stp>Bar</stp>
        <stp/>
        <stp>Open</stp>
        <stp>AM</stp>
        <stp>-227</stp>
        <stp>All</stp>
        <stp/>
        <stp/>
        <stp>FALSE</stp>
        <stp>T</stp>
        <tr r="C229" s="1"/>
      </tp>
      <tp>
        <v>486</v>
        <stp/>
        <stp>StudyData</stp>
        <stp>ZSE</stp>
        <stp>Bar</stp>
        <stp/>
        <stp>Open</stp>
        <stp>AM</stp>
        <stp>-257</stp>
        <stp>All</stp>
        <stp/>
        <stp/>
        <stp>FALSE</stp>
        <stp>T</stp>
        <tr r="C259" s="1"/>
      </tp>
      <tp>
        <v>510</v>
        <stp/>
        <stp>StudyData</stp>
        <stp>ZSE</stp>
        <stp>Bar</stp>
        <stp/>
        <stp>Open</stp>
        <stp>AM</stp>
        <stp>-247</stp>
        <stp>All</stp>
        <stp/>
        <stp/>
        <stp>FALSE</stp>
        <stp>T</stp>
        <tr r="C249" s="1"/>
      </tp>
      <tp>
        <v>472.5</v>
        <stp/>
        <stp>StudyData</stp>
        <stp>ZSE</stp>
        <stp>Bar</stp>
        <stp/>
        <stp>Open</stp>
        <stp>AM</stp>
        <stp>-277</stp>
        <stp>All</stp>
        <stp/>
        <stp/>
        <stp>FALSE</stp>
        <stp>T</stp>
        <tr r="C279" s="1"/>
      </tp>
      <tp>
        <v>469.75</v>
        <stp/>
        <stp>StudyData</stp>
        <stp>ZSE</stp>
        <stp>Bar</stp>
        <stp/>
        <stp>Open</stp>
        <stp>AM</stp>
        <stp>-267</stp>
        <stp>All</stp>
        <stp/>
        <stp/>
        <stp>FALSE</stp>
        <stp>T</stp>
        <tr r="C269" s="1"/>
      </tp>
      <tp>
        <v>638.5</v>
        <stp/>
        <stp>StudyData</stp>
        <stp>ZSE</stp>
        <stp>Bar</stp>
        <stp/>
        <stp>Open</stp>
        <stp>AM</stp>
        <stp>-297</stp>
        <stp>All</stp>
        <stp/>
        <stp/>
        <stp>FALSE</stp>
        <stp>T</stp>
        <tr r="C299" s="1"/>
      </tp>
      <tp>
        <v>457.5</v>
        <stp/>
        <stp>StudyData</stp>
        <stp>ZSE</stp>
        <stp>Bar</stp>
        <stp/>
        <stp>Open</stp>
        <stp>AM</stp>
        <stp>-287</stp>
        <stp>All</stp>
        <stp/>
        <stp/>
        <stp>FALSE</stp>
        <stp>T</stp>
        <tr r="C289" s="1"/>
      </tp>
      <tp>
        <v>1416</v>
        <stp/>
        <stp>StudyData</stp>
        <stp>ZSE</stp>
        <stp>Bar</stp>
        <stp/>
        <stp>High</stp>
        <stp>AM</stp>
        <stp>-131</stp>
        <stp>All</stp>
        <stp/>
        <stp/>
        <stp>FALSE</stp>
        <stp>T</stp>
        <tr r="D133" s="1"/>
      </tp>
      <tp>
        <v>1484.25</v>
        <stp/>
        <stp>StudyData</stp>
        <stp>ZSE</stp>
        <stp>Bar</stp>
        <stp/>
        <stp>High</stp>
        <stp>AM</stp>
        <stp>-121</stp>
        <stp>All</stp>
        <stp/>
        <stp/>
        <stp>FALSE</stp>
        <stp>T</stp>
        <tr r="D123" s="1"/>
      </tp>
      <tp>
        <v>1341</v>
        <stp/>
        <stp>StudyData</stp>
        <stp>ZSE</stp>
        <stp>Bar</stp>
        <stp/>
        <stp>High</stp>
        <stp>AM</stp>
        <stp>-111</stp>
        <stp>All</stp>
        <stp/>
        <stp/>
        <stp>FALSE</stp>
        <stp>T</stp>
        <tr r="D113" s="1"/>
      </tp>
      <tp>
        <v>1038</v>
        <stp/>
        <stp>StudyData</stp>
        <stp>ZSE</stp>
        <stp>Bar</stp>
        <stp/>
        <stp>High</stp>
        <stp>AM</stp>
        <stp>-101</stp>
        <stp>All</stp>
        <stp/>
        <stp/>
        <stp>FALSE</stp>
        <stp>T</stp>
        <tr r="D103" s="1"/>
      </tp>
      <tp>
        <v>981.75</v>
        <stp/>
        <stp>StudyData</stp>
        <stp>ZSE</stp>
        <stp>Bar</stp>
        <stp/>
        <stp>High</stp>
        <stp>AM</stp>
        <stp>-171</stp>
        <stp>All</stp>
        <stp/>
        <stp/>
        <stp>FALSE</stp>
        <stp>T</stp>
        <tr r="D173" s="1"/>
      </tp>
      <tp>
        <v>989</v>
        <stp/>
        <stp>StudyData</stp>
        <stp>ZSE</stp>
        <stp>Bar</stp>
        <stp/>
        <stp>High</stp>
        <stp>AM</stp>
        <stp>-161</stp>
        <stp>All</stp>
        <stp/>
        <stp/>
        <stp>FALSE</stp>
        <stp>T</stp>
        <tr r="D163" s="1"/>
      </tp>
      <tp>
        <v>1007</v>
        <stp/>
        <stp>StudyData</stp>
        <stp>ZSE</stp>
        <stp>Bar</stp>
        <stp/>
        <stp>High</stp>
        <stp>AM</stp>
        <stp>-151</stp>
        <stp>All</stp>
        <stp/>
        <stp/>
        <stp>FALSE</stp>
        <stp>T</stp>
        <tr r="D153" s="1"/>
      </tp>
      <tp>
        <v>1402.5</v>
        <stp/>
        <stp>StudyData</stp>
        <stp>ZSE</stp>
        <stp>Bar</stp>
        <stp/>
        <stp>High</stp>
        <stp>AM</stp>
        <stp>-141</stp>
        <stp>All</stp>
        <stp/>
        <stp/>
        <stp>FALSE</stp>
        <stp>T</stp>
        <tr r="D143" s="1"/>
      </tp>
      <tp>
        <v>789</v>
        <stp/>
        <stp>StudyData</stp>
        <stp>ZSE</stp>
        <stp>Bar</stp>
        <stp/>
        <stp>High</stp>
        <stp>AM</stp>
        <stp>-191</stp>
        <stp>All</stp>
        <stp/>
        <stp/>
        <stp>FALSE</stp>
        <stp>T</stp>
        <tr r="D193" s="1"/>
      </tp>
      <tp>
        <v>1341.5</v>
        <stp/>
        <stp>StudyData</stp>
        <stp>ZSE</stp>
        <stp>Bar</stp>
        <stp/>
        <stp>High</stp>
        <stp>AM</stp>
        <stp>-181</stp>
        <stp>All</stp>
        <stp/>
        <stp/>
        <stp>FALSE</stp>
        <stp>T</stp>
        <tr r="D183" s="1"/>
      </tp>
      <tp>
        <v>808.5</v>
        <stp/>
        <stp>StudyData</stp>
        <stp>ZSE</stp>
        <stp>Bar</stp>
        <stp/>
        <stp>High</stp>
        <stp>AM</stp>
        <stp>-231</stp>
        <stp>All</stp>
        <stp/>
        <stp/>
        <stp>FALSE</stp>
        <stp>T</stp>
        <tr r="D233" s="1"/>
      </tp>
      <tp>
        <v>652</v>
        <stp/>
        <stp>StudyData</stp>
        <stp>ZSE</stp>
        <stp>Bar</stp>
        <stp/>
        <stp>High</stp>
        <stp>AM</stp>
        <stp>-221</stp>
        <stp>All</stp>
        <stp/>
        <stp/>
        <stp>FALSE</stp>
        <stp>T</stp>
        <tr r="D223" s="1"/>
      </tp>
      <tp>
        <v>748.75</v>
        <stp/>
        <stp>StudyData</stp>
        <stp>ZSE</stp>
        <stp>Bar</stp>
        <stp/>
        <stp>High</stp>
        <stp>AM</stp>
        <stp>-211</stp>
        <stp>All</stp>
        <stp/>
        <stp/>
        <stp>FALSE</stp>
        <stp>T</stp>
        <tr r="D213" s="1"/>
      </tp>
      <tp>
        <v>617</v>
        <stp/>
        <stp>StudyData</stp>
        <stp>ZSE</stp>
        <stp>Bar</stp>
        <stp/>
        <stp>High</stp>
        <stp>AM</stp>
        <stp>-201</stp>
        <stp>All</stp>
        <stp/>
        <stp/>
        <stp>FALSE</stp>
        <stp>T</stp>
        <tr r="D203" s="1"/>
      </tp>
      <tp>
        <v>479.5</v>
        <stp/>
        <stp>StudyData</stp>
        <stp>ZSE</stp>
        <stp>Bar</stp>
        <stp/>
        <stp>High</stp>
        <stp>AM</stp>
        <stp>-271</stp>
        <stp>All</stp>
        <stp/>
        <stp/>
        <stp>FALSE</stp>
        <stp>T</stp>
        <tr r="D273" s="1"/>
      </tp>
      <tp>
        <v>453.75</v>
        <stp/>
        <stp>StudyData</stp>
        <stp>ZSE</stp>
        <stp>Bar</stp>
        <stp/>
        <stp>High</stp>
        <stp>AM</stp>
        <stp>-261</stp>
        <stp>All</stp>
        <stp/>
        <stp/>
        <stp>FALSE</stp>
        <stp>T</stp>
        <tr r="D263" s="1"/>
      </tp>
      <tp>
        <v>480.5</v>
        <stp/>
        <stp>StudyData</stp>
        <stp>ZSE</stp>
        <stp>Bar</stp>
        <stp/>
        <stp>High</stp>
        <stp>AM</stp>
        <stp>-251</stp>
        <stp>All</stp>
        <stp/>
        <stp/>
        <stp>FALSE</stp>
        <stp>T</stp>
        <tr r="D253" s="1"/>
      </tp>
      <tp>
        <v>586.5</v>
        <stp/>
        <stp>StudyData</stp>
        <stp>ZSE</stp>
        <stp>Bar</stp>
        <stp/>
        <stp>High</stp>
        <stp>AM</stp>
        <stp>-241</stp>
        <stp>All</stp>
        <stp/>
        <stp/>
        <stp>FALSE</stp>
        <stp>T</stp>
        <tr r="D243" s="1"/>
      </tp>
      <tp>
        <v>594</v>
        <stp/>
        <stp>StudyData</stp>
        <stp>ZSE</stp>
        <stp>Bar</stp>
        <stp/>
        <stp>High</stp>
        <stp>AM</stp>
        <stp>-291</stp>
        <stp>All</stp>
        <stp/>
        <stp/>
        <stp>FALSE</stp>
        <stp>T</stp>
        <tr r="D293" s="1"/>
      </tp>
      <tp>
        <v>521.5</v>
        <stp/>
        <stp>StudyData</stp>
        <stp>ZSE</stp>
        <stp>Bar</stp>
        <stp/>
        <stp>High</stp>
        <stp>AM</stp>
        <stp>-281</stp>
        <stp>All</stp>
        <stp/>
        <stp/>
        <stp>FALSE</stp>
        <stp>T</stp>
        <tr r="D283" s="1"/>
      </tp>
      <tp>
        <v>1364</v>
        <stp/>
        <stp>StudyData</stp>
        <stp>ZSE</stp>
        <stp>Bar</stp>
        <stp/>
        <stp>Open</stp>
        <stp>AM</stp>
        <stp>-4</stp>
        <stp>All</stp>
        <stp/>
        <stp/>
        <stp>FALSE</stp>
        <stp>T</stp>
        <tr r="C6" s="1"/>
      </tp>
      <tp>
        <v>680</v>
        <stp/>
        <stp>StudyData</stp>
        <stp>ZCE</stp>
        <stp>Bar</stp>
        <stp/>
        <stp>Open</stp>
        <stp>AM</stp>
        <stp>-4</stp>
        <stp>All</stp>
        <stp/>
        <stp/>
        <stp>FALSE</stp>
        <stp>T</stp>
        <tr r="C6" s="4"/>
      </tp>
      <tp>
        <v>422.75</v>
        <stp/>
        <stp>StudyData</stp>
        <stp>ZCE</stp>
        <stp>Bar</stp>
        <stp/>
        <stp>Open</stp>
        <stp>AM</stp>
        <stp>-110</stp>
        <stp>All</stp>
        <stp/>
        <stp/>
        <stp>FALSE</stp>
        <stp>T</stp>
        <tr r="C112" s="4"/>
      </tp>
      <tp>
        <v>320.25</v>
        <stp/>
        <stp>StudyData</stp>
        <stp>ZCE</stp>
        <stp>Bar</stp>
        <stp/>
        <stp>Open</stp>
        <stp>AM</stp>
        <stp>-100</stp>
        <stp>All</stp>
        <stp/>
        <stp/>
        <stp>FALSE</stp>
        <stp>T</stp>
        <tr r="C102" s="4"/>
      </tp>
      <tp>
        <v>649.5</v>
        <stp/>
        <stp>StudyData</stp>
        <stp>ZCE</stp>
        <stp>Bar</stp>
        <stp/>
        <stp>Open</stp>
        <stp>AM</stp>
        <stp>-130</stp>
        <stp>All</stp>
        <stp/>
        <stp/>
        <stp>FALSE</stp>
        <stp>T</stp>
        <tr r="C132" s="4"/>
      </tp>
      <tp>
        <v>740.25</v>
        <stp/>
        <stp>StudyData</stp>
        <stp>ZCE</stp>
        <stp>Bar</stp>
        <stp/>
        <stp>Open</stp>
        <stp>AM</stp>
        <stp>-120</stp>
        <stp>All</stp>
        <stp/>
        <stp/>
        <stp>FALSE</stp>
        <stp>T</stp>
        <tr r="C122" s="4"/>
      </tp>
      <tp>
        <v>405.5</v>
        <stp/>
        <stp>StudyData</stp>
        <stp>ZCE</stp>
        <stp>Bar</stp>
        <stp/>
        <stp>Open</stp>
        <stp>AM</stp>
        <stp>-150</stp>
        <stp>All</stp>
        <stp/>
        <stp/>
        <stp>FALSE</stp>
        <stp>T</stp>
        <tr r="C152" s="4"/>
      </tp>
      <tp>
        <v>751</v>
        <stp/>
        <stp>StudyData</stp>
        <stp>ZCE</stp>
        <stp>Bar</stp>
        <stp/>
        <stp>Open</stp>
        <stp>AM</stp>
        <stp>-140</stp>
        <stp>All</stp>
        <stp/>
        <stp/>
        <stp>FALSE</stp>
        <stp>T</stp>
        <tr r="C142" s="4"/>
      </tp>
      <tp>
        <v>350</v>
        <stp/>
        <stp>StudyData</stp>
        <stp>ZCE</stp>
        <stp>Bar</stp>
        <stp/>
        <stp>Open</stp>
        <stp>AM</stp>
        <stp>-170</stp>
        <stp>All</stp>
        <stp/>
        <stp/>
        <stp>FALSE</stp>
        <stp>T</stp>
        <tr r="C172" s="4"/>
      </tp>
      <tp>
        <v>341.25</v>
        <stp/>
        <stp>StudyData</stp>
        <stp>ZCE</stp>
        <stp>Bar</stp>
        <stp/>
        <stp>Open</stp>
        <stp>AM</stp>
        <stp>-160</stp>
        <stp>All</stp>
        <stp/>
        <stp/>
        <stp>FALSE</stp>
        <stp>T</stp>
        <tr r="C162" s="4"/>
      </tp>
      <tp>
        <v>357</v>
        <stp/>
        <stp>StudyData</stp>
        <stp>ZCE</stp>
        <stp>Bar</stp>
        <stp/>
        <stp>Open</stp>
        <stp>AM</stp>
        <stp>-190</stp>
        <stp>All</stp>
        <stp/>
        <stp/>
        <stp>FALSE</stp>
        <stp>T</stp>
        <tr r="C192" s="4"/>
      </tp>
      <tp>
        <v>503</v>
        <stp/>
        <stp>StudyData</stp>
        <stp>ZCE</stp>
        <stp>Bar</stp>
        <stp/>
        <stp>Open</stp>
        <stp>AM</stp>
        <stp>-180</stp>
        <stp>All</stp>
        <stp/>
        <stp/>
        <stp>FALSE</stp>
        <stp>T</stp>
        <tr r="C182" s="4"/>
      </tp>
      <tp>
        <v>250</v>
        <stp/>
        <stp>StudyData</stp>
        <stp>ZCE</stp>
        <stp>Bar</stp>
        <stp/>
        <stp>Open</stp>
        <stp>AM</stp>
        <stp>-210</stp>
        <stp>All</stp>
        <stp/>
        <stp/>
        <stp>FALSE</stp>
        <stp>T</stp>
        <tr r="C212" s="4"/>
      </tp>
      <tp>
        <v>251.25</v>
        <stp/>
        <stp>StudyData</stp>
        <stp>ZCE</stp>
        <stp>Bar</stp>
        <stp/>
        <stp>Open</stp>
        <stp>AM</stp>
        <stp>-200</stp>
        <stp>All</stp>
        <stp/>
        <stp/>
        <stp>FALSE</stp>
        <stp>T</stp>
        <tr r="C202" s="4"/>
      </tp>
      <tp>
        <v>250.75</v>
        <stp/>
        <stp>StudyData</stp>
        <stp>ZCE</stp>
        <stp>Bar</stp>
        <stp/>
        <stp>Open</stp>
        <stp>AM</stp>
        <stp>-230</stp>
        <stp>All</stp>
        <stp/>
        <stp/>
        <stp>FALSE</stp>
        <stp>T</stp>
        <tr r="C232" s="4"/>
      </tp>
      <tp>
        <v>205.5</v>
        <stp/>
        <stp>StudyData</stp>
        <stp>ZCE</stp>
        <stp>Bar</stp>
        <stp/>
        <stp>Open</stp>
        <stp>AM</stp>
        <stp>-220</stp>
        <stp>All</stp>
        <stp/>
        <stp/>
        <stp>FALSE</stp>
        <stp>T</stp>
        <tr r="C222" s="4"/>
      </tp>
      <tp>
        <v>202.5</v>
        <stp/>
        <stp>StudyData</stp>
        <stp>ZCE</stp>
        <stp>Bar</stp>
        <stp/>
        <stp>Open</stp>
        <stp>AM</stp>
        <stp>-250</stp>
        <stp>All</stp>
        <stp/>
        <stp/>
        <stp>FALSE</stp>
        <stp>T</stp>
        <tr r="C252" s="4"/>
      </tp>
      <tp>
        <v>237.25</v>
        <stp/>
        <stp>StudyData</stp>
        <stp>ZCE</stp>
        <stp>Bar</stp>
        <stp/>
        <stp>Open</stp>
        <stp>AM</stp>
        <stp>-240</stp>
        <stp>All</stp>
        <stp/>
        <stp/>
        <stp>FALSE</stp>
        <stp>T</stp>
        <tr r="C242" s="4"/>
      </tp>
      <tp>
        <v>192.75</v>
        <stp/>
        <stp>StudyData</stp>
        <stp>ZCE</stp>
        <stp>Bar</stp>
        <stp/>
        <stp>Open</stp>
        <stp>AM</stp>
        <stp>-270</stp>
        <stp>All</stp>
        <stp/>
        <stp/>
        <stp>FALSE</stp>
        <stp>T</stp>
        <tr r="C272" s="4"/>
      </tp>
      <tp>
        <v>192.25</v>
        <stp/>
        <stp>StudyData</stp>
        <stp>ZCE</stp>
        <stp>Bar</stp>
        <stp/>
        <stp>Open</stp>
        <stp>AM</stp>
        <stp>-260</stp>
        <stp>All</stp>
        <stp/>
        <stp/>
        <stp>FALSE</stp>
        <stp>T</stp>
        <tr r="C262" s="4"/>
      </tp>
      <tp>
        <v>229.75</v>
        <stp/>
        <stp>StudyData</stp>
        <stp>ZCE</stp>
        <stp>Bar</stp>
        <stp/>
        <stp>Open</stp>
        <stp>AM</stp>
        <stp>-290</stp>
        <stp>All</stp>
        <stp/>
        <stp/>
        <stp>FALSE</stp>
        <stp>T</stp>
        <tr r="C292" s="4"/>
      </tp>
      <tp>
        <v>208</v>
        <stp/>
        <stp>StudyData</stp>
        <stp>ZCE</stp>
        <stp>Bar</stp>
        <stp/>
        <stp>Open</stp>
        <stp>AM</stp>
        <stp>-280</stp>
        <stp>All</stp>
        <stp/>
        <stp/>
        <stp>FALSE</stp>
        <stp>T</stp>
        <tr r="C282" s="4"/>
      </tp>
      <tp>
        <v>665.5</v>
        <stp/>
        <stp>StudyData</stp>
        <stp>ZCE</stp>
        <stp>Bar</stp>
        <stp/>
        <stp>High</stp>
        <stp>AM</stp>
        <stp>-136</stp>
        <stp>All</stp>
        <stp/>
        <stp/>
        <stp>FALSE</stp>
        <stp>T</stp>
        <tr r="D138" s="4"/>
      </tp>
      <tp>
        <v>849</v>
        <stp/>
        <stp>StudyData</stp>
        <stp>ZCE</stp>
        <stp>Bar</stp>
        <stp/>
        <stp>High</stp>
        <stp>AM</stp>
        <stp>-126</stp>
        <stp>All</stp>
        <stp/>
        <stp/>
        <stp>FALSE</stp>
        <stp>T</stp>
        <tr r="D128" s="4"/>
      </tp>
      <tp>
        <v>573.5</v>
        <stp/>
        <stp>StudyData</stp>
        <stp>ZCE</stp>
        <stp>Bar</stp>
        <stp/>
        <stp>High</stp>
        <stp>AM</stp>
        <stp>-116</stp>
        <stp>All</stp>
        <stp/>
        <stp/>
        <stp>FALSE</stp>
        <stp>T</stp>
        <tr r="D118" s="4"/>
      </tp>
      <tp>
        <v>522</v>
        <stp/>
        <stp>StudyData</stp>
        <stp>ZCE</stp>
        <stp>Bar</stp>
        <stp/>
        <stp>High</stp>
        <stp>AM</stp>
        <stp>-106</stp>
        <stp>All</stp>
        <stp/>
        <stp/>
        <stp>FALSE</stp>
        <stp>T</stp>
        <tr r="D108" s="4"/>
      </tp>
      <tp>
        <v>799.25</v>
        <stp/>
        <stp>StudyData</stp>
        <stp>ZCE</stp>
        <stp>Bar</stp>
        <stp/>
        <stp>High</stp>
        <stp>AM</stp>
        <stp>-176</stp>
        <stp>All</stp>
        <stp/>
        <stp/>
        <stp>FALSE</stp>
        <stp>T</stp>
        <tr r="D178" s="4"/>
      </tp>
      <tp>
        <v>408.5</v>
        <stp/>
        <stp>StudyData</stp>
        <stp>ZCE</stp>
        <stp>Bar</stp>
        <stp/>
        <stp>High</stp>
        <stp>AM</stp>
        <stp>-166</stp>
        <stp>All</stp>
        <stp/>
        <stp/>
        <stp>FALSE</stp>
        <stp>T</stp>
        <tr r="D168" s="4"/>
      </tp>
      <tp>
        <v>391</v>
        <stp/>
        <stp>StudyData</stp>
        <stp>ZCE</stp>
        <stp>Bar</stp>
        <stp/>
        <stp>High</stp>
        <stp>AM</stp>
        <stp>-156</stp>
        <stp>All</stp>
        <stp/>
        <stp/>
        <stp>FALSE</stp>
        <stp>T</stp>
        <tr r="D158" s="4"/>
      </tp>
      <tp>
        <v>630</v>
        <stp/>
        <stp>StudyData</stp>
        <stp>ZCE</stp>
        <stp>Bar</stp>
        <stp/>
        <stp>High</stp>
        <stp>AM</stp>
        <stp>-146</stp>
        <stp>All</stp>
        <stp/>
        <stp/>
        <stp>FALSE</stp>
        <stp>T</stp>
        <tr r="D148" s="4"/>
      </tp>
      <tp>
        <v>334</v>
        <stp/>
        <stp>StudyData</stp>
        <stp>ZCE</stp>
        <stp>Bar</stp>
        <stp/>
        <stp>High</stp>
        <stp>AM</stp>
        <stp>-196</stp>
        <stp>All</stp>
        <stp/>
        <stp/>
        <stp>FALSE</stp>
        <stp>T</stp>
        <tr r="D198" s="4"/>
      </tp>
      <tp>
        <v>370</v>
        <stp/>
        <stp>StudyData</stp>
        <stp>ZCE</stp>
        <stp>Bar</stp>
        <stp/>
        <stp>High</stp>
        <stp>AM</stp>
        <stp>-186</stp>
        <stp>All</stp>
        <stp/>
        <stp/>
        <stp>FALSE</stp>
        <stp>T</stp>
        <tr r="D188" s="4"/>
      </tp>
      <tp>
        <v>248.25</v>
        <stp/>
        <stp>StudyData</stp>
        <stp>ZCE</stp>
        <stp>Bar</stp>
        <stp/>
        <stp>High</stp>
        <stp>AM</stp>
        <stp>-236</stp>
        <stp>All</stp>
        <stp/>
        <stp/>
        <stp>FALSE</stp>
        <stp>T</stp>
        <tr r="D238" s="4"/>
      </tp>
      <tp>
        <v>337.5</v>
        <stp/>
        <stp>StudyData</stp>
        <stp>ZCE</stp>
        <stp>Bar</stp>
        <stp/>
        <stp>High</stp>
        <stp>AM</stp>
        <stp>-226</stp>
        <stp>All</stp>
        <stp/>
        <stp/>
        <stp>FALSE</stp>
        <stp>T</stp>
        <tr r="D228" s="4"/>
      </tp>
      <tp>
        <v>225</v>
        <stp/>
        <stp>StudyData</stp>
        <stp>ZCE</stp>
        <stp>Bar</stp>
        <stp/>
        <stp>High</stp>
        <stp>AM</stp>
        <stp>-216</stp>
        <stp>All</stp>
        <stp/>
        <stp/>
        <stp>FALSE</stp>
        <stp>T</stp>
        <tr r="D218" s="4"/>
      </tp>
      <tp>
        <v>216.25</v>
        <stp/>
        <stp>StudyData</stp>
        <stp>ZCE</stp>
        <stp>Bar</stp>
        <stp/>
        <stp>High</stp>
        <stp>AM</stp>
        <stp>-206</stp>
        <stp>All</stp>
        <stp/>
        <stp/>
        <stp>FALSE</stp>
        <stp>T</stp>
        <tr r="D208" s="4"/>
      </tp>
      <tp>
        <v>226.5</v>
        <stp/>
        <stp>StudyData</stp>
        <stp>ZCE</stp>
        <stp>Bar</stp>
        <stp/>
        <stp>High</stp>
        <stp>AM</stp>
        <stp>-276</stp>
        <stp>All</stp>
        <stp/>
        <stp/>
        <stp>FALSE</stp>
        <stp>T</stp>
        <tr r="D278" s="4"/>
      </tp>
      <tp>
        <v>232</v>
        <stp/>
        <stp>StudyData</stp>
        <stp>ZCE</stp>
        <stp>Bar</stp>
        <stp/>
        <stp>High</stp>
        <stp>AM</stp>
        <stp>-266</stp>
        <stp>All</stp>
        <stp/>
        <stp/>
        <stp>FALSE</stp>
        <stp>T</stp>
        <tr r="D268" s="4"/>
      </tp>
      <tp>
        <v>216.75</v>
        <stp/>
        <stp>StudyData</stp>
        <stp>ZCE</stp>
        <stp>Bar</stp>
        <stp/>
        <stp>High</stp>
        <stp>AM</stp>
        <stp>-256</stp>
        <stp>All</stp>
        <stp/>
        <stp/>
        <stp>FALSE</stp>
        <stp>T</stp>
        <tr r="D258" s="4"/>
      </tp>
      <tp>
        <v>288.5</v>
        <stp/>
        <stp>StudyData</stp>
        <stp>ZCE</stp>
        <stp>Bar</stp>
        <stp/>
        <stp>High</stp>
        <stp>AM</stp>
        <stp>-246</stp>
        <stp>All</stp>
        <stp/>
        <stp/>
        <stp>FALSE</stp>
        <stp>T</stp>
        <tr r="D248" s="4"/>
      </tp>
      <tp>
        <v>272.5</v>
        <stp/>
        <stp>StudyData</stp>
        <stp>ZCE</stp>
        <stp>Bar</stp>
        <stp/>
        <stp>High</stp>
        <stp>AM</stp>
        <stp>-296</stp>
        <stp>All</stp>
        <stp/>
        <stp/>
        <stp>FALSE</stp>
        <stp>T</stp>
        <tr r="D298" s="4"/>
      </tp>
      <tp>
        <v>231</v>
        <stp/>
        <stp>StudyData</stp>
        <stp>ZCE</stp>
        <stp>Bar</stp>
        <stp/>
        <stp>High</stp>
        <stp>AM</stp>
        <stp>-286</stp>
        <stp>All</stp>
        <stp/>
        <stp/>
        <stp>FALSE</stp>
        <stp>T</stp>
        <tr r="D288" s="4"/>
      </tp>
      <tp>
        <v>1335.75</v>
        <stp/>
        <stp>StudyData</stp>
        <stp>ZSE</stp>
        <stp>Bar</stp>
        <stp/>
        <stp>Open</stp>
        <stp>AM</stp>
        <stp>-110</stp>
        <stp>All</stp>
        <stp/>
        <stp/>
        <stp>FALSE</stp>
        <stp>T</stp>
        <tr r="C112" s="1"/>
      </tp>
      <tp>
        <v>911</v>
        <stp/>
        <stp>StudyData</stp>
        <stp>ZSE</stp>
        <stp>Bar</stp>
        <stp/>
        <stp>Open</stp>
        <stp>AM</stp>
        <stp>-100</stp>
        <stp>All</stp>
        <stp/>
        <stp/>
        <stp>FALSE</stp>
        <stp>T</stp>
        <tr r="C102" s="1"/>
      </tp>
      <tp>
        <v>1407</v>
        <stp/>
        <stp>StudyData</stp>
        <stp>ZSE</stp>
        <stp>Bar</stp>
        <stp/>
        <stp>Open</stp>
        <stp>AM</stp>
        <stp>-130</stp>
        <stp>All</stp>
        <stp/>
        <stp/>
        <stp>FALSE</stp>
        <stp>T</stp>
        <tr r="C132" s="1"/>
      </tp>
      <tp>
        <v>1470</v>
        <stp/>
        <stp>StudyData</stp>
        <stp>ZSE</stp>
        <stp>Bar</stp>
        <stp/>
        <stp>Open</stp>
        <stp>AM</stp>
        <stp>-120</stp>
        <stp>All</stp>
        <stp/>
        <stp/>
        <stp>FALSE</stp>
        <stp>T</stp>
        <tr r="C122" s="1"/>
      </tp>
      <tp>
        <v>1003</v>
        <stp/>
        <stp>StudyData</stp>
        <stp>ZSE</stp>
        <stp>Bar</stp>
        <stp/>
        <stp>Open</stp>
        <stp>AM</stp>
        <stp>-150</stp>
        <stp>All</stp>
        <stp/>
        <stp/>
        <stp>FALSE</stp>
        <stp>T</stp>
        <tr r="C152" s="1"/>
      </tp>
      <tp>
        <v>1377.5</v>
        <stp/>
        <stp>StudyData</stp>
        <stp>ZSE</stp>
        <stp>Bar</stp>
        <stp/>
        <stp>Open</stp>
        <stp>AM</stp>
        <stp>-140</stp>
        <stp>All</stp>
        <stp/>
        <stp/>
        <stp>FALSE</stp>
        <stp>T</stp>
        <tr r="C142" s="1"/>
      </tp>
      <tp>
        <v>879.25</v>
        <stp/>
        <stp>StudyData</stp>
        <stp>ZSE</stp>
        <stp>Bar</stp>
        <stp/>
        <stp>Open</stp>
        <stp>AM</stp>
        <stp>-170</stp>
        <stp>All</stp>
        <stp/>
        <stp/>
        <stp>FALSE</stp>
        <stp>T</stp>
        <tr r="C172" s="1"/>
      </tp>
      <tp>
        <v>924.75</v>
        <stp/>
        <stp>StudyData</stp>
        <stp>ZSE</stp>
        <stp>Bar</stp>
        <stp/>
        <stp>Open</stp>
        <stp>AM</stp>
        <stp>-160</stp>
        <stp>All</stp>
        <stp/>
        <stp/>
        <stp>FALSE</stp>
        <stp>T</stp>
        <tr r="C162" s="1"/>
      </tp>
      <tp>
        <v>756.5</v>
        <stp/>
        <stp>StudyData</stp>
        <stp>ZSE</stp>
        <stp>Bar</stp>
        <stp/>
        <stp>Open</stp>
        <stp>AM</stp>
        <stp>-190</stp>
        <stp>All</stp>
        <stp/>
        <stp/>
        <stp>FALSE</stp>
        <stp>T</stp>
        <tr r="C192" s="1"/>
      </tp>
      <tp>
        <v>1275.25</v>
        <stp/>
        <stp>StudyData</stp>
        <stp>ZSE</stp>
        <stp>Bar</stp>
        <stp/>
        <stp>Open</stp>
        <stp>AM</stp>
        <stp>-180</stp>
        <stp>All</stp>
        <stp/>
        <stp/>
        <stp>FALSE</stp>
        <stp>T</stp>
        <tr r="C182" s="1"/>
      </tp>
      <tp>
        <v>693.5</v>
        <stp/>
        <stp>StudyData</stp>
        <stp>ZSE</stp>
        <stp>Bar</stp>
        <stp/>
        <stp>Open</stp>
        <stp>AM</stp>
        <stp>-210</stp>
        <stp>All</stp>
        <stp/>
        <stp/>
        <stp>FALSE</stp>
        <stp>T</stp>
        <tr r="C212" s="1"/>
      </tp>
      <tp>
        <v>580.25</v>
        <stp/>
        <stp>StudyData</stp>
        <stp>ZSE</stp>
        <stp>Bar</stp>
        <stp/>
        <stp>Open</stp>
        <stp>AM</stp>
        <stp>-200</stp>
        <stp>All</stp>
        <stp/>
        <stp/>
        <stp>FALSE</stp>
        <stp>T</stp>
        <tr r="C202" s="1"/>
      </tp>
      <tp>
        <v>759</v>
        <stp/>
        <stp>StudyData</stp>
        <stp>ZSE</stp>
        <stp>Bar</stp>
        <stp/>
        <stp>Open</stp>
        <stp>AM</stp>
        <stp>-230</stp>
        <stp>All</stp>
        <stp/>
        <stp/>
        <stp>FALSE</stp>
        <stp>T</stp>
        <tr r="C232" s="1"/>
      </tp>
      <tp>
        <v>527.75</v>
        <stp/>
        <stp>StudyData</stp>
        <stp>ZSE</stp>
        <stp>Bar</stp>
        <stp/>
        <stp>Open</stp>
        <stp>AM</stp>
        <stp>-220</stp>
        <stp>All</stp>
        <stp/>
        <stp/>
        <stp>FALSE</stp>
        <stp>T</stp>
        <tr r="C222" s="1"/>
      </tp>
      <tp>
        <v>475</v>
        <stp/>
        <stp>StudyData</stp>
        <stp>ZSE</stp>
        <stp>Bar</stp>
        <stp/>
        <stp>Open</stp>
        <stp>AM</stp>
        <stp>-250</stp>
        <stp>All</stp>
        <stp/>
        <stp/>
        <stp>FALSE</stp>
        <stp>T</stp>
        <tr r="C252" s="1"/>
      </tp>
      <tp>
        <v>562</v>
        <stp/>
        <stp>StudyData</stp>
        <stp>ZSE</stp>
        <stp>Bar</stp>
        <stp/>
        <stp>Open</stp>
        <stp>AM</stp>
        <stp>-240</stp>
        <stp>All</stp>
        <stp/>
        <stp/>
        <stp>FALSE</stp>
        <stp>T</stp>
        <tr r="C242" s="1"/>
      </tp>
      <tp>
        <v>455.5</v>
        <stp/>
        <stp>StudyData</stp>
        <stp>ZSE</stp>
        <stp>Bar</stp>
        <stp/>
        <stp>Open</stp>
        <stp>AM</stp>
        <stp>-270</stp>
        <stp>All</stp>
        <stp/>
        <stp/>
        <stp>FALSE</stp>
        <stp>T</stp>
        <tr r="C272" s="1"/>
      </tp>
      <tp>
        <v>450.5</v>
        <stp/>
        <stp>StudyData</stp>
        <stp>ZSE</stp>
        <stp>Bar</stp>
        <stp/>
        <stp>Open</stp>
        <stp>AM</stp>
        <stp>-260</stp>
        <stp>All</stp>
        <stp/>
        <stp/>
        <stp>FALSE</stp>
        <stp>T</stp>
        <tr r="C262" s="1"/>
      </tp>
      <tp>
        <v>591.5</v>
        <stp/>
        <stp>StudyData</stp>
        <stp>ZSE</stp>
        <stp>Bar</stp>
        <stp/>
        <stp>Open</stp>
        <stp>AM</stp>
        <stp>-290</stp>
        <stp>All</stp>
        <stp/>
        <stp/>
        <stp>FALSE</stp>
        <stp>T</stp>
        <tr r="C292" s="1"/>
      </tp>
      <tp>
        <v>491</v>
        <stp/>
        <stp>StudyData</stp>
        <stp>ZSE</stp>
        <stp>Bar</stp>
        <stp/>
        <stp>Open</stp>
        <stp>AM</stp>
        <stp>-280</stp>
        <stp>All</stp>
        <stp/>
        <stp/>
        <stp>FALSE</stp>
        <stp>T</stp>
        <tr r="C282" s="1"/>
      </tp>
      <tp>
        <v>1275.75</v>
        <stp/>
        <stp>StudyData</stp>
        <stp>ZSE</stp>
        <stp>Bar</stp>
        <stp/>
        <stp>High</stp>
        <stp>AM</stp>
        <stp>-136</stp>
        <stp>All</stp>
        <stp/>
        <stp/>
        <stp>FALSE</stp>
        <stp>T</stp>
        <tr r="D138" s="1"/>
      </tp>
      <tp>
        <v>1771.25</v>
        <stp/>
        <stp>StudyData</stp>
        <stp>ZSE</stp>
        <stp>Bar</stp>
        <stp/>
        <stp>High</stp>
        <stp>AM</stp>
        <stp>-126</stp>
        <stp>All</stp>
        <stp/>
        <stp/>
        <stp>FALSE</stp>
        <stp>T</stp>
        <tr r="D128" s="1"/>
      </tp>
      <tp>
        <v>1540.75</v>
        <stp/>
        <stp>StudyData</stp>
        <stp>ZSE</stp>
        <stp>Bar</stp>
        <stp/>
        <stp>High</stp>
        <stp>AM</stp>
        <stp>-116</stp>
        <stp>All</stp>
        <stp/>
        <stp/>
        <stp>FALSE</stp>
        <stp>T</stp>
        <tr r="D118" s="1"/>
      </tp>
      <tp>
        <v>1521</v>
        <stp/>
        <stp>StudyData</stp>
        <stp>ZSE</stp>
        <stp>Bar</stp>
        <stp/>
        <stp>High</stp>
        <stp>AM</stp>
        <stp>-106</stp>
        <stp>All</stp>
        <stp/>
        <stp/>
        <stp>FALSE</stp>
        <stp>T</stp>
        <tr r="D108" s="1"/>
      </tp>
      <tp>
        <v>1588.5</v>
        <stp/>
        <stp>StudyData</stp>
        <stp>ZSE</stp>
        <stp>Bar</stp>
        <stp/>
        <stp>High</stp>
        <stp>AM</stp>
        <stp>-176</stp>
        <stp>All</stp>
        <stp/>
        <stp/>
        <stp>FALSE</stp>
        <stp>T</stp>
        <tr r="D178" s="1"/>
      </tp>
      <tp>
        <v>1073</v>
        <stp/>
        <stp>StudyData</stp>
        <stp>ZSE</stp>
        <stp>Bar</stp>
        <stp/>
        <stp>High</stp>
        <stp>AM</stp>
        <stp>-166</stp>
        <stp>All</stp>
        <stp/>
        <stp/>
        <stp>FALSE</stp>
        <stp>T</stp>
        <tr r="D168" s="1"/>
      </tp>
      <tp>
        <v>985</v>
        <stp/>
        <stp>StudyData</stp>
        <stp>ZSE</stp>
        <stp>Bar</stp>
        <stp/>
        <stp>High</stp>
        <stp>AM</stp>
        <stp>-156</stp>
        <stp>All</stp>
        <stp/>
        <stp/>
        <stp>FALSE</stp>
        <stp>T</stp>
        <tr r="D158" s="1"/>
      </tp>
      <tp>
        <v>1404</v>
        <stp/>
        <stp>StudyData</stp>
        <stp>ZSE</stp>
        <stp>Bar</stp>
        <stp/>
        <stp>High</stp>
        <stp>AM</stp>
        <stp>-146</stp>
        <stp>All</stp>
        <stp/>
        <stp/>
        <stp>FALSE</stp>
        <stp>T</stp>
        <tr r="D148" s="1"/>
      </tp>
      <tp>
        <v>657</v>
        <stp/>
        <stp>StudyData</stp>
        <stp>ZSE</stp>
        <stp>Bar</stp>
        <stp/>
        <stp>High</stp>
        <stp>AM</stp>
        <stp>-196</stp>
        <stp>All</stp>
        <stp/>
        <stp/>
        <stp>FALSE</stp>
        <stp>T</stp>
        <tr r="D198" s="1"/>
      </tp>
      <tp>
        <v>896</v>
        <stp/>
        <stp>StudyData</stp>
        <stp>ZSE</stp>
        <stp>Bar</stp>
        <stp/>
        <stp>High</stp>
        <stp>AM</stp>
        <stp>-186</stp>
        <stp>All</stp>
        <stp/>
        <stp/>
        <stp>FALSE</stp>
        <stp>T</stp>
        <tr r="D188" s="1"/>
      </tp>
      <tp>
        <v>639</v>
        <stp/>
        <stp>StudyData</stp>
        <stp>ZSE</stp>
        <stp>Bar</stp>
        <stp/>
        <stp>High</stp>
        <stp>AM</stp>
        <stp>-236</stp>
        <stp>All</stp>
        <stp/>
        <stp/>
        <stp>FALSE</stp>
        <stp>T</stp>
        <tr r="D238" s="1"/>
      </tp>
      <tp>
        <v>1064</v>
        <stp/>
        <stp>StudyData</stp>
        <stp>ZSE</stp>
        <stp>Bar</stp>
        <stp/>
        <stp>High</stp>
        <stp>AM</stp>
        <stp>-226</stp>
        <stp>All</stp>
        <stp/>
        <stp/>
        <stp>FALSE</stp>
        <stp>T</stp>
        <tr r="D228" s="1"/>
      </tp>
      <tp>
        <v>624</v>
        <stp/>
        <stp>StudyData</stp>
        <stp>ZSE</stp>
        <stp>Bar</stp>
        <stp/>
        <stp>High</stp>
        <stp>AM</stp>
        <stp>-216</stp>
        <stp>All</stp>
        <stp/>
        <stp/>
        <stp>FALSE</stp>
        <stp>T</stp>
        <tr r="D218" s="1"/>
      </tp>
      <tp>
        <v>632</v>
        <stp/>
        <stp>StudyData</stp>
        <stp>ZSE</stp>
        <stp>Bar</stp>
        <stp/>
        <stp>High</stp>
        <stp>AM</stp>
        <stp>-206</stp>
        <stp>All</stp>
        <stp/>
        <stp/>
        <stp>FALSE</stp>
        <stp>T</stp>
        <tr r="D208" s="1"/>
      </tp>
      <tp>
        <v>519.5</v>
        <stp/>
        <stp>StudyData</stp>
        <stp>ZSE</stp>
        <stp>Bar</stp>
        <stp/>
        <stp>High</stp>
        <stp>AM</stp>
        <stp>-276</stp>
        <stp>All</stp>
        <stp/>
        <stp/>
        <stp>FALSE</stp>
        <stp>T</stp>
        <tr r="D278" s="1"/>
      </tp>
      <tp>
        <v>522</v>
        <stp/>
        <stp>StudyData</stp>
        <stp>ZSE</stp>
        <stp>Bar</stp>
        <stp/>
        <stp>High</stp>
        <stp>AM</stp>
        <stp>-266</stp>
        <stp>All</stp>
        <stp/>
        <stp/>
        <stp>FALSE</stp>
        <stp>T</stp>
        <tr r="D268" s="1"/>
      </tp>
      <tp>
        <v>458</v>
        <stp/>
        <stp>StudyData</stp>
        <stp>ZSE</stp>
        <stp>Bar</stp>
        <stp/>
        <stp>High</stp>
        <stp>AM</stp>
        <stp>-256</stp>
        <stp>All</stp>
        <stp/>
        <stp/>
        <stp>FALSE</stp>
        <stp>T</stp>
        <tr r="D258" s="1"/>
      </tp>
      <tp>
        <v>579.5</v>
        <stp/>
        <stp>StudyData</stp>
        <stp>ZSE</stp>
        <stp>Bar</stp>
        <stp/>
        <stp>High</stp>
        <stp>AM</stp>
        <stp>-246</stp>
        <stp>All</stp>
        <stp/>
        <stp/>
        <stp>FALSE</stp>
        <stp>T</stp>
        <tr r="D248" s="1"/>
      </tp>
      <tp>
        <v>657</v>
        <stp/>
        <stp>StudyData</stp>
        <stp>ZSE</stp>
        <stp>Bar</stp>
        <stp/>
        <stp>High</stp>
        <stp>AM</stp>
        <stp>-296</stp>
        <stp>All</stp>
        <stp/>
        <stp/>
        <stp>FALSE</stp>
        <stp>T</stp>
        <tr r="D298" s="1"/>
      </tp>
      <tp>
        <v>508</v>
        <stp/>
        <stp>StudyData</stp>
        <stp>ZSE</stp>
        <stp>Bar</stp>
        <stp/>
        <stp>High</stp>
        <stp>AM</stp>
        <stp>-286</stp>
        <stp>All</stp>
        <stp/>
        <stp/>
        <stp>FALSE</stp>
        <stp>T</stp>
        <tr r="D288" s="1"/>
      </tp>
      <tp>
        <v>1417</v>
        <stp/>
        <stp>StudyData</stp>
        <stp>ZSE</stp>
        <stp>Bar</stp>
        <stp/>
        <stp>Open</stp>
        <stp>AM</stp>
        <stp>-3</stp>
        <stp>All</stp>
        <stp/>
        <stp/>
        <stp>FALSE</stp>
        <stp>T</stp>
        <tr r="C5" s="1"/>
      </tp>
      <tp>
        <v>689</v>
        <stp/>
        <stp>StudyData</stp>
        <stp>ZCE</stp>
        <stp>Bar</stp>
        <stp/>
        <stp>Open</stp>
        <stp>AM</stp>
        <stp>-3</stp>
        <stp>All</stp>
        <stp/>
        <stp/>
        <stp>FALSE</stp>
        <stp>T</stp>
        <tr r="C5" s="4"/>
      </tp>
      <tp>
        <v>427.75</v>
        <stp/>
        <stp>StudyData</stp>
        <stp>ZCE</stp>
        <stp>Bar</stp>
        <stp/>
        <stp>Open</stp>
        <stp>AM</stp>
        <stp>-111</stp>
        <stp>All</stp>
        <stp/>
        <stp/>
        <stp>FALSE</stp>
        <stp>T</stp>
        <tr r="C113" s="4"/>
      </tp>
      <tp>
        <v>363.25</v>
        <stp/>
        <stp>StudyData</stp>
        <stp>ZCE</stp>
        <stp>Bar</stp>
        <stp/>
        <stp>Open</stp>
        <stp>AM</stp>
        <stp>-101</stp>
        <stp>All</stp>
        <stp/>
        <stp/>
        <stp>FALSE</stp>
        <stp>T</stp>
        <tr r="C103" s="4"/>
      </tp>
      <tp>
        <v>656</v>
        <stp/>
        <stp>StudyData</stp>
        <stp>ZCE</stp>
        <stp>Bar</stp>
        <stp/>
        <stp>Open</stp>
        <stp>AM</stp>
        <stp>-131</stp>
        <stp>All</stp>
        <stp/>
        <stp/>
        <stp>FALSE</stp>
        <stp>T</stp>
        <tr r="C133" s="4"/>
      </tp>
      <tp>
        <v>706.25</v>
        <stp/>
        <stp>StudyData</stp>
        <stp>ZCE</stp>
        <stp>Bar</stp>
        <stp/>
        <stp>Open</stp>
        <stp>AM</stp>
        <stp>-121</stp>
        <stp>All</stp>
        <stp/>
        <stp/>
        <stp>FALSE</stp>
        <stp>T</stp>
        <tr r="C123" s="4"/>
      </tp>
      <tp>
        <v>373</v>
        <stp/>
        <stp>StudyData</stp>
        <stp>ZCE</stp>
        <stp>Bar</stp>
        <stp/>
        <stp>Open</stp>
        <stp>AM</stp>
        <stp>-151</stp>
        <stp>All</stp>
        <stp/>
        <stp/>
        <stp>FALSE</stp>
        <stp>T</stp>
        <tr r="C153" s="4"/>
      </tp>
      <tp>
        <v>752.75</v>
        <stp/>
        <stp>StudyData</stp>
        <stp>ZCE</stp>
        <stp>Bar</stp>
        <stp/>
        <stp>Open</stp>
        <stp>AM</stp>
        <stp>-141</stp>
        <stp>All</stp>
        <stp/>
        <stp/>
        <stp>FALSE</stp>
        <stp>T</stp>
        <tr r="C143" s="4"/>
      </tp>
      <tp>
        <v>398</v>
        <stp/>
        <stp>StudyData</stp>
        <stp>ZCE</stp>
        <stp>Bar</stp>
        <stp/>
        <stp>Open</stp>
        <stp>AM</stp>
        <stp>-171</stp>
        <stp>All</stp>
        <stp/>
        <stp/>
        <stp>FALSE</stp>
        <stp>T</stp>
        <tr r="C173" s="4"/>
      </tp>
      <tp>
        <v>328.25</v>
        <stp/>
        <stp>StudyData</stp>
        <stp>ZCE</stp>
        <stp>Bar</stp>
        <stp/>
        <stp>Open</stp>
        <stp>AM</stp>
        <stp>-161</stp>
        <stp>All</stp>
        <stp/>
        <stp/>
        <stp>FALSE</stp>
        <stp>T</stp>
        <tr r="C163" s="4"/>
      </tp>
      <tp>
        <v>436.5</v>
        <stp/>
        <stp>StudyData</stp>
        <stp>ZCE</stp>
        <stp>Bar</stp>
        <stp/>
        <stp>Open</stp>
        <stp>AM</stp>
        <stp>-191</stp>
        <stp>All</stp>
        <stp/>
        <stp/>
        <stp>FALSE</stp>
        <stp>T</stp>
        <tr r="C193" s="4"/>
      </tp>
      <tp>
        <v>456.25</v>
        <stp/>
        <stp>StudyData</stp>
        <stp>ZCE</stp>
        <stp>Bar</stp>
        <stp/>
        <stp>Open</stp>
        <stp>AM</stp>
        <stp>-181</stp>
        <stp>All</stp>
        <stp/>
        <stp/>
        <stp>FALSE</stp>
        <stp>T</stp>
        <tr r="C183" s="4"/>
      </tp>
      <tp>
        <v>233</v>
        <stp/>
        <stp>StudyData</stp>
        <stp>ZCE</stp>
        <stp>Bar</stp>
        <stp/>
        <stp>Open</stp>
        <stp>AM</stp>
        <stp>-211</stp>
        <stp>All</stp>
        <stp/>
        <stp/>
        <stp>FALSE</stp>
        <stp>T</stp>
        <tr r="C213" s="4"/>
      </tp>
      <tp>
        <v>248.5</v>
        <stp/>
        <stp>StudyData</stp>
        <stp>ZCE</stp>
        <stp>Bar</stp>
        <stp/>
        <stp>Open</stp>
        <stp>AM</stp>
        <stp>-201</stp>
        <stp>All</stp>
        <stp/>
        <stp/>
        <stp>FALSE</stp>
        <stp>T</stp>
        <tr r="C203" s="4"/>
      </tp>
      <tp>
        <v>246</v>
        <stp/>
        <stp>StudyData</stp>
        <stp>ZCE</stp>
        <stp>Bar</stp>
        <stp/>
        <stp>Open</stp>
        <stp>AM</stp>
        <stp>-231</stp>
        <stp>All</stp>
        <stp/>
        <stp/>
        <stp>FALSE</stp>
        <stp>T</stp>
        <tr r="C233" s="4"/>
      </tp>
      <tp>
        <v>237</v>
        <stp/>
        <stp>StudyData</stp>
        <stp>ZCE</stp>
        <stp>Bar</stp>
        <stp/>
        <stp>Open</stp>
        <stp>AM</stp>
        <stp>-221</stp>
        <stp>All</stp>
        <stp/>
        <stp/>
        <stp>FALSE</stp>
        <stp>T</stp>
        <tr r="C223" s="4"/>
      </tp>
      <tp>
        <v>200</v>
        <stp/>
        <stp>StudyData</stp>
        <stp>ZCE</stp>
        <stp>Bar</stp>
        <stp/>
        <stp>Open</stp>
        <stp>AM</stp>
        <stp>-251</stp>
        <stp>All</stp>
        <stp/>
        <stp/>
        <stp>FALSE</stp>
        <stp>T</stp>
        <tr r="C253" s="4"/>
      </tp>
      <tp>
        <v>235.75</v>
        <stp/>
        <stp>StudyData</stp>
        <stp>ZCE</stp>
        <stp>Bar</stp>
        <stp/>
        <stp>Open</stp>
        <stp>AM</stp>
        <stp>-241</stp>
        <stp>All</stp>
        <stp/>
        <stp/>
        <stp>FALSE</stp>
        <stp>T</stp>
        <tr r="C243" s="4"/>
      </tp>
      <tp>
        <v>207.5</v>
        <stp/>
        <stp>StudyData</stp>
        <stp>ZCE</stp>
        <stp>Bar</stp>
        <stp/>
        <stp>Open</stp>
        <stp>AM</stp>
        <stp>-271</stp>
        <stp>All</stp>
        <stp/>
        <stp/>
        <stp>FALSE</stp>
        <stp>T</stp>
        <tr r="C273" s="4"/>
      </tp>
      <tp>
        <v>207.5</v>
        <stp/>
        <stp>StudyData</stp>
        <stp>ZCE</stp>
        <stp>Bar</stp>
        <stp/>
        <stp>Open</stp>
        <stp>AM</stp>
        <stp>-261</stp>
        <stp>All</stp>
        <stp/>
        <stp/>
        <stp>FALSE</stp>
        <stp>T</stp>
        <tr r="C263" s="4"/>
      </tp>
      <tp>
        <v>218.5</v>
        <stp/>
        <stp>StudyData</stp>
        <stp>ZCE</stp>
        <stp>Bar</stp>
        <stp/>
        <stp>Open</stp>
        <stp>AM</stp>
        <stp>-291</stp>
        <stp>All</stp>
        <stp/>
        <stp/>
        <stp>FALSE</stp>
        <stp>T</stp>
        <tr r="C293" s="4"/>
      </tp>
      <tp>
        <v>219</v>
        <stp/>
        <stp>StudyData</stp>
        <stp>ZCE</stp>
        <stp>Bar</stp>
        <stp/>
        <stp>Open</stp>
        <stp>AM</stp>
        <stp>-281</stp>
        <stp>All</stp>
        <stp/>
        <stp/>
        <stp>FALSE</stp>
        <stp>T</stp>
        <tr r="C283" s="4"/>
      </tp>
      <tp>
        <v>767.5</v>
        <stp/>
        <stp>StudyData</stp>
        <stp>ZCE</stp>
        <stp>Bar</stp>
        <stp/>
        <stp>High</stp>
        <stp>AM</stp>
        <stp>-137</stp>
        <stp>All</stp>
        <stp/>
        <stp/>
        <stp>FALSE</stp>
        <stp>T</stp>
        <tr r="D139" s="4"/>
      </tp>
      <tp>
        <v>820.5</v>
        <stp/>
        <stp>StudyData</stp>
        <stp>ZCE</stp>
        <stp>Bar</stp>
        <stp/>
        <stp>High</stp>
        <stp>AM</stp>
        <stp>-127</stp>
        <stp>All</stp>
        <stp/>
        <stp/>
        <stp>FALSE</stp>
        <stp>T</stp>
        <tr r="D129" s="4"/>
      </tp>
      <tp>
        <v>669.75</v>
        <stp/>
        <stp>StudyData</stp>
        <stp>ZCE</stp>
        <stp>Bar</stp>
        <stp/>
        <stp>High</stp>
        <stp>AM</stp>
        <stp>-117</stp>
        <stp>All</stp>
        <stp/>
        <stp/>
        <stp>FALSE</stp>
        <stp>T</stp>
        <tr r="D119" s="4"/>
      </tp>
      <tp>
        <v>503.75</v>
        <stp/>
        <stp>StudyData</stp>
        <stp>ZCE</stp>
        <stp>Bar</stp>
        <stp/>
        <stp>High</stp>
        <stp>AM</stp>
        <stp>-107</stp>
        <stp>All</stp>
        <stp/>
        <stp/>
        <stp>FALSE</stp>
        <stp>T</stp>
        <tr r="D109" s="4"/>
      </tp>
      <tp>
        <v>639</v>
        <stp/>
        <stp>StudyData</stp>
        <stp>ZCE</stp>
        <stp>Bar</stp>
        <stp/>
        <stp>High</stp>
        <stp>AM</stp>
        <stp>-177</stp>
        <stp>All</stp>
        <stp/>
        <stp/>
        <stp>FALSE</stp>
        <stp>T</stp>
        <tr r="D179" s="4"/>
      </tp>
      <tp>
        <v>406</v>
        <stp/>
        <stp>StudyData</stp>
        <stp>ZCE</stp>
        <stp>Bar</stp>
        <stp/>
        <stp>High</stp>
        <stp>AM</stp>
        <stp>-167</stp>
        <stp>All</stp>
        <stp/>
        <stp/>
        <stp>FALSE</stp>
        <stp>T</stp>
        <tr r="D169" s="4"/>
      </tp>
      <tp>
        <v>426.25</v>
        <stp/>
        <stp>StudyData</stp>
        <stp>ZCE</stp>
        <stp>Bar</stp>
        <stp/>
        <stp>High</stp>
        <stp>AM</stp>
        <stp>-157</stp>
        <stp>All</stp>
        <stp/>
        <stp/>
        <stp>FALSE</stp>
        <stp>T</stp>
        <tr r="D159" s="4"/>
      </tp>
      <tp>
        <v>605</v>
        <stp/>
        <stp>StudyData</stp>
        <stp>ZCE</stp>
        <stp>Bar</stp>
        <stp/>
        <stp>High</stp>
        <stp>AM</stp>
        <stp>-147</stp>
        <stp>All</stp>
        <stp/>
        <stp/>
        <stp>FALSE</stp>
        <stp>T</stp>
        <tr r="D149" s="4"/>
      </tp>
      <tp>
        <v>268</v>
        <stp/>
        <stp>StudyData</stp>
        <stp>ZCE</stp>
        <stp>Bar</stp>
        <stp/>
        <stp>High</stp>
        <stp>AM</stp>
        <stp>-197</stp>
        <stp>All</stp>
        <stp/>
        <stp/>
        <stp>FALSE</stp>
        <stp>T</stp>
        <tr r="D199" s="4"/>
      </tp>
      <tp>
        <v>371</v>
        <stp/>
        <stp>StudyData</stp>
        <stp>ZCE</stp>
        <stp>Bar</stp>
        <stp/>
        <stp>High</stp>
        <stp>AM</stp>
        <stp>-187</stp>
        <stp>All</stp>
        <stp/>
        <stp/>
        <stp>FALSE</stp>
        <stp>T</stp>
        <tr r="D189" s="4"/>
      </tp>
      <tp>
        <v>259</v>
        <stp/>
        <stp>StudyData</stp>
        <stp>ZCE</stp>
        <stp>Bar</stp>
        <stp/>
        <stp>High</stp>
        <stp>AM</stp>
        <stp>-237</stp>
        <stp>All</stp>
        <stp/>
        <stp/>
        <stp>FALSE</stp>
        <stp>T</stp>
        <tr r="D239" s="4"/>
      </tp>
      <tp>
        <v>321.75</v>
        <stp/>
        <stp>StudyData</stp>
        <stp>ZCE</stp>
        <stp>Bar</stp>
        <stp/>
        <stp>High</stp>
        <stp>AM</stp>
        <stp>-227</stp>
        <stp>All</stp>
        <stp/>
        <stp/>
        <stp>FALSE</stp>
        <stp>T</stp>
        <tr r="D229" s="4"/>
      </tp>
      <tp>
        <v>209.75</v>
        <stp/>
        <stp>StudyData</stp>
        <stp>ZCE</stp>
        <stp>Bar</stp>
        <stp/>
        <stp>High</stp>
        <stp>AM</stp>
        <stp>-217</stp>
        <stp>All</stp>
        <stp/>
        <stp/>
        <stp>FALSE</stp>
        <stp>T</stp>
        <tr r="D219" s="4"/>
      </tp>
      <tp>
        <v>202.75</v>
        <stp/>
        <stp>StudyData</stp>
        <stp>ZCE</stp>
        <stp>Bar</stp>
        <stp/>
        <stp>High</stp>
        <stp>AM</stp>
        <stp>-207</stp>
        <stp>All</stp>
        <stp/>
        <stp/>
        <stp>FALSE</stp>
        <stp>T</stp>
        <tr r="D209" s="4"/>
      </tp>
      <tp>
        <v>228.25</v>
        <stp/>
        <stp>StudyData</stp>
        <stp>ZCE</stp>
        <stp>Bar</stp>
        <stp/>
        <stp>High</stp>
        <stp>AM</stp>
        <stp>-277</stp>
        <stp>All</stp>
        <stp/>
        <stp/>
        <stp>FALSE</stp>
        <stp>T</stp>
        <tr r="D279" s="4"/>
      </tp>
      <tp>
        <v>222.75</v>
        <stp/>
        <stp>StudyData</stp>
        <stp>ZCE</stp>
        <stp>Bar</stp>
        <stp/>
        <stp>High</stp>
        <stp>AM</stp>
        <stp>-267</stp>
        <stp>All</stp>
        <stp/>
        <stp/>
        <stp>FALSE</stp>
        <stp>T</stp>
        <tr r="D269" s="4"/>
      </tp>
      <tp>
        <v>232.5</v>
        <stp/>
        <stp>StudyData</stp>
        <stp>ZCE</stp>
        <stp>Bar</stp>
        <stp/>
        <stp>High</stp>
        <stp>AM</stp>
        <stp>-257</stp>
        <stp>All</stp>
        <stp/>
        <stp/>
        <stp>FALSE</stp>
        <stp>T</stp>
        <tr r="D259" s="4"/>
      </tp>
      <tp>
        <v>260</v>
        <stp/>
        <stp>StudyData</stp>
        <stp>ZCE</stp>
        <stp>Bar</stp>
        <stp/>
        <stp>High</stp>
        <stp>AM</stp>
        <stp>-247</stp>
        <stp>All</stp>
        <stp/>
        <stp/>
        <stp>FALSE</stp>
        <stp>T</stp>
        <tr r="D249" s="4"/>
      </tp>
      <tp>
        <v>263.25</v>
        <stp/>
        <stp>StudyData</stp>
        <stp>ZCE</stp>
        <stp>Bar</stp>
        <stp/>
        <stp>High</stp>
        <stp>AM</stp>
        <stp>-297</stp>
        <stp>All</stp>
        <stp/>
        <stp/>
        <stp>FALSE</stp>
        <stp>T</stp>
        <tr r="D299" s="4"/>
      </tp>
      <tp>
        <v>234.25</v>
        <stp/>
        <stp>StudyData</stp>
        <stp>ZCE</stp>
        <stp>Bar</stp>
        <stp/>
        <stp>High</stp>
        <stp>AM</stp>
        <stp>-287</stp>
        <stp>All</stp>
        <stp/>
        <stp/>
        <stp>FALSE</stp>
        <stp>T</stp>
        <tr r="D289" s="4"/>
      </tp>
      <tp>
        <v>1266</v>
        <stp/>
        <stp>StudyData</stp>
        <stp>ZSE</stp>
        <stp>Bar</stp>
        <stp/>
        <stp>Open</stp>
        <stp>AM</stp>
        <stp>-111</stp>
        <stp>All</stp>
        <stp/>
        <stp/>
        <stp>FALSE</stp>
        <stp>T</stp>
        <tr r="C113" s="1"/>
      </tp>
      <tp>
        <v>1020.75</v>
        <stp/>
        <stp>StudyData</stp>
        <stp>ZSE</stp>
        <stp>Bar</stp>
        <stp/>
        <stp>Open</stp>
        <stp>AM</stp>
        <stp>-101</stp>
        <stp>All</stp>
        <stp/>
        <stp/>
        <stp>FALSE</stp>
        <stp>T</stp>
        <tr r="C103" s="1"/>
      </tp>
      <tp>
        <v>1315.5</v>
        <stp/>
        <stp>StudyData</stp>
        <stp>ZSE</stp>
        <stp>Bar</stp>
        <stp/>
        <stp>Open</stp>
        <stp>AM</stp>
        <stp>-131</stp>
        <stp>All</stp>
        <stp/>
        <stp/>
        <stp>FALSE</stp>
        <stp>T</stp>
        <tr r="C133" s="1"/>
      </tp>
      <tp>
        <v>1430</v>
        <stp/>
        <stp>StudyData</stp>
        <stp>ZSE</stp>
        <stp>Bar</stp>
        <stp/>
        <stp>Open</stp>
        <stp>AM</stp>
        <stp>-121</stp>
        <stp>All</stp>
        <stp/>
        <stp/>
        <stp>FALSE</stp>
        <stp>T</stp>
        <tr r="C123" s="1"/>
      </tp>
      <tp>
        <v>904.5</v>
        <stp/>
        <stp>StudyData</stp>
        <stp>ZSE</stp>
        <stp>Bar</stp>
        <stp/>
        <stp>Open</stp>
        <stp>AM</stp>
        <stp>-151</stp>
        <stp>All</stp>
        <stp/>
        <stp/>
        <stp>FALSE</stp>
        <stp>T</stp>
        <tr r="C153" s="1"/>
      </tp>
      <tp>
        <v>1391</v>
        <stp/>
        <stp>StudyData</stp>
        <stp>ZSE</stp>
        <stp>Bar</stp>
        <stp/>
        <stp>Open</stp>
        <stp>AM</stp>
        <stp>-141</stp>
        <stp>All</stp>
        <stp/>
        <stp/>
        <stp>FALSE</stp>
        <stp>T</stp>
        <tr r="C143" s="1"/>
      </tp>
      <tp>
        <v>929.75</v>
        <stp/>
        <stp>StudyData</stp>
        <stp>ZSE</stp>
        <stp>Bar</stp>
        <stp/>
        <stp>Open</stp>
        <stp>AM</stp>
        <stp>-171</stp>
        <stp>All</stp>
        <stp/>
        <stp/>
        <stp>FALSE</stp>
        <stp>T</stp>
        <tr r="C173" s="1"/>
      </tp>
      <tp>
        <v>977.25</v>
        <stp/>
        <stp>StudyData</stp>
        <stp>ZSE</stp>
        <stp>Bar</stp>
        <stp/>
        <stp>Open</stp>
        <stp>AM</stp>
        <stp>-161</stp>
        <stp>All</stp>
        <stp/>
        <stp/>
        <stp>FALSE</stp>
        <stp>T</stp>
        <tr r="C163" s="1"/>
      </tp>
      <tp>
        <v>788.75</v>
        <stp/>
        <stp>StudyData</stp>
        <stp>ZSE</stp>
        <stp>Bar</stp>
        <stp/>
        <stp>Open</stp>
        <stp>AM</stp>
        <stp>-191</stp>
        <stp>All</stp>
        <stp/>
        <stp/>
        <stp>FALSE</stp>
        <stp>T</stp>
        <tr r="C193" s="1"/>
      </tp>
      <tp>
        <v>1221.5</v>
        <stp/>
        <stp>StudyData</stp>
        <stp>ZSE</stp>
        <stp>Bar</stp>
        <stp/>
        <stp>Open</stp>
        <stp>AM</stp>
        <stp>-181</stp>
        <stp>All</stp>
        <stp/>
        <stp/>
        <stp>FALSE</stp>
        <stp>T</stp>
        <tr r="C183" s="1"/>
      </tp>
      <tp>
        <v>671.5</v>
        <stp/>
        <stp>StudyData</stp>
        <stp>ZSE</stp>
        <stp>Bar</stp>
        <stp/>
        <stp>Open</stp>
        <stp>AM</stp>
        <stp>-211</stp>
        <stp>All</stp>
        <stp/>
        <stp/>
        <stp>FALSE</stp>
        <stp>T</stp>
        <tr r="C213" s="1"/>
      </tp>
      <tp>
        <v>597</v>
        <stp/>
        <stp>StudyData</stp>
        <stp>ZSE</stp>
        <stp>Bar</stp>
        <stp/>
        <stp>Open</stp>
        <stp>AM</stp>
        <stp>-201</stp>
        <stp>All</stp>
        <stp/>
        <stp/>
        <stp>FALSE</stp>
        <stp>T</stp>
        <tr r="C203" s="1"/>
      </tp>
      <tp>
        <v>800</v>
        <stp/>
        <stp>StudyData</stp>
        <stp>ZSE</stp>
        <stp>Bar</stp>
        <stp/>
        <stp>Open</stp>
        <stp>AM</stp>
        <stp>-231</stp>
        <stp>All</stp>
        <stp/>
        <stp/>
        <stp>FALSE</stp>
        <stp>T</stp>
        <tr r="C233" s="1"/>
      </tp>
      <tp>
        <v>624</v>
        <stp/>
        <stp>StudyData</stp>
        <stp>ZSE</stp>
        <stp>Bar</stp>
        <stp/>
        <stp>Open</stp>
        <stp>AM</stp>
        <stp>-221</stp>
        <stp>All</stp>
        <stp/>
        <stp/>
        <stp>FALSE</stp>
        <stp>T</stp>
        <tr r="C223" s="1"/>
      </tp>
      <tp>
        <v>440.5</v>
        <stp/>
        <stp>StudyData</stp>
        <stp>ZSE</stp>
        <stp>Bar</stp>
        <stp/>
        <stp>Open</stp>
        <stp>AM</stp>
        <stp>-251</stp>
        <stp>All</stp>
        <stp/>
        <stp/>
        <stp>FALSE</stp>
        <stp>T</stp>
        <tr r="C253" s="1"/>
      </tp>
      <tp>
        <v>565</v>
        <stp/>
        <stp>StudyData</stp>
        <stp>ZSE</stp>
        <stp>Bar</stp>
        <stp/>
        <stp>Open</stp>
        <stp>AM</stp>
        <stp>-241</stp>
        <stp>All</stp>
        <stp/>
        <stp/>
        <stp>FALSE</stp>
        <stp>T</stp>
        <tr r="C243" s="1"/>
      </tp>
      <tp>
        <v>477</v>
        <stp/>
        <stp>StudyData</stp>
        <stp>ZSE</stp>
        <stp>Bar</stp>
        <stp/>
        <stp>Open</stp>
        <stp>AM</stp>
        <stp>-271</stp>
        <stp>All</stp>
        <stp/>
        <stp/>
        <stp>FALSE</stp>
        <stp>T</stp>
        <tr r="C273" s="1"/>
      </tp>
      <tp>
        <v>437.5</v>
        <stp/>
        <stp>StudyData</stp>
        <stp>ZSE</stp>
        <stp>Bar</stp>
        <stp/>
        <stp>Open</stp>
        <stp>AM</stp>
        <stp>-261</stp>
        <stp>All</stp>
        <stp/>
        <stp/>
        <stp>FALSE</stp>
        <stp>T</stp>
        <tr r="C263" s="1"/>
      </tp>
      <tp>
        <v>568</v>
        <stp/>
        <stp>StudyData</stp>
        <stp>ZSE</stp>
        <stp>Bar</stp>
        <stp/>
        <stp>Open</stp>
        <stp>AM</stp>
        <stp>-291</stp>
        <stp>All</stp>
        <stp/>
        <stp/>
        <stp>FALSE</stp>
        <stp>T</stp>
        <tr r="C293" s="1"/>
      </tp>
      <tp>
        <v>482</v>
        <stp/>
        <stp>StudyData</stp>
        <stp>ZSE</stp>
        <stp>Bar</stp>
        <stp/>
        <stp>Open</stp>
        <stp>AM</stp>
        <stp>-281</stp>
        <stp>All</stp>
        <stp/>
        <stp/>
        <stp>FALSE</stp>
        <stp>T</stp>
        <tr r="C283" s="1"/>
      </tp>
      <tp>
        <v>1457</v>
        <stp/>
        <stp>StudyData</stp>
        <stp>ZSE</stp>
        <stp>Bar</stp>
        <stp/>
        <stp>High</stp>
        <stp>AM</stp>
        <stp>-137</stp>
        <stp>All</stp>
        <stp/>
        <stp/>
        <stp>FALSE</stp>
        <stp>T</stp>
        <tr r="D139" s="1"/>
      </tp>
      <tp>
        <v>1691.5</v>
        <stp/>
        <stp>StudyData</stp>
        <stp>ZSE</stp>
        <stp>Bar</stp>
        <stp/>
        <stp>High</stp>
        <stp>AM</stp>
        <stp>-127</stp>
        <stp>All</stp>
        <stp/>
        <stp/>
        <stp>FALSE</stp>
        <stp>T</stp>
        <tr r="D129" s="1"/>
      </tp>
      <tp>
        <v>1546.75</v>
        <stp/>
        <stp>StudyData</stp>
        <stp>ZSE</stp>
        <stp>Bar</stp>
        <stp/>
        <stp>High</stp>
        <stp>AM</stp>
        <stp>-117</stp>
        <stp>All</stp>
        <stp/>
        <stp/>
        <stp>FALSE</stp>
        <stp>T</stp>
        <tr r="D119" s="1"/>
      </tp>
      <tp>
        <v>1466.5</v>
        <stp/>
        <stp>StudyData</stp>
        <stp>ZSE</stp>
        <stp>Bar</stp>
        <stp/>
        <stp>High</stp>
        <stp>AM</stp>
        <stp>-107</stp>
        <stp>All</stp>
        <stp/>
        <stp/>
        <stp>FALSE</stp>
        <stp>T</stp>
        <tr r="D109" s="1"/>
      </tp>
      <tp>
        <v>1402</v>
        <stp/>
        <stp>StudyData</stp>
        <stp>ZSE</stp>
        <stp>Bar</stp>
        <stp/>
        <stp>High</stp>
        <stp>AM</stp>
        <stp>-177</stp>
        <stp>All</stp>
        <stp/>
        <stp/>
        <stp>FALSE</stp>
        <stp>T</stp>
        <tr r="D179" s="1"/>
      </tp>
      <tp>
        <v>981.25</v>
        <stp/>
        <stp>StudyData</stp>
        <stp>ZSE</stp>
        <stp>Bar</stp>
        <stp/>
        <stp>High</stp>
        <stp>AM</stp>
        <stp>-167</stp>
        <stp>All</stp>
        <stp/>
        <stp/>
        <stp>FALSE</stp>
        <stp>T</stp>
        <tr r="D169" s="1"/>
      </tp>
      <tp>
        <v>1074.75</v>
        <stp/>
        <stp>StudyData</stp>
        <stp>ZSE</stp>
        <stp>Bar</stp>
        <stp/>
        <stp>High</stp>
        <stp>AM</stp>
        <stp>-157</stp>
        <stp>All</stp>
        <stp/>
        <stp/>
        <stp>FALSE</stp>
        <stp>T</stp>
        <tr r="D159" s="1"/>
      </tp>
      <tp>
        <v>1348.5</v>
        <stp/>
        <stp>StudyData</stp>
        <stp>ZSE</stp>
        <stp>Bar</stp>
        <stp/>
        <stp>High</stp>
        <stp>AM</stp>
        <stp>-147</stp>
        <stp>All</stp>
        <stp/>
        <stp/>
        <stp>FALSE</stp>
        <stp>T</stp>
        <tr r="D149" s="1"/>
      </tp>
      <tp>
        <v>564</v>
        <stp/>
        <stp>StudyData</stp>
        <stp>ZSE</stp>
        <stp>Bar</stp>
        <stp/>
        <stp>High</stp>
        <stp>AM</stp>
        <stp>-197</stp>
        <stp>All</stp>
        <stp/>
        <stp/>
        <stp>FALSE</stp>
        <stp>T</stp>
        <tr r="D199" s="1"/>
      </tp>
      <tp>
        <v>950</v>
        <stp/>
        <stp>StudyData</stp>
        <stp>ZSE</stp>
        <stp>Bar</stp>
        <stp/>
        <stp>High</stp>
        <stp>AM</stp>
        <stp>-187</stp>
        <stp>All</stp>
        <stp/>
        <stp/>
        <stp>FALSE</stp>
        <stp>T</stp>
        <tr r="D189" s="1"/>
      </tp>
      <tp>
        <v>658</v>
        <stp/>
        <stp>StudyData</stp>
        <stp>ZSE</stp>
        <stp>Bar</stp>
        <stp/>
        <stp>High</stp>
        <stp>AM</stp>
        <stp>-237</stp>
        <stp>All</stp>
        <stp/>
        <stp/>
        <stp>FALSE</stp>
        <stp>T</stp>
        <tr r="D239" s="1"/>
      </tp>
      <tp>
        <v>1063.75</v>
        <stp/>
        <stp>StudyData</stp>
        <stp>ZSE</stp>
        <stp>Bar</stp>
        <stp/>
        <stp>High</stp>
        <stp>AM</stp>
        <stp>-227</stp>
        <stp>All</stp>
        <stp/>
        <stp/>
        <stp>FALSE</stp>
        <stp>T</stp>
        <tr r="D229" s="1"/>
      </tp>
      <tp>
        <v>551</v>
        <stp/>
        <stp>StudyData</stp>
        <stp>ZSE</stp>
        <stp>Bar</stp>
        <stp/>
        <stp>High</stp>
        <stp>AM</stp>
        <stp>-217</stp>
        <stp>All</stp>
        <stp/>
        <stp/>
        <stp>FALSE</stp>
        <stp>T</stp>
        <tr r="D219" s="1"/>
      </tp>
      <tp>
        <v>605</v>
        <stp/>
        <stp>StudyData</stp>
        <stp>ZSE</stp>
        <stp>Bar</stp>
        <stp/>
        <stp>High</stp>
        <stp>AM</stp>
        <stp>-207</stp>
        <stp>All</stp>
        <stp/>
        <stp/>
        <stp>FALSE</stp>
        <stp>T</stp>
        <tr r="D209" s="1"/>
      </tp>
      <tp>
        <v>529.5</v>
        <stp/>
        <stp>StudyData</stp>
        <stp>ZSE</stp>
        <stp>Bar</stp>
        <stp/>
        <stp>High</stp>
        <stp>AM</stp>
        <stp>-277</stp>
        <stp>All</stp>
        <stp/>
        <stp/>
        <stp>FALSE</stp>
        <stp>T</stp>
        <tr r="D279" s="1"/>
      </tp>
      <tp>
        <v>509.5</v>
        <stp/>
        <stp>StudyData</stp>
        <stp>ZSE</stp>
        <stp>Bar</stp>
        <stp/>
        <stp>High</stp>
        <stp>AM</stp>
        <stp>-267</stp>
        <stp>All</stp>
        <stp/>
        <stp/>
        <stp>FALSE</stp>
        <stp>T</stp>
        <tr r="D269" s="1"/>
      </tp>
      <tp>
        <v>487</v>
        <stp/>
        <stp>StudyData</stp>
        <stp>ZSE</stp>
        <stp>Bar</stp>
        <stp/>
        <stp>High</stp>
        <stp>AM</stp>
        <stp>-257</stp>
        <stp>All</stp>
        <stp/>
        <stp/>
        <stp>FALSE</stp>
        <stp>T</stp>
        <tr r="D259" s="1"/>
      </tp>
      <tp>
        <v>565</v>
        <stp/>
        <stp>StudyData</stp>
        <stp>ZSE</stp>
        <stp>Bar</stp>
        <stp/>
        <stp>High</stp>
        <stp>AM</stp>
        <stp>-247</stp>
        <stp>All</stp>
        <stp/>
        <stp/>
        <stp>FALSE</stp>
        <stp>T</stp>
        <tr r="D249" s="1"/>
      </tp>
      <tp>
        <v>659.75</v>
        <stp/>
        <stp>StudyData</stp>
        <stp>ZSE</stp>
        <stp>Bar</stp>
        <stp/>
        <stp>High</stp>
        <stp>AM</stp>
        <stp>-297</stp>
        <stp>All</stp>
        <stp/>
        <stp/>
        <stp>FALSE</stp>
        <stp>T</stp>
        <tr r="D299" s="1"/>
      </tp>
      <tp>
        <v>506</v>
        <stp/>
        <stp>StudyData</stp>
        <stp>ZSE</stp>
        <stp>Bar</stp>
        <stp/>
        <stp>High</stp>
        <stp>AM</stp>
        <stp>-287</stp>
        <stp>All</stp>
        <stp/>
        <stp/>
        <stp>FALSE</stp>
        <stp>T</stp>
        <tr r="D289" s="1"/>
      </tp>
      <tp>
        <v>1466</v>
        <stp/>
        <stp>StudyData</stp>
        <stp>ZSE</stp>
        <stp>Bar</stp>
        <stp/>
        <stp>Open</stp>
        <stp>AM</stp>
        <stp>-2</stp>
        <stp>All</stp>
        <stp/>
        <stp/>
        <stp>FALSE</stp>
        <stp>T</stp>
        <tr r="C4" s="1"/>
      </tp>
      <tp>
        <v>666.75</v>
        <stp/>
        <stp>StudyData</stp>
        <stp>ZCE</stp>
        <stp>Bar</stp>
        <stp/>
        <stp>Open</stp>
        <stp>AM</stp>
        <stp>-2</stp>
        <stp>All</stp>
        <stp/>
        <stp/>
        <stp>FALSE</stp>
        <stp>T</stp>
        <tr r="C4" s="4"/>
      </tp>
      <tp>
        <v>441.25</v>
        <stp/>
        <stp>StudyData</stp>
        <stp>ZCE</stp>
        <stp>Bar</stp>
        <stp/>
        <stp>Open</stp>
        <stp>AM</stp>
        <stp>-112</stp>
        <stp>All</stp>
        <stp/>
        <stp/>
        <stp>FALSE</stp>
        <stp>T</stp>
        <tr r="C114" s="4"/>
      </tp>
      <tp>
        <v>366.75</v>
        <stp/>
        <stp>StudyData</stp>
        <stp>ZCE</stp>
        <stp>Bar</stp>
        <stp/>
        <stp>Open</stp>
        <stp>AM</stp>
        <stp>-102</stp>
        <stp>All</stp>
        <stp/>
        <stp/>
        <stp>FALSE</stp>
        <stp>T</stp>
        <tr r="C104" s="4"/>
      </tp>
      <tp>
        <v>639</v>
        <stp/>
        <stp>StudyData</stp>
        <stp>ZCE</stp>
        <stp>Bar</stp>
        <stp/>
        <stp>Open</stp>
        <stp>AM</stp>
        <stp>-132</stp>
        <stp>All</stp>
        <stp/>
        <stp/>
        <stp>FALSE</stp>
        <stp>T</stp>
        <tr r="C134" s="4"/>
      </tp>
      <tp>
        <v>756.25</v>
        <stp/>
        <stp>StudyData</stp>
        <stp>ZCE</stp>
        <stp>Bar</stp>
        <stp/>
        <stp>Open</stp>
        <stp>AM</stp>
        <stp>-122</stp>
        <stp>All</stp>
        <stp/>
        <stp/>
        <stp>FALSE</stp>
        <stp>T</stp>
        <tr r="C124" s="4"/>
      </tp>
      <tp>
        <v>358.75</v>
        <stp/>
        <stp>StudyData</stp>
        <stp>ZCE</stp>
        <stp>Bar</stp>
        <stp/>
        <stp>Open</stp>
        <stp>AM</stp>
        <stp>-152</stp>
        <stp>All</stp>
        <stp/>
        <stp/>
        <stp>FALSE</stp>
        <stp>T</stp>
        <tr r="C154" s="4"/>
      </tp>
      <tp>
        <v>730</v>
        <stp/>
        <stp>StudyData</stp>
        <stp>ZCE</stp>
        <stp>Bar</stp>
        <stp/>
        <stp>Open</stp>
        <stp>AM</stp>
        <stp>-142</stp>
        <stp>All</stp>
        <stp/>
        <stp/>
        <stp>FALSE</stp>
        <stp>T</stp>
        <tr r="C144" s="4"/>
      </tp>
      <tp>
        <v>494</v>
        <stp/>
        <stp>StudyData</stp>
        <stp>ZCE</stp>
        <stp>Bar</stp>
        <stp/>
        <stp>Open</stp>
        <stp>AM</stp>
        <stp>-172</stp>
        <stp>All</stp>
        <stp/>
        <stp/>
        <stp>FALSE</stp>
        <stp>T</stp>
        <tr r="C174" s="4"/>
      </tp>
      <tp>
        <v>353</v>
        <stp/>
        <stp>StudyData</stp>
        <stp>ZCE</stp>
        <stp>Bar</stp>
        <stp/>
        <stp>Open</stp>
        <stp>AM</stp>
        <stp>-162</stp>
        <stp>All</stp>
        <stp/>
        <stp/>
        <stp>FALSE</stp>
        <stp>T</stp>
        <tr r="C164" s="4"/>
      </tp>
      <tp>
        <v>404.25</v>
        <stp/>
        <stp>StudyData</stp>
        <stp>ZCE</stp>
        <stp>Bar</stp>
        <stp/>
        <stp>Open</stp>
        <stp>AM</stp>
        <stp>-192</stp>
        <stp>All</stp>
        <stp/>
        <stp/>
        <stp>FALSE</stp>
        <stp>T</stp>
        <tr r="C194" s="4"/>
      </tp>
      <tp>
        <v>401</v>
        <stp/>
        <stp>StudyData</stp>
        <stp>ZCE</stp>
        <stp>Bar</stp>
        <stp/>
        <stp>Open</stp>
        <stp>AM</stp>
        <stp>-182</stp>
        <stp>All</stp>
        <stp/>
        <stp/>
        <stp>FALSE</stp>
        <stp>T</stp>
        <tr r="C184" s="4"/>
      </tp>
      <tp>
        <v>221.25</v>
        <stp/>
        <stp>StudyData</stp>
        <stp>ZCE</stp>
        <stp>Bar</stp>
        <stp/>
        <stp>Open</stp>
        <stp>AM</stp>
        <stp>-212</stp>
        <stp>All</stp>
        <stp/>
        <stp/>
        <stp>FALSE</stp>
        <stp>T</stp>
        <tr r="C214" s="4"/>
      </tp>
      <tp>
        <v>235.25</v>
        <stp/>
        <stp>StudyData</stp>
        <stp>ZCE</stp>
        <stp>Bar</stp>
        <stp/>
        <stp>Open</stp>
        <stp>AM</stp>
        <stp>-202</stp>
        <stp>All</stp>
        <stp/>
        <stp/>
        <stp>FALSE</stp>
        <stp>T</stp>
        <tr r="C204" s="4"/>
      </tp>
      <tp>
        <v>220.25</v>
        <stp/>
        <stp>StudyData</stp>
        <stp>ZCE</stp>
        <stp>Bar</stp>
        <stp/>
        <stp>Open</stp>
        <stp>AM</stp>
        <stp>-232</stp>
        <stp>All</stp>
        <stp/>
        <stp/>
        <stp>FALSE</stp>
        <stp>T</stp>
        <tr r="C234" s="4"/>
      </tp>
      <tp>
        <v>225.5</v>
        <stp/>
        <stp>StudyData</stp>
        <stp>ZCE</stp>
        <stp>Bar</stp>
        <stp/>
        <stp>Open</stp>
        <stp>AM</stp>
        <stp>-222</stp>
        <stp>All</stp>
        <stp/>
        <stp/>
        <stp>FALSE</stp>
        <stp>T</stp>
        <tr r="C224" s="4"/>
      </tp>
      <tp>
        <v>205.75</v>
        <stp/>
        <stp>StudyData</stp>
        <stp>ZCE</stp>
        <stp>Bar</stp>
        <stp/>
        <stp>Open</stp>
        <stp>AM</stp>
        <stp>-252</stp>
        <stp>All</stp>
        <stp/>
        <stp/>
        <stp>FALSE</stp>
        <stp>T</stp>
        <tr r="C254" s="4"/>
      </tp>
      <tp>
        <v>240.25</v>
        <stp/>
        <stp>StudyData</stp>
        <stp>ZCE</stp>
        <stp>Bar</stp>
        <stp/>
        <stp>Open</stp>
        <stp>AM</stp>
        <stp>-242</stp>
        <stp>All</stp>
        <stp/>
        <stp/>
        <stp>FALSE</stp>
        <stp>T</stp>
        <tr r="C244" s="4"/>
      </tp>
      <tp>
        <v>229</v>
        <stp/>
        <stp>StudyData</stp>
        <stp>ZCE</stp>
        <stp>Bar</stp>
        <stp/>
        <stp>Open</stp>
        <stp>AM</stp>
        <stp>-272</stp>
        <stp>All</stp>
        <stp/>
        <stp/>
        <stp>FALSE</stp>
        <stp>T</stp>
        <tr r="C274" s="4"/>
      </tp>
      <tp>
        <v>205</v>
        <stp/>
        <stp>StudyData</stp>
        <stp>ZCE</stp>
        <stp>Bar</stp>
        <stp/>
        <stp>Open</stp>
        <stp>AM</stp>
        <stp>-262</stp>
        <stp>All</stp>
        <stp/>
        <stp/>
        <stp>FALSE</stp>
        <stp>T</stp>
        <tr r="C264" s="4"/>
      </tp>
      <tp>
        <v>208.5</v>
        <stp/>
        <stp>StudyData</stp>
        <stp>ZCE</stp>
        <stp>Bar</stp>
        <stp/>
        <stp>Open</stp>
        <stp>AM</stp>
        <stp>-292</stp>
        <stp>All</stp>
        <stp/>
        <stp/>
        <stp>FALSE</stp>
        <stp>T</stp>
        <tr r="C294" s="4"/>
      </tp>
      <tp>
        <v>219</v>
        <stp/>
        <stp>StudyData</stp>
        <stp>ZCE</stp>
        <stp>Bar</stp>
        <stp/>
        <stp>Open</stp>
        <stp>AM</stp>
        <stp>-282</stp>
        <stp>All</stp>
        <stp/>
        <stp/>
        <stp>FALSE</stp>
        <stp>T</stp>
        <tr r="C284" s="4"/>
      </tp>
      <tp>
        <v>648.5</v>
        <stp/>
        <stp>StudyData</stp>
        <stp>ZCE</stp>
        <stp>Bar</stp>
        <stp/>
        <stp>High</stp>
        <stp>AM</stp>
        <stp>-134</stp>
        <stp>All</stp>
        <stp/>
        <stp/>
        <stp>FALSE</stp>
        <stp>T</stp>
        <tr r="D136" s="4"/>
      </tp>
      <tp>
        <v>776</v>
        <stp/>
        <stp>StudyData</stp>
        <stp>ZCE</stp>
        <stp>Bar</stp>
        <stp/>
        <stp>High</stp>
        <stp>AM</stp>
        <stp>-124</stp>
        <stp>All</stp>
        <stp/>
        <stp/>
        <stp>FALSE</stp>
        <stp>T</stp>
        <tr r="D126" s="4"/>
      </tp>
      <tp>
        <v>508.25</v>
        <stp/>
        <stp>StudyData</stp>
        <stp>ZCE</stp>
        <stp>Bar</stp>
        <stp/>
        <stp>High</stp>
        <stp>AM</stp>
        <stp>-114</stp>
        <stp>All</stp>
        <stp/>
        <stp/>
        <stp>FALSE</stp>
        <stp>T</stp>
        <tr r="D116" s="4"/>
      </tp>
      <tp>
        <v>470.5</v>
        <stp/>
        <stp>StudyData</stp>
        <stp>ZCE</stp>
        <stp>Bar</stp>
        <stp/>
        <stp>High</stp>
        <stp>AM</stp>
        <stp>-104</stp>
        <stp>All</stp>
        <stp/>
        <stp/>
        <stp>FALSE</stp>
        <stp>T</stp>
        <tr r="D106" s="4"/>
      </tp>
      <tp>
        <v>628.75</v>
        <stp/>
        <stp>StudyData</stp>
        <stp>ZCE</stp>
        <stp>Bar</stp>
        <stp/>
        <stp>High</stp>
        <stp>AM</stp>
        <stp>-174</stp>
        <stp>All</stp>
        <stp/>
        <stp/>
        <stp>FALSE</stp>
        <stp>T</stp>
        <tr r="D176" s="4"/>
      </tp>
      <tp>
        <v>450</v>
        <stp/>
        <stp>StudyData</stp>
        <stp>ZCE</stp>
        <stp>Bar</stp>
        <stp/>
        <stp>High</stp>
        <stp>AM</stp>
        <stp>-164</stp>
        <stp>All</stp>
        <stp/>
        <stp/>
        <stp>FALSE</stp>
        <stp>T</stp>
        <tr r="D166" s="4"/>
      </tp>
      <tp>
        <v>377.75</v>
        <stp/>
        <stp>StudyData</stp>
        <stp>ZCE</stp>
        <stp>Bar</stp>
        <stp/>
        <stp>High</stp>
        <stp>AM</stp>
        <stp>-154</stp>
        <stp>All</stp>
        <stp/>
        <stp/>
        <stp>FALSE</stp>
        <stp>T</stp>
        <tr r="D156" s="4"/>
      </tp>
      <tp>
        <v>731.75</v>
        <stp/>
        <stp>StudyData</stp>
        <stp>ZCE</stp>
        <stp>Bar</stp>
        <stp/>
        <stp>High</stp>
        <stp>AM</stp>
        <stp>-144</stp>
        <stp>All</stp>
        <stp/>
        <stp/>
        <stp>FALSE</stp>
        <stp>T</stp>
        <tr r="D146" s="4"/>
      </tp>
      <tp>
        <v>392</v>
        <stp/>
        <stp>StudyData</stp>
        <stp>ZCE</stp>
        <stp>Bar</stp>
        <stp/>
        <stp>High</stp>
        <stp>AM</stp>
        <stp>-194</stp>
        <stp>All</stp>
        <stp/>
        <stp/>
        <stp>FALSE</stp>
        <stp>T</stp>
        <tr r="D196" s="4"/>
      </tp>
      <tp>
        <v>380</v>
        <stp/>
        <stp>StudyData</stp>
        <stp>ZCE</stp>
        <stp>Bar</stp>
        <stp/>
        <stp>High</stp>
        <stp>AM</stp>
        <stp>-184</stp>
        <stp>All</stp>
        <stp/>
        <stp/>
        <stp>FALSE</stp>
        <stp>T</stp>
        <tr r="D186" s="4"/>
      </tp>
      <tp>
        <v>243.25</v>
        <stp/>
        <stp>StudyData</stp>
        <stp>ZCE</stp>
        <stp>Bar</stp>
        <stp/>
        <stp>High</stp>
        <stp>AM</stp>
        <stp>-234</stp>
        <stp>All</stp>
        <stp/>
        <stp/>
        <stp>FALSE</stp>
        <stp>T</stp>
        <tr r="D236" s="4"/>
      </tp>
      <tp>
        <v>322</v>
        <stp/>
        <stp>StudyData</stp>
        <stp>ZCE</stp>
        <stp>Bar</stp>
        <stp/>
        <stp>High</stp>
        <stp>AM</stp>
        <stp>-224</stp>
        <stp>All</stp>
        <stp/>
        <stp/>
        <stp>FALSE</stp>
        <stp>T</stp>
        <tr r="D226" s="4"/>
      </tp>
      <tp>
        <v>223</v>
        <stp/>
        <stp>StudyData</stp>
        <stp>ZCE</stp>
        <stp>Bar</stp>
        <stp/>
        <stp>High</stp>
        <stp>AM</stp>
        <stp>-214</stp>
        <stp>All</stp>
        <stp/>
        <stp/>
        <stp>FALSE</stp>
        <stp>T</stp>
        <tr r="D216" s="4"/>
      </tp>
      <tp>
        <v>239.75</v>
        <stp/>
        <stp>StudyData</stp>
        <stp>ZCE</stp>
        <stp>Bar</stp>
        <stp/>
        <stp>High</stp>
        <stp>AM</stp>
        <stp>-204</stp>
        <stp>All</stp>
        <stp/>
        <stp/>
        <stp>FALSE</stp>
        <stp>T</stp>
        <tr r="D206" s="4"/>
      </tp>
      <tp>
        <v>241</v>
        <stp/>
        <stp>StudyData</stp>
        <stp>ZCE</stp>
        <stp>Bar</stp>
        <stp/>
        <stp>High</stp>
        <stp>AM</stp>
        <stp>-274</stp>
        <stp>All</stp>
        <stp/>
        <stp/>
        <stp>FALSE</stp>
        <stp>T</stp>
        <tr r="D276" s="4"/>
      </tp>
      <tp>
        <v>215.5</v>
        <stp/>
        <stp>StudyData</stp>
        <stp>ZCE</stp>
        <stp>Bar</stp>
        <stp/>
        <stp>High</stp>
        <stp>AM</stp>
        <stp>-264</stp>
        <stp>All</stp>
        <stp/>
        <stp/>
        <stp>FALSE</stp>
        <stp>T</stp>
        <tr r="D266" s="4"/>
      </tp>
      <tp>
        <v>223</v>
        <stp/>
        <stp>StudyData</stp>
        <stp>ZCE</stp>
        <stp>Bar</stp>
        <stp/>
        <stp>High</stp>
        <stp>AM</stp>
        <stp>-254</stp>
        <stp>All</stp>
        <stp/>
        <stp/>
        <stp>FALSE</stp>
        <stp>T</stp>
        <tr r="D256" s="4"/>
      </tp>
      <tp>
        <v>261.75</v>
        <stp/>
        <stp>StudyData</stp>
        <stp>ZCE</stp>
        <stp>Bar</stp>
        <stp/>
        <stp>High</stp>
        <stp>AM</stp>
        <stp>-244</stp>
        <stp>All</stp>
        <stp/>
        <stp/>
        <stp>FALSE</stp>
        <stp>T</stp>
        <tr r="D246" s="4"/>
      </tp>
      <tp>
        <v>224.75</v>
        <stp/>
        <stp>StudyData</stp>
        <stp>ZCE</stp>
        <stp>Bar</stp>
        <stp/>
        <stp>High</stp>
        <stp>AM</stp>
        <stp>-294</stp>
        <stp>All</stp>
        <stp/>
        <stp/>
        <stp>FALSE</stp>
        <stp>T</stp>
        <tr r="D296" s="4"/>
      </tp>
      <tp>
        <v>228.75</v>
        <stp/>
        <stp>StudyData</stp>
        <stp>ZCE</stp>
        <stp>Bar</stp>
        <stp/>
        <stp>High</stp>
        <stp>AM</stp>
        <stp>-284</stp>
        <stp>All</stp>
        <stp/>
        <stp/>
        <stp>FALSE</stp>
        <stp>T</stp>
        <tr r="D286" s="4"/>
      </tp>
      <tp>
        <v>1278.5</v>
        <stp/>
        <stp>StudyData</stp>
        <stp>ZSE</stp>
        <stp>Bar</stp>
        <stp/>
        <stp>Open</stp>
        <stp>AM</stp>
        <stp>-112</stp>
        <stp>All</stp>
        <stp/>
        <stp/>
        <stp>FALSE</stp>
        <stp>T</stp>
        <tr r="C114" s="1"/>
      </tp>
      <tp>
        <v>1077.25</v>
        <stp/>
        <stp>StudyData</stp>
        <stp>ZSE</stp>
        <stp>Bar</stp>
        <stp/>
        <stp>Open</stp>
        <stp>AM</stp>
        <stp>-102</stp>
        <stp>All</stp>
        <stp/>
        <stp/>
        <stp>FALSE</stp>
        <stp>T</stp>
        <tr r="C104" s="1"/>
      </tp>
      <tp>
        <v>1202</v>
        <stp/>
        <stp>StudyData</stp>
        <stp>ZSE</stp>
        <stp>Bar</stp>
        <stp/>
        <stp>Open</stp>
        <stp>AM</stp>
        <stp>-132</stp>
        <stp>All</stp>
        <stp/>
        <stp/>
        <stp>FALSE</stp>
        <stp>T</stp>
        <tr r="C134" s="1"/>
      </tp>
      <tp>
        <v>1443.75</v>
        <stp/>
        <stp>StudyData</stp>
        <stp>ZSE</stp>
        <stp>Bar</stp>
        <stp/>
        <stp>Open</stp>
        <stp>AM</stp>
        <stp>-122</stp>
        <stp>All</stp>
        <stp/>
        <stp/>
        <stp>FALSE</stp>
        <stp>T</stp>
        <tr r="C124" s="1"/>
      </tp>
      <tp>
        <v>939.25</v>
        <stp/>
        <stp>StudyData</stp>
        <stp>ZSE</stp>
        <stp>Bar</stp>
        <stp/>
        <stp>Open</stp>
        <stp>AM</stp>
        <stp>-152</stp>
        <stp>All</stp>
        <stp/>
        <stp/>
        <stp>FALSE</stp>
        <stp>T</stp>
        <tr r="C154" s="1"/>
      </tp>
      <tp>
        <v>1411.5</v>
        <stp/>
        <stp>StudyData</stp>
        <stp>ZSE</stp>
        <stp>Bar</stp>
        <stp/>
        <stp>Open</stp>
        <stp>AM</stp>
        <stp>-142</stp>
        <stp>All</stp>
        <stp/>
        <stp/>
        <stp>FALSE</stp>
        <stp>T</stp>
        <tr r="C144" s="1"/>
      </tp>
      <tp>
        <v>1054.75</v>
        <stp/>
        <stp>StudyData</stp>
        <stp>ZSE</stp>
        <stp>Bar</stp>
        <stp/>
        <stp>Open</stp>
        <stp>AM</stp>
        <stp>-172</stp>
        <stp>All</stp>
        <stp/>
        <stp/>
        <stp>FALSE</stp>
        <stp>T</stp>
        <tr r="C174" s="1"/>
      </tp>
      <tp>
        <v>1002</v>
        <stp/>
        <stp>StudyData</stp>
        <stp>ZSE</stp>
        <stp>Bar</stp>
        <stp/>
        <stp>Open</stp>
        <stp>AM</stp>
        <stp>-162</stp>
        <stp>All</stp>
        <stp/>
        <stp/>
        <stp>FALSE</stp>
        <stp>T</stp>
        <tr r="C164" s="1"/>
      </tp>
      <tp>
        <v>719.5</v>
        <stp/>
        <stp>StudyData</stp>
        <stp>ZSE</stp>
        <stp>Bar</stp>
        <stp/>
        <stp>Open</stp>
        <stp>AM</stp>
        <stp>-192</stp>
        <stp>All</stp>
        <stp/>
        <stp/>
        <stp>FALSE</stp>
        <stp>T</stp>
        <tr r="C194" s="1"/>
      </tp>
      <tp>
        <v>1083.25</v>
        <stp/>
        <stp>StudyData</stp>
        <stp>ZSE</stp>
        <stp>Bar</stp>
        <stp/>
        <stp>Open</stp>
        <stp>AM</stp>
        <stp>-182</stp>
        <stp>All</stp>
        <stp/>
        <stp/>
        <stp>FALSE</stp>
        <stp>T</stp>
        <tr r="C184" s="1"/>
      </tp>
      <tp>
        <v>676.75</v>
        <stp/>
        <stp>StudyData</stp>
        <stp>ZSE</stp>
        <stp>Bar</stp>
        <stp/>
        <stp>Open</stp>
        <stp>AM</stp>
        <stp>-212</stp>
        <stp>All</stp>
        <stp/>
        <stp/>
        <stp>FALSE</stp>
        <stp>T</stp>
        <tr r="C214" s="1"/>
      </tp>
      <tp>
        <v>570.5</v>
        <stp/>
        <stp>StudyData</stp>
        <stp>ZSE</stp>
        <stp>Bar</stp>
        <stp/>
        <stp>Open</stp>
        <stp>AM</stp>
        <stp>-202</stp>
        <stp>All</stp>
        <stp/>
        <stp/>
        <stp>FALSE</stp>
        <stp>T</stp>
        <tr r="C204" s="1"/>
      </tp>
      <tp>
        <v>677.25</v>
        <stp/>
        <stp>StudyData</stp>
        <stp>ZSE</stp>
        <stp>Bar</stp>
        <stp/>
        <stp>Open</stp>
        <stp>AM</stp>
        <stp>-232</stp>
        <stp>All</stp>
        <stp/>
        <stp/>
        <stp>FALSE</stp>
        <stp>T</stp>
        <tr r="C234" s="1"/>
      </tp>
      <tp>
        <v>571</v>
        <stp/>
        <stp>StudyData</stp>
        <stp>ZSE</stp>
        <stp>Bar</stp>
        <stp/>
        <stp>Open</stp>
        <stp>AM</stp>
        <stp>-222</stp>
        <stp>All</stp>
        <stp/>
        <stp/>
        <stp>FALSE</stp>
        <stp>T</stp>
        <tr r="C224" s="1"/>
      </tp>
      <tp>
        <v>430.25</v>
        <stp/>
        <stp>StudyData</stp>
        <stp>ZSE</stp>
        <stp>Bar</stp>
        <stp/>
        <stp>Open</stp>
        <stp>AM</stp>
        <stp>-252</stp>
        <stp>All</stp>
        <stp/>
        <stp/>
        <stp>FALSE</stp>
        <stp>T</stp>
        <tr r="C254" s="1"/>
      </tp>
      <tp>
        <v>579.5</v>
        <stp/>
        <stp>StudyData</stp>
        <stp>ZSE</stp>
        <stp>Bar</stp>
        <stp/>
        <stp>Open</stp>
        <stp>AM</stp>
        <stp>-242</stp>
        <stp>All</stp>
        <stp/>
        <stp/>
        <stp>FALSE</stp>
        <stp>T</stp>
        <tr r="C244" s="1"/>
      </tp>
      <tp>
        <v>523.5</v>
        <stp/>
        <stp>StudyData</stp>
        <stp>ZSE</stp>
        <stp>Bar</stp>
        <stp/>
        <stp>Open</stp>
        <stp>AM</stp>
        <stp>-272</stp>
        <stp>All</stp>
        <stp/>
        <stp/>
        <stp>FALSE</stp>
        <stp>T</stp>
        <tr r="C274" s="1"/>
      </tp>
      <tp>
        <v>432.75</v>
        <stp/>
        <stp>StudyData</stp>
        <stp>ZSE</stp>
        <stp>Bar</stp>
        <stp/>
        <stp>Open</stp>
        <stp>AM</stp>
        <stp>-262</stp>
        <stp>All</stp>
        <stp/>
        <stp/>
        <stp>FALSE</stp>
        <stp>T</stp>
        <tr r="C264" s="1"/>
      </tp>
      <tp>
        <v>520</v>
        <stp/>
        <stp>StudyData</stp>
        <stp>ZSE</stp>
        <stp>Bar</stp>
        <stp/>
        <stp>Open</stp>
        <stp>AM</stp>
        <stp>-292</stp>
        <stp>All</stp>
        <stp/>
        <stp/>
        <stp>FALSE</stp>
        <stp>T</stp>
        <tr r="C294" s="1"/>
      </tp>
      <tp>
        <v>451</v>
        <stp/>
        <stp>StudyData</stp>
        <stp>ZSE</stp>
        <stp>Bar</stp>
        <stp/>
        <stp>Open</stp>
        <stp>AM</stp>
        <stp>-282</stp>
        <stp>All</stp>
        <stp/>
        <stp/>
        <stp>FALSE</stp>
        <stp>T</stp>
        <tr r="C284" s="1"/>
      </tp>
      <tp>
        <v>1218.75</v>
        <stp/>
        <stp>StudyData</stp>
        <stp>ZSE</stp>
        <stp>Bar</stp>
        <stp/>
        <stp>High</stp>
        <stp>AM</stp>
        <stp>-134</stp>
        <stp>All</stp>
        <stp/>
        <stp/>
        <stp>FALSE</stp>
        <stp>T</stp>
        <tr r="D136" s="1"/>
      </tp>
      <tp>
        <v>1600</v>
        <stp/>
        <stp>StudyData</stp>
        <stp>ZSE</stp>
        <stp>Bar</stp>
        <stp/>
        <stp>High</stp>
        <stp>AM</stp>
        <stp>-124</stp>
        <stp>All</stp>
        <stp/>
        <stp/>
        <stp>FALSE</stp>
        <stp>T</stp>
        <tr r="D126" s="1"/>
      </tp>
      <tp>
        <v>1409.5</v>
        <stp/>
        <stp>StudyData</stp>
        <stp>ZSE</stp>
        <stp>Bar</stp>
        <stp/>
        <stp>High</stp>
        <stp>AM</stp>
        <stp>-114</stp>
        <stp>All</stp>
        <stp/>
        <stp/>
        <stp>FALSE</stp>
        <stp>T</stp>
        <tr r="D116" s="1"/>
      </tp>
      <tp>
        <v>1511.75</v>
        <stp/>
        <stp>StudyData</stp>
        <stp>ZSE</stp>
        <stp>Bar</stp>
        <stp/>
        <stp>High</stp>
        <stp>AM</stp>
        <stp>-104</stp>
        <stp>All</stp>
        <stp/>
        <stp/>
        <stp>FALSE</stp>
        <stp>T</stp>
        <tr r="D106" s="1"/>
      </tp>
      <tp>
        <v>1409.25</v>
        <stp/>
        <stp>StudyData</stp>
        <stp>ZSE</stp>
        <stp>Bar</stp>
        <stp/>
        <stp>High</stp>
        <stp>AM</stp>
        <stp>-174</stp>
        <stp>All</stp>
        <stp/>
        <stp/>
        <stp>FALSE</stp>
        <stp>T</stp>
        <tr r="D176" s="1"/>
      </tp>
      <tp>
        <v>1291.25</v>
        <stp/>
        <stp>StudyData</stp>
        <stp>ZSE</stp>
        <stp>Bar</stp>
        <stp/>
        <stp>High</stp>
        <stp>AM</stp>
        <stp>-164</stp>
        <stp>All</stp>
        <stp/>
        <stp/>
        <stp>FALSE</stp>
        <stp>T</stp>
        <tr r="D166" s="1"/>
      </tp>
      <tp>
        <v>1020</v>
        <stp/>
        <stp>StudyData</stp>
        <stp>ZSE</stp>
        <stp>Bar</stp>
        <stp/>
        <stp>High</stp>
        <stp>AM</stp>
        <stp>-154</stp>
        <stp>All</stp>
        <stp/>
        <stp/>
        <stp>FALSE</stp>
        <stp>T</stp>
        <tr r="D156" s="1"/>
      </tp>
      <tp>
        <v>1455.75</v>
        <stp/>
        <stp>StudyData</stp>
        <stp>ZSE</stp>
        <stp>Bar</stp>
        <stp/>
        <stp>High</stp>
        <stp>AM</stp>
        <stp>-144</stp>
        <stp>All</stp>
        <stp/>
        <stp/>
        <stp>FALSE</stp>
        <stp>T</stp>
        <tr r="D146" s="1"/>
      </tp>
      <tp>
        <v>698.75</v>
        <stp/>
        <stp>StudyData</stp>
        <stp>ZSE</stp>
        <stp>Bar</stp>
        <stp/>
        <stp>High</stp>
        <stp>AM</stp>
        <stp>-194</stp>
        <stp>All</stp>
        <stp/>
        <stp/>
        <stp>FALSE</stp>
        <stp>T</stp>
        <tr r="D196" s="1"/>
      </tp>
      <tp>
        <v>1033.5</v>
        <stp/>
        <stp>StudyData</stp>
        <stp>ZSE</stp>
        <stp>Bar</stp>
        <stp/>
        <stp>High</stp>
        <stp>AM</stp>
        <stp>-184</stp>
        <stp>All</stp>
        <stp/>
        <stp/>
        <stp>FALSE</stp>
        <stp>T</stp>
        <tr r="D186" s="1"/>
      </tp>
      <tp>
        <v>597.5</v>
        <stp/>
        <stp>StudyData</stp>
        <stp>ZSE</stp>
        <stp>Bar</stp>
        <stp/>
        <stp>High</stp>
        <stp>AM</stp>
        <stp>-234</stp>
        <stp>All</stp>
        <stp/>
        <stp/>
        <stp>FALSE</stp>
        <stp>T</stp>
        <tr r="D236" s="1"/>
      </tp>
      <tp>
        <v>898</v>
        <stp/>
        <stp>StudyData</stp>
        <stp>ZSE</stp>
        <stp>Bar</stp>
        <stp/>
        <stp>High</stp>
        <stp>AM</stp>
        <stp>-224</stp>
        <stp>All</stp>
        <stp/>
        <stp/>
        <stp>FALSE</stp>
        <stp>T</stp>
        <tr r="D226" s="1"/>
      </tp>
      <tp>
        <v>649.5</v>
        <stp/>
        <stp>StudyData</stp>
        <stp>ZSE</stp>
        <stp>Bar</stp>
        <stp/>
        <stp>High</stp>
        <stp>AM</stp>
        <stp>-214</stp>
        <stp>All</stp>
        <stp/>
        <stp/>
        <stp>FALSE</stp>
        <stp>T</stp>
        <tr r="D216" s="1"/>
      </tp>
      <tp>
        <v>614</v>
        <stp/>
        <stp>StudyData</stp>
        <stp>ZSE</stp>
        <stp>Bar</stp>
        <stp/>
        <stp>High</stp>
        <stp>AM</stp>
        <stp>-204</stp>
        <stp>All</stp>
        <stp/>
        <stp/>
        <stp>FALSE</stp>
        <stp>T</stp>
        <tr r="D206" s="1"/>
      </tp>
      <tp>
        <v>561.5</v>
        <stp/>
        <stp>StudyData</stp>
        <stp>ZSE</stp>
        <stp>Bar</stp>
        <stp/>
        <stp>High</stp>
        <stp>AM</stp>
        <stp>-274</stp>
        <stp>All</stp>
        <stp/>
        <stp/>
        <stp>FALSE</stp>
        <stp>T</stp>
        <tr r="D276" s="1"/>
      </tp>
      <tp>
        <v>469.5</v>
        <stp/>
        <stp>StudyData</stp>
        <stp>ZSE</stp>
        <stp>Bar</stp>
        <stp/>
        <stp>High</stp>
        <stp>AM</stp>
        <stp>-264</stp>
        <stp>All</stp>
        <stp/>
        <stp/>
        <stp>FALSE</stp>
        <stp>T</stp>
        <tr r="D266" s="1"/>
      </tp>
      <tp>
        <v>448.75</v>
        <stp/>
        <stp>StudyData</stp>
        <stp>ZSE</stp>
        <stp>Bar</stp>
        <stp/>
        <stp>High</stp>
        <stp>AM</stp>
        <stp>-254</stp>
        <stp>All</stp>
        <stp/>
        <stp/>
        <stp>FALSE</stp>
        <stp>T</stp>
        <tr r="D256" s="1"/>
      </tp>
      <tp>
        <v>568.75</v>
        <stp/>
        <stp>StudyData</stp>
        <stp>ZSE</stp>
        <stp>Bar</stp>
        <stp/>
        <stp>High</stp>
        <stp>AM</stp>
        <stp>-244</stp>
        <stp>All</stp>
        <stp/>
        <stp/>
        <stp>FALSE</stp>
        <stp>T</stp>
        <tr r="D246" s="1"/>
      </tp>
      <tp>
        <v>559.5</v>
        <stp/>
        <stp>StudyData</stp>
        <stp>ZSE</stp>
        <stp>Bar</stp>
        <stp/>
        <stp>High</stp>
        <stp>AM</stp>
        <stp>-294</stp>
        <stp>All</stp>
        <stp/>
        <stp/>
        <stp>FALSE</stp>
        <stp>T</stp>
        <tr r="D296" s="1"/>
      </tp>
      <tp>
        <v>480.5</v>
        <stp/>
        <stp>StudyData</stp>
        <stp>ZSE</stp>
        <stp>Bar</stp>
        <stp/>
        <stp>High</stp>
        <stp>AM</stp>
        <stp>-284</stp>
        <stp>All</stp>
        <stp/>
        <stp/>
        <stp>FALSE</stp>
        <stp>T</stp>
        <tr r="D286" s="1"/>
      </tp>
      <tp>
        <v>192.25</v>
        <stp/>
        <stp>StudyData</stp>
        <stp>ZCE</stp>
        <stp>Bar</stp>
        <stp/>
        <stp>Low</stp>
        <stp>AM</stp>
        <stp>-219</stp>
        <stp>All</stp>
        <stp/>
        <stp/>
        <stp>FALSE</stp>
        <stp>T</stp>
        <tr r="E221" s="4"/>
      </tp>
      <tp>
        <v>203</v>
        <stp/>
        <stp>StudyData</stp>
        <stp>ZCE</stp>
        <stp>Bar</stp>
        <stp/>
        <stp>Low</stp>
        <stp>AM</stp>
        <stp>-209</stp>
        <stp>All</stp>
        <stp/>
        <stp/>
        <stp>FALSE</stp>
        <stp>T</stp>
        <tr r="E211" s="4"/>
      </tp>
      <tp>
        <v>227.25</v>
        <stp/>
        <stp>StudyData</stp>
        <stp>ZCE</stp>
        <stp>Bar</stp>
        <stp/>
        <stp>Low</stp>
        <stp>AM</stp>
        <stp>-239</stp>
        <stp>All</stp>
        <stp/>
        <stp/>
        <stp>FALSE</stp>
        <stp>T</stp>
        <tr r="E241" s="4"/>
      </tp>
      <tp>
        <v>245.75</v>
        <stp/>
        <stp>StudyData</stp>
        <stp>ZCE</stp>
        <stp>Bar</stp>
        <stp/>
        <stp>Low</stp>
        <stp>AM</stp>
        <stp>-229</stp>
        <stp>All</stp>
        <stp/>
        <stp/>
        <stp>FALSE</stp>
        <stp>T</stp>
        <tr r="E231" s="4"/>
      </tp>
      <tp>
        <v>205.25</v>
        <stp/>
        <stp>StudyData</stp>
        <stp>ZCE</stp>
        <stp>Bar</stp>
        <stp/>
        <stp>Low</stp>
        <stp>AM</stp>
        <stp>-259</stp>
        <stp>All</stp>
        <stp/>
        <stp/>
        <stp>FALSE</stp>
        <stp>T</stp>
        <tr r="E261" s="4"/>
      </tp>
      <tp>
        <v>198</v>
        <stp/>
        <stp>StudyData</stp>
        <stp>ZCE</stp>
        <stp>Bar</stp>
        <stp/>
        <stp>Low</stp>
        <stp>AM</stp>
        <stp>-249</stp>
        <stp>All</stp>
        <stp/>
        <stp/>
        <stp>FALSE</stp>
        <stp>T</stp>
        <tr r="E251" s="4"/>
      </tp>
      <tp>
        <v>187</v>
        <stp/>
        <stp>StudyData</stp>
        <stp>ZCE</stp>
        <stp>Bar</stp>
        <stp/>
        <stp>Low</stp>
        <stp>AM</stp>
        <stp>-279</stp>
        <stp>All</stp>
        <stp/>
        <stp/>
        <stp>FALSE</stp>
        <stp>T</stp>
        <tr r="E281" s="4"/>
      </tp>
      <tp>
        <v>186.75</v>
        <stp/>
        <stp>StudyData</stp>
        <stp>ZCE</stp>
        <stp>Bar</stp>
        <stp/>
        <stp>Low</stp>
        <stp>AM</stp>
        <stp>-269</stp>
        <stp>All</stp>
        <stp/>
        <stp/>
        <stp>FALSE</stp>
        <stp>T</stp>
        <tr r="E271" s="4"/>
      </tp>
      <tp>
        <v>258.5</v>
        <stp/>
        <stp>StudyData</stp>
        <stp>ZCE</stp>
        <stp>Bar</stp>
        <stp/>
        <stp>Low</stp>
        <stp>AM</stp>
        <stp>-299</stp>
        <stp>All</stp>
        <stp/>
        <stp/>
        <stp>FALSE</stp>
        <stp>T</stp>
        <tr r="E301" s="4"/>
      </tp>
      <tp>
        <v>211</v>
        <stp/>
        <stp>StudyData</stp>
        <stp>ZCE</stp>
        <stp>Bar</stp>
        <stp/>
        <stp>Low</stp>
        <stp>AM</stp>
        <stp>-289</stp>
        <stp>All</stp>
        <stp/>
        <stp/>
        <stp>FALSE</stp>
        <stp>T</stp>
        <tr r="E291" s="4"/>
      </tp>
      <tp>
        <v>682</v>
        <stp/>
        <stp>StudyData</stp>
        <stp>ZCE</stp>
        <stp>Bar</stp>
        <stp/>
        <stp>Low</stp>
        <stp>AM</stp>
        <stp>-119</stp>
        <stp>All</stp>
        <stp/>
        <stp/>
        <stp>FALSE</stp>
        <stp>T</stp>
        <tr r="E121" s="4"/>
      </tp>
      <tp>
        <v>406.25</v>
        <stp/>
        <stp>StudyData</stp>
        <stp>ZCE</stp>
        <stp>Bar</stp>
        <stp/>
        <stp>Low</stp>
        <stp>AM</stp>
        <stp>-109</stp>
        <stp>All</stp>
        <stp/>
        <stp/>
        <stp>FALSE</stp>
        <stp>T</stp>
        <tr r="E111" s="4"/>
      </tp>
      <tp>
        <v>575.5</v>
        <stp/>
        <stp>StudyData</stp>
        <stp>ZCE</stp>
        <stp>Bar</stp>
        <stp/>
        <stp>Low</stp>
        <stp>AM</stp>
        <stp>-139</stp>
        <stp>All</stp>
        <stp/>
        <stp/>
        <stp>FALSE</stp>
        <stp>T</stp>
        <tr r="E141" s="4"/>
      </tp>
      <tp>
        <v>553.5</v>
        <stp/>
        <stp>StudyData</stp>
        <stp>ZCE</stp>
        <stp>Bar</stp>
        <stp/>
        <stp>Low</stp>
        <stp>AM</stp>
        <stp>-129</stp>
        <stp>All</stp>
        <stp/>
        <stp/>
        <stp>FALSE</stp>
        <stp>T</stp>
        <tr r="E131" s="4"/>
      </tp>
      <tp>
        <v>359.25</v>
        <stp/>
        <stp>StudyData</stp>
        <stp>ZCE</stp>
        <stp>Bar</stp>
        <stp/>
        <stp>Low</stp>
        <stp>AM</stp>
        <stp>-159</stp>
        <stp>All</stp>
        <stp/>
        <stp/>
        <stp>FALSE</stp>
        <stp>T</stp>
        <tr r="E161" s="4"/>
      </tp>
      <tp>
        <v>437.75</v>
        <stp/>
        <stp>StudyData</stp>
        <stp>ZCE</stp>
        <stp>Bar</stp>
        <stp/>
        <stp>Low</stp>
        <stp>AM</stp>
        <stp>-149</stp>
        <stp>All</stp>
        <stp/>
        <stp/>
        <stp>FALSE</stp>
        <stp>T</stp>
        <tr r="E151" s="4"/>
      </tp>
      <tp>
        <v>503.25</v>
        <stp/>
        <stp>StudyData</stp>
        <stp>ZCE</stp>
        <stp>Bar</stp>
        <stp/>
        <stp>Low</stp>
        <stp>AM</stp>
        <stp>-179</stp>
        <stp>All</stp>
        <stp/>
        <stp/>
        <stp>FALSE</stp>
        <stp>T</stp>
        <tr r="E181" s="4"/>
      </tp>
      <tp>
        <v>358.75</v>
        <stp/>
        <stp>StudyData</stp>
        <stp>ZCE</stp>
        <stp>Bar</stp>
        <stp/>
        <stp>Low</stp>
        <stp>AM</stp>
        <stp>-169</stp>
        <stp>All</stp>
        <stp/>
        <stp/>
        <stp>FALSE</stp>
        <stp>T</stp>
        <tr r="E171" s="4"/>
      </tp>
      <tp>
        <v>251.25</v>
        <stp/>
        <stp>StudyData</stp>
        <stp>ZCE</stp>
        <stp>Bar</stp>
        <stp/>
        <stp>Low</stp>
        <stp>AM</stp>
        <stp>-199</stp>
        <stp>All</stp>
        <stp/>
        <stp/>
        <stp>FALSE</stp>
        <stp>T</stp>
        <tr r="E201" s="4"/>
      </tp>
      <tp>
        <v>352</v>
        <stp/>
        <stp>StudyData</stp>
        <stp>ZCE</stp>
        <stp>Bar</stp>
        <stp/>
        <stp>Low</stp>
        <stp>AM</stp>
        <stp>-189</stp>
        <stp>All</stp>
        <stp/>
        <stp/>
        <stp>FALSE</stp>
        <stp>T</stp>
        <tr r="E191" s="4"/>
      </tp>
      <tp>
        <v>502.5</v>
        <stp/>
        <stp>StudyData</stp>
        <stp>ZSE</stp>
        <stp>Bar</stp>
        <stp/>
        <stp>Low</stp>
        <stp>AM</stp>
        <stp>-219</stp>
        <stp>All</stp>
        <stp/>
        <stp/>
        <stp>FALSE</stp>
        <stp>T</stp>
        <tr r="E221" s="1"/>
      </tp>
      <tp>
        <v>556.5</v>
        <stp/>
        <stp>StudyData</stp>
        <stp>ZSE</stp>
        <stp>Bar</stp>
        <stp/>
        <stp>Low</stp>
        <stp>AM</stp>
        <stp>-209</stp>
        <stp>All</stp>
        <stp/>
        <stp/>
        <stp>FALSE</stp>
        <stp>T</stp>
        <tr r="E211" s="1"/>
      </tp>
      <tp>
        <v>558</v>
        <stp/>
        <stp>StudyData</stp>
        <stp>ZSE</stp>
        <stp>Bar</stp>
        <stp/>
        <stp>Low</stp>
        <stp>AM</stp>
        <stp>-239</stp>
        <stp>All</stp>
        <stp/>
        <stp/>
        <stp>FALSE</stp>
        <stp>T</stp>
        <tr r="E241" s="1"/>
      </tp>
      <tp>
        <v>785.5</v>
        <stp/>
        <stp>StudyData</stp>
        <stp>ZSE</stp>
        <stp>Bar</stp>
        <stp/>
        <stp>Low</stp>
        <stp>AM</stp>
        <stp>-229</stp>
        <stp>All</stp>
        <stp/>
        <stp/>
        <stp>FALSE</stp>
        <stp>T</stp>
        <tr r="E231" s="1"/>
      </tp>
      <tp>
        <v>470.25</v>
        <stp/>
        <stp>StudyData</stp>
        <stp>ZSE</stp>
        <stp>Bar</stp>
        <stp/>
        <stp>Low</stp>
        <stp>AM</stp>
        <stp>-259</stp>
        <stp>All</stp>
        <stp/>
        <stp/>
        <stp>FALSE</stp>
        <stp>T</stp>
        <tr r="E261" s="1"/>
      </tp>
      <tp>
        <v>457</v>
        <stp/>
        <stp>StudyData</stp>
        <stp>ZSE</stp>
        <stp>Bar</stp>
        <stp/>
        <stp>Low</stp>
        <stp>AM</stp>
        <stp>-249</stp>
        <stp>All</stp>
        <stp/>
        <stp/>
        <stp>FALSE</stp>
        <stp>T</stp>
        <tr r="E251" s="1"/>
      </tp>
      <tp>
        <v>458.25</v>
        <stp/>
        <stp>StudyData</stp>
        <stp>ZSE</stp>
        <stp>Bar</stp>
        <stp/>
        <stp>Low</stp>
        <stp>AM</stp>
        <stp>-279</stp>
        <stp>All</stp>
        <stp/>
        <stp/>
        <stp>FALSE</stp>
        <stp>T</stp>
        <tr r="E281" s="1"/>
      </tp>
      <tp>
        <v>482</v>
        <stp/>
        <stp>StudyData</stp>
        <stp>ZSE</stp>
        <stp>Bar</stp>
        <stp/>
        <stp>Low</stp>
        <stp>AM</stp>
        <stp>-269</stp>
        <stp>All</stp>
        <stp/>
        <stp/>
        <stp>FALSE</stp>
        <stp>T</stp>
        <tr r="E271" s="1"/>
      </tp>
      <tp>
        <v>641</v>
        <stp/>
        <stp>StudyData</stp>
        <stp>ZSE</stp>
        <stp>Bar</stp>
        <stp/>
        <stp>Low</stp>
        <stp>AM</stp>
        <stp>-299</stp>
        <stp>All</stp>
        <stp/>
        <stp/>
        <stp>FALSE</stp>
        <stp>T</stp>
        <tr r="E301" s="1"/>
      </tp>
      <tp>
        <v>506.5</v>
        <stp/>
        <stp>StudyData</stp>
        <stp>ZSE</stp>
        <stp>Bar</stp>
        <stp/>
        <stp>Low</stp>
        <stp>AM</stp>
        <stp>-289</stp>
        <stp>All</stp>
        <stp/>
        <stp/>
        <stp>FALSE</stp>
        <stp>T</stp>
        <tr r="E291" s="1"/>
      </tp>
      <tp>
        <v>1397</v>
        <stp/>
        <stp>StudyData</stp>
        <stp>ZSE</stp>
        <stp>Bar</stp>
        <stp/>
        <stp>Low</stp>
        <stp>AM</stp>
        <stp>-119</stp>
        <stp>All</stp>
        <stp/>
        <stp/>
        <stp>FALSE</stp>
        <stp>T</stp>
        <tr r="E121" s="1"/>
      </tp>
      <tp>
        <v>1260</v>
        <stp/>
        <stp>StudyData</stp>
        <stp>ZSE</stp>
        <stp>Bar</stp>
        <stp/>
        <stp>Low</stp>
        <stp>AM</stp>
        <stp>-109</stp>
        <stp>All</stp>
        <stp/>
        <stp/>
        <stp>FALSE</stp>
        <stp>T</stp>
        <tr r="E111" s="1"/>
      </tp>
      <tp>
        <v>1293</v>
        <stp/>
        <stp>StudyData</stp>
        <stp>ZSE</stp>
        <stp>Bar</stp>
        <stp/>
        <stp>Low</stp>
        <stp>AM</stp>
        <stp>-139</stp>
        <stp>All</stp>
        <stp/>
        <stp/>
        <stp>FALSE</stp>
        <stp>T</stp>
        <tr r="E141" s="1"/>
      </tp>
      <tp>
        <v>1339.5</v>
        <stp/>
        <stp>StudyData</stp>
        <stp>ZSE</stp>
        <stp>Bar</stp>
        <stp/>
        <stp>Low</stp>
        <stp>AM</stp>
        <stp>-129</stp>
        <stp>All</stp>
        <stp/>
        <stp/>
        <stp>FALSE</stp>
        <stp>T</stp>
        <tr r="E131" s="1"/>
      </tp>
      <tp>
        <v>951.25</v>
        <stp/>
        <stp>StudyData</stp>
        <stp>ZSE</stp>
        <stp>Bar</stp>
        <stp/>
        <stp>Low</stp>
        <stp>AM</stp>
        <stp>-159</stp>
        <stp>All</stp>
        <stp/>
        <stp/>
        <stp>FALSE</stp>
        <stp>T</stp>
        <tr r="E161" s="1"/>
      </tp>
      <tp>
        <v>1000.75</v>
        <stp/>
        <stp>StudyData</stp>
        <stp>ZSE</stp>
        <stp>Bar</stp>
        <stp/>
        <stp>Low</stp>
        <stp>AM</stp>
        <stp>-149</stp>
        <stp>All</stp>
        <stp/>
        <stp/>
        <stp>FALSE</stp>
        <stp>T</stp>
        <tr r="E151" s="1"/>
      </tp>
      <tp>
        <v>1197.25</v>
        <stp/>
        <stp>StudyData</stp>
        <stp>ZSE</stp>
        <stp>Bar</stp>
        <stp/>
        <stp>Low</stp>
        <stp>AM</stp>
        <stp>-179</stp>
        <stp>All</stp>
        <stp/>
        <stp/>
        <stp>FALSE</stp>
        <stp>T</stp>
        <tr r="E181" s="1"/>
      </tp>
      <tp>
        <v>957.75</v>
        <stp/>
        <stp>StudyData</stp>
        <stp>ZSE</stp>
        <stp>Bar</stp>
        <stp/>
        <stp>Low</stp>
        <stp>AM</stp>
        <stp>-169</stp>
        <stp>All</stp>
        <stp/>
        <stp/>
        <stp>FALSE</stp>
        <stp>T</stp>
        <tr r="E171" s="1"/>
      </tp>
      <tp>
        <v>595</v>
        <stp/>
        <stp>StudyData</stp>
        <stp>ZSE</stp>
        <stp>Bar</stp>
        <stp/>
        <stp>Low</stp>
        <stp>AM</stp>
        <stp>-199</stp>
        <stp>All</stp>
        <stp/>
        <stp/>
        <stp>FALSE</stp>
        <stp>T</stp>
        <tr r="E201" s="1"/>
      </tp>
      <tp>
        <v>734</v>
        <stp/>
        <stp>StudyData</stp>
        <stp>ZSE</stp>
        <stp>Bar</stp>
        <stp/>
        <stp>Low</stp>
        <stp>AM</stp>
        <stp>-189</stp>
        <stp>All</stp>
        <stp/>
        <stp/>
        <stp>FALSE</stp>
        <stp>T</stp>
        <tr r="E191" s="1"/>
      </tp>
      <tp>
        <v>1524.25</v>
        <stp/>
        <stp>StudyData</stp>
        <stp>ZSE</stp>
        <stp>Bar</stp>
        <stp/>
        <stp>Open</stp>
        <stp>AM</stp>
        <stp>-1</stp>
        <stp>All</stp>
        <stp/>
        <stp/>
        <stp>FALSE</stp>
        <stp>T</stp>
        <tr r="C3" s="1"/>
      </tp>
      <tp>
        <v>677.25</v>
        <stp/>
        <stp>StudyData</stp>
        <stp>ZCE</stp>
        <stp>Bar</stp>
        <stp/>
        <stp>Open</stp>
        <stp>AM</stp>
        <stp>-1</stp>
        <stp>All</stp>
        <stp/>
        <stp/>
        <stp>FALSE</stp>
        <stp>T</stp>
        <tr r="C3" s="4"/>
      </tp>
      <tp>
        <v>491</v>
        <stp/>
        <stp>StudyData</stp>
        <stp>ZCE</stp>
        <stp>Bar</stp>
        <stp/>
        <stp>Open</stp>
        <stp>AM</stp>
        <stp>-113</stp>
        <stp>All</stp>
        <stp/>
        <stp/>
        <stp>FALSE</stp>
        <stp>T</stp>
        <tr r="C115" s="4"/>
      </tp>
      <tp>
        <v>424</v>
        <stp/>
        <stp>StudyData</stp>
        <stp>ZCE</stp>
        <stp>Bar</stp>
        <stp/>
        <stp>Open</stp>
        <stp>AM</stp>
        <stp>-103</stp>
        <stp>All</stp>
        <stp/>
        <stp/>
        <stp>FALSE</stp>
        <stp>T</stp>
        <tr r="C105" s="4"/>
      </tp>
      <tp>
        <v>662</v>
        <stp/>
        <stp>StudyData</stp>
        <stp>ZCE</stp>
        <stp>Bar</stp>
        <stp/>
        <stp>Open</stp>
        <stp>AM</stp>
        <stp>-133</stp>
        <stp>All</stp>
        <stp/>
        <stp/>
        <stp>FALSE</stp>
        <stp>T</stp>
        <tr r="C135" s="4"/>
      </tp>
      <tp>
        <v>755.5</v>
        <stp/>
        <stp>StudyData</stp>
        <stp>ZCE</stp>
        <stp>Bar</stp>
        <stp/>
        <stp>Open</stp>
        <stp>AM</stp>
        <stp>-123</stp>
        <stp>All</stp>
        <stp/>
        <stp/>
        <stp>FALSE</stp>
        <stp>T</stp>
        <tr r="C125" s="4"/>
      </tp>
      <tp>
        <v>374.5</v>
        <stp/>
        <stp>StudyData</stp>
        <stp>ZCE</stp>
        <stp>Bar</stp>
        <stp/>
        <stp>Open</stp>
        <stp>AM</stp>
        <stp>-153</stp>
        <stp>All</stp>
        <stp/>
        <stp/>
        <stp>FALSE</stp>
        <stp>T</stp>
        <tr r="C155" s="4"/>
      </tp>
      <tp>
        <v>730.5</v>
        <stp/>
        <stp>StudyData</stp>
        <stp>ZCE</stp>
        <stp>Bar</stp>
        <stp/>
        <stp>Open</stp>
        <stp>AM</stp>
        <stp>-143</stp>
        <stp>All</stp>
        <stp/>
        <stp/>
        <stp>FALSE</stp>
        <stp>T</stp>
        <tr r="C145" s="4"/>
      </tp>
      <tp>
        <v>576</v>
        <stp/>
        <stp>StudyData</stp>
        <stp>ZCE</stp>
        <stp>Bar</stp>
        <stp/>
        <stp>Open</stp>
        <stp>AM</stp>
        <stp>-173</stp>
        <stp>All</stp>
        <stp/>
        <stp/>
        <stp>FALSE</stp>
        <stp>T</stp>
        <tr r="C175" s="4"/>
      </tp>
      <tp>
        <v>364.75</v>
        <stp/>
        <stp>StudyData</stp>
        <stp>ZCE</stp>
        <stp>Bar</stp>
        <stp/>
        <stp>Open</stp>
        <stp>AM</stp>
        <stp>-163</stp>
        <stp>All</stp>
        <stp/>
        <stp/>
        <stp>FALSE</stp>
        <stp>T</stp>
        <tr r="C165" s="4"/>
      </tp>
      <tp>
        <v>388</v>
        <stp/>
        <stp>StudyData</stp>
        <stp>ZCE</stp>
        <stp>Bar</stp>
        <stp/>
        <stp>Open</stp>
        <stp>AM</stp>
        <stp>-193</stp>
        <stp>All</stp>
        <stp/>
        <stp/>
        <stp>FALSE</stp>
        <stp>T</stp>
        <tr r="C195" s="4"/>
      </tp>
      <tp>
        <v>375.5</v>
        <stp/>
        <stp>StudyData</stp>
        <stp>ZCE</stp>
        <stp>Bar</stp>
        <stp/>
        <stp>Open</stp>
        <stp>AM</stp>
        <stp>-183</stp>
        <stp>All</stp>
        <stp/>
        <stp/>
        <stp>FALSE</stp>
        <stp>T</stp>
        <tr r="C185" s="4"/>
      </tp>
      <tp>
        <v>214.25</v>
        <stp/>
        <stp>StudyData</stp>
        <stp>ZCE</stp>
        <stp>Bar</stp>
        <stp/>
        <stp>Open</stp>
        <stp>AM</stp>
        <stp>-213</stp>
        <stp>All</stp>
        <stp/>
        <stp/>
        <stp>FALSE</stp>
        <stp>T</stp>
        <tr r="C215" s="4"/>
      </tp>
      <tp>
        <v>237.75</v>
        <stp/>
        <stp>StudyData</stp>
        <stp>ZCE</stp>
        <stp>Bar</stp>
        <stp/>
        <stp>Open</stp>
        <stp>AM</stp>
        <stp>-203</stp>
        <stp>All</stp>
        <stp/>
        <stp/>
        <stp>FALSE</stp>
        <stp>T</stp>
        <tr r="C205" s="4"/>
      </tp>
      <tp>
        <v>238.5</v>
        <stp/>
        <stp>StudyData</stp>
        <stp>ZCE</stp>
        <stp>Bar</stp>
        <stp/>
        <stp>Open</stp>
        <stp>AM</stp>
        <stp>-233</stp>
        <stp>All</stp>
        <stp/>
        <stp/>
        <stp>FALSE</stp>
        <stp>T</stp>
        <tr r="C235" s="4"/>
      </tp>
      <tp>
        <v>267.25</v>
        <stp/>
        <stp>StudyData</stp>
        <stp>ZCE</stp>
        <stp>Bar</stp>
        <stp/>
        <stp>Open</stp>
        <stp>AM</stp>
        <stp>-223</stp>
        <stp>All</stp>
        <stp/>
        <stp/>
        <stp>FALSE</stp>
        <stp>T</stp>
        <tr r="C225" s="4"/>
      </tp>
      <tp>
        <v>209</v>
        <stp/>
        <stp>StudyData</stp>
        <stp>ZCE</stp>
        <stp>Bar</stp>
        <stp/>
        <stp>Open</stp>
        <stp>AM</stp>
        <stp>-253</stp>
        <stp>All</stp>
        <stp/>
        <stp/>
        <stp>FALSE</stp>
        <stp>T</stp>
        <tr r="C255" s="4"/>
      </tp>
      <tp>
        <v>247.75</v>
        <stp/>
        <stp>StudyData</stp>
        <stp>ZCE</stp>
        <stp>Bar</stp>
        <stp/>
        <stp>Open</stp>
        <stp>AM</stp>
        <stp>-243</stp>
        <stp>All</stp>
        <stp/>
        <stp/>
        <stp>FALSE</stp>
        <stp>T</stp>
        <tr r="C245" s="4"/>
      </tp>
      <tp>
        <v>236</v>
        <stp/>
        <stp>StudyData</stp>
        <stp>ZCE</stp>
        <stp>Bar</stp>
        <stp/>
        <stp>Open</stp>
        <stp>AM</stp>
        <stp>-273</stp>
        <stp>All</stp>
        <stp/>
        <stp/>
        <stp>FALSE</stp>
        <stp>T</stp>
        <tr r="C275" s="4"/>
      </tp>
      <tp>
        <v>214</v>
        <stp/>
        <stp>StudyData</stp>
        <stp>ZCE</stp>
        <stp>Bar</stp>
        <stp/>
        <stp>Open</stp>
        <stp>AM</stp>
        <stp>-263</stp>
        <stp>All</stp>
        <stp/>
        <stp/>
        <stp>FALSE</stp>
        <stp>T</stp>
        <tr r="C265" s="4"/>
      </tp>
      <tp>
        <v>198.25</v>
        <stp/>
        <stp>StudyData</stp>
        <stp>ZCE</stp>
        <stp>Bar</stp>
        <stp/>
        <stp>Open</stp>
        <stp>AM</stp>
        <stp>-293</stp>
        <stp>All</stp>
        <stp/>
        <stp/>
        <stp>FALSE</stp>
        <stp>T</stp>
        <tr r="C295" s="4"/>
      </tp>
      <tp>
        <v>228</v>
        <stp/>
        <stp>StudyData</stp>
        <stp>ZCE</stp>
        <stp>Bar</stp>
        <stp/>
        <stp>Open</stp>
        <stp>AM</stp>
        <stp>-283</stp>
        <stp>All</stp>
        <stp/>
        <stp/>
        <stp>FALSE</stp>
        <stp>T</stp>
        <tr r="C285" s="4"/>
      </tp>
      <tp>
        <v>666</v>
        <stp/>
        <stp>StudyData</stp>
        <stp>ZCE</stp>
        <stp>Bar</stp>
        <stp/>
        <stp>High</stp>
        <stp>AM</stp>
        <stp>-135</stp>
        <stp>All</stp>
        <stp/>
        <stp/>
        <stp>FALSE</stp>
        <stp>T</stp>
        <tr r="D137" s="4"/>
      </tp>
      <tp>
        <v>815</v>
        <stp/>
        <stp>StudyData</stp>
        <stp>ZCE</stp>
        <stp>Bar</stp>
        <stp/>
        <stp>High</stp>
        <stp>AM</stp>
        <stp>-125</stp>
        <stp>All</stp>
        <stp/>
        <stp/>
        <stp>FALSE</stp>
        <stp>T</stp>
        <tr r="D127" s="4"/>
      </tp>
      <tp>
        <v>528.25</v>
        <stp/>
        <stp>StudyData</stp>
        <stp>ZCE</stp>
        <stp>Bar</stp>
        <stp/>
        <stp>High</stp>
        <stp>AM</stp>
        <stp>-115</stp>
        <stp>All</stp>
        <stp/>
        <stp/>
        <stp>FALSE</stp>
        <stp>T</stp>
        <tr r="D117" s="4"/>
      </tp>
      <tp>
        <v>522.75</v>
        <stp/>
        <stp>StudyData</stp>
        <stp>ZCE</stp>
        <stp>Bar</stp>
        <stp/>
        <stp>High</stp>
        <stp>AM</stp>
        <stp>-105</stp>
        <stp>All</stp>
        <stp/>
        <stp/>
        <stp>FALSE</stp>
        <stp>T</stp>
        <tr r="D107" s="4"/>
      </tp>
      <tp>
        <v>783</v>
        <stp/>
        <stp>StudyData</stp>
        <stp>ZCE</stp>
        <stp>Bar</stp>
        <stp/>
        <stp>High</stp>
        <stp>AM</stp>
        <stp>-175</stp>
        <stp>All</stp>
        <stp/>
        <stp/>
        <stp>FALSE</stp>
        <stp>T</stp>
        <tr r="D177" s="4"/>
      </tp>
      <tp>
        <v>437</v>
        <stp/>
        <stp>StudyData</stp>
        <stp>ZCE</stp>
        <stp>Bar</stp>
        <stp/>
        <stp>High</stp>
        <stp>AM</stp>
        <stp>-165</stp>
        <stp>All</stp>
        <stp/>
        <stp/>
        <stp>FALSE</stp>
        <stp>T</stp>
        <tr r="D167" s="4"/>
      </tp>
      <tp>
        <v>392</v>
        <stp/>
        <stp>StudyData</stp>
        <stp>ZCE</stp>
        <stp>Bar</stp>
        <stp/>
        <stp>High</stp>
        <stp>AM</stp>
        <stp>-155</stp>
        <stp>All</stp>
        <stp/>
        <stp/>
        <stp>FALSE</stp>
        <stp>T</stp>
        <tr r="D157" s="4"/>
      </tp>
      <tp>
        <v>667</v>
        <stp/>
        <stp>StudyData</stp>
        <stp>ZCE</stp>
        <stp>Bar</stp>
        <stp/>
        <stp>High</stp>
        <stp>AM</stp>
        <stp>-145</stp>
        <stp>All</stp>
        <stp/>
        <stp/>
        <stp>FALSE</stp>
        <stp>T</stp>
        <tr r="D147" s="4"/>
      </tp>
      <tp>
        <v>393.5</v>
        <stp/>
        <stp>StudyData</stp>
        <stp>ZCE</stp>
        <stp>Bar</stp>
        <stp/>
        <stp>High</stp>
        <stp>AM</stp>
        <stp>-195</stp>
        <stp>All</stp>
        <stp/>
        <stp/>
        <stp>FALSE</stp>
        <stp>T</stp>
        <tr r="D197" s="4"/>
      </tp>
      <tp>
        <v>389.5</v>
        <stp/>
        <stp>StudyData</stp>
        <stp>ZCE</stp>
        <stp>Bar</stp>
        <stp/>
        <stp>High</stp>
        <stp>AM</stp>
        <stp>-185</stp>
        <stp>All</stp>
        <stp/>
        <stp/>
        <stp>FALSE</stp>
        <stp>T</stp>
        <tr r="D187" s="4"/>
      </tp>
      <tp>
        <v>226</v>
        <stp/>
        <stp>StudyData</stp>
        <stp>ZCE</stp>
        <stp>Bar</stp>
        <stp/>
        <stp>High</stp>
        <stp>AM</stp>
        <stp>-235</stp>
        <stp>All</stp>
        <stp/>
        <stp/>
        <stp>FALSE</stp>
        <stp>T</stp>
        <tr r="D237" s="4"/>
      </tp>
      <tp>
        <v>322.25</v>
        <stp/>
        <stp>StudyData</stp>
        <stp>ZCE</stp>
        <stp>Bar</stp>
        <stp/>
        <stp>High</stp>
        <stp>AM</stp>
        <stp>-225</stp>
        <stp>All</stp>
        <stp/>
        <stp/>
        <stp>FALSE</stp>
        <stp>T</stp>
        <tr r="D227" s="4"/>
      </tp>
      <tp>
        <v>231</v>
        <stp/>
        <stp>StudyData</stp>
        <stp>ZCE</stp>
        <stp>Bar</stp>
        <stp/>
        <stp>High</stp>
        <stp>AM</stp>
        <stp>-215</stp>
        <stp>All</stp>
        <stp/>
        <stp/>
        <stp>FALSE</stp>
        <stp>T</stp>
        <tr r="D217" s="4"/>
      </tp>
      <tp>
        <v>222</v>
        <stp/>
        <stp>StudyData</stp>
        <stp>ZCE</stp>
        <stp>Bar</stp>
        <stp/>
        <stp>High</stp>
        <stp>AM</stp>
        <stp>-205</stp>
        <stp>All</stp>
        <stp/>
        <stp/>
        <stp>FALSE</stp>
        <stp>T</stp>
        <tr r="D207" s="4"/>
      </tp>
      <tp>
        <v>241.75</v>
        <stp/>
        <stp>StudyData</stp>
        <stp>ZCE</stp>
        <stp>Bar</stp>
        <stp/>
        <stp>High</stp>
        <stp>AM</stp>
        <stp>-275</stp>
        <stp>All</stp>
        <stp/>
        <stp/>
        <stp>FALSE</stp>
        <stp>T</stp>
        <tr r="D277" s="4"/>
      </tp>
      <tp>
        <v>232</v>
        <stp/>
        <stp>StudyData</stp>
        <stp>ZCE</stp>
        <stp>Bar</stp>
        <stp/>
        <stp>High</stp>
        <stp>AM</stp>
        <stp>-265</stp>
        <stp>All</stp>
        <stp/>
        <stp/>
        <stp>FALSE</stp>
        <stp>T</stp>
        <tr r="D267" s="4"/>
      </tp>
      <tp>
        <v>222</v>
        <stp/>
        <stp>StudyData</stp>
        <stp>ZCE</stp>
        <stp>Bar</stp>
        <stp/>
        <stp>High</stp>
        <stp>AM</stp>
        <stp>-255</stp>
        <stp>All</stp>
        <stp/>
        <stp/>
        <stp>FALSE</stp>
        <stp>T</stp>
        <tr r="D257" s="4"/>
      </tp>
      <tp>
        <v>296</v>
        <stp/>
        <stp>StudyData</stp>
        <stp>ZCE</stp>
        <stp>Bar</stp>
        <stp/>
        <stp>High</stp>
        <stp>AM</stp>
        <stp>-245</stp>
        <stp>All</stp>
        <stp/>
        <stp/>
        <stp>FALSE</stp>
        <stp>T</stp>
        <tr r="D247" s="4"/>
      </tp>
      <tp>
        <v>263</v>
        <stp/>
        <stp>StudyData</stp>
        <stp>ZCE</stp>
        <stp>Bar</stp>
        <stp/>
        <stp>High</stp>
        <stp>AM</stp>
        <stp>-295</stp>
        <stp>All</stp>
        <stp/>
        <stp/>
        <stp>FALSE</stp>
        <stp>T</stp>
        <tr r="D297" s="4"/>
      </tp>
      <tp>
        <v>226.25</v>
        <stp/>
        <stp>StudyData</stp>
        <stp>ZCE</stp>
        <stp>Bar</stp>
        <stp/>
        <stp>High</stp>
        <stp>AM</stp>
        <stp>-285</stp>
        <stp>All</stp>
        <stp/>
        <stp/>
        <stp>FALSE</stp>
        <stp>T</stp>
        <tr r="D287" s="4"/>
      </tp>
      <tp>
        <v>1394</v>
        <stp/>
        <stp>StudyData</stp>
        <stp>ZSE</stp>
        <stp>Bar</stp>
        <stp/>
        <stp>Open</stp>
        <stp>AM</stp>
        <stp>-113</stp>
        <stp>All</stp>
        <stp/>
        <stp/>
        <stp>FALSE</stp>
        <stp>T</stp>
        <tr r="C115" s="1"/>
      </tp>
      <tp>
        <v>1152.5</v>
        <stp/>
        <stp>StudyData</stp>
        <stp>ZSE</stp>
        <stp>Bar</stp>
        <stp/>
        <stp>Open</stp>
        <stp>AM</stp>
        <stp>-103</stp>
        <stp>All</stp>
        <stp/>
        <stp/>
        <stp>FALSE</stp>
        <stp>T</stp>
        <tr r="C105" s="1"/>
      </tp>
      <tp>
        <v>1233</v>
        <stp/>
        <stp>StudyData</stp>
        <stp>ZSE</stp>
        <stp>Bar</stp>
        <stp/>
        <stp>Open</stp>
        <stp>AM</stp>
        <stp>-133</stp>
        <stp>All</stp>
        <stp/>
        <stp/>
        <stp>FALSE</stp>
        <stp>T</stp>
        <tr r="C135" s="1"/>
      </tp>
      <tp>
        <v>1549</v>
        <stp/>
        <stp>StudyData</stp>
        <stp>ZSE</stp>
        <stp>Bar</stp>
        <stp/>
        <stp>Open</stp>
        <stp>AM</stp>
        <stp>-123</stp>
        <stp>All</stp>
        <stp/>
        <stp/>
        <stp>FALSE</stp>
        <stp>T</stp>
        <tr r="C125" s="1"/>
      </tp>
      <tp>
        <v>999</v>
        <stp/>
        <stp>StudyData</stp>
        <stp>ZSE</stp>
        <stp>Bar</stp>
        <stp/>
        <stp>Open</stp>
        <stp>AM</stp>
        <stp>-153</stp>
        <stp>All</stp>
        <stp/>
        <stp/>
        <stp>FALSE</stp>
        <stp>T</stp>
        <tr r="C155" s="1"/>
      </tp>
      <tp>
        <v>1368</v>
        <stp/>
        <stp>StudyData</stp>
        <stp>ZSE</stp>
        <stp>Bar</stp>
        <stp/>
        <stp>Open</stp>
        <stp>AM</stp>
        <stp>-143</stp>
        <stp>All</stp>
        <stp/>
        <stp/>
        <stp>FALSE</stp>
        <stp>T</stp>
        <tr r="C145" s="1"/>
      </tp>
      <tp>
        <v>1302</v>
        <stp/>
        <stp>StudyData</stp>
        <stp>ZSE</stp>
        <stp>Bar</stp>
        <stp/>
        <stp>Open</stp>
        <stp>AM</stp>
        <stp>-173</stp>
        <stp>All</stp>
        <stp/>
        <stp/>
        <stp>FALSE</stp>
        <stp>T</stp>
        <tr r="C175" s="1"/>
      </tp>
      <tp>
        <v>983</v>
        <stp/>
        <stp>StudyData</stp>
        <stp>ZSE</stp>
        <stp>Bar</stp>
        <stp/>
        <stp>Open</stp>
        <stp>AM</stp>
        <stp>-163</stp>
        <stp>All</stp>
        <stp/>
        <stp/>
        <stp>FALSE</stp>
        <stp>T</stp>
        <tr r="C165" s="1"/>
      </tp>
      <tp>
        <v>695</v>
        <stp/>
        <stp>StudyData</stp>
        <stp>ZSE</stp>
        <stp>Bar</stp>
        <stp/>
        <stp>Open</stp>
        <stp>AM</stp>
        <stp>-193</stp>
        <stp>All</stp>
        <stp/>
        <stp/>
        <stp>FALSE</stp>
        <stp>T</stp>
        <tr r="C195" s="1"/>
      </tp>
      <tp>
        <v>1026.5</v>
        <stp/>
        <stp>StudyData</stp>
        <stp>ZSE</stp>
        <stp>Bar</stp>
        <stp/>
        <stp>Open</stp>
        <stp>AM</stp>
        <stp>-183</stp>
        <stp>All</stp>
        <stp/>
        <stp/>
        <stp>FALSE</stp>
        <stp>T</stp>
        <tr r="C185" s="1"/>
      </tp>
      <tp>
        <v>622.25</v>
        <stp/>
        <stp>StudyData</stp>
        <stp>ZSE</stp>
        <stp>Bar</stp>
        <stp/>
        <stp>Open</stp>
        <stp>AM</stp>
        <stp>-213</stp>
        <stp>All</stp>
        <stp/>
        <stp/>
        <stp>FALSE</stp>
        <stp>T</stp>
        <tr r="C215" s="1"/>
      </tp>
      <tp>
        <v>592.75</v>
        <stp/>
        <stp>StudyData</stp>
        <stp>ZSE</stp>
        <stp>Bar</stp>
        <stp/>
        <stp>Open</stp>
        <stp>AM</stp>
        <stp>-203</stp>
        <stp>All</stp>
        <stp/>
        <stp/>
        <stp>FALSE</stp>
        <stp>T</stp>
        <tr r="C205" s="1"/>
      </tp>
      <tp>
        <v>577.5</v>
        <stp/>
        <stp>StudyData</stp>
        <stp>ZSE</stp>
        <stp>Bar</stp>
        <stp/>
        <stp>Open</stp>
        <stp>AM</stp>
        <stp>-233</stp>
        <stp>All</stp>
        <stp/>
        <stp/>
        <stp>FALSE</stp>
        <stp>T</stp>
        <tr r="C235" s="1"/>
      </tp>
      <tp>
        <v>671</v>
        <stp/>
        <stp>StudyData</stp>
        <stp>ZSE</stp>
        <stp>Bar</stp>
        <stp/>
        <stp>Open</stp>
        <stp>AM</stp>
        <stp>-223</stp>
        <stp>All</stp>
        <stp/>
        <stp/>
        <stp>FALSE</stp>
        <stp>T</stp>
        <tr r="C225" s="1"/>
      </tp>
      <tp>
        <v>422</v>
        <stp/>
        <stp>StudyData</stp>
        <stp>ZSE</stp>
        <stp>Bar</stp>
        <stp/>
        <stp>Open</stp>
        <stp>AM</stp>
        <stp>-253</stp>
        <stp>All</stp>
        <stp/>
        <stp/>
        <stp>FALSE</stp>
        <stp>T</stp>
        <tr r="C255" s="1"/>
      </tp>
      <tp>
        <v>566</v>
        <stp/>
        <stp>StudyData</stp>
        <stp>ZSE</stp>
        <stp>Bar</stp>
        <stp/>
        <stp>Open</stp>
        <stp>AM</stp>
        <stp>-243</stp>
        <stp>All</stp>
        <stp/>
        <stp/>
        <stp>FALSE</stp>
        <stp>T</stp>
        <tr r="C245" s="1"/>
      </tp>
      <tp>
        <v>546.25</v>
        <stp/>
        <stp>StudyData</stp>
        <stp>ZSE</stp>
        <stp>Bar</stp>
        <stp/>
        <stp>Open</stp>
        <stp>AM</stp>
        <stp>-273</stp>
        <stp>All</stp>
        <stp/>
        <stp/>
        <stp>FALSE</stp>
        <stp>T</stp>
        <tr r="C275" s="1"/>
      </tp>
      <tp>
        <v>455.5</v>
        <stp/>
        <stp>StudyData</stp>
        <stp>ZSE</stp>
        <stp>Bar</stp>
        <stp/>
        <stp>Open</stp>
        <stp>AM</stp>
        <stp>-263</stp>
        <stp>All</stp>
        <stp/>
        <stp/>
        <stp>FALSE</stp>
        <stp>T</stp>
        <tr r="C265" s="1"/>
      </tp>
      <tp>
        <v>510</v>
        <stp/>
        <stp>StudyData</stp>
        <stp>ZSE</stp>
        <stp>Bar</stp>
        <stp/>
        <stp>Open</stp>
        <stp>AM</stp>
        <stp>-293</stp>
        <stp>All</stp>
        <stp/>
        <stp/>
        <stp>FALSE</stp>
        <stp>T</stp>
        <tr r="C295" s="1"/>
      </tp>
      <tp>
        <v>464</v>
        <stp/>
        <stp>StudyData</stp>
        <stp>ZSE</stp>
        <stp>Bar</stp>
        <stp/>
        <stp>Open</stp>
        <stp>AM</stp>
        <stp>-283</stp>
        <stp>All</stp>
        <stp/>
        <stp/>
        <stp>FALSE</stp>
        <stp>T</stp>
        <tr r="C285" s="1"/>
      </tp>
      <tp>
        <v>1231.5</v>
        <stp/>
        <stp>StudyData</stp>
        <stp>ZSE</stp>
        <stp>Bar</stp>
        <stp/>
        <stp>High</stp>
        <stp>AM</stp>
        <stp>-135</stp>
        <stp>All</stp>
        <stp/>
        <stp/>
        <stp>FALSE</stp>
        <stp>T</stp>
        <tr r="D137" s="1"/>
      </tp>
      <tp>
        <v>1789</v>
        <stp/>
        <stp>StudyData</stp>
        <stp>ZSE</stp>
        <stp>Bar</stp>
        <stp/>
        <stp>High</stp>
        <stp>AM</stp>
        <stp>-125</stp>
        <stp>All</stp>
        <stp/>
        <stp/>
        <stp>FALSE</stp>
        <stp>T</stp>
        <tr r="D127" s="1"/>
      </tp>
      <tp>
        <v>1297</v>
        <stp/>
        <stp>StudyData</stp>
        <stp>ZSE</stp>
        <stp>Bar</stp>
        <stp/>
        <stp>High</stp>
        <stp>AM</stp>
        <stp>-115</stp>
        <stp>All</stp>
        <stp/>
        <stp/>
        <stp>FALSE</stp>
        <stp>T</stp>
        <tr r="D117" s="1"/>
      </tp>
      <tp>
        <v>1536.75</v>
        <stp/>
        <stp>StudyData</stp>
        <stp>ZSE</stp>
        <stp>Bar</stp>
        <stp/>
        <stp>High</stp>
        <stp>AM</stp>
        <stp>-105</stp>
        <stp>All</stp>
        <stp/>
        <stp/>
        <stp>FALSE</stp>
        <stp>T</stp>
        <tr r="D107" s="1"/>
      </tp>
      <tp>
        <v>1636.75</v>
        <stp/>
        <stp>StudyData</stp>
        <stp>ZSE</stp>
        <stp>Bar</stp>
        <stp/>
        <stp>High</stp>
        <stp>AM</stp>
        <stp>-175</stp>
        <stp>All</stp>
        <stp/>
        <stp/>
        <stp>FALSE</stp>
        <stp>T</stp>
        <tr r="D177" s="1"/>
      </tp>
      <tp>
        <v>1200.75</v>
        <stp/>
        <stp>StudyData</stp>
        <stp>ZSE</stp>
        <stp>Bar</stp>
        <stp/>
        <stp>High</stp>
        <stp>AM</stp>
        <stp>-165</stp>
        <stp>All</stp>
        <stp/>
        <stp/>
        <stp>FALSE</stp>
        <stp>T</stp>
        <tr r="D167" s="1"/>
      </tp>
      <tp>
        <v>977.5</v>
        <stp/>
        <stp>StudyData</stp>
        <stp>ZSE</stp>
        <stp>Bar</stp>
        <stp/>
        <stp>High</stp>
        <stp>AM</stp>
        <stp>-155</stp>
        <stp>All</stp>
        <stp/>
        <stp/>
        <stp>FALSE</stp>
        <stp>T</stp>
        <tr r="D157" s="1"/>
      </tp>
      <tp>
        <v>1432.5</v>
        <stp/>
        <stp>StudyData</stp>
        <stp>ZSE</stp>
        <stp>Bar</stp>
        <stp/>
        <stp>High</stp>
        <stp>AM</stp>
        <stp>-145</stp>
        <stp>All</stp>
        <stp/>
        <stp/>
        <stp>FALSE</stp>
        <stp>T</stp>
        <tr r="D147" s="1"/>
      </tp>
      <tp>
        <v>695.75</v>
        <stp/>
        <stp>StudyData</stp>
        <stp>ZSE</stp>
        <stp>Bar</stp>
        <stp/>
        <stp>High</stp>
        <stp>AM</stp>
        <stp>-195</stp>
        <stp>All</stp>
        <stp/>
        <stp/>
        <stp>FALSE</stp>
        <stp>T</stp>
        <tr r="D197" s="1"/>
      </tp>
      <tp>
        <v>1017.75</v>
        <stp/>
        <stp>StudyData</stp>
        <stp>ZSE</stp>
        <stp>Bar</stp>
        <stp/>
        <stp>High</stp>
        <stp>AM</stp>
        <stp>-185</stp>
        <stp>All</stp>
        <stp/>
        <stp/>
        <stp>FALSE</stp>
        <stp>T</stp>
        <tr r="D187" s="1"/>
      </tp>
      <tp>
        <v>561.5</v>
        <stp/>
        <stp>StudyData</stp>
        <stp>ZSE</stp>
        <stp>Bar</stp>
        <stp/>
        <stp>High</stp>
        <stp>AM</stp>
        <stp>-235</stp>
        <stp>All</stp>
        <stp/>
        <stp/>
        <stp>FALSE</stp>
        <stp>T</stp>
        <tr r="D237" s="1"/>
      </tp>
      <tp>
        <v>1036.5</v>
        <stp/>
        <stp>StudyData</stp>
        <stp>ZSE</stp>
        <stp>Bar</stp>
        <stp/>
        <stp>High</stp>
        <stp>AM</stp>
        <stp>-225</stp>
        <stp>All</stp>
        <stp/>
        <stp/>
        <stp>FALSE</stp>
        <stp>T</stp>
        <tr r="D227" s="1"/>
      </tp>
      <tp>
        <v>691.75</v>
        <stp/>
        <stp>StudyData</stp>
        <stp>ZSE</stp>
        <stp>Bar</stp>
        <stp/>
        <stp>High</stp>
        <stp>AM</stp>
        <stp>-215</stp>
        <stp>All</stp>
        <stp/>
        <stp/>
        <stp>FALSE</stp>
        <stp>T</stp>
        <tr r="D217" s="1"/>
      </tp>
      <tp>
        <v>632.75</v>
        <stp/>
        <stp>StudyData</stp>
        <stp>ZSE</stp>
        <stp>Bar</stp>
        <stp/>
        <stp>High</stp>
        <stp>AM</stp>
        <stp>-205</stp>
        <stp>All</stp>
        <stp/>
        <stp/>
        <stp>FALSE</stp>
        <stp>T</stp>
        <tr r="D207" s="1"/>
      </tp>
      <tp>
        <v>548.5</v>
        <stp/>
        <stp>StudyData</stp>
        <stp>ZSE</stp>
        <stp>Bar</stp>
        <stp/>
        <stp>High</stp>
        <stp>AM</stp>
        <stp>-275</stp>
        <stp>All</stp>
        <stp/>
        <stp/>
        <stp>FALSE</stp>
        <stp>T</stp>
        <tr r="D277" s="1"/>
      </tp>
      <tp>
        <v>510.5</v>
        <stp/>
        <stp>StudyData</stp>
        <stp>ZSE</stp>
        <stp>Bar</stp>
        <stp/>
        <stp>High</stp>
        <stp>AM</stp>
        <stp>-265</stp>
        <stp>All</stp>
        <stp/>
        <stp/>
        <stp>FALSE</stp>
        <stp>T</stp>
        <tr r="D267" s="1"/>
      </tp>
      <tp>
        <v>454.75</v>
        <stp/>
        <stp>StudyData</stp>
        <stp>ZSE</stp>
        <stp>Bar</stp>
        <stp/>
        <stp>High</stp>
        <stp>AM</stp>
        <stp>-255</stp>
        <stp>All</stp>
        <stp/>
        <stp/>
        <stp>FALSE</stp>
        <stp>T</stp>
        <tr r="D257" s="1"/>
      </tp>
      <tp>
        <v>591</v>
        <stp/>
        <stp>StudyData</stp>
        <stp>ZSE</stp>
        <stp>Bar</stp>
        <stp/>
        <stp>High</stp>
        <stp>AM</stp>
        <stp>-245</stp>
        <stp>All</stp>
        <stp/>
        <stp/>
        <stp>FALSE</stp>
        <stp>T</stp>
        <tr r="D247" s="1"/>
      </tp>
      <tp>
        <v>637</v>
        <stp/>
        <stp>StudyData</stp>
        <stp>ZSE</stp>
        <stp>Bar</stp>
        <stp/>
        <stp>High</stp>
        <stp>AM</stp>
        <stp>-295</stp>
        <stp>All</stp>
        <stp/>
        <stp/>
        <stp>FALSE</stp>
        <stp>T</stp>
        <tr r="D297" s="1"/>
      </tp>
      <tp>
        <v>492.5</v>
        <stp/>
        <stp>StudyData</stp>
        <stp>ZSE</stp>
        <stp>Bar</stp>
        <stp/>
        <stp>High</stp>
        <stp>AM</stp>
        <stp>-285</stp>
        <stp>All</stp>
        <stp/>
        <stp/>
        <stp>FALSE</stp>
        <stp>T</stp>
        <tr r="D287" s="1"/>
      </tp>
      <tp>
        <v>201</v>
        <stp/>
        <stp>StudyData</stp>
        <stp>ZCE</stp>
        <stp>Bar</stp>
        <stp/>
        <stp>Low</stp>
        <stp>AM</stp>
        <stp>-218</stp>
        <stp>All</stp>
        <stp/>
        <stp/>
        <stp>FALSE</stp>
        <stp>T</stp>
        <tr r="E220" s="4"/>
      </tp>
      <tp>
        <v>196.25</v>
        <stp/>
        <stp>StudyData</stp>
        <stp>ZCE</stp>
        <stp>Bar</stp>
        <stp/>
        <stp>Low</stp>
        <stp>AM</stp>
        <stp>-208</stp>
        <stp>All</stp>
        <stp/>
        <stp/>
        <stp>FALSE</stp>
        <stp>T</stp>
        <tr r="E210" s="4"/>
      </tp>
      <tp>
        <v>229.5</v>
        <stp/>
        <stp>StudyData</stp>
        <stp>ZCE</stp>
        <stp>Bar</stp>
        <stp/>
        <stp>Low</stp>
        <stp>AM</stp>
        <stp>-238</stp>
        <stp>All</stp>
        <stp/>
        <stp/>
        <stp>FALSE</stp>
        <stp>T</stp>
        <tr r="E240" s="4"/>
      </tp>
      <tp>
        <v>268.75</v>
        <stp/>
        <stp>StudyData</stp>
        <stp>ZCE</stp>
        <stp>Bar</stp>
        <stp/>
        <stp>Low</stp>
        <stp>AM</stp>
        <stp>-228</stp>
        <stp>All</stp>
        <stp/>
        <stp/>
        <stp>FALSE</stp>
        <stp>T</stp>
        <tr r="E230" s="4"/>
      </tp>
      <tp>
        <v>220.25</v>
        <stp/>
        <stp>StudyData</stp>
        <stp>ZCE</stp>
        <stp>Bar</stp>
        <stp/>
        <stp>Low</stp>
        <stp>AM</stp>
        <stp>-258</stp>
        <stp>All</stp>
        <stp/>
        <stp/>
        <stp>FALSE</stp>
        <stp>T</stp>
        <tr r="E260" s="4"/>
      </tp>
      <tp>
        <v>204</v>
        <stp/>
        <stp>StudyData</stp>
        <stp>ZCE</stp>
        <stp>Bar</stp>
        <stp/>
        <stp>Low</stp>
        <stp>AM</stp>
        <stp>-248</stp>
        <stp>All</stp>
        <stp/>
        <stp/>
        <stp>FALSE</stp>
        <stp>T</stp>
        <tr r="E250" s="4"/>
      </tp>
      <tp>
        <v>187.25</v>
        <stp/>
        <stp>StudyData</stp>
        <stp>ZCE</stp>
        <stp>Bar</stp>
        <stp/>
        <stp>Low</stp>
        <stp>AM</stp>
        <stp>-278</stp>
        <stp>All</stp>
        <stp/>
        <stp/>
        <stp>FALSE</stp>
        <stp>T</stp>
        <tr r="E280" s="4"/>
      </tp>
      <tp>
        <v>196.75</v>
        <stp/>
        <stp>StudyData</stp>
        <stp>ZCE</stp>
        <stp>Bar</stp>
        <stp/>
        <stp>Low</stp>
        <stp>AM</stp>
        <stp>-268</stp>
        <stp>All</stp>
        <stp/>
        <stp/>
        <stp>FALSE</stp>
        <stp>T</stp>
        <tr r="E270" s="4"/>
      </tp>
      <tp>
        <v>243.75</v>
        <stp/>
        <stp>StudyData</stp>
        <stp>ZCE</stp>
        <stp>Bar</stp>
        <stp/>
        <stp>Low</stp>
        <stp>AM</stp>
        <stp>-298</stp>
        <stp>All</stp>
        <stp/>
        <stp/>
        <stp>FALSE</stp>
        <stp>T</stp>
        <tr r="E300" s="4"/>
      </tp>
      <tp>
        <v>206.5</v>
        <stp/>
        <stp>StudyData</stp>
        <stp>ZCE</stp>
        <stp>Bar</stp>
        <stp/>
        <stp>Low</stp>
        <stp>AM</stp>
        <stp>-288</stp>
        <stp>All</stp>
        <stp/>
        <stp/>
        <stp>FALSE</stp>
        <stp>T</stp>
        <tr r="E290" s="4"/>
      </tp>
      <tp>
        <v>610</v>
        <stp/>
        <stp>StudyData</stp>
        <stp>ZCE</stp>
        <stp>Bar</stp>
        <stp/>
        <stp>Low</stp>
        <stp>AM</stp>
        <stp>-118</stp>
        <stp>All</stp>
        <stp/>
        <stp/>
        <stp>FALSE</stp>
        <stp>T</stp>
        <tr r="E120" s="4"/>
      </tp>
      <tp>
        <v>433.25</v>
        <stp/>
        <stp>StudyData</stp>
        <stp>ZCE</stp>
        <stp>Bar</stp>
        <stp/>
        <stp>Low</stp>
        <stp>AM</stp>
        <stp>-108</stp>
        <stp>All</stp>
        <stp/>
        <stp/>
        <stp>FALSE</stp>
        <stp>T</stp>
        <tr r="E110" s="4"/>
      </tp>
      <tp>
        <v>668</v>
        <stp/>
        <stp>StudyData</stp>
        <stp>ZCE</stp>
        <stp>Bar</stp>
        <stp/>
        <stp>Low</stp>
        <stp>AM</stp>
        <stp>-138</stp>
        <stp>All</stp>
        <stp/>
        <stp/>
        <stp>FALSE</stp>
        <stp>T</stp>
        <tr r="E140" s="4"/>
      </tp>
      <tp>
        <v>536.25</v>
        <stp/>
        <stp>StudyData</stp>
        <stp>ZCE</stp>
        <stp>Bar</stp>
        <stp/>
        <stp>Low</stp>
        <stp>AM</stp>
        <stp>-128</stp>
        <stp>All</stp>
        <stp/>
        <stp/>
        <stp>FALSE</stp>
        <stp>T</stp>
        <tr r="E130" s="4"/>
      </tp>
      <tp>
        <v>379</v>
        <stp/>
        <stp>StudyData</stp>
        <stp>ZCE</stp>
        <stp>Bar</stp>
        <stp/>
        <stp>Low</stp>
        <stp>AM</stp>
        <stp>-158</stp>
        <stp>All</stp>
        <stp/>
        <stp/>
        <stp>FALSE</stp>
        <stp>T</stp>
        <tr r="E160" s="4"/>
      </tp>
      <tp>
        <v>454.25</v>
        <stp/>
        <stp>StudyData</stp>
        <stp>ZCE</stp>
        <stp>Bar</stp>
        <stp/>
        <stp>Low</stp>
        <stp>AM</stp>
        <stp>-148</stp>
        <stp>All</stp>
        <stp/>
        <stp/>
        <stp>FALSE</stp>
        <stp>T</stp>
        <tr r="E150" s="4"/>
      </tp>
      <tp>
        <v>561.25</v>
        <stp/>
        <stp>StudyData</stp>
        <stp>ZCE</stp>
        <stp>Bar</stp>
        <stp/>
        <stp>Low</stp>
        <stp>AM</stp>
        <stp>-178</stp>
        <stp>All</stp>
        <stp/>
        <stp/>
        <stp>FALSE</stp>
        <stp>T</stp>
        <tr r="E180" s="4"/>
      </tp>
      <tp>
        <v>342</v>
        <stp/>
        <stp>StudyData</stp>
        <stp>ZCE</stp>
        <stp>Bar</stp>
        <stp/>
        <stp>Low</stp>
        <stp>AM</stp>
        <stp>-168</stp>
        <stp>All</stp>
        <stp/>
        <stp/>
        <stp>FALSE</stp>
        <stp>T</stp>
        <tr r="E170" s="4"/>
      </tp>
      <tp>
        <v>233.5</v>
        <stp/>
        <stp>StudyData</stp>
        <stp>ZCE</stp>
        <stp>Bar</stp>
        <stp/>
        <stp>Low</stp>
        <stp>AM</stp>
        <stp>-198</stp>
        <stp>All</stp>
        <stp/>
        <stp/>
        <stp>FALSE</stp>
        <stp>T</stp>
        <tr r="E200" s="4"/>
      </tp>
      <tp>
        <v>343.75</v>
        <stp/>
        <stp>StudyData</stp>
        <stp>ZCE</stp>
        <stp>Bar</stp>
        <stp/>
        <stp>Low</stp>
        <stp>AM</stp>
        <stp>-188</stp>
        <stp>All</stp>
        <stp/>
        <stp/>
        <stp>FALSE</stp>
        <stp>T</stp>
        <tr r="E190" s="4"/>
      </tp>
      <tp>
        <v>517.5</v>
        <stp/>
        <stp>StudyData</stp>
        <stp>ZSE</stp>
        <stp>Bar</stp>
        <stp/>
        <stp>Low</stp>
        <stp>AM</stp>
        <stp>-218</stp>
        <stp>All</stp>
        <stp/>
        <stp/>
        <stp>FALSE</stp>
        <stp>T</stp>
        <tr r="E220" s="1"/>
      </tp>
      <tp>
        <v>554</v>
        <stp/>
        <stp>StudyData</stp>
        <stp>ZSE</stp>
        <stp>Bar</stp>
        <stp/>
        <stp>Low</stp>
        <stp>AM</stp>
        <stp>-208</stp>
        <stp>All</stp>
        <stp/>
        <stp/>
        <stp>FALSE</stp>
        <stp>T</stp>
        <tr r="E210" s="1"/>
      </tp>
      <tp>
        <v>573</v>
        <stp/>
        <stp>StudyData</stp>
        <stp>ZSE</stp>
        <stp>Bar</stp>
        <stp/>
        <stp>Low</stp>
        <stp>AM</stp>
        <stp>-238</stp>
        <stp>All</stp>
        <stp/>
        <stp/>
        <stp>FALSE</stp>
        <stp>T</stp>
        <tr r="E240" s="1"/>
      </tp>
      <tp>
        <v>790.5</v>
        <stp/>
        <stp>StudyData</stp>
        <stp>ZSE</stp>
        <stp>Bar</stp>
        <stp/>
        <stp>Low</stp>
        <stp>AM</stp>
        <stp>-228</stp>
        <stp>All</stp>
        <stp/>
        <stp/>
        <stp>FALSE</stp>
        <stp>T</stp>
        <tr r="E230" s="1"/>
      </tp>
      <tp>
        <v>473.5</v>
        <stp/>
        <stp>StudyData</stp>
        <stp>ZSE</stp>
        <stp>Bar</stp>
        <stp/>
        <stp>Low</stp>
        <stp>AM</stp>
        <stp>-258</stp>
        <stp>All</stp>
        <stp/>
        <stp/>
        <stp>FALSE</stp>
        <stp>T</stp>
        <tr r="E260" s="1"/>
      </tp>
      <tp>
        <v>485.75</v>
        <stp/>
        <stp>StudyData</stp>
        <stp>ZSE</stp>
        <stp>Bar</stp>
        <stp/>
        <stp>Low</stp>
        <stp>AM</stp>
        <stp>-248</stp>
        <stp>All</stp>
        <stp/>
        <stp/>
        <stp>FALSE</stp>
        <stp>T</stp>
        <tr r="E250" s="1"/>
      </tp>
      <tp>
        <v>446.25</v>
        <stp/>
        <stp>StudyData</stp>
        <stp>ZSE</stp>
        <stp>Bar</stp>
        <stp/>
        <stp>Low</stp>
        <stp>AM</stp>
        <stp>-278</stp>
        <stp>All</stp>
        <stp/>
        <stp/>
        <stp>FALSE</stp>
        <stp>T</stp>
        <tr r="E280" s="1"/>
      </tp>
      <tp>
        <v>453.5</v>
        <stp/>
        <stp>StudyData</stp>
        <stp>ZSE</stp>
        <stp>Bar</stp>
        <stp/>
        <stp>Low</stp>
        <stp>AM</stp>
        <stp>-268</stp>
        <stp>All</stp>
        <stp/>
        <stp/>
        <stp>FALSE</stp>
        <stp>T</stp>
        <tr r="E270" s="1"/>
      </tp>
      <tp>
        <v>626.75</v>
        <stp/>
        <stp>StudyData</stp>
        <stp>ZSE</stp>
        <stp>Bar</stp>
        <stp/>
        <stp>Low</stp>
        <stp>AM</stp>
        <stp>-298</stp>
        <stp>All</stp>
        <stp/>
        <stp/>
        <stp>FALSE</stp>
        <stp>T</stp>
        <tr r="E300" s="1"/>
      </tp>
      <tp>
        <v>457</v>
        <stp/>
        <stp>StudyData</stp>
        <stp>ZSE</stp>
        <stp>Bar</stp>
        <stp/>
        <stp>Low</stp>
        <stp>AM</stp>
        <stp>-288</stp>
        <stp>All</stp>
        <stp/>
        <stp/>
        <stp>FALSE</stp>
        <stp>T</stp>
        <tr r="E290" s="1"/>
      </tp>
      <tp>
        <v>1341</v>
        <stp/>
        <stp>StudyData</stp>
        <stp>ZSE</stp>
        <stp>Bar</stp>
        <stp/>
        <stp>Low</stp>
        <stp>AM</stp>
        <stp>-118</stp>
        <stp>All</stp>
        <stp/>
        <stp/>
        <stp>FALSE</stp>
        <stp>T</stp>
        <tr r="E120" s="1"/>
      </tp>
      <tp>
        <v>1278.5</v>
        <stp/>
        <stp>StudyData</stp>
        <stp>ZSE</stp>
        <stp>Bar</stp>
        <stp/>
        <stp>Low</stp>
        <stp>AM</stp>
        <stp>-108</stp>
        <stp>All</stp>
        <stp/>
        <stp/>
        <stp>FALSE</stp>
        <stp>T</stp>
        <tr r="E110" s="1"/>
      </tp>
      <tp>
        <v>1282</v>
        <stp/>
        <stp>StudyData</stp>
        <stp>ZSE</stp>
        <stp>Bar</stp>
        <stp/>
        <stp>Low</stp>
        <stp>AM</stp>
        <stp>-138</stp>
        <stp>All</stp>
        <stp/>
        <stp/>
        <stp>FALSE</stp>
        <stp>T</stp>
        <tr r="E140" s="1"/>
      </tp>
      <tp>
        <v>1317.5</v>
        <stp/>
        <stp>StudyData</stp>
        <stp>ZSE</stp>
        <stp>Bar</stp>
        <stp/>
        <stp>Low</stp>
        <stp>AM</stp>
        <stp>-128</stp>
        <stp>All</stp>
        <stp/>
        <stp/>
        <stp>FALSE</stp>
        <stp>T</stp>
        <tr r="E130" s="1"/>
      </tp>
      <tp>
        <v>984.5</v>
        <stp/>
        <stp>StudyData</stp>
        <stp>ZSE</stp>
        <stp>Bar</stp>
        <stp/>
        <stp>Low</stp>
        <stp>AM</stp>
        <stp>-158</stp>
        <stp>All</stp>
        <stp/>
        <stp/>
        <stp>FALSE</stp>
        <stp>T</stp>
        <tr r="E160" s="1"/>
      </tp>
      <tp>
        <v>1042</v>
        <stp/>
        <stp>StudyData</stp>
        <stp>ZSE</stp>
        <stp>Bar</stp>
        <stp/>
        <stp>Low</stp>
        <stp>AM</stp>
        <stp>-148</stp>
        <stp>All</stp>
        <stp/>
        <stp/>
        <stp>FALSE</stp>
        <stp>T</stp>
        <tr r="E150" s="1"/>
      </tp>
      <tp>
        <v>1106.5</v>
        <stp/>
        <stp>StudyData</stp>
        <stp>ZSE</stp>
        <stp>Bar</stp>
        <stp/>
        <stp>Low</stp>
        <stp>AM</stp>
        <stp>-178</stp>
        <stp>All</stp>
        <stp/>
        <stp/>
        <stp>FALSE</stp>
        <stp>T</stp>
        <tr r="E180" s="1"/>
      </tp>
      <tp>
        <v>849</v>
        <stp/>
        <stp>StudyData</stp>
        <stp>ZSE</stp>
        <stp>Bar</stp>
        <stp/>
        <stp>Low</stp>
        <stp>AM</stp>
        <stp>-168</stp>
        <stp>All</stp>
        <stp/>
        <stp/>
        <stp>FALSE</stp>
        <stp>T</stp>
        <tr r="E170" s="1"/>
      </tp>
      <tp>
        <v>549.25</v>
        <stp/>
        <stp>StudyData</stp>
        <stp>ZSE</stp>
        <stp>Bar</stp>
        <stp/>
        <stp>Low</stp>
        <stp>AM</stp>
        <stp>-198</stp>
        <stp>All</stp>
        <stp/>
        <stp/>
        <stp>FALSE</stp>
        <stp>T</stp>
        <tr r="E200" s="1"/>
      </tp>
      <tp>
        <v>805</v>
        <stp/>
        <stp>StudyData</stp>
        <stp>ZSE</stp>
        <stp>Bar</stp>
        <stp/>
        <stp>Low</stp>
        <stp>AM</stp>
        <stp>-188</stp>
        <stp>All</stp>
        <stp/>
        <stp/>
        <stp>FALSE</stp>
        <stp>T</stp>
        <tr r="E190" s="1"/>
      </tp>
      <tp>
        <v>195</v>
        <stp/>
        <stp>StudyData</stp>
        <stp>ZCE</stp>
        <stp>Bar</stp>
        <stp/>
        <stp>Low</stp>
        <stp>AM</stp>
        <stp>-217</stp>
        <stp>All</stp>
        <stp/>
        <stp/>
        <stp>FALSE</stp>
        <stp>T</stp>
        <tr r="E219" s="4"/>
      </tp>
      <tp>
        <v>185.75</v>
        <stp/>
        <stp>StudyData</stp>
        <stp>ZCE</stp>
        <stp>Bar</stp>
        <stp/>
        <stp>Low</stp>
        <stp>AM</stp>
        <stp>-207</stp>
        <stp>All</stp>
        <stp/>
        <stp/>
        <stp>FALSE</stp>
        <stp>T</stp>
        <tr r="E209" s="4"/>
      </tp>
      <tp>
        <v>230.25</v>
        <stp/>
        <stp>StudyData</stp>
        <stp>ZCE</stp>
        <stp>Bar</stp>
        <stp/>
        <stp>Low</stp>
        <stp>AM</stp>
        <stp>-237</stp>
        <stp>All</stp>
        <stp/>
        <stp/>
        <stp>FALSE</stp>
        <stp>T</stp>
        <tr r="E239" s="4"/>
      </tp>
      <tp>
        <v>291</v>
        <stp/>
        <stp>StudyData</stp>
        <stp>ZCE</stp>
        <stp>Bar</stp>
        <stp/>
        <stp>Low</stp>
        <stp>AM</stp>
        <stp>-227</stp>
        <stp>All</stp>
        <stp/>
        <stp/>
        <stp>FALSE</stp>
        <stp>T</stp>
        <tr r="E229" s="4"/>
      </tp>
      <tp>
        <v>213.75</v>
        <stp/>
        <stp>StudyData</stp>
        <stp>ZCE</stp>
        <stp>Bar</stp>
        <stp/>
        <stp>Low</stp>
        <stp>AM</stp>
        <stp>-257</stp>
        <stp>All</stp>
        <stp/>
        <stp/>
        <stp>FALSE</stp>
        <stp>T</stp>
        <tr r="E259" s="4"/>
      </tp>
      <tp>
        <v>229.75</v>
        <stp/>
        <stp>StudyData</stp>
        <stp>ZCE</stp>
        <stp>Bar</stp>
        <stp/>
        <stp>Low</stp>
        <stp>AM</stp>
        <stp>-247</stp>
        <stp>All</stp>
        <stp/>
        <stp/>
        <stp>FALSE</stp>
        <stp>T</stp>
        <tr r="E249" s="4"/>
      </tp>
      <tp>
        <v>200.5</v>
        <stp/>
        <stp>StudyData</stp>
        <stp>ZCE</stp>
        <stp>Bar</stp>
        <stp/>
        <stp>Low</stp>
        <stp>AM</stp>
        <stp>-277</stp>
        <stp>All</stp>
        <stp/>
        <stp/>
        <stp>FALSE</stp>
        <stp>T</stp>
        <tr r="E279" s="4"/>
      </tp>
      <tp>
        <v>204.5</v>
        <stp/>
        <stp>StudyData</stp>
        <stp>ZCE</stp>
        <stp>Bar</stp>
        <stp/>
        <stp>Low</stp>
        <stp>AM</stp>
        <stp>-267</stp>
        <stp>All</stp>
        <stp/>
        <stp/>
        <stp>FALSE</stp>
        <stp>T</stp>
        <tr r="E269" s="4"/>
      </tp>
      <tp>
        <v>235.25</v>
        <stp/>
        <stp>StudyData</stp>
        <stp>ZCE</stp>
        <stp>Bar</stp>
        <stp/>
        <stp>Low</stp>
        <stp>AM</stp>
        <stp>-297</stp>
        <stp>All</stp>
        <stp/>
        <stp/>
        <stp>FALSE</stp>
        <stp>T</stp>
        <tr r="E299" s="4"/>
      </tp>
      <tp>
        <v>210.25</v>
        <stp/>
        <stp>StudyData</stp>
        <stp>ZCE</stp>
        <stp>Bar</stp>
        <stp/>
        <stp>Low</stp>
        <stp>AM</stp>
        <stp>-287</stp>
        <stp>All</stp>
        <stp/>
        <stp/>
        <stp>FALSE</stp>
        <stp>T</stp>
        <tr r="E289" s="4"/>
      </tp>
      <tp>
        <v>541.5</v>
        <stp/>
        <stp>StudyData</stp>
        <stp>ZCE</stp>
        <stp>Bar</stp>
        <stp/>
        <stp>Low</stp>
        <stp>AM</stp>
        <stp>-117</stp>
        <stp>All</stp>
        <stp/>
        <stp/>
        <stp>FALSE</stp>
        <stp>T</stp>
        <tr r="E119" s="4"/>
      </tp>
      <tp>
        <v>464</v>
        <stp/>
        <stp>StudyData</stp>
        <stp>ZCE</stp>
        <stp>Bar</stp>
        <stp/>
        <stp>Low</stp>
        <stp>AM</stp>
        <stp>-107</stp>
        <stp>All</stp>
        <stp/>
        <stp/>
        <stp>FALSE</stp>
        <stp>T</stp>
        <tr r="E109" s="4"/>
      </tp>
      <tp>
        <v>592.5</v>
        <stp/>
        <stp>StudyData</stp>
        <stp>ZCE</stp>
        <stp>Bar</stp>
        <stp/>
        <stp>Low</stp>
        <stp>AM</stp>
        <stp>-137</stp>
        <stp>All</stp>
        <stp/>
        <stp/>
        <stp>FALSE</stp>
        <stp>T</stp>
        <tr r="E139" s="4"/>
      </tp>
      <tp>
        <v>644.75</v>
        <stp/>
        <stp>StudyData</stp>
        <stp>ZCE</stp>
        <stp>Bar</stp>
        <stp/>
        <stp>Low</stp>
        <stp>AM</stp>
        <stp>-127</stp>
        <stp>All</stp>
        <stp/>
        <stp/>
        <stp>FALSE</stp>
        <stp>T</stp>
        <tr r="E129" s="4"/>
      </tp>
      <tp>
        <v>355.25</v>
        <stp/>
        <stp>StudyData</stp>
        <stp>ZCE</stp>
        <stp>Bar</stp>
        <stp/>
        <stp>Low</stp>
        <stp>AM</stp>
        <stp>-157</stp>
        <stp>All</stp>
        <stp/>
        <stp/>
        <stp>FALSE</stp>
        <stp>T</stp>
        <tr r="E159" s="4"/>
      </tp>
      <tp>
        <v>506.25</v>
        <stp/>
        <stp>StudyData</stp>
        <stp>ZCE</stp>
        <stp>Bar</stp>
        <stp/>
        <stp>Low</stp>
        <stp>AM</stp>
        <stp>-147</stp>
        <stp>All</stp>
        <stp/>
        <stp/>
        <stp>FALSE</stp>
        <stp>T</stp>
        <tr r="E149" s="4"/>
      </tp>
      <tp>
        <v>572.75</v>
        <stp/>
        <stp>StudyData</stp>
        <stp>ZCE</stp>
        <stp>Bar</stp>
        <stp/>
        <stp>Low</stp>
        <stp>AM</stp>
        <stp>-177</stp>
        <stp>All</stp>
        <stp/>
        <stp/>
        <stp>FALSE</stp>
        <stp>T</stp>
        <tr r="E179" s="4"/>
      </tp>
      <tp>
        <v>344.5</v>
        <stp/>
        <stp>StudyData</stp>
        <stp>ZCE</stp>
        <stp>Bar</stp>
        <stp/>
        <stp>Low</stp>
        <stp>AM</stp>
        <stp>-167</stp>
        <stp>All</stp>
        <stp/>
        <stp/>
        <stp>FALSE</stp>
        <stp>T</stp>
        <tr r="E169" s="4"/>
      </tp>
      <tp>
        <v>236</v>
        <stp/>
        <stp>StudyData</stp>
        <stp>ZCE</stp>
        <stp>Bar</stp>
        <stp/>
        <stp>Low</stp>
        <stp>AM</stp>
        <stp>-197</stp>
        <stp>All</stp>
        <stp/>
        <stp/>
        <stp>FALSE</stp>
        <stp>T</stp>
        <tr r="E199" s="4"/>
      </tp>
      <tp>
        <v>324.5</v>
        <stp/>
        <stp>StudyData</stp>
        <stp>ZCE</stp>
        <stp>Bar</stp>
        <stp/>
        <stp>Low</stp>
        <stp>AM</stp>
        <stp>-187</stp>
        <stp>All</stp>
        <stp/>
        <stp/>
        <stp>FALSE</stp>
        <stp>T</stp>
        <tr r="E189" s="4"/>
      </tp>
      <tp>
        <v>509</v>
        <stp/>
        <stp>StudyData</stp>
        <stp>ZSE</stp>
        <stp>Bar</stp>
        <stp/>
        <stp>Low</stp>
        <stp>AM</stp>
        <stp>-217</stp>
        <stp>All</stp>
        <stp/>
        <stp/>
        <stp>FALSE</stp>
        <stp>T</stp>
        <tr r="E219" s="1"/>
      </tp>
      <tp>
        <v>544.25</v>
        <stp/>
        <stp>StudyData</stp>
        <stp>ZSE</stp>
        <stp>Bar</stp>
        <stp/>
        <stp>Low</stp>
        <stp>AM</stp>
        <stp>-207</stp>
        <stp>All</stp>
        <stp/>
        <stp/>
        <stp>FALSE</stp>
        <stp>T</stp>
        <tr r="E209" s="1"/>
      </tp>
      <tp>
        <v>616</v>
        <stp/>
        <stp>StudyData</stp>
        <stp>ZSE</stp>
        <stp>Bar</stp>
        <stp/>
        <stp>Low</stp>
        <stp>AM</stp>
        <stp>-237</stp>
        <stp>All</stp>
        <stp/>
        <stp/>
        <stp>FALSE</stp>
        <stp>T</stp>
        <tr r="E239" s="1"/>
      </tp>
      <tp>
        <v>908</v>
        <stp/>
        <stp>StudyData</stp>
        <stp>ZSE</stp>
        <stp>Bar</stp>
        <stp/>
        <stp>Low</stp>
        <stp>AM</stp>
        <stp>-227</stp>
        <stp>All</stp>
        <stp/>
        <stp/>
        <stp>FALSE</stp>
        <stp>T</stp>
        <tr r="E229" s="1"/>
      </tp>
      <tp>
        <v>450.5</v>
        <stp/>
        <stp>StudyData</stp>
        <stp>ZSE</stp>
        <stp>Bar</stp>
        <stp/>
        <stp>Low</stp>
        <stp>AM</stp>
        <stp>-257</stp>
        <stp>All</stp>
        <stp/>
        <stp/>
        <stp>FALSE</stp>
        <stp>T</stp>
        <tr r="E259" s="1"/>
      </tp>
      <tp>
        <v>498</v>
        <stp/>
        <stp>StudyData</stp>
        <stp>ZSE</stp>
        <stp>Bar</stp>
        <stp/>
        <stp>Low</stp>
        <stp>AM</stp>
        <stp>-247</stp>
        <stp>All</stp>
        <stp/>
        <stp/>
        <stp>FALSE</stp>
        <stp>T</stp>
        <tr r="E249" s="1"/>
      </tp>
      <tp>
        <v>463.25</v>
        <stp/>
        <stp>StudyData</stp>
        <stp>ZSE</stp>
        <stp>Bar</stp>
        <stp/>
        <stp>Low</stp>
        <stp>AM</stp>
        <stp>-277</stp>
        <stp>All</stp>
        <stp/>
        <stp/>
        <stp>FALSE</stp>
        <stp>T</stp>
        <tr r="E279" s="1"/>
      </tp>
      <tp>
        <v>469.5</v>
        <stp/>
        <stp>StudyData</stp>
        <stp>ZSE</stp>
        <stp>Bar</stp>
        <stp/>
        <stp>Low</stp>
        <stp>AM</stp>
        <stp>-267</stp>
        <stp>All</stp>
        <stp/>
        <stp/>
        <stp>FALSE</stp>
        <stp>T</stp>
        <tr r="E269" s="1"/>
      </tp>
      <tp>
        <v>614.25</v>
        <stp/>
        <stp>StudyData</stp>
        <stp>ZSE</stp>
        <stp>Bar</stp>
        <stp/>
        <stp>Low</stp>
        <stp>AM</stp>
        <stp>-297</stp>
        <stp>All</stp>
        <stp/>
        <stp/>
        <stp>FALSE</stp>
        <stp>T</stp>
        <tr r="E299" s="1"/>
      </tp>
      <tp>
        <v>457.5</v>
        <stp/>
        <stp>StudyData</stp>
        <stp>ZSE</stp>
        <stp>Bar</stp>
        <stp/>
        <stp>Low</stp>
        <stp>AM</stp>
        <stp>-287</stp>
        <stp>All</stp>
        <stp/>
        <stp/>
        <stp>FALSE</stp>
        <stp>T</stp>
        <tr r="E289" s="1"/>
      </tp>
      <tp>
        <v>1365.5</v>
        <stp/>
        <stp>StudyData</stp>
        <stp>ZSE</stp>
        <stp>Bar</stp>
        <stp/>
        <stp>Low</stp>
        <stp>AM</stp>
        <stp>-117</stp>
        <stp>All</stp>
        <stp/>
        <stp/>
        <stp>FALSE</stp>
        <stp>T</stp>
        <tr r="E119" s="1"/>
      </tp>
      <tp>
        <v>1365.5</v>
        <stp/>
        <stp>StudyData</stp>
        <stp>ZSE</stp>
        <stp>Bar</stp>
        <stp/>
        <stp>Low</stp>
        <stp>AM</stp>
        <stp>-107</stp>
        <stp>All</stp>
        <stp/>
        <stp/>
        <stp>FALSE</stp>
        <stp>T</stp>
        <tr r="E109" s="1"/>
      </tp>
      <tp>
        <v>1175</v>
        <stp/>
        <stp>StudyData</stp>
        <stp>ZSE</stp>
        <stp>Bar</stp>
        <stp/>
        <stp>Low</stp>
        <stp>AM</stp>
        <stp>-137</stp>
        <stp>All</stp>
        <stp/>
        <stp/>
        <stp>FALSE</stp>
        <stp>T</stp>
        <tr r="E139" s="1"/>
      </tp>
      <tp>
        <v>1430.5</v>
        <stp/>
        <stp>StudyData</stp>
        <stp>ZSE</stp>
        <stp>Bar</stp>
        <stp/>
        <stp>Low</stp>
        <stp>AM</stp>
        <stp>-127</stp>
        <stp>All</stp>
        <stp/>
        <stp/>
        <stp>FALSE</stp>
        <stp>T</stp>
        <tr r="E129" s="1"/>
      </tp>
      <tp>
        <v>913.75</v>
        <stp/>
        <stp>StudyData</stp>
        <stp>ZSE</stp>
        <stp>Bar</stp>
        <stp/>
        <stp>Low</stp>
        <stp>AM</stp>
        <stp>-157</stp>
        <stp>All</stp>
        <stp/>
        <stp/>
        <stp>FALSE</stp>
        <stp>T</stp>
        <tr r="E159" s="1"/>
      </tp>
      <tp>
        <v>1175.25</v>
        <stp/>
        <stp>StudyData</stp>
        <stp>ZSE</stp>
        <stp>Bar</stp>
        <stp/>
        <stp>Low</stp>
        <stp>AM</stp>
        <stp>-147</stp>
        <stp>All</stp>
        <stp/>
        <stp/>
        <stp>FALSE</stp>
        <stp>T</stp>
        <tr r="E149" s="1"/>
      </tp>
      <tp>
        <v>1244</v>
        <stp/>
        <stp>StudyData</stp>
        <stp>ZSE</stp>
        <stp>Bar</stp>
        <stp/>
        <stp>Low</stp>
        <stp>AM</stp>
        <stp>-177</stp>
        <stp>All</stp>
        <stp/>
        <stp/>
        <stp>FALSE</stp>
        <stp>T</stp>
        <tr r="E179" s="1"/>
      </tp>
      <tp>
        <v>838.25</v>
        <stp/>
        <stp>StudyData</stp>
        <stp>ZSE</stp>
        <stp>Bar</stp>
        <stp/>
        <stp>Low</stp>
        <stp>AM</stp>
        <stp>-167</stp>
        <stp>All</stp>
        <stp/>
        <stp/>
        <stp>FALSE</stp>
        <stp>T</stp>
        <tr r="E169" s="1"/>
      </tp>
      <tp>
        <v>536.75</v>
        <stp/>
        <stp>StudyData</stp>
        <stp>ZSE</stp>
        <stp>Bar</stp>
        <stp/>
        <stp>Low</stp>
        <stp>AM</stp>
        <stp>-197</stp>
        <stp>All</stp>
        <stp/>
        <stp/>
        <stp>FALSE</stp>
        <stp>T</stp>
        <tr r="E199" s="1"/>
      </tp>
      <tp>
        <v>833.25</v>
        <stp/>
        <stp>StudyData</stp>
        <stp>ZSE</stp>
        <stp>Bar</stp>
        <stp/>
        <stp>Low</stp>
        <stp>AM</stp>
        <stp>-187</stp>
        <stp>All</stp>
        <stp/>
        <stp/>
        <stp>FALSE</stp>
        <stp>T</stp>
        <tr r="E189" s="1"/>
      </tp>
      <tp>
        <v>194</v>
        <stp/>
        <stp>StudyData</stp>
        <stp>ZCE</stp>
        <stp>Bar</stp>
        <stp/>
        <stp>Low</stp>
        <stp>AM</stp>
        <stp>-216</stp>
        <stp>All</stp>
        <stp/>
        <stp/>
        <stp>FALSE</stp>
        <stp>T</stp>
        <tr r="E218" s="4"/>
      </tp>
      <tp>
        <v>188</v>
        <stp/>
        <stp>StudyData</stp>
        <stp>ZCE</stp>
        <stp>Bar</stp>
        <stp/>
        <stp>Low</stp>
        <stp>AM</stp>
        <stp>-206</stp>
        <stp>All</stp>
        <stp/>
        <stp/>
        <stp>FALSE</stp>
        <stp>T</stp>
        <tr r="E208" s="4"/>
      </tp>
      <tp>
        <v>223</v>
        <stp/>
        <stp>StudyData</stp>
        <stp>ZCE</stp>
        <stp>Bar</stp>
        <stp/>
        <stp>Low</stp>
        <stp>AM</stp>
        <stp>-236</stp>
        <stp>All</stp>
        <stp/>
        <stp/>
        <stp>FALSE</stp>
        <stp>T</stp>
        <tr r="E238" s="4"/>
      </tp>
      <tp>
        <v>297.5</v>
        <stp/>
        <stp>StudyData</stp>
        <stp>ZCE</stp>
        <stp>Bar</stp>
        <stp/>
        <stp>Low</stp>
        <stp>AM</stp>
        <stp>-226</stp>
        <stp>All</stp>
        <stp/>
        <stp/>
        <stp>FALSE</stp>
        <stp>T</stp>
        <tr r="E228" s="4"/>
      </tp>
      <tp>
        <v>202</v>
        <stp/>
        <stp>StudyData</stp>
        <stp>ZCE</stp>
        <stp>Bar</stp>
        <stp/>
        <stp>Low</stp>
        <stp>AM</stp>
        <stp>-256</stp>
        <stp>All</stp>
        <stp/>
        <stp/>
        <stp>FALSE</stp>
        <stp>T</stp>
        <tr r="E258" s="4"/>
      </tp>
      <tp>
        <v>253.25</v>
        <stp/>
        <stp>StudyData</stp>
        <stp>ZCE</stp>
        <stp>Bar</stp>
        <stp/>
        <stp>Low</stp>
        <stp>AM</stp>
        <stp>-246</stp>
        <stp>All</stp>
        <stp/>
        <stp/>
        <stp>FALSE</stp>
        <stp>T</stp>
        <tr r="E248" s="4"/>
      </tp>
      <tp>
        <v>214</v>
        <stp/>
        <stp>StudyData</stp>
        <stp>ZCE</stp>
        <stp>Bar</stp>
        <stp/>
        <stp>Low</stp>
        <stp>AM</stp>
        <stp>-276</stp>
        <stp>All</stp>
        <stp/>
        <stp/>
        <stp>FALSE</stp>
        <stp>T</stp>
        <tr r="E278" s="4"/>
      </tp>
      <tp>
        <v>214.25</v>
        <stp/>
        <stp>StudyData</stp>
        <stp>ZCE</stp>
        <stp>Bar</stp>
        <stp/>
        <stp>Low</stp>
        <stp>AM</stp>
        <stp>-266</stp>
        <stp>All</stp>
        <stp/>
        <stp/>
        <stp>FALSE</stp>
        <stp>T</stp>
        <tr r="E268" s="4"/>
      </tp>
      <tp>
        <v>230.75</v>
        <stp/>
        <stp>StudyData</stp>
        <stp>ZCE</stp>
        <stp>Bar</stp>
        <stp/>
        <stp>Low</stp>
        <stp>AM</stp>
        <stp>-296</stp>
        <stp>All</stp>
        <stp/>
        <stp/>
        <stp>FALSE</stp>
        <stp>T</stp>
        <tr r="E298" s="4"/>
      </tp>
      <tp>
        <v>214</v>
        <stp/>
        <stp>StudyData</stp>
        <stp>ZCE</stp>
        <stp>Bar</stp>
        <stp/>
        <stp>Low</stp>
        <stp>AM</stp>
        <stp>-286</stp>
        <stp>All</stp>
        <stp/>
        <stp/>
        <stp>FALSE</stp>
        <stp>T</stp>
        <tr r="E288" s="4"/>
      </tp>
      <tp>
        <v>510</v>
        <stp/>
        <stp>StudyData</stp>
        <stp>ZCE</stp>
        <stp>Bar</stp>
        <stp/>
        <stp>Low</stp>
        <stp>AM</stp>
        <stp>-116</stp>
        <stp>All</stp>
        <stp/>
        <stp/>
        <stp>FALSE</stp>
        <stp>T</stp>
        <tr r="E118" s="4"/>
      </tp>
      <tp>
        <v>490.5</v>
        <stp/>
        <stp>StudyData</stp>
        <stp>ZCE</stp>
        <stp>Bar</stp>
        <stp/>
        <stp>Low</stp>
        <stp>AM</stp>
        <stp>-106</stp>
        <stp>All</stp>
        <stp/>
        <stp/>
        <stp>FALSE</stp>
        <stp>T</stp>
        <tr r="E108" s="4"/>
      </tp>
      <tp>
        <v>572.25</v>
        <stp/>
        <stp>StudyData</stp>
        <stp>ZCE</stp>
        <stp>Bar</stp>
        <stp/>
        <stp>Low</stp>
        <stp>AM</stp>
        <stp>-136</stp>
        <stp>All</stp>
        <stp/>
        <stp/>
        <stp>FALSE</stp>
        <stp>T</stp>
        <tr r="E138" s="4"/>
      </tp>
      <tp>
        <v>781.25</v>
        <stp/>
        <stp>StudyData</stp>
        <stp>ZCE</stp>
        <stp>Bar</stp>
        <stp/>
        <stp>Low</stp>
        <stp>AM</stp>
        <stp>-126</stp>
        <stp>All</stp>
        <stp/>
        <stp/>
        <stp>FALSE</stp>
        <stp>T</stp>
        <tr r="E128" s="4"/>
      </tp>
      <tp>
        <v>347.5</v>
        <stp/>
        <stp>StudyData</stp>
        <stp>ZCE</stp>
        <stp>Bar</stp>
        <stp/>
        <stp>Low</stp>
        <stp>AM</stp>
        <stp>-156</stp>
        <stp>All</stp>
        <stp/>
        <stp/>
        <stp>FALSE</stp>
        <stp>T</stp>
        <tr r="E158" s="4"/>
      </tp>
      <tp>
        <v>542.5</v>
        <stp/>
        <stp>StudyData</stp>
        <stp>ZCE</stp>
        <stp>Bar</stp>
        <stp/>
        <stp>Low</stp>
        <stp>AM</stp>
        <stp>-146</stp>
        <stp>All</stp>
        <stp/>
        <stp/>
        <stp>FALSE</stp>
        <stp>T</stp>
        <tr r="E148" s="4"/>
      </tp>
      <tp>
        <v>595.75</v>
        <stp/>
        <stp>StudyData</stp>
        <stp>ZCE</stp>
        <stp>Bar</stp>
        <stp/>
        <stp>Low</stp>
        <stp>AM</stp>
        <stp>-176</stp>
        <stp>All</stp>
        <stp/>
        <stp/>
        <stp>FALSE</stp>
        <stp>T</stp>
        <tr r="E178" s="4"/>
      </tp>
      <tp>
        <v>360.5</v>
        <stp/>
        <stp>StudyData</stp>
        <stp>ZCE</stp>
        <stp>Bar</stp>
        <stp/>
        <stp>Low</stp>
        <stp>AM</stp>
        <stp>-166</stp>
        <stp>All</stp>
        <stp/>
        <stp/>
        <stp>FALSE</stp>
        <stp>T</stp>
        <tr r="E168" s="4"/>
      </tp>
      <tp>
        <v>261.5</v>
        <stp/>
        <stp>StudyData</stp>
        <stp>ZCE</stp>
        <stp>Bar</stp>
        <stp/>
        <stp>Low</stp>
        <stp>AM</stp>
        <stp>-196</stp>
        <stp>All</stp>
        <stp/>
        <stp/>
        <stp>FALSE</stp>
        <stp>T</stp>
        <tr r="E198" s="4"/>
      </tp>
      <tp>
        <v>326.5</v>
        <stp/>
        <stp>StudyData</stp>
        <stp>ZCE</stp>
        <stp>Bar</stp>
        <stp/>
        <stp>Low</stp>
        <stp>AM</stp>
        <stp>-186</stp>
        <stp>All</stp>
        <stp/>
        <stp/>
        <stp>FALSE</stp>
        <stp>T</stp>
        <tr r="E188" s="4"/>
      </tp>
      <tp>
        <v>498.5</v>
        <stp/>
        <stp>StudyData</stp>
        <stp>ZSE</stp>
        <stp>Bar</stp>
        <stp/>
        <stp>Low</stp>
        <stp>AM</stp>
        <stp>-216</stp>
        <stp>All</stp>
        <stp/>
        <stp/>
        <stp>FALSE</stp>
        <stp>T</stp>
        <tr r="E218" s="1"/>
      </tp>
      <tp>
        <v>555.75</v>
        <stp/>
        <stp>StudyData</stp>
        <stp>ZSE</stp>
        <stp>Bar</stp>
        <stp/>
        <stp>Low</stp>
        <stp>AM</stp>
        <stp>-206</stp>
        <stp>All</stp>
        <stp/>
        <stp/>
        <stp>FALSE</stp>
        <stp>T</stp>
        <tr r="E208" s="1"/>
      </tp>
      <tp>
        <v>546</v>
        <stp/>
        <stp>StudyData</stp>
        <stp>ZSE</stp>
        <stp>Bar</stp>
        <stp/>
        <stp>Low</stp>
        <stp>AM</stp>
        <stp>-236</stp>
        <stp>All</stp>
        <stp/>
        <stp/>
        <stp>FALSE</stp>
        <stp>T</stp>
        <tr r="E238" s="1"/>
      </tp>
      <tp>
        <v>921</v>
        <stp/>
        <stp>StudyData</stp>
        <stp>ZSE</stp>
        <stp>Bar</stp>
        <stp/>
        <stp>Low</stp>
        <stp>AM</stp>
        <stp>-226</stp>
        <stp>All</stp>
        <stp/>
        <stp/>
        <stp>FALSE</stp>
        <stp>T</stp>
        <tr r="E228" s="1"/>
      </tp>
      <tp>
        <v>419.75</v>
        <stp/>
        <stp>StudyData</stp>
        <stp>ZSE</stp>
        <stp>Bar</stp>
        <stp/>
        <stp>Low</stp>
        <stp>AM</stp>
        <stp>-256</stp>
        <stp>All</stp>
        <stp/>
        <stp/>
        <stp>FALSE</stp>
        <stp>T</stp>
        <tr r="E258" s="1"/>
      </tp>
      <tp>
        <v>517.5</v>
        <stp/>
        <stp>StudyData</stp>
        <stp>ZSE</stp>
        <stp>Bar</stp>
        <stp/>
        <stp>Low</stp>
        <stp>AM</stp>
        <stp>-246</stp>
        <stp>All</stp>
        <stp/>
        <stp/>
        <stp>FALSE</stp>
        <stp>T</stp>
        <tr r="E248" s="1"/>
      </tp>
      <tp>
        <v>495</v>
        <stp/>
        <stp>StudyData</stp>
        <stp>ZSE</stp>
        <stp>Bar</stp>
        <stp/>
        <stp>Low</stp>
        <stp>AM</stp>
        <stp>-276</stp>
        <stp>All</stp>
        <stp/>
        <stp/>
        <stp>FALSE</stp>
        <stp>T</stp>
        <tr r="E278" s="1"/>
      </tp>
      <tp>
        <v>498.25</v>
        <stp/>
        <stp>StudyData</stp>
        <stp>ZSE</stp>
        <stp>Bar</stp>
        <stp/>
        <stp>Low</stp>
        <stp>AM</stp>
        <stp>-266</stp>
        <stp>All</stp>
        <stp/>
        <stp/>
        <stp>FALSE</stp>
        <stp>T</stp>
        <tr r="E268" s="1"/>
      </tp>
      <tp>
        <v>593.5</v>
        <stp/>
        <stp>StudyData</stp>
        <stp>ZSE</stp>
        <stp>Bar</stp>
        <stp/>
        <stp>Low</stp>
        <stp>AM</stp>
        <stp>-296</stp>
        <stp>All</stp>
        <stp/>
        <stp/>
        <stp>FALSE</stp>
        <stp>T</stp>
        <tr r="E298" s="1"/>
      </tp>
      <tp>
        <v>473</v>
        <stp/>
        <stp>StudyData</stp>
        <stp>ZSE</stp>
        <stp>Bar</stp>
        <stp/>
        <stp>Low</stp>
        <stp>AM</stp>
        <stp>-286</stp>
        <stp>All</stp>
        <stp/>
        <stp/>
        <stp>FALSE</stp>
        <stp>T</stp>
        <tr r="E288" s="1"/>
      </tp>
      <tp>
        <v>1250.5</v>
        <stp/>
        <stp>StudyData</stp>
        <stp>ZSE</stp>
        <stp>Bar</stp>
        <stp/>
        <stp>Low</stp>
        <stp>AM</stp>
        <stp>-116</stp>
        <stp>All</stp>
        <stp/>
        <stp/>
        <stp>FALSE</stp>
        <stp>T</stp>
        <tr r="E118" s="1"/>
      </tp>
      <tp>
        <v>1456</v>
        <stp/>
        <stp>StudyData</stp>
        <stp>ZSE</stp>
        <stp>Bar</stp>
        <stp/>
        <stp>Low</stp>
        <stp>AM</stp>
        <stp>-106</stp>
        <stp>All</stp>
        <stp/>
        <stp/>
        <stp>FALSE</stp>
        <stp>T</stp>
        <tr r="E108" s="1"/>
      </tp>
      <tp>
        <v>1152</v>
        <stp/>
        <stp>StudyData</stp>
        <stp>ZSE</stp>
        <stp>Bar</stp>
        <stp/>
        <stp>Low</stp>
        <stp>AM</stp>
        <stp>-136</stp>
        <stp>All</stp>
        <stp/>
        <stp/>
        <stp>FALSE</stp>
        <stp>T</stp>
        <tr r="E138" s="1"/>
      </tp>
      <tp>
        <v>1555.25</v>
        <stp/>
        <stp>StudyData</stp>
        <stp>ZSE</stp>
        <stp>Bar</stp>
        <stp/>
        <stp>Low</stp>
        <stp>AM</stp>
        <stp>-126</stp>
        <stp>All</stp>
        <stp/>
        <stp/>
        <stp>FALSE</stp>
        <stp>T</stp>
        <tr r="E128" s="1"/>
      </tp>
      <tp>
        <v>900</v>
        <stp/>
        <stp>StudyData</stp>
        <stp>ZSE</stp>
        <stp>Bar</stp>
        <stp/>
        <stp>Low</stp>
        <stp>AM</stp>
        <stp>-156</stp>
        <stp>All</stp>
        <stp/>
        <stp/>
        <stp>FALSE</stp>
        <stp>T</stp>
        <tr r="E158" s="1"/>
      </tp>
      <tp>
        <v>1240.25</v>
        <stp/>
        <stp>StudyData</stp>
        <stp>ZSE</stp>
        <stp>Bar</stp>
        <stp/>
        <stp>Low</stp>
        <stp>AM</stp>
        <stp>-146</stp>
        <stp>All</stp>
        <stp/>
        <stp/>
        <stp>FALSE</stp>
        <stp>T</stp>
        <tr r="E148" s="1"/>
      </tp>
      <tp>
        <v>1346.5</v>
        <stp/>
        <stp>StudyData</stp>
        <stp>ZSE</stp>
        <stp>Bar</stp>
        <stp/>
        <stp>Low</stp>
        <stp>AM</stp>
        <stp>-176</stp>
        <stp>All</stp>
        <stp/>
        <stp/>
        <stp>FALSE</stp>
        <stp>T</stp>
        <tr r="E178" s="1"/>
      </tp>
      <tp>
        <v>943</v>
        <stp/>
        <stp>StudyData</stp>
        <stp>ZSE</stp>
        <stp>Bar</stp>
        <stp/>
        <stp>Low</stp>
        <stp>AM</stp>
        <stp>-166</stp>
        <stp>All</stp>
        <stp/>
        <stp/>
        <stp>FALSE</stp>
        <stp>T</stp>
        <tr r="E168" s="1"/>
      </tp>
      <tp>
        <v>540.5</v>
        <stp/>
        <stp>StudyData</stp>
        <stp>ZSE</stp>
        <stp>Bar</stp>
        <stp/>
        <stp>Low</stp>
        <stp>AM</stp>
        <stp>-196</stp>
        <stp>All</stp>
        <stp/>
        <stp/>
        <stp>FALSE</stp>
        <stp>T</stp>
        <tr r="E198" s="1"/>
      </tp>
      <tp>
        <v>804.5</v>
        <stp/>
        <stp>StudyData</stp>
        <stp>ZSE</stp>
        <stp>Bar</stp>
        <stp/>
        <stp>Low</stp>
        <stp>AM</stp>
        <stp>-186</stp>
        <stp>All</stp>
        <stp/>
        <stp/>
        <stp>FALSE</stp>
        <stp>T</stp>
        <tr r="E188" s="1"/>
      </tp>
      <tp>
        <v>779</v>
        <stp/>
        <stp>StudyData</stp>
        <stp>ZCE</stp>
        <stp>Bar</stp>
        <stp/>
        <stp>High</stp>
        <stp>AM</stp>
        <stp>-138</stp>
        <stp>All</stp>
        <stp/>
        <stp/>
        <stp>FALSE</stp>
        <stp>T</stp>
        <tr r="D140" s="4"/>
      </tp>
      <tp>
        <v>656.75</v>
        <stp/>
        <stp>StudyData</stp>
        <stp>ZCE</stp>
        <stp>Bar</stp>
        <stp/>
        <stp>High</stp>
        <stp>AM</stp>
        <stp>-128</stp>
        <stp>All</stp>
        <stp/>
        <stp/>
        <stp>FALSE</stp>
        <stp>T</stp>
        <tr r="D130" s="4"/>
      </tp>
      <tp>
        <v>679</v>
        <stp/>
        <stp>StudyData</stp>
        <stp>ZCE</stp>
        <stp>Bar</stp>
        <stp/>
        <stp>High</stp>
        <stp>AM</stp>
        <stp>-118</stp>
        <stp>All</stp>
        <stp/>
        <stp/>
        <stp>FALSE</stp>
        <stp>T</stp>
        <tr r="D120" s="4"/>
      </tp>
      <tp>
        <v>465</v>
        <stp/>
        <stp>StudyData</stp>
        <stp>ZCE</stp>
        <stp>Bar</stp>
        <stp/>
        <stp>High</stp>
        <stp>AM</stp>
        <stp>-108</stp>
        <stp>All</stp>
        <stp/>
        <stp/>
        <stp>FALSE</stp>
        <stp>T</stp>
        <tr r="D110" s="4"/>
      </tp>
      <tp>
        <v>624</v>
        <stp/>
        <stp>StudyData</stp>
        <stp>ZCE</stp>
        <stp>Bar</stp>
        <stp/>
        <stp>High</stp>
        <stp>AM</stp>
        <stp>-178</stp>
        <stp>All</stp>
        <stp/>
        <stp/>
        <stp>FALSE</stp>
        <stp>T</stp>
        <tr r="D180" s="4"/>
      </tp>
      <tp>
        <v>383</v>
        <stp/>
        <stp>StudyData</stp>
        <stp>ZCE</stp>
        <stp>Bar</stp>
        <stp/>
        <stp>High</stp>
        <stp>AM</stp>
        <stp>-168</stp>
        <stp>All</stp>
        <stp/>
        <stp/>
        <stp>FALSE</stp>
        <stp>T</stp>
        <tr r="D170" s="4"/>
      </tp>
      <tp>
        <v>418.75</v>
        <stp/>
        <stp>StudyData</stp>
        <stp>ZCE</stp>
        <stp>Bar</stp>
        <stp/>
        <stp>High</stp>
        <stp>AM</stp>
        <stp>-158</stp>
        <stp>All</stp>
        <stp/>
        <stp/>
        <stp>FALSE</stp>
        <stp>T</stp>
        <tr r="D160" s="4"/>
      </tp>
      <tp>
        <v>588</v>
        <stp/>
        <stp>StudyData</stp>
        <stp>ZCE</stp>
        <stp>Bar</stp>
        <stp/>
        <stp>High</stp>
        <stp>AM</stp>
        <stp>-148</stp>
        <stp>All</stp>
        <stp/>
        <stp/>
        <stp>FALSE</stp>
        <stp>T</stp>
        <tr r="D150" s="4"/>
      </tp>
      <tp>
        <v>266</v>
        <stp/>
        <stp>StudyData</stp>
        <stp>ZCE</stp>
        <stp>Bar</stp>
        <stp/>
        <stp>High</stp>
        <stp>AM</stp>
        <stp>-198</stp>
        <stp>All</stp>
        <stp/>
        <stp/>
        <stp>FALSE</stp>
        <stp>T</stp>
        <tr r="D200" s="4"/>
      </tp>
      <tp>
        <v>435</v>
        <stp/>
        <stp>StudyData</stp>
        <stp>ZCE</stp>
        <stp>Bar</stp>
        <stp/>
        <stp>High</stp>
        <stp>AM</stp>
        <stp>-188</stp>
        <stp>All</stp>
        <stp/>
        <stp/>
        <stp>FALSE</stp>
        <stp>T</stp>
        <tr r="D190" s="4"/>
      </tp>
      <tp>
        <v>245.25</v>
        <stp/>
        <stp>StudyData</stp>
        <stp>ZCE</stp>
        <stp>Bar</stp>
        <stp/>
        <stp>High</stp>
        <stp>AM</stp>
        <stp>-238</stp>
        <stp>All</stp>
        <stp/>
        <stp/>
        <stp>FALSE</stp>
        <stp>T</stp>
        <tr r="D240" s="4"/>
      </tp>
      <tp>
        <v>304.75</v>
        <stp/>
        <stp>StudyData</stp>
        <stp>ZCE</stp>
        <stp>Bar</stp>
        <stp/>
        <stp>High</stp>
        <stp>AM</stp>
        <stp>-228</stp>
        <stp>All</stp>
        <stp/>
        <stp/>
        <stp>FALSE</stp>
        <stp>T</stp>
        <tr r="D230" s="4"/>
      </tp>
      <tp>
        <v>209.5</v>
        <stp/>
        <stp>StudyData</stp>
        <stp>ZCE</stp>
        <stp>Bar</stp>
        <stp/>
        <stp>High</stp>
        <stp>AM</stp>
        <stp>-218</stp>
        <stp>All</stp>
        <stp/>
        <stp/>
        <stp>FALSE</stp>
        <stp>T</stp>
        <tr r="D220" s="4"/>
      </tp>
      <tp>
        <v>208.75</v>
        <stp/>
        <stp>StudyData</stp>
        <stp>ZCE</stp>
        <stp>Bar</stp>
        <stp/>
        <stp>High</stp>
        <stp>AM</stp>
        <stp>-208</stp>
        <stp>All</stp>
        <stp/>
        <stp/>
        <stp>FALSE</stp>
        <stp>T</stp>
        <tr r="D210" s="4"/>
      </tp>
      <tp>
        <v>206.75</v>
        <stp/>
        <stp>StudyData</stp>
        <stp>ZCE</stp>
        <stp>Bar</stp>
        <stp/>
        <stp>High</stp>
        <stp>AM</stp>
        <stp>-278</stp>
        <stp>All</stp>
        <stp/>
        <stp/>
        <stp>FALSE</stp>
        <stp>T</stp>
        <tr r="D280" s="4"/>
      </tp>
      <tp>
        <v>211</v>
        <stp/>
        <stp>StudyData</stp>
        <stp>ZCE</stp>
        <stp>Bar</stp>
        <stp/>
        <stp>High</stp>
        <stp>AM</stp>
        <stp>-268</stp>
        <stp>All</stp>
        <stp/>
        <stp/>
        <stp>FALSE</stp>
        <stp>T</stp>
        <tr r="D270" s="4"/>
      </tp>
      <tp>
        <v>237.75</v>
        <stp/>
        <stp>StudyData</stp>
        <stp>ZCE</stp>
        <stp>Bar</stp>
        <stp/>
        <stp>High</stp>
        <stp>AM</stp>
        <stp>-258</stp>
        <stp>All</stp>
        <stp/>
        <stp/>
        <stp>FALSE</stp>
        <stp>T</stp>
        <tr r="D260" s="4"/>
      </tp>
      <tp>
        <v>248</v>
        <stp/>
        <stp>StudyData</stp>
        <stp>ZCE</stp>
        <stp>Bar</stp>
        <stp/>
        <stp>High</stp>
        <stp>AM</stp>
        <stp>-248</stp>
        <stp>All</stp>
        <stp/>
        <stp/>
        <stp>FALSE</stp>
        <stp>T</stp>
        <tr r="D250" s="4"/>
      </tp>
      <tp>
        <v>268</v>
        <stp/>
        <stp>StudyData</stp>
        <stp>ZCE</stp>
        <stp>Bar</stp>
        <stp/>
        <stp>High</stp>
        <stp>AM</stp>
        <stp>-298</stp>
        <stp>All</stp>
        <stp/>
        <stp/>
        <stp>FALSE</stp>
        <stp>T</stp>
        <tr r="D300" s="4"/>
      </tp>
      <tp>
        <v>223</v>
        <stp/>
        <stp>StudyData</stp>
        <stp>ZCE</stp>
        <stp>Bar</stp>
        <stp/>
        <stp>High</stp>
        <stp>AM</stp>
        <stp>-288</stp>
        <stp>All</stp>
        <stp/>
        <stp/>
        <stp>FALSE</stp>
        <stp>T</stp>
        <tr r="D290" s="4"/>
      </tp>
      <tp>
        <v>1465</v>
        <stp/>
        <stp>StudyData</stp>
        <stp>ZSE</stp>
        <stp>Bar</stp>
        <stp/>
        <stp>High</stp>
        <stp>AM</stp>
        <stp>-138</stp>
        <stp>All</stp>
        <stp/>
        <stp/>
        <stp>FALSE</stp>
        <stp>T</stp>
        <tr r="D140" s="1"/>
      </tp>
      <tp>
        <v>1449.25</v>
        <stp/>
        <stp>StudyData</stp>
        <stp>ZSE</stp>
        <stp>Bar</stp>
        <stp/>
        <stp>High</stp>
        <stp>AM</stp>
        <stp>-128</stp>
        <stp>All</stp>
        <stp/>
        <stp/>
        <stp>FALSE</stp>
        <stp>T</stp>
        <tr r="D130" s="1"/>
      </tp>
      <tp>
        <v>1423.75</v>
        <stp/>
        <stp>StudyData</stp>
        <stp>ZSE</stp>
        <stp>Bar</stp>
        <stp/>
        <stp>High</stp>
        <stp>AM</stp>
        <stp>-118</stp>
        <stp>All</stp>
        <stp/>
        <stp/>
        <stp>FALSE</stp>
        <stp>T</stp>
        <tr r="D120" s="1"/>
      </tp>
      <tp>
        <v>1445.5</v>
        <stp/>
        <stp>StudyData</stp>
        <stp>ZSE</stp>
        <stp>Bar</stp>
        <stp/>
        <stp>High</stp>
        <stp>AM</stp>
        <stp>-108</stp>
        <stp>All</stp>
        <stp/>
        <stp/>
        <stp>FALSE</stp>
        <stp>T</stp>
        <tr r="D110" s="1"/>
      </tp>
      <tp>
        <v>1409.5</v>
        <stp/>
        <stp>StudyData</stp>
        <stp>ZSE</stp>
        <stp>Bar</stp>
        <stp/>
        <stp>High</stp>
        <stp>AM</stp>
        <stp>-178</stp>
        <stp>All</stp>
        <stp/>
        <stp/>
        <stp>FALSE</stp>
        <stp>T</stp>
        <tr r="D180" s="1"/>
      </tp>
      <tp>
        <v>1019</v>
        <stp/>
        <stp>StudyData</stp>
        <stp>ZSE</stp>
        <stp>Bar</stp>
        <stp/>
        <stp>High</stp>
        <stp>AM</stp>
        <stp>-168</stp>
        <stp>All</stp>
        <stp/>
        <stp/>
        <stp>FALSE</stp>
        <stp>T</stp>
        <tr r="D170" s="1"/>
      </tp>
      <tp>
        <v>1078.5</v>
        <stp/>
        <stp>StudyData</stp>
        <stp>ZSE</stp>
        <stp>Bar</stp>
        <stp/>
        <stp>High</stp>
        <stp>AM</stp>
        <stp>-158</stp>
        <stp>All</stp>
        <stp/>
        <stp/>
        <stp>FALSE</stp>
        <stp>T</stp>
        <tr r="D160" s="1"/>
      </tp>
      <tp>
        <v>1248.75</v>
        <stp/>
        <stp>StudyData</stp>
        <stp>ZSE</stp>
        <stp>Bar</stp>
        <stp/>
        <stp>High</stp>
        <stp>AM</stp>
        <stp>-148</stp>
        <stp>All</stp>
        <stp/>
        <stp/>
        <stp>FALSE</stp>
        <stp>T</stp>
        <tr r="D150" s="1"/>
      </tp>
      <tp>
        <v>608</v>
        <stp/>
        <stp>StudyData</stp>
        <stp>ZSE</stp>
        <stp>Bar</stp>
        <stp/>
        <stp>High</stp>
        <stp>AM</stp>
        <stp>-198</stp>
        <stp>All</stp>
        <stp/>
        <stp/>
        <stp>FALSE</stp>
        <stp>T</stp>
        <tr r="D200" s="1"/>
      </tp>
      <tp>
        <v>896.25</v>
        <stp/>
        <stp>StudyData</stp>
        <stp>ZSE</stp>
        <stp>Bar</stp>
        <stp/>
        <stp>High</stp>
        <stp>AM</stp>
        <stp>-188</stp>
        <stp>All</stp>
        <stp/>
        <stp/>
        <stp>FALSE</stp>
        <stp>T</stp>
        <tr r="D190" s="1"/>
      </tp>
      <tp>
        <v>633.5</v>
        <stp/>
        <stp>StudyData</stp>
        <stp>ZSE</stp>
        <stp>Bar</stp>
        <stp/>
        <stp>High</stp>
        <stp>AM</stp>
        <stp>-238</stp>
        <stp>All</stp>
        <stp/>
        <stp/>
        <stp>FALSE</stp>
        <stp>T</stp>
        <tr r="D240" s="1"/>
      </tp>
      <tp>
        <v>945.5</v>
        <stp/>
        <stp>StudyData</stp>
        <stp>ZSE</stp>
        <stp>Bar</stp>
        <stp/>
        <stp>High</stp>
        <stp>AM</stp>
        <stp>-228</stp>
        <stp>All</stp>
        <stp/>
        <stp/>
        <stp>FALSE</stp>
        <stp>T</stp>
        <tr r="D230" s="1"/>
      </tp>
      <tp>
        <v>561</v>
        <stp/>
        <stp>StudyData</stp>
        <stp>ZSE</stp>
        <stp>Bar</stp>
        <stp/>
        <stp>High</stp>
        <stp>AM</stp>
        <stp>-218</stp>
        <stp>All</stp>
        <stp/>
        <stp/>
        <stp>FALSE</stp>
        <stp>T</stp>
        <tr r="D220" s="1"/>
      </tp>
      <tp>
        <v>597</v>
        <stp/>
        <stp>StudyData</stp>
        <stp>ZSE</stp>
        <stp>Bar</stp>
        <stp/>
        <stp>High</stp>
        <stp>AM</stp>
        <stp>-208</stp>
        <stp>All</stp>
        <stp/>
        <stp/>
        <stp>FALSE</stp>
        <stp>T</stp>
        <tr r="D210" s="1"/>
      </tp>
      <tp>
        <v>482</v>
        <stp/>
        <stp>StudyData</stp>
        <stp>ZSE</stp>
        <stp>Bar</stp>
        <stp/>
        <stp>High</stp>
        <stp>AM</stp>
        <stp>-278</stp>
        <stp>All</stp>
        <stp/>
        <stp/>
        <stp>FALSE</stp>
        <stp>T</stp>
        <tr r="D280" s="1"/>
      </tp>
      <tp>
        <v>493.5</v>
        <stp/>
        <stp>StudyData</stp>
        <stp>ZSE</stp>
        <stp>Bar</stp>
        <stp/>
        <stp>High</stp>
        <stp>AM</stp>
        <stp>-268</stp>
        <stp>All</stp>
        <stp/>
        <stp/>
        <stp>FALSE</stp>
        <stp>T</stp>
        <tr r="D270" s="1"/>
      </tp>
      <tp>
        <v>520</v>
        <stp/>
        <stp>StudyData</stp>
        <stp>ZSE</stp>
        <stp>Bar</stp>
        <stp/>
        <stp>High</stp>
        <stp>AM</stp>
        <stp>-258</stp>
        <stp>All</stp>
        <stp/>
        <stp/>
        <stp>FALSE</stp>
        <stp>T</stp>
        <tr r="D260" s="1"/>
      </tp>
      <tp>
        <v>519.5</v>
        <stp/>
        <stp>StudyData</stp>
        <stp>ZSE</stp>
        <stp>Bar</stp>
        <stp/>
        <stp>High</stp>
        <stp>AM</stp>
        <stp>-248</stp>
        <stp>All</stp>
        <stp/>
        <stp/>
        <stp>FALSE</stp>
        <stp>T</stp>
        <tr r="D250" s="1"/>
      </tp>
      <tp>
        <v>654</v>
        <stp/>
        <stp>StudyData</stp>
        <stp>ZSE</stp>
        <stp>Bar</stp>
        <stp/>
        <stp>High</stp>
        <stp>AM</stp>
        <stp>-298</stp>
        <stp>All</stp>
        <stp/>
        <stp/>
        <stp>FALSE</stp>
        <stp>T</stp>
        <tr r="D300" s="1"/>
      </tp>
      <tp>
        <v>519</v>
        <stp/>
        <stp>StudyData</stp>
        <stp>ZSE</stp>
        <stp>Bar</stp>
        <stp/>
        <stp>High</stp>
        <stp>AM</stp>
        <stp>-288</stp>
        <stp>All</stp>
        <stp/>
        <stp/>
        <stp>FALSE</stp>
        <stp>T</stp>
        <tr r="D290" s="1"/>
      </tp>
      <tp>
        <v>209.25</v>
        <stp/>
        <stp>StudyData</stp>
        <stp>ZCE</stp>
        <stp>Bar</stp>
        <stp/>
        <stp>Low</stp>
        <stp>AM</stp>
        <stp>-215</stp>
        <stp>All</stp>
        <stp/>
        <stp/>
        <stp>FALSE</stp>
        <stp>T</stp>
        <tr r="E217" s="4"/>
      </tp>
      <tp>
        <v>204.75</v>
        <stp/>
        <stp>StudyData</stp>
        <stp>ZCE</stp>
        <stp>Bar</stp>
        <stp/>
        <stp>Low</stp>
        <stp>AM</stp>
        <stp>-205</stp>
        <stp>All</stp>
        <stp/>
        <stp/>
        <stp>FALSE</stp>
        <stp>T</stp>
        <tr r="E207" s="4"/>
      </tp>
      <tp>
        <v>209.5</v>
        <stp/>
        <stp>StudyData</stp>
        <stp>ZCE</stp>
        <stp>Bar</stp>
        <stp/>
        <stp>Low</stp>
        <stp>AM</stp>
        <stp>-235</stp>
        <stp>All</stp>
        <stp/>
        <stp/>
        <stp>FALSE</stp>
        <stp>T</stp>
        <tr r="E237" s="4"/>
      </tp>
      <tp>
        <v>278</v>
        <stp/>
        <stp>StudyData</stp>
        <stp>ZCE</stp>
        <stp>Bar</stp>
        <stp/>
        <stp>Low</stp>
        <stp>AM</stp>
        <stp>-225</stp>
        <stp>All</stp>
        <stp/>
        <stp/>
        <stp>FALSE</stp>
        <stp>T</stp>
        <tr r="E227" s="4"/>
      </tp>
      <tp>
        <v>201.5</v>
        <stp/>
        <stp>StudyData</stp>
        <stp>ZCE</stp>
        <stp>Bar</stp>
        <stp/>
        <stp>Low</stp>
        <stp>AM</stp>
        <stp>-255</stp>
        <stp>All</stp>
        <stp/>
        <stp/>
        <stp>FALSE</stp>
        <stp>T</stp>
        <tr r="E257" s="4"/>
      </tp>
      <tp>
        <v>249.5</v>
        <stp/>
        <stp>StudyData</stp>
        <stp>ZCE</stp>
        <stp>Bar</stp>
        <stp/>
        <stp>Low</stp>
        <stp>AM</stp>
        <stp>-245</stp>
        <stp>All</stp>
        <stp/>
        <stp/>
        <stp>FALSE</stp>
        <stp>T</stp>
        <tr r="E247" s="4"/>
      </tp>
      <tp>
        <v>222</v>
        <stp/>
        <stp>StudyData</stp>
        <stp>ZCE</stp>
        <stp>Bar</stp>
        <stp/>
        <stp>Low</stp>
        <stp>AM</stp>
        <stp>-275</stp>
        <stp>All</stp>
        <stp/>
        <stp/>
        <stp>FALSE</stp>
        <stp>T</stp>
        <tr r="E277" s="4"/>
      </tp>
      <tp>
        <v>206.5</v>
        <stp/>
        <stp>StudyData</stp>
        <stp>ZCE</stp>
        <stp>Bar</stp>
        <stp/>
        <stp>Low</stp>
        <stp>AM</stp>
        <stp>-265</stp>
        <stp>All</stp>
        <stp/>
        <stp/>
        <stp>FALSE</stp>
        <stp>T</stp>
        <tr r="E267" s="4"/>
      </tp>
      <tp>
        <v>223.5</v>
        <stp/>
        <stp>StudyData</stp>
        <stp>ZCE</stp>
        <stp>Bar</stp>
        <stp/>
        <stp>Low</stp>
        <stp>AM</stp>
        <stp>-295</stp>
        <stp>All</stp>
        <stp/>
        <stp/>
        <stp>FALSE</stp>
        <stp>T</stp>
        <tr r="E297" s="4"/>
      </tp>
      <tp>
        <v>211.5</v>
        <stp/>
        <stp>StudyData</stp>
        <stp>ZCE</stp>
        <stp>Bar</stp>
        <stp/>
        <stp>Low</stp>
        <stp>AM</stp>
        <stp>-285</stp>
        <stp>All</stp>
        <stp/>
        <stp/>
        <stp>FALSE</stp>
        <stp>T</stp>
        <tr r="E287" s="4"/>
      </tp>
      <tp>
        <v>471.25</v>
        <stp/>
        <stp>StudyData</stp>
        <stp>ZCE</stp>
        <stp>Bar</stp>
        <stp/>
        <stp>Low</stp>
        <stp>AM</stp>
        <stp>-115</stp>
        <stp>All</stp>
        <stp/>
        <stp/>
        <stp>FALSE</stp>
        <stp>T</stp>
        <tr r="E117" s="4"/>
      </tp>
      <tp>
        <v>465</v>
        <stp/>
        <stp>StudyData</stp>
        <stp>ZCE</stp>
        <stp>Bar</stp>
        <stp/>
        <stp>Low</stp>
        <stp>AM</stp>
        <stp>-105</stp>
        <stp>All</stp>
        <stp/>
        <stp/>
        <stp>FALSE</stp>
        <stp>T</stp>
        <tr r="E107" s="4"/>
      </tp>
      <tp>
        <v>588.25</v>
        <stp/>
        <stp>StudyData</stp>
        <stp>ZCE</stp>
        <stp>Bar</stp>
        <stp/>
        <stp>Low</stp>
        <stp>AM</stp>
        <stp>-135</stp>
        <stp>All</stp>
        <stp/>
        <stp/>
        <stp>FALSE</stp>
        <stp>T</stp>
        <tr r="E137" s="4"/>
      </tp>
      <tp>
        <v>705</v>
        <stp/>
        <stp>StudyData</stp>
        <stp>ZCE</stp>
        <stp>Bar</stp>
        <stp/>
        <stp>Low</stp>
        <stp>AM</stp>
        <stp>-125</stp>
        <stp>All</stp>
        <stp/>
        <stp/>
        <stp>FALSE</stp>
        <stp>T</stp>
        <tr r="E127" s="4"/>
      </tp>
      <tp>
        <v>344.25</v>
        <stp/>
        <stp>StudyData</stp>
        <stp>ZCE</stp>
        <stp>Bar</stp>
        <stp/>
        <stp>Low</stp>
        <stp>AM</stp>
        <stp>-155</stp>
        <stp>All</stp>
        <stp/>
        <stp/>
        <stp>FALSE</stp>
        <stp>T</stp>
        <tr r="E157" s="4"/>
      </tp>
      <tp>
        <v>595</v>
        <stp/>
        <stp>StudyData</stp>
        <stp>ZCE</stp>
        <stp>Bar</stp>
        <stp/>
        <stp>Low</stp>
        <stp>AM</stp>
        <stp>-145</stp>
        <stp>All</stp>
        <stp/>
        <stp/>
        <stp>FALSE</stp>
        <stp>T</stp>
        <tr r="E147" s="4"/>
      </tp>
      <tp>
        <v>562.75</v>
        <stp/>
        <stp>StudyData</stp>
        <stp>ZCE</stp>
        <stp>Bar</stp>
        <stp/>
        <stp>Low</stp>
        <stp>AM</stp>
        <stp>-175</stp>
        <stp>All</stp>
        <stp/>
        <stp/>
        <stp>FALSE</stp>
        <stp>T</stp>
        <tr r="E177" s="4"/>
      </tp>
      <tp>
        <v>396.5</v>
        <stp/>
        <stp>StudyData</stp>
        <stp>ZCE</stp>
        <stp>Bar</stp>
        <stp/>
        <stp>Low</stp>
        <stp>AM</stp>
        <stp>-165</stp>
        <stp>All</stp>
        <stp/>
        <stp/>
        <stp>FALSE</stp>
        <stp>T</stp>
        <tr r="E167" s="4"/>
      </tp>
      <tp>
        <v>320.5</v>
        <stp/>
        <stp>StudyData</stp>
        <stp>ZCE</stp>
        <stp>Bar</stp>
        <stp/>
        <stp>Low</stp>
        <stp>AM</stp>
        <stp>-195</stp>
        <stp>All</stp>
        <stp/>
        <stp/>
        <stp>FALSE</stp>
        <stp>T</stp>
        <tr r="E197" s="4"/>
      </tp>
      <tp>
        <v>335.5</v>
        <stp/>
        <stp>StudyData</stp>
        <stp>ZCE</stp>
        <stp>Bar</stp>
        <stp/>
        <stp>Low</stp>
        <stp>AM</stp>
        <stp>-185</stp>
        <stp>All</stp>
        <stp/>
        <stp/>
        <stp>FALSE</stp>
        <stp>T</stp>
        <tr r="E187" s="4"/>
      </tp>
      <tp>
        <v>609</v>
        <stp/>
        <stp>StudyData</stp>
        <stp>ZSE</stp>
        <stp>Bar</stp>
        <stp/>
        <stp>Low</stp>
        <stp>AM</stp>
        <stp>-215</stp>
        <stp>All</stp>
        <stp/>
        <stp/>
        <stp>FALSE</stp>
        <stp>T</stp>
        <tr r="E217" s="1"/>
      </tp>
      <tp>
        <v>564.5</v>
        <stp/>
        <stp>StudyData</stp>
        <stp>ZSE</stp>
        <stp>Bar</stp>
        <stp/>
        <stp>Low</stp>
        <stp>AM</stp>
        <stp>-205</stp>
        <stp>All</stp>
        <stp/>
        <stp/>
        <stp>FALSE</stp>
        <stp>T</stp>
        <tr r="E207" s="1"/>
      </tp>
      <tp>
        <v>507.5</v>
        <stp/>
        <stp>StudyData</stp>
        <stp>ZSE</stp>
        <stp>Bar</stp>
        <stp/>
        <stp>Low</stp>
        <stp>AM</stp>
        <stp>-235</stp>
        <stp>All</stp>
        <stp/>
        <stp/>
        <stp>FALSE</stp>
        <stp>T</stp>
        <tr r="E237" s="1"/>
      </tp>
      <tp>
        <v>812</v>
        <stp/>
        <stp>StudyData</stp>
        <stp>ZSE</stp>
        <stp>Bar</stp>
        <stp/>
        <stp>Low</stp>
        <stp>AM</stp>
        <stp>-225</stp>
        <stp>All</stp>
        <stp/>
        <stp/>
        <stp>FALSE</stp>
        <stp>T</stp>
        <tr r="E227" s="1"/>
      </tp>
      <tp>
        <v>428</v>
        <stp/>
        <stp>StudyData</stp>
        <stp>ZSE</stp>
        <stp>Bar</stp>
        <stp/>
        <stp>Low</stp>
        <stp>AM</stp>
        <stp>-255</stp>
        <stp>All</stp>
        <stp/>
        <stp/>
        <stp>FALSE</stp>
        <stp>T</stp>
        <tr r="E257" s="1"/>
      </tp>
      <tp>
        <v>544.75</v>
        <stp/>
        <stp>StudyData</stp>
        <stp>ZSE</stp>
        <stp>Bar</stp>
        <stp/>
        <stp>Low</stp>
        <stp>AM</stp>
        <stp>-245</stp>
        <stp>All</stp>
        <stp/>
        <stp/>
        <stp>FALSE</stp>
        <stp>T</stp>
        <tr r="E247" s="1"/>
      </tp>
      <tp>
        <v>501.5</v>
        <stp/>
        <stp>StudyData</stp>
        <stp>ZSE</stp>
        <stp>Bar</stp>
        <stp/>
        <stp>Low</stp>
        <stp>AM</stp>
        <stp>-275</stp>
        <stp>All</stp>
        <stp/>
        <stp/>
        <stp>FALSE</stp>
        <stp>T</stp>
        <tr r="E277" s="1"/>
      </tp>
      <tp>
        <v>456.25</v>
        <stp/>
        <stp>StudyData</stp>
        <stp>ZSE</stp>
        <stp>Bar</stp>
        <stp/>
        <stp>Low</stp>
        <stp>AM</stp>
        <stp>-265</stp>
        <stp>All</stp>
        <stp/>
        <stp/>
        <stp>FALSE</stp>
        <stp>T</stp>
        <tr r="E267" s="1"/>
      </tp>
      <tp>
        <v>560</v>
        <stp/>
        <stp>StudyData</stp>
        <stp>ZSE</stp>
        <stp>Bar</stp>
        <stp/>
        <stp>Low</stp>
        <stp>AM</stp>
        <stp>-295</stp>
        <stp>All</stp>
        <stp/>
        <stp/>
        <stp>FALSE</stp>
        <stp>T</stp>
        <tr r="E297" s="1"/>
      </tp>
      <tp>
        <v>452.25</v>
        <stp/>
        <stp>StudyData</stp>
        <stp>ZSE</stp>
        <stp>Bar</stp>
        <stp/>
        <stp>Low</stp>
        <stp>AM</stp>
        <stp>-285</stp>
        <stp>All</stp>
        <stp/>
        <stp/>
        <stp>FALSE</stp>
        <stp>T</stp>
        <tr r="E287" s="1"/>
      </tp>
      <tp>
        <v>1194.25</v>
        <stp/>
        <stp>StudyData</stp>
        <stp>ZSE</stp>
        <stp>Bar</stp>
        <stp/>
        <stp>Low</stp>
        <stp>AM</stp>
        <stp>-115</stp>
        <stp>All</stp>
        <stp/>
        <stp/>
        <stp>FALSE</stp>
        <stp>T</stp>
        <tr r="E117" s="1"/>
      </tp>
      <tp>
        <v>1441.75</v>
        <stp/>
        <stp>StudyData</stp>
        <stp>ZSE</stp>
        <stp>Bar</stp>
        <stp/>
        <stp>Low</stp>
        <stp>AM</stp>
        <stp>-105</stp>
        <stp>All</stp>
        <stp/>
        <stp/>
        <stp>FALSE</stp>
        <stp>T</stp>
        <tr r="E107" s="1"/>
      </tp>
      <tp>
        <v>1102.75</v>
        <stp/>
        <stp>StudyData</stp>
        <stp>ZSE</stp>
        <stp>Bar</stp>
        <stp/>
        <stp>Low</stp>
        <stp>AM</stp>
        <stp>-135</stp>
        <stp>All</stp>
        <stp/>
        <stp/>
        <stp>FALSE</stp>
        <stp>T</stp>
        <tr r="E137" s="1"/>
      </tp>
      <tp>
        <v>1557.5</v>
        <stp/>
        <stp>StudyData</stp>
        <stp>ZSE</stp>
        <stp>Bar</stp>
        <stp/>
        <stp>Low</stp>
        <stp>AM</stp>
        <stp>-125</stp>
        <stp>All</stp>
        <stp/>
        <stp/>
        <stp>FALSE</stp>
        <stp>T</stp>
        <tr r="E127" s="1"/>
      </tp>
      <tp>
        <v>921.75</v>
        <stp/>
        <stp>StudyData</stp>
        <stp>ZSE</stp>
        <stp>Bar</stp>
        <stp/>
        <stp>Low</stp>
        <stp>AM</stp>
        <stp>-155</stp>
        <stp>All</stp>
        <stp/>
        <stp/>
        <stp>FALSE</stp>
        <stp>T</stp>
        <tr r="E157" s="1"/>
      </tp>
      <tp>
        <v>1355.25</v>
        <stp/>
        <stp>StudyData</stp>
        <stp>ZSE</stp>
        <stp>Bar</stp>
        <stp/>
        <stp>Low</stp>
        <stp>AM</stp>
        <stp>-145</stp>
        <stp>All</stp>
        <stp/>
        <stp/>
        <stp>FALSE</stp>
        <stp>T</stp>
        <tr r="E147" s="1"/>
      </tp>
      <tp>
        <v>1351.75</v>
        <stp/>
        <stp>StudyData</stp>
        <stp>ZSE</stp>
        <stp>Bar</stp>
        <stp/>
        <stp>Low</stp>
        <stp>AM</stp>
        <stp>-175</stp>
        <stp>All</stp>
        <stp/>
        <stp/>
        <stp>FALSE</stp>
        <stp>T</stp>
        <tr r="E177" s="1"/>
      </tp>
      <tp>
        <v>1044</v>
        <stp/>
        <stp>StudyData</stp>
        <stp>ZSE</stp>
        <stp>Bar</stp>
        <stp/>
        <stp>Low</stp>
        <stp>AM</stp>
        <stp>-165</stp>
        <stp>All</stp>
        <stp/>
        <stp/>
        <stp>FALSE</stp>
        <stp>T</stp>
        <tr r="E167" s="1"/>
      </tp>
      <tp>
        <v>641.5</v>
        <stp/>
        <stp>StudyData</stp>
        <stp>ZSE</stp>
        <stp>Bar</stp>
        <stp/>
        <stp>Low</stp>
        <stp>AM</stp>
        <stp>-195</stp>
        <stp>All</stp>
        <stp/>
        <stp/>
        <stp>FALSE</stp>
        <stp>T</stp>
        <tr r="E197" s="1"/>
      </tp>
      <tp>
        <v>885.5</v>
        <stp/>
        <stp>StudyData</stp>
        <stp>ZSE</stp>
        <stp>Bar</stp>
        <stp/>
        <stp>Low</stp>
        <stp>AM</stp>
        <stp>-185</stp>
        <stp>All</stp>
        <stp/>
        <stp/>
        <stp>FALSE</stp>
        <stp>T</stp>
        <tr r="E187" s="1"/>
      </tp>
      <tp>
        <v>703.75</v>
        <stp/>
        <stp>StudyData</stp>
        <stp>ZCE</stp>
        <stp>Bar</stp>
        <stp/>
        <stp>High</stp>
        <stp>AM</stp>
        <stp>-139</stp>
        <stp>All</stp>
        <stp/>
        <stp/>
        <stp>FALSE</stp>
        <stp>T</stp>
        <tr r="D141" s="4"/>
      </tp>
      <tp>
        <v>644.5</v>
        <stp/>
        <stp>StudyData</stp>
        <stp>ZCE</stp>
        <stp>Bar</stp>
        <stp/>
        <stp>High</stp>
        <stp>AM</stp>
        <stp>-129</stp>
        <stp>All</stp>
        <stp/>
        <stp/>
        <stp>FALSE</stp>
        <stp>T</stp>
        <tr r="D131" s="4"/>
      </tp>
      <tp>
        <v>737.75</v>
        <stp/>
        <stp>StudyData</stp>
        <stp>ZCE</stp>
        <stp>Bar</stp>
        <stp/>
        <stp>High</stp>
        <stp>AM</stp>
        <stp>-119</stp>
        <stp>All</stp>
        <stp/>
        <stp/>
        <stp>FALSE</stp>
        <stp>T</stp>
        <tr r="D121" s="4"/>
      </tp>
      <tp>
        <v>435.5</v>
        <stp/>
        <stp>StudyData</stp>
        <stp>ZCE</stp>
        <stp>Bar</stp>
        <stp/>
        <stp>High</stp>
        <stp>AM</stp>
        <stp>-109</stp>
        <stp>All</stp>
        <stp/>
        <stp/>
        <stp>FALSE</stp>
        <stp>T</stp>
        <tr r="D111" s="4"/>
      </tp>
      <tp>
        <v>588</v>
        <stp/>
        <stp>StudyData</stp>
        <stp>ZCE</stp>
        <stp>Bar</stp>
        <stp/>
        <stp>High</stp>
        <stp>AM</stp>
        <stp>-179</stp>
        <stp>All</stp>
        <stp/>
        <stp/>
        <stp>FALSE</stp>
        <stp>T</stp>
        <tr r="D181" s="4"/>
      </tp>
      <tp>
        <v>429</v>
        <stp/>
        <stp>StudyData</stp>
        <stp>ZCE</stp>
        <stp>Bar</stp>
        <stp/>
        <stp>High</stp>
        <stp>AM</stp>
        <stp>-169</stp>
        <stp>All</stp>
        <stp/>
        <stp/>
        <stp>FALSE</stp>
        <stp>T</stp>
        <tr r="D171" s="4"/>
      </tp>
      <tp>
        <v>409.5</v>
        <stp/>
        <stp>StudyData</stp>
        <stp>ZCE</stp>
        <stp>Bar</stp>
        <stp/>
        <stp>High</stp>
        <stp>AM</stp>
        <stp>-159</stp>
        <stp>All</stp>
        <stp/>
        <stp/>
        <stp>FALSE</stp>
        <stp>T</stp>
        <tr r="D161" s="4"/>
      </tp>
      <tp>
        <v>528.75</v>
        <stp/>
        <stp>StudyData</stp>
        <stp>ZCE</stp>
        <stp>Bar</stp>
        <stp/>
        <stp>High</stp>
        <stp>AM</stp>
        <stp>-149</stp>
        <stp>All</stp>
        <stp/>
        <stp/>
        <stp>FALSE</stp>
        <stp>T</stp>
        <tr r="D151" s="4"/>
      </tp>
      <tp>
        <v>284</v>
        <stp/>
        <stp>StudyData</stp>
        <stp>ZCE</stp>
        <stp>Bar</stp>
        <stp/>
        <stp>High</stp>
        <stp>AM</stp>
        <stp>-199</stp>
        <stp>All</stp>
        <stp/>
        <stp/>
        <stp>FALSE</stp>
        <stp>T</stp>
        <tr r="D201" s="4"/>
      </tp>
      <tp>
        <v>401</v>
        <stp/>
        <stp>StudyData</stp>
        <stp>ZCE</stp>
        <stp>Bar</stp>
        <stp/>
        <stp>High</stp>
        <stp>AM</stp>
        <stp>-189</stp>
        <stp>All</stp>
        <stp/>
        <stp/>
        <stp>FALSE</stp>
        <stp>T</stp>
        <tr r="D191" s="4"/>
      </tp>
      <tp>
        <v>241.25</v>
        <stp/>
        <stp>StudyData</stp>
        <stp>ZCE</stp>
        <stp>Bar</stp>
        <stp/>
        <stp>High</stp>
        <stp>AM</stp>
        <stp>-239</stp>
        <stp>All</stp>
        <stp/>
        <stp/>
        <stp>FALSE</stp>
        <stp>T</stp>
        <tr r="D241" s="4"/>
      </tp>
      <tp>
        <v>281.5</v>
        <stp/>
        <stp>StudyData</stp>
        <stp>ZCE</stp>
        <stp>Bar</stp>
        <stp/>
        <stp>High</stp>
        <stp>AM</stp>
        <stp>-229</stp>
        <stp>All</stp>
        <stp/>
        <stp/>
        <stp>FALSE</stp>
        <stp>T</stp>
        <tr r="D231" s="4"/>
      </tp>
      <tp>
        <v>208.5</v>
        <stp/>
        <stp>StudyData</stp>
        <stp>ZCE</stp>
        <stp>Bar</stp>
        <stp/>
        <stp>High</stp>
        <stp>AM</stp>
        <stp>-219</stp>
        <stp>All</stp>
        <stp/>
        <stp/>
        <stp>FALSE</stp>
        <stp>T</stp>
        <tr r="D221" s="4"/>
      </tp>
      <tp>
        <v>222.75</v>
        <stp/>
        <stp>StudyData</stp>
        <stp>ZCE</stp>
        <stp>Bar</stp>
        <stp/>
        <stp>High</stp>
        <stp>AM</stp>
        <stp>-209</stp>
        <stp>All</stp>
        <stp/>
        <stp/>
        <stp>FALSE</stp>
        <stp>T</stp>
        <tr r="D211" s="4"/>
      </tp>
      <tp>
        <v>203.75</v>
        <stp/>
        <stp>StudyData</stp>
        <stp>ZCE</stp>
        <stp>Bar</stp>
        <stp/>
        <stp>High</stp>
        <stp>AM</stp>
        <stp>-279</stp>
        <stp>All</stp>
        <stp/>
        <stp/>
        <stp>FALSE</stp>
        <stp>T</stp>
        <tr r="D281" s="4"/>
      </tp>
      <tp>
        <v>199.75</v>
        <stp/>
        <stp>StudyData</stp>
        <stp>ZCE</stp>
        <stp>Bar</stp>
        <stp/>
        <stp>High</stp>
        <stp>AM</stp>
        <stp>-269</stp>
        <stp>All</stp>
        <stp/>
        <stp/>
        <stp>FALSE</stp>
        <stp>T</stp>
        <tr r="D271" s="4"/>
      </tp>
      <tp>
        <v>247.25</v>
        <stp/>
        <stp>StudyData</stp>
        <stp>ZCE</stp>
        <stp>Bar</stp>
        <stp/>
        <stp>High</stp>
        <stp>AM</stp>
        <stp>-259</stp>
        <stp>All</stp>
        <stp/>
        <stp/>
        <stp>FALSE</stp>
        <stp>T</stp>
        <tr r="D261" s="4"/>
      </tp>
      <tp>
        <v>216.75</v>
        <stp/>
        <stp>StudyData</stp>
        <stp>ZCE</stp>
        <stp>Bar</stp>
        <stp/>
        <stp>High</stp>
        <stp>AM</stp>
        <stp>-249</stp>
        <stp>All</stp>
        <stp/>
        <stp/>
        <stp>FALSE</stp>
        <stp>T</stp>
        <tr r="D251" s="4"/>
      </tp>
      <tp>
        <v>282.5</v>
        <stp/>
        <stp>StudyData</stp>
        <stp>ZCE</stp>
        <stp>Bar</stp>
        <stp/>
        <stp>High</stp>
        <stp>AM</stp>
        <stp>-299</stp>
        <stp>All</stp>
        <stp/>
        <stp/>
        <stp>FALSE</stp>
        <stp>T</stp>
        <tr r="D301" s="4"/>
      </tp>
      <tp>
        <v>224.5</v>
        <stp/>
        <stp>StudyData</stp>
        <stp>ZCE</stp>
        <stp>Bar</stp>
        <stp/>
        <stp>High</stp>
        <stp>AM</stp>
        <stp>-289</stp>
        <stp>All</stp>
        <stp/>
        <stp/>
        <stp>FALSE</stp>
        <stp>T</stp>
        <tr r="D291" s="4"/>
      </tp>
      <tp>
        <v>1409.5</v>
        <stp/>
        <stp>StudyData</stp>
        <stp>ZSE</stp>
        <stp>Bar</stp>
        <stp/>
        <stp>High</stp>
        <stp>AM</stp>
        <stp>-139</stp>
        <stp>All</stp>
        <stp/>
        <stp/>
        <stp>FALSE</stp>
        <stp>T</stp>
        <tr r="D141" s="1"/>
      </tp>
      <tp>
        <v>1512.5</v>
        <stp/>
        <stp>StudyData</stp>
        <stp>ZSE</stp>
        <stp>Bar</stp>
        <stp/>
        <stp>High</stp>
        <stp>AM</stp>
        <stp>-129</stp>
        <stp>All</stp>
        <stp/>
        <stp/>
        <stp>FALSE</stp>
        <stp>T</stp>
        <tr r="D131" s="1"/>
      </tp>
      <tp>
        <v>1484.75</v>
        <stp/>
        <stp>StudyData</stp>
        <stp>ZSE</stp>
        <stp>Bar</stp>
        <stp/>
        <stp>High</stp>
        <stp>AM</stp>
        <stp>-119</stp>
        <stp>All</stp>
        <stp/>
        <stp/>
        <stp>FALSE</stp>
        <stp>T</stp>
        <tr r="D121" s="1"/>
      </tp>
      <tp>
        <v>1330.5</v>
        <stp/>
        <stp>StudyData</stp>
        <stp>ZSE</stp>
        <stp>Bar</stp>
        <stp/>
        <stp>High</stp>
        <stp>AM</stp>
        <stp>-109</stp>
        <stp>All</stp>
        <stp/>
        <stp/>
        <stp>FALSE</stp>
        <stp>T</stp>
        <tr r="D111" s="1"/>
      </tp>
      <tp>
        <v>1586.25</v>
        <stp/>
        <stp>StudyData</stp>
        <stp>ZSE</stp>
        <stp>Bar</stp>
        <stp/>
        <stp>High</stp>
        <stp>AM</stp>
        <stp>-179</stp>
        <stp>All</stp>
        <stp/>
        <stp/>
        <stp>FALSE</stp>
        <stp>T</stp>
        <tr r="D181" s="1"/>
      </tp>
      <tp>
        <v>1060.25</v>
        <stp/>
        <stp>StudyData</stp>
        <stp>ZSE</stp>
        <stp>Bar</stp>
        <stp/>
        <stp>High</stp>
        <stp>AM</stp>
        <stp>-169</stp>
        <stp>All</stp>
        <stp/>
        <stp/>
        <stp>FALSE</stp>
        <stp>T</stp>
        <tr r="D171" s="1"/>
      </tp>
      <tp>
        <v>1069.25</v>
        <stp/>
        <stp>StudyData</stp>
        <stp>ZSE</stp>
        <stp>Bar</stp>
        <stp/>
        <stp>High</stp>
        <stp>AM</stp>
        <stp>-159</stp>
        <stp>All</stp>
        <stp/>
        <stp/>
        <stp>FALSE</stp>
        <stp>T</stp>
        <tr r="D161" s="1"/>
      </tp>
      <tp>
        <v>1144</v>
        <stp/>
        <stp>StudyData</stp>
        <stp>ZSE</stp>
        <stp>Bar</stp>
        <stp/>
        <stp>High</stp>
        <stp>AM</stp>
        <stp>-149</stp>
        <stp>All</stp>
        <stp/>
        <stp/>
        <stp>FALSE</stp>
        <stp>T</stp>
        <tr r="D151" s="1"/>
      </tp>
      <tp>
        <v>641</v>
        <stp/>
        <stp>StudyData</stp>
        <stp>ZSE</stp>
        <stp>Bar</stp>
        <stp/>
        <stp>High</stp>
        <stp>AM</stp>
        <stp>-199</stp>
        <stp>All</stp>
        <stp/>
        <stp/>
        <stp>FALSE</stp>
        <stp>T</stp>
        <tr r="D201" s="1"/>
      </tp>
      <tp>
        <v>815.75</v>
        <stp/>
        <stp>StudyData</stp>
        <stp>ZSE</stp>
        <stp>Bar</stp>
        <stp/>
        <stp>High</stp>
        <stp>AM</stp>
        <stp>-189</stp>
        <stp>All</stp>
        <stp/>
        <stp/>
        <stp>FALSE</stp>
        <stp>T</stp>
        <tr r="D191" s="1"/>
      </tp>
      <tp>
        <v>581.5</v>
        <stp/>
        <stp>StudyData</stp>
        <stp>ZSE</stp>
        <stp>Bar</stp>
        <stp/>
        <stp>High</stp>
        <stp>AM</stp>
        <stp>-239</stp>
        <stp>All</stp>
        <stp/>
        <stp/>
        <stp>FALSE</stp>
        <stp>T</stp>
        <tr r="D241" s="1"/>
      </tp>
      <tp>
        <v>855</v>
        <stp/>
        <stp>StudyData</stp>
        <stp>ZSE</stp>
        <stp>Bar</stp>
        <stp/>
        <stp>High</stp>
        <stp>AM</stp>
        <stp>-229</stp>
        <stp>All</stp>
        <stp/>
        <stp/>
        <stp>FALSE</stp>
        <stp>T</stp>
        <tr r="D231" s="1"/>
      </tp>
      <tp>
        <v>562</v>
        <stp/>
        <stp>StudyData</stp>
        <stp>ZSE</stp>
        <stp>Bar</stp>
        <stp/>
        <stp>High</stp>
        <stp>AM</stp>
        <stp>-219</stp>
        <stp>All</stp>
        <stp/>
        <stp/>
        <stp>FALSE</stp>
        <stp>T</stp>
        <tr r="D221" s="1"/>
      </tp>
      <tp>
        <v>614.25</v>
        <stp/>
        <stp>StudyData</stp>
        <stp>ZSE</stp>
        <stp>Bar</stp>
        <stp/>
        <stp>High</stp>
        <stp>AM</stp>
        <stp>-209</stp>
        <stp>All</stp>
        <stp/>
        <stp/>
        <stp>FALSE</stp>
        <stp>T</stp>
        <tr r="D211" s="1"/>
      </tp>
      <tp>
        <v>489</v>
        <stp/>
        <stp>StudyData</stp>
        <stp>ZSE</stp>
        <stp>Bar</stp>
        <stp/>
        <stp>High</stp>
        <stp>AM</stp>
        <stp>-279</stp>
        <stp>All</stp>
        <stp/>
        <stp/>
        <stp>FALSE</stp>
        <stp>T</stp>
        <tr r="D281" s="1"/>
      </tp>
      <tp>
        <v>515.5</v>
        <stp/>
        <stp>StudyData</stp>
        <stp>ZSE</stp>
        <stp>Bar</stp>
        <stp/>
        <stp>High</stp>
        <stp>AM</stp>
        <stp>-269</stp>
        <stp>All</stp>
        <stp/>
        <stp/>
        <stp>FALSE</stp>
        <stp>T</stp>
        <tr r="D271" s="1"/>
      </tp>
      <tp>
        <v>538</v>
        <stp/>
        <stp>StudyData</stp>
        <stp>ZSE</stp>
        <stp>Bar</stp>
        <stp/>
        <stp>High</stp>
        <stp>AM</stp>
        <stp>-259</stp>
        <stp>All</stp>
        <stp/>
        <stp/>
        <stp>FALSE</stp>
        <stp>T</stp>
        <tr r="D261" s="1"/>
      </tp>
      <tp>
        <v>510.75</v>
        <stp/>
        <stp>StudyData</stp>
        <stp>ZSE</stp>
        <stp>Bar</stp>
        <stp/>
        <stp>High</stp>
        <stp>AM</stp>
        <stp>-249</stp>
        <stp>All</stp>
        <stp/>
        <stp/>
        <stp>FALSE</stp>
        <stp>T</stp>
        <tr r="D251" s="1"/>
      </tp>
      <tp>
        <v>679</v>
        <stp/>
        <stp>StudyData</stp>
        <stp>ZSE</stp>
        <stp>Bar</stp>
        <stp/>
        <stp>High</stp>
        <stp>AM</stp>
        <stp>-299</stp>
        <stp>All</stp>
        <stp/>
        <stp/>
        <stp>FALSE</stp>
        <stp>T</stp>
        <tr r="D301" s="1"/>
      </tp>
      <tp>
        <v>558.75</v>
        <stp/>
        <stp>StudyData</stp>
        <stp>ZSE</stp>
        <stp>Bar</stp>
        <stp/>
        <stp>High</stp>
        <stp>AM</stp>
        <stp>-289</stp>
        <stp>All</stp>
        <stp/>
        <stp/>
        <stp>FALSE</stp>
        <stp>T</stp>
        <tr r="D291" s="1"/>
      </tp>
      <tp>
        <v>203</v>
        <stp/>
        <stp>StudyData</stp>
        <stp>ZCE</stp>
        <stp>Bar</stp>
        <stp/>
        <stp>Low</stp>
        <stp>AM</stp>
        <stp>-214</stp>
        <stp>All</stp>
        <stp/>
        <stp/>
        <stp>FALSE</stp>
        <stp>T</stp>
        <tr r="E216" s="4"/>
      </tp>
      <tp>
        <v>215.5</v>
        <stp/>
        <stp>StudyData</stp>
        <stp>ZCE</stp>
        <stp>Bar</stp>
        <stp/>
        <stp>Low</stp>
        <stp>AM</stp>
        <stp>-204</stp>
        <stp>All</stp>
        <stp/>
        <stp/>
        <stp>FALSE</stp>
        <stp>T</stp>
        <tr r="E206" s="4"/>
      </tp>
      <tp>
        <v>212</v>
        <stp/>
        <stp>StudyData</stp>
        <stp>ZCE</stp>
        <stp>Bar</stp>
        <stp/>
        <stp>Low</stp>
        <stp>AM</stp>
        <stp>-234</stp>
        <stp>All</stp>
        <stp/>
        <stp/>
        <stp>FALSE</stp>
        <stp>T</stp>
        <tr r="E236" s="4"/>
      </tp>
      <tp>
        <v>264.75</v>
        <stp/>
        <stp>StudyData</stp>
        <stp>ZCE</stp>
        <stp>Bar</stp>
        <stp/>
        <stp>Low</stp>
        <stp>AM</stp>
        <stp>-224</stp>
        <stp>All</stp>
        <stp/>
        <stp/>
        <stp>FALSE</stp>
        <stp>T</stp>
        <tr r="E226" s="4"/>
      </tp>
      <tp>
        <v>208</v>
        <stp/>
        <stp>StudyData</stp>
        <stp>ZCE</stp>
        <stp>Bar</stp>
        <stp/>
        <stp>Low</stp>
        <stp>AM</stp>
        <stp>-254</stp>
        <stp>All</stp>
        <stp/>
        <stp/>
        <stp>FALSE</stp>
        <stp>T</stp>
        <tr r="E256" s="4"/>
      </tp>
      <tp>
        <v>243.25</v>
        <stp/>
        <stp>StudyData</stp>
        <stp>ZCE</stp>
        <stp>Bar</stp>
        <stp/>
        <stp>Low</stp>
        <stp>AM</stp>
        <stp>-244</stp>
        <stp>All</stp>
        <stp/>
        <stp/>
        <stp>FALSE</stp>
        <stp>T</stp>
        <tr r="E246" s="4"/>
      </tp>
      <tp>
        <v>222.5</v>
        <stp/>
        <stp>StudyData</stp>
        <stp>ZCE</stp>
        <stp>Bar</stp>
        <stp/>
        <stp>Low</stp>
        <stp>AM</stp>
        <stp>-274</stp>
        <stp>All</stp>
        <stp/>
        <stp/>
        <stp>FALSE</stp>
        <stp>T</stp>
        <tr r="E276" s="4"/>
      </tp>
      <tp>
        <v>208.5</v>
        <stp/>
        <stp>StudyData</stp>
        <stp>ZCE</stp>
        <stp>Bar</stp>
        <stp/>
        <stp>Low</stp>
        <stp>AM</stp>
        <stp>-264</stp>
        <stp>All</stp>
        <stp/>
        <stp/>
        <stp>FALSE</stp>
        <stp>T</stp>
        <tr r="E266" s="4"/>
      </tp>
      <tp>
        <v>199.25</v>
        <stp/>
        <stp>StudyData</stp>
        <stp>ZCE</stp>
        <stp>Bar</stp>
        <stp/>
        <stp>Low</stp>
        <stp>AM</stp>
        <stp>-294</stp>
        <stp>All</stp>
        <stp/>
        <stp/>
        <stp>FALSE</stp>
        <stp>T</stp>
        <tr r="E296" s="4"/>
      </tp>
      <tp>
        <v>214</v>
        <stp/>
        <stp>StudyData</stp>
        <stp>ZCE</stp>
        <stp>Bar</stp>
        <stp/>
        <stp>Low</stp>
        <stp>AM</stp>
        <stp>-284</stp>
        <stp>All</stp>
        <stp/>
        <stp/>
        <stp>FALSE</stp>
        <stp>T</stp>
        <tr r="E286" s="4"/>
      </tp>
      <tp>
        <v>445.75</v>
        <stp/>
        <stp>StudyData</stp>
        <stp>ZCE</stp>
        <stp>Bar</stp>
        <stp/>
        <stp>Low</stp>
        <stp>AM</stp>
        <stp>-114</stp>
        <stp>All</stp>
        <stp/>
        <stp/>
        <stp>FALSE</stp>
        <stp>T</stp>
        <tr r="E116" s="4"/>
      </tp>
      <tp>
        <v>423.5</v>
        <stp/>
        <stp>StudyData</stp>
        <stp>ZCE</stp>
        <stp>Bar</stp>
        <stp/>
        <stp>Low</stp>
        <stp>AM</stp>
        <stp>-104</stp>
        <stp>All</stp>
        <stp/>
        <stp/>
        <stp>FALSE</stp>
        <stp>T</stp>
        <tr r="E106" s="4"/>
      </tp>
      <tp>
        <v>576.25</v>
        <stp/>
        <stp>StudyData</stp>
        <stp>ZCE</stp>
        <stp>Bar</stp>
        <stp/>
        <stp>Low</stp>
        <stp>AM</stp>
        <stp>-134</stp>
        <stp>All</stp>
        <stp/>
        <stp/>
        <stp>FALSE</stp>
        <stp>T</stp>
        <tr r="E136" s="4"/>
      </tp>
      <tp>
        <v>732.25</v>
        <stp/>
        <stp>StudyData</stp>
        <stp>ZCE</stp>
        <stp>Bar</stp>
        <stp/>
        <stp>Low</stp>
        <stp>AM</stp>
        <stp>-124</stp>
        <stp>All</stp>
        <stp/>
        <stp/>
        <stp>FALSE</stp>
        <stp>T</stp>
        <tr r="E126" s="4"/>
      </tp>
      <tp>
        <v>343.5</v>
        <stp/>
        <stp>StudyData</stp>
        <stp>ZCE</stp>
        <stp>Bar</stp>
        <stp/>
        <stp>Low</stp>
        <stp>AM</stp>
        <stp>-154</stp>
        <stp>All</stp>
        <stp/>
        <stp/>
        <stp>FALSE</stp>
        <stp>T</stp>
        <tr r="E156" s="4"/>
      </tp>
      <tp>
        <v>655.75</v>
        <stp/>
        <stp>StudyData</stp>
        <stp>ZCE</stp>
        <stp>Bar</stp>
        <stp/>
        <stp>Low</stp>
        <stp>AM</stp>
        <stp>-144</stp>
        <stp>All</stp>
        <stp/>
        <stp/>
        <stp>FALSE</stp>
        <stp>T</stp>
        <tr r="E146" s="4"/>
      </tp>
      <tp>
        <v>504.5</v>
        <stp/>
        <stp>StudyData</stp>
        <stp>ZCE</stp>
        <stp>Bar</stp>
        <stp/>
        <stp>Low</stp>
        <stp>AM</stp>
        <stp>-174</stp>
        <stp>All</stp>
        <stp/>
        <stp/>
        <stp>FALSE</stp>
        <stp>T</stp>
        <tr r="E176" s="4"/>
      </tp>
      <tp>
        <v>367.25</v>
        <stp/>
        <stp>StudyData</stp>
        <stp>ZCE</stp>
        <stp>Bar</stp>
        <stp/>
        <stp>Low</stp>
        <stp>AM</stp>
        <stp>-164</stp>
        <stp>All</stp>
        <stp/>
        <stp/>
        <stp>FALSE</stp>
        <stp>T</stp>
        <tr r="E166" s="4"/>
      </tp>
      <tp>
        <v>362</v>
        <stp/>
        <stp>StudyData</stp>
        <stp>ZCE</stp>
        <stp>Bar</stp>
        <stp/>
        <stp>Low</stp>
        <stp>AM</stp>
        <stp>-194</stp>
        <stp>All</stp>
        <stp/>
        <stp/>
        <stp>FALSE</stp>
        <stp>T</stp>
        <tr r="E196" s="4"/>
      </tp>
      <tp>
        <v>335</v>
        <stp/>
        <stp>StudyData</stp>
        <stp>ZCE</stp>
        <stp>Bar</stp>
        <stp/>
        <stp>Low</stp>
        <stp>AM</stp>
        <stp>-184</stp>
        <stp>All</stp>
        <stp/>
        <stp/>
        <stp>FALSE</stp>
        <stp>T</stp>
        <tr r="E186" s="4"/>
      </tp>
      <tp>
        <v>602</v>
        <stp/>
        <stp>StudyData</stp>
        <stp>ZSE</stp>
        <stp>Bar</stp>
        <stp/>
        <stp>Low</stp>
        <stp>AM</stp>
        <stp>-214</stp>
        <stp>All</stp>
        <stp/>
        <stp/>
        <stp>FALSE</stp>
        <stp>T</stp>
        <tr r="E216" s="1"/>
      </tp>
      <tp>
        <v>571</v>
        <stp/>
        <stp>StudyData</stp>
        <stp>ZSE</stp>
        <stp>Bar</stp>
        <stp/>
        <stp>Low</stp>
        <stp>AM</stp>
        <stp>-204</stp>
        <stp>All</stp>
        <stp/>
        <stp/>
        <stp>FALSE</stp>
        <stp>T</stp>
        <tr r="E206" s="1"/>
      </tp>
      <tp>
        <v>509</v>
        <stp/>
        <stp>StudyData</stp>
        <stp>ZSE</stp>
        <stp>Bar</stp>
        <stp/>
        <stp>Low</stp>
        <stp>AM</stp>
        <stp>-234</stp>
        <stp>All</stp>
        <stp/>
        <stp/>
        <stp>FALSE</stp>
        <stp>T</stp>
        <tr r="E236" s="1"/>
      </tp>
      <tp>
        <v>660.5</v>
        <stp/>
        <stp>StudyData</stp>
        <stp>ZSE</stp>
        <stp>Bar</stp>
        <stp/>
        <stp>Low</stp>
        <stp>AM</stp>
        <stp>-224</stp>
        <stp>All</stp>
        <stp/>
        <stp/>
        <stp>FALSE</stp>
        <stp>T</stp>
        <tr r="E226" s="1"/>
      </tp>
      <tp>
        <v>421</v>
        <stp/>
        <stp>StudyData</stp>
        <stp>ZSE</stp>
        <stp>Bar</stp>
        <stp/>
        <stp>Low</stp>
        <stp>AM</stp>
        <stp>-254</stp>
        <stp>All</stp>
        <stp/>
        <stp/>
        <stp>FALSE</stp>
        <stp>T</stp>
        <tr r="E256" s="1"/>
      </tp>
      <tp>
        <v>522</v>
        <stp/>
        <stp>StudyData</stp>
        <stp>ZSE</stp>
        <stp>Bar</stp>
        <stp/>
        <stp>Low</stp>
        <stp>AM</stp>
        <stp>-244</stp>
        <stp>All</stp>
        <stp/>
        <stp/>
        <stp>FALSE</stp>
        <stp>T</stp>
        <tr r="E246" s="1"/>
      </tp>
      <tp>
        <v>525.25</v>
        <stp/>
        <stp>StudyData</stp>
        <stp>ZSE</stp>
        <stp>Bar</stp>
        <stp/>
        <stp>Low</stp>
        <stp>AM</stp>
        <stp>-274</stp>
        <stp>All</stp>
        <stp/>
        <stp/>
        <stp>FALSE</stp>
        <stp>T</stp>
        <tr r="E276" s="1"/>
      </tp>
      <tp>
        <v>444.75</v>
        <stp/>
        <stp>StudyData</stp>
        <stp>ZSE</stp>
        <stp>Bar</stp>
        <stp/>
        <stp>Low</stp>
        <stp>AM</stp>
        <stp>-264</stp>
        <stp>All</stp>
        <stp/>
        <stp/>
        <stp>FALSE</stp>
        <stp>T</stp>
        <tr r="E266" s="1"/>
      </tp>
      <tp>
        <v>510.5</v>
        <stp/>
        <stp>StudyData</stp>
        <stp>ZSE</stp>
        <stp>Bar</stp>
        <stp/>
        <stp>Low</stp>
        <stp>AM</stp>
        <stp>-294</stp>
        <stp>All</stp>
        <stp/>
        <stp/>
        <stp>FALSE</stp>
        <stp>T</stp>
        <tr r="E296" s="1"/>
      </tp>
      <tp>
        <v>452.75</v>
        <stp/>
        <stp>StudyData</stp>
        <stp>ZSE</stp>
        <stp>Bar</stp>
        <stp/>
        <stp>Low</stp>
        <stp>AM</stp>
        <stp>-284</stp>
        <stp>All</stp>
        <stp/>
        <stp/>
        <stp>FALSE</stp>
        <stp>T</stp>
        <tr r="E286" s="1"/>
      </tp>
      <tp>
        <v>1162.5</v>
        <stp/>
        <stp>StudyData</stp>
        <stp>ZSE</stp>
        <stp>Bar</stp>
        <stp/>
        <stp>Low</stp>
        <stp>AM</stp>
        <stp>-114</stp>
        <stp>All</stp>
        <stp/>
        <stp/>
        <stp>FALSE</stp>
        <stp>T</stp>
        <tr r="E116" s="1"/>
      </tp>
      <tp>
        <v>1151.5</v>
        <stp/>
        <stp>StudyData</stp>
        <stp>ZSE</stp>
        <stp>Bar</stp>
        <stp/>
        <stp>Low</stp>
        <stp>AM</stp>
        <stp>-104</stp>
        <stp>All</stp>
        <stp/>
        <stp/>
        <stp>FALSE</stp>
        <stp>T</stp>
        <tr r="E106" s="1"/>
      </tp>
      <tp>
        <v>1094.25</v>
        <stp/>
        <stp>StudyData</stp>
        <stp>ZSE</stp>
        <stp>Bar</stp>
        <stp/>
        <stp>Low</stp>
        <stp>AM</stp>
        <stp>-134</stp>
        <stp>All</stp>
        <stp/>
        <stp/>
        <stp>FALSE</stp>
        <stp>T</stp>
        <tr r="E136" s="1"/>
      </tp>
      <tp>
        <v>1485.75</v>
        <stp/>
        <stp>StudyData</stp>
        <stp>ZSE</stp>
        <stp>Bar</stp>
        <stp/>
        <stp>Low</stp>
        <stp>AM</stp>
        <stp>-124</stp>
        <stp>All</stp>
        <stp/>
        <stp/>
        <stp>FALSE</stp>
        <stp>T</stp>
        <tr r="E126" s="1"/>
      </tp>
      <tp>
        <v>932.5</v>
        <stp/>
        <stp>StudyData</stp>
        <stp>ZSE</stp>
        <stp>Bar</stp>
        <stp/>
        <stp>Low</stp>
        <stp>AM</stp>
        <stp>-154</stp>
        <stp>All</stp>
        <stp/>
        <stp/>
        <stp>FALSE</stp>
        <stp>T</stp>
        <tr r="E156" s="1"/>
      </tp>
      <tp>
        <v>1296.25</v>
        <stp/>
        <stp>StudyData</stp>
        <stp>ZSE</stp>
        <stp>Bar</stp>
        <stp/>
        <stp>Low</stp>
        <stp>AM</stp>
        <stp>-144</stp>
        <stp>All</stp>
        <stp/>
        <stp/>
        <stp>FALSE</stp>
        <stp>T</stp>
        <tr r="E146" s="1"/>
      </tp>
      <tp>
        <v>1168</v>
        <stp/>
        <stp>StudyData</stp>
        <stp>ZSE</stp>
        <stp>Bar</stp>
        <stp/>
        <stp>Low</stp>
        <stp>AM</stp>
        <stp>-174</stp>
        <stp>All</stp>
        <stp/>
        <stp/>
        <stp>FALSE</stp>
        <stp>T</stp>
        <tr r="E176" s="1"/>
      </tp>
      <tp>
        <v>943.5</v>
        <stp/>
        <stp>StudyData</stp>
        <stp>ZSE</stp>
        <stp>Bar</stp>
        <stp/>
        <stp>Low</stp>
        <stp>AM</stp>
        <stp>-164</stp>
        <stp>All</stp>
        <stp/>
        <stp/>
        <stp>FALSE</stp>
        <stp>T</stp>
        <tr r="E166" s="1"/>
      </tp>
      <tp>
        <v>652.5</v>
        <stp/>
        <stp>StudyData</stp>
        <stp>ZSE</stp>
        <stp>Bar</stp>
        <stp/>
        <stp>Low</stp>
        <stp>AM</stp>
        <stp>-194</stp>
        <stp>All</stp>
        <stp/>
        <stp/>
        <stp>FALSE</stp>
        <stp>T</stp>
        <tr r="E196" s="1"/>
      </tp>
      <tp>
        <v>922</v>
        <stp/>
        <stp>StudyData</stp>
        <stp>ZSE</stp>
        <stp>Bar</stp>
        <stp/>
        <stp>Low</stp>
        <stp>AM</stp>
        <stp>-184</stp>
        <stp>All</stp>
        <stp/>
        <stp/>
        <stp>FALSE</stp>
        <stp>T</stp>
        <tr r="E186" s="1"/>
      </tp>
      <tp>
        <v>679</v>
        <stp/>
        <stp>StudyData</stp>
        <stp>ZCE</stp>
        <stp>Bar</stp>
        <stp/>
        <stp>Open</stp>
        <stp>AM</stp>
        <stp>-118</stp>
        <stp>All</stp>
        <stp/>
        <stp/>
        <stp>FALSE</stp>
        <stp>T</stp>
        <tr r="C120" s="4"/>
      </tp>
      <tp>
        <v>433.5</v>
        <stp/>
        <stp>StudyData</stp>
        <stp>ZCE</stp>
        <stp>Bar</stp>
        <stp/>
        <stp>Open</stp>
        <stp>AM</stp>
        <stp>-108</stp>
        <stp>All</stp>
        <stp/>
        <stp/>
        <stp>FALSE</stp>
        <stp>T</stp>
        <tr r="C110" s="4"/>
      </tp>
      <tp>
        <v>671</v>
        <stp/>
        <stp>StudyData</stp>
        <stp>ZCE</stp>
        <stp>Bar</stp>
        <stp/>
        <stp>Open</stp>
        <stp>AM</stp>
        <stp>-138</stp>
        <stp>All</stp>
        <stp/>
        <stp/>
        <stp>FALSE</stp>
        <stp>T</stp>
        <tr r="C140" s="4"/>
      </tp>
      <tp>
        <v>557.75</v>
        <stp/>
        <stp>StudyData</stp>
        <stp>ZCE</stp>
        <stp>Bar</stp>
        <stp/>
        <stp>Open</stp>
        <stp>AM</stp>
        <stp>-128</stp>
        <stp>All</stp>
        <stp/>
        <stp/>
        <stp>FALSE</stp>
        <stp>T</stp>
        <tr r="C130" s="4"/>
      </tp>
      <tp>
        <v>400.75</v>
        <stp/>
        <stp>StudyData</stp>
        <stp>ZCE</stp>
        <stp>Bar</stp>
        <stp/>
        <stp>Open</stp>
        <stp>AM</stp>
        <stp>-158</stp>
        <stp>All</stp>
        <stp/>
        <stp/>
        <stp>FALSE</stp>
        <stp>T</stp>
        <tr r="C160" s="4"/>
      </tp>
      <tp>
        <v>494.75</v>
        <stp/>
        <stp>StudyData</stp>
        <stp>ZCE</stp>
        <stp>Bar</stp>
        <stp/>
        <stp>Open</stp>
        <stp>AM</stp>
        <stp>-148</stp>
        <stp>All</stp>
        <stp/>
        <stp/>
        <stp>FALSE</stp>
        <stp>T</stp>
        <tr r="C150" s="4"/>
      </tp>
      <tp>
        <v>570.5</v>
        <stp/>
        <stp>StudyData</stp>
        <stp>ZCE</stp>
        <stp>Bar</stp>
        <stp/>
        <stp>Open</stp>
        <stp>AM</stp>
        <stp>-178</stp>
        <stp>All</stp>
        <stp/>
        <stp/>
        <stp>FALSE</stp>
        <stp>T</stp>
        <tr r="C180" s="4"/>
      </tp>
      <tp>
        <v>378</v>
        <stp/>
        <stp>StudyData</stp>
        <stp>ZCE</stp>
        <stp>Bar</stp>
        <stp/>
        <stp>Open</stp>
        <stp>AM</stp>
        <stp>-168</stp>
        <stp>All</stp>
        <stp/>
        <stp/>
        <stp>FALSE</stp>
        <stp>T</stp>
        <tr r="C170" s="4"/>
      </tp>
      <tp>
        <v>256.75</v>
        <stp/>
        <stp>StudyData</stp>
        <stp>ZCE</stp>
        <stp>Bar</stp>
        <stp/>
        <stp>Open</stp>
        <stp>AM</stp>
        <stp>-198</stp>
        <stp>All</stp>
        <stp/>
        <stp/>
        <stp>FALSE</stp>
        <stp>T</stp>
        <tr r="C200" s="4"/>
      </tp>
      <tp>
        <v>390</v>
        <stp/>
        <stp>StudyData</stp>
        <stp>ZCE</stp>
        <stp>Bar</stp>
        <stp/>
        <stp>Open</stp>
        <stp>AM</stp>
        <stp>-188</stp>
        <stp>All</stp>
        <stp/>
        <stp/>
        <stp>FALSE</stp>
        <stp>T</stp>
        <tr r="C190" s="4"/>
      </tp>
      <tp>
        <v>204</v>
        <stp/>
        <stp>StudyData</stp>
        <stp>ZCE</stp>
        <stp>Bar</stp>
        <stp/>
        <stp>Open</stp>
        <stp>AM</stp>
        <stp>-218</stp>
        <stp>All</stp>
        <stp/>
        <stp/>
        <stp>FALSE</stp>
        <stp>T</stp>
        <tr r="C220" s="4"/>
      </tp>
      <tp>
        <v>205.25</v>
        <stp/>
        <stp>StudyData</stp>
        <stp>ZCE</stp>
        <stp>Bar</stp>
        <stp/>
        <stp>Open</stp>
        <stp>AM</stp>
        <stp>-208</stp>
        <stp>All</stp>
        <stp/>
        <stp/>
        <stp>FALSE</stp>
        <stp>T</stp>
        <tr r="C210" s="4"/>
      </tp>
      <tp>
        <v>236.25</v>
        <stp/>
        <stp>StudyData</stp>
        <stp>ZCE</stp>
        <stp>Bar</stp>
        <stp/>
        <stp>Open</stp>
        <stp>AM</stp>
        <stp>-238</stp>
        <stp>All</stp>
        <stp/>
        <stp/>
        <stp>FALSE</stp>
        <stp>T</stp>
        <tr r="C240" s="4"/>
      </tp>
      <tp>
        <v>274.75</v>
        <stp/>
        <stp>StudyData</stp>
        <stp>ZCE</stp>
        <stp>Bar</stp>
        <stp/>
        <stp>Open</stp>
        <stp>AM</stp>
        <stp>-228</stp>
        <stp>All</stp>
        <stp/>
        <stp/>
        <stp>FALSE</stp>
        <stp>T</stp>
        <tr r="C230" s="4"/>
      </tp>
      <tp>
        <v>230.25</v>
        <stp/>
        <stp>StudyData</stp>
        <stp>ZCE</stp>
        <stp>Bar</stp>
        <stp/>
        <stp>Open</stp>
        <stp>AM</stp>
        <stp>-258</stp>
        <stp>All</stp>
        <stp/>
        <stp/>
        <stp>FALSE</stp>
        <stp>T</stp>
        <tr r="C260" s="4"/>
      </tp>
      <tp>
        <v>212</v>
        <stp/>
        <stp>StudyData</stp>
        <stp>ZCE</stp>
        <stp>Bar</stp>
        <stp/>
        <stp>Open</stp>
        <stp>AM</stp>
        <stp>-248</stp>
        <stp>All</stp>
        <stp/>
        <stp/>
        <stp>FALSE</stp>
        <stp>T</stp>
        <tr r="C250" s="4"/>
      </tp>
      <tp>
        <v>187.5</v>
        <stp/>
        <stp>StudyData</stp>
        <stp>ZCE</stp>
        <stp>Bar</stp>
        <stp/>
        <stp>Open</stp>
        <stp>AM</stp>
        <stp>-278</stp>
        <stp>All</stp>
        <stp/>
        <stp/>
        <stp>FALSE</stp>
        <stp>T</stp>
        <tr r="C280" s="4"/>
      </tp>
      <tp>
        <v>196.75</v>
        <stp/>
        <stp>StudyData</stp>
        <stp>ZCE</stp>
        <stp>Bar</stp>
        <stp/>
        <stp>Open</stp>
        <stp>AM</stp>
        <stp>-268</stp>
        <stp>All</stp>
        <stp/>
        <stp/>
        <stp>FALSE</stp>
        <stp>T</stp>
        <tr r="C270" s="4"/>
      </tp>
      <tp>
        <v>259</v>
        <stp/>
        <stp>StudyData</stp>
        <stp>ZCE</stp>
        <stp>Bar</stp>
        <stp/>
        <stp>Open</stp>
        <stp>AM</stp>
        <stp>-298</stp>
        <stp>All</stp>
        <stp/>
        <stp/>
        <stp>FALSE</stp>
        <stp>T</stp>
        <tr r="C300" s="4"/>
      </tp>
      <tp>
        <v>214</v>
        <stp/>
        <stp>StudyData</stp>
        <stp>ZCE</stp>
        <stp>Bar</stp>
        <stp/>
        <stp>Open</stp>
        <stp>AM</stp>
        <stp>-288</stp>
        <stp>All</stp>
        <stp/>
        <stp/>
        <stp>FALSE</stp>
        <stp>T</stp>
        <tr r="C290" s="4"/>
      </tp>
      <tp>
        <v>1401.5</v>
        <stp/>
        <stp>StudyData</stp>
        <stp>ZSE</stp>
        <stp>Bar</stp>
        <stp/>
        <stp>Open</stp>
        <stp>AM</stp>
        <stp>-118</stp>
        <stp>All</stp>
        <stp/>
        <stp/>
        <stp>FALSE</stp>
        <stp>T</stp>
        <tr r="C120" s="1"/>
      </tp>
      <tp>
        <v>1281.75</v>
        <stp/>
        <stp>StudyData</stp>
        <stp>ZSE</stp>
        <stp>Bar</stp>
        <stp/>
        <stp>Open</stp>
        <stp>AM</stp>
        <stp>-108</stp>
        <stp>All</stp>
        <stp/>
        <stp/>
        <stp>FALSE</stp>
        <stp>T</stp>
        <tr r="C110" s="1"/>
      </tp>
      <tp>
        <v>1359</v>
        <stp/>
        <stp>StudyData</stp>
        <stp>ZSE</stp>
        <stp>Bar</stp>
        <stp/>
        <stp>Open</stp>
        <stp>AM</stp>
        <stp>-138</stp>
        <stp>All</stp>
        <stp/>
        <stp/>
        <stp>FALSE</stp>
        <stp>T</stp>
        <tr r="C140" s="1"/>
      </tp>
      <tp>
        <v>1340.75</v>
        <stp/>
        <stp>StudyData</stp>
        <stp>ZSE</stp>
        <stp>Bar</stp>
        <stp/>
        <stp>Open</stp>
        <stp>AM</stp>
        <stp>-128</stp>
        <stp>All</stp>
        <stp/>
        <stp/>
        <stp>FALSE</stp>
        <stp>T</stp>
        <tr r="C130" s="1"/>
      </tp>
      <tp>
        <v>1058.5</v>
        <stp/>
        <stp>StudyData</stp>
        <stp>ZSE</stp>
        <stp>Bar</stp>
        <stp/>
        <stp>Open</stp>
        <stp>AM</stp>
        <stp>-158</stp>
        <stp>All</stp>
        <stp/>
        <stp/>
        <stp>FALSE</stp>
        <stp>T</stp>
        <tr r="C160" s="1"/>
      </tp>
      <tp>
        <v>1105.5</v>
        <stp/>
        <stp>StudyData</stp>
        <stp>ZSE</stp>
        <stp>Bar</stp>
        <stp/>
        <stp>Open</stp>
        <stp>AM</stp>
        <stp>-148</stp>
        <stp>All</stp>
        <stp/>
        <stp/>
        <stp>FALSE</stp>
        <stp>T</stp>
        <tr r="C150" s="1"/>
      </tp>
      <tp>
        <v>1167</v>
        <stp/>
        <stp>StudyData</stp>
        <stp>ZSE</stp>
        <stp>Bar</stp>
        <stp/>
        <stp>Open</stp>
        <stp>AM</stp>
        <stp>-178</stp>
        <stp>All</stp>
        <stp/>
        <stp/>
        <stp>FALSE</stp>
        <stp>T</stp>
        <tr r="C180" s="1"/>
      </tp>
      <tp>
        <v>972.5</v>
        <stp/>
        <stp>StudyData</stp>
        <stp>ZSE</stp>
        <stp>Bar</stp>
        <stp/>
        <stp>Open</stp>
        <stp>AM</stp>
        <stp>-168</stp>
        <stp>All</stp>
        <stp/>
        <stp/>
        <stp>FALSE</stp>
        <stp>T</stp>
        <tr r="C170" s="1"/>
      </tp>
      <tp>
        <v>599.5</v>
        <stp/>
        <stp>StudyData</stp>
        <stp>ZSE</stp>
        <stp>Bar</stp>
        <stp/>
        <stp>Open</stp>
        <stp>AM</stp>
        <stp>-198</stp>
        <stp>All</stp>
        <stp/>
        <stp/>
        <stp>FALSE</stp>
        <stp>T</stp>
        <tr r="C200" s="1"/>
      </tp>
      <tp>
        <v>807.5</v>
        <stp/>
        <stp>StudyData</stp>
        <stp>ZSE</stp>
        <stp>Bar</stp>
        <stp/>
        <stp>Open</stp>
        <stp>AM</stp>
        <stp>-188</stp>
        <stp>All</stp>
        <stp/>
        <stp/>
        <stp>FALSE</stp>
        <stp>T</stp>
        <tr r="C190" s="1"/>
      </tp>
      <tp>
        <v>534.75</v>
        <stp/>
        <stp>StudyData</stp>
        <stp>ZSE</stp>
        <stp>Bar</stp>
        <stp/>
        <stp>Open</stp>
        <stp>AM</stp>
        <stp>-218</stp>
        <stp>All</stp>
        <stp/>
        <stp/>
        <stp>FALSE</stp>
        <stp>T</stp>
        <tr r="C220" s="1"/>
      </tp>
      <tp>
        <v>572.75</v>
        <stp/>
        <stp>StudyData</stp>
        <stp>ZSE</stp>
        <stp>Bar</stp>
        <stp/>
        <stp>Open</stp>
        <stp>AM</stp>
        <stp>-208</stp>
        <stp>All</stp>
        <stp/>
        <stp/>
        <stp>FALSE</stp>
        <stp>T</stp>
        <tr r="C210" s="1"/>
      </tp>
      <tp>
        <v>575</v>
        <stp/>
        <stp>StudyData</stp>
        <stp>ZSE</stp>
        <stp>Bar</stp>
        <stp/>
        <stp>Open</stp>
        <stp>AM</stp>
        <stp>-238</stp>
        <stp>All</stp>
        <stp/>
        <stp/>
        <stp>FALSE</stp>
        <stp>T</stp>
        <tr r="C240" s="1"/>
      </tp>
      <tp>
        <v>813</v>
        <stp/>
        <stp>StudyData</stp>
        <stp>ZSE</stp>
        <stp>Bar</stp>
        <stp/>
        <stp>Open</stp>
        <stp>AM</stp>
        <stp>-228</stp>
        <stp>All</stp>
        <stp/>
        <stp/>
        <stp>FALSE</stp>
        <stp>T</stp>
        <tr r="C230" s="1"/>
      </tp>
      <tp>
        <v>513.25</v>
        <stp/>
        <stp>StudyData</stp>
        <stp>ZSE</stp>
        <stp>Bar</stp>
        <stp/>
        <stp>Open</stp>
        <stp>AM</stp>
        <stp>-258</stp>
        <stp>All</stp>
        <stp/>
        <stp/>
        <stp>FALSE</stp>
        <stp>T</stp>
        <tr r="C260" s="1"/>
      </tp>
      <tp>
        <v>506.75</v>
        <stp/>
        <stp>StudyData</stp>
        <stp>ZSE</stp>
        <stp>Bar</stp>
        <stp/>
        <stp>Open</stp>
        <stp>AM</stp>
        <stp>-248</stp>
        <stp>All</stp>
        <stp/>
        <stp/>
        <stp>FALSE</stp>
        <stp>T</stp>
        <tr r="C250" s="1"/>
      </tp>
      <tp>
        <v>477.5</v>
        <stp/>
        <stp>StudyData</stp>
        <stp>ZSE</stp>
        <stp>Bar</stp>
        <stp/>
        <stp>Open</stp>
        <stp>AM</stp>
        <stp>-278</stp>
        <stp>All</stp>
        <stp/>
        <stp/>
        <stp>FALSE</stp>
        <stp>T</stp>
        <tr r="C280" s="1"/>
      </tp>
      <tp>
        <v>488.25</v>
        <stp/>
        <stp>StudyData</stp>
        <stp>ZSE</stp>
        <stp>Bar</stp>
        <stp/>
        <stp>Open</stp>
        <stp>AM</stp>
        <stp>-268</stp>
        <stp>All</stp>
        <stp/>
        <stp/>
        <stp>FALSE</stp>
        <stp>T</stp>
        <tr r="C270" s="1"/>
      </tp>
      <tp>
        <v>645</v>
        <stp/>
        <stp>StudyData</stp>
        <stp>ZSE</stp>
        <stp>Bar</stp>
        <stp/>
        <stp>Open</stp>
        <stp>AM</stp>
        <stp>-298</stp>
        <stp>All</stp>
        <stp/>
        <stp/>
        <stp>FALSE</stp>
        <stp>T</stp>
        <tr r="C300" s="1"/>
      </tp>
      <tp>
        <v>507.5</v>
        <stp/>
        <stp>StudyData</stp>
        <stp>ZSE</stp>
        <stp>Bar</stp>
        <stp/>
        <stp>Open</stp>
        <stp>AM</stp>
        <stp>-288</stp>
        <stp>All</stp>
        <stp/>
        <stp/>
        <stp>FALSE</stp>
        <stp>T</stp>
        <tr r="C290" s="1"/>
      </tp>
      <tp>
        <v>204</v>
        <stp/>
        <stp>StudyData</stp>
        <stp>ZCE</stp>
        <stp>Bar</stp>
        <stp/>
        <stp>Low</stp>
        <stp>AM</stp>
        <stp>-213</stp>
        <stp>All</stp>
        <stp/>
        <stp/>
        <stp>FALSE</stp>
        <stp>T</stp>
        <tr r="E215" s="4"/>
      </tp>
      <tp>
        <v>217.75</v>
        <stp/>
        <stp>StudyData</stp>
        <stp>ZCE</stp>
        <stp>Bar</stp>
        <stp/>
        <stp>Low</stp>
        <stp>AM</stp>
        <stp>-203</stp>
        <stp>All</stp>
        <stp/>
        <stp/>
        <stp>FALSE</stp>
        <stp>T</stp>
        <tr r="E205" s="4"/>
      </tp>
      <tp>
        <v>220</v>
        <stp/>
        <stp>StudyData</stp>
        <stp>ZCE</stp>
        <stp>Bar</stp>
        <stp/>
        <stp>Low</stp>
        <stp>AM</stp>
        <stp>-233</stp>
        <stp>All</stp>
        <stp/>
        <stp/>
        <stp>FALSE</stp>
        <stp>T</stp>
        <tr r="E235" s="4"/>
      </tp>
      <tp>
        <v>225</v>
        <stp/>
        <stp>StudyData</stp>
        <stp>ZCE</stp>
        <stp>Bar</stp>
        <stp/>
        <stp>Low</stp>
        <stp>AM</stp>
        <stp>-223</stp>
        <stp>All</stp>
        <stp/>
        <stp/>
        <stp>FALSE</stp>
        <stp>T</stp>
        <tr r="E225" s="4"/>
      </tp>
      <tp>
        <v>205.25</v>
        <stp/>
        <stp>StudyData</stp>
        <stp>ZCE</stp>
        <stp>Bar</stp>
        <stp/>
        <stp>Low</stp>
        <stp>AM</stp>
        <stp>-253</stp>
        <stp>All</stp>
        <stp/>
        <stp/>
        <stp>FALSE</stp>
        <stp>T</stp>
        <tr r="E255" s="4"/>
      </tp>
      <tp>
        <v>234</v>
        <stp/>
        <stp>StudyData</stp>
        <stp>ZCE</stp>
        <stp>Bar</stp>
        <stp/>
        <stp>Low</stp>
        <stp>AM</stp>
        <stp>-243</stp>
        <stp>All</stp>
        <stp/>
        <stp/>
        <stp>FALSE</stp>
        <stp>T</stp>
        <tr r="E245" s="4"/>
      </tp>
      <tp>
        <v>222.5</v>
        <stp/>
        <stp>StudyData</stp>
        <stp>ZCE</stp>
        <stp>Bar</stp>
        <stp/>
        <stp>Low</stp>
        <stp>AM</stp>
        <stp>-273</stp>
        <stp>All</stp>
        <stp/>
        <stp/>
        <stp>FALSE</stp>
        <stp>T</stp>
        <tr r="E275" s="4"/>
      </tp>
      <tp>
        <v>202.5</v>
        <stp/>
        <stp>StudyData</stp>
        <stp>ZCE</stp>
        <stp>Bar</stp>
        <stp/>
        <stp>Low</stp>
        <stp>AM</stp>
        <stp>-263</stp>
        <stp>All</stp>
        <stp/>
        <stp/>
        <stp>FALSE</stp>
        <stp>T</stp>
        <tr r="E265" s="4"/>
      </tp>
      <tp>
        <v>196</v>
        <stp/>
        <stp>StudyData</stp>
        <stp>ZCE</stp>
        <stp>Bar</stp>
        <stp/>
        <stp>Low</stp>
        <stp>AM</stp>
        <stp>-293</stp>
        <stp>All</stp>
        <stp/>
        <stp/>
        <stp>FALSE</stp>
        <stp>T</stp>
        <tr r="E295" s="4"/>
      </tp>
      <tp>
        <v>194</v>
        <stp/>
        <stp>StudyData</stp>
        <stp>ZCE</stp>
        <stp>Bar</stp>
        <stp/>
        <stp>Low</stp>
        <stp>AM</stp>
        <stp>-283</stp>
        <stp>All</stp>
        <stp/>
        <stp/>
        <stp>FALSE</stp>
        <stp>T</stp>
        <tr r="E285" s="4"/>
      </tp>
      <tp>
        <v>440.75</v>
        <stp/>
        <stp>StudyData</stp>
        <stp>ZCE</stp>
        <stp>Bar</stp>
        <stp/>
        <stp>Low</stp>
        <stp>AM</stp>
        <stp>-113</stp>
        <stp>All</stp>
        <stp/>
        <stp/>
        <stp>FALSE</stp>
        <stp>T</stp>
        <tr r="E115" s="4"/>
      </tp>
      <tp>
        <v>364.25</v>
        <stp/>
        <stp>StudyData</stp>
        <stp>ZCE</stp>
        <stp>Bar</stp>
        <stp/>
        <stp>Low</stp>
        <stp>AM</stp>
        <stp>-103</stp>
        <stp>All</stp>
        <stp/>
        <stp/>
        <stp>FALSE</stp>
        <stp>T</stp>
        <tr r="E105" s="4"/>
      </tp>
      <tp>
        <v>592.5</v>
        <stp/>
        <stp>StudyData</stp>
        <stp>ZCE</stp>
        <stp>Bar</stp>
        <stp/>
        <stp>Low</stp>
        <stp>AM</stp>
        <stp>-133</stp>
        <stp>All</stp>
        <stp/>
        <stp/>
        <stp>FALSE</stp>
        <stp>T</stp>
        <tr r="E135" s="4"/>
      </tp>
      <tp>
        <v>710.5</v>
        <stp/>
        <stp>StudyData</stp>
        <stp>ZCE</stp>
        <stp>Bar</stp>
        <stp/>
        <stp>Low</stp>
        <stp>AM</stp>
        <stp>-123</stp>
        <stp>All</stp>
        <stp/>
        <stp/>
        <stp>FALSE</stp>
        <stp>T</stp>
        <tr r="E125" s="4"/>
      </tp>
      <tp>
        <v>353.5</v>
        <stp/>
        <stp>StudyData</stp>
        <stp>ZCE</stp>
        <stp>Bar</stp>
        <stp/>
        <stp>Low</stp>
        <stp>AM</stp>
        <stp>-153</stp>
        <stp>All</stp>
        <stp/>
        <stp/>
        <stp>FALSE</stp>
        <stp>T</stp>
        <tr r="E155" s="4"/>
      </tp>
      <tp>
        <v>608</v>
        <stp/>
        <stp>StudyData</stp>
        <stp>ZCE</stp>
        <stp>Bar</stp>
        <stp/>
        <stp>Low</stp>
        <stp>AM</stp>
        <stp>-143</stp>
        <stp>All</stp>
        <stp/>
        <stp/>
        <stp>FALSE</stp>
        <stp>T</stp>
        <tr r="E145" s="4"/>
      </tp>
      <tp>
        <v>485.5</v>
        <stp/>
        <stp>StudyData</stp>
        <stp>ZCE</stp>
        <stp>Bar</stp>
        <stp/>
        <stp>Low</stp>
        <stp>AM</stp>
        <stp>-173</stp>
        <stp>All</stp>
        <stp/>
        <stp/>
        <stp>FALSE</stp>
        <stp>T</stp>
        <tr r="E175" s="4"/>
      </tp>
      <tp>
        <v>314.75</v>
        <stp/>
        <stp>StudyData</stp>
        <stp>ZCE</stp>
        <stp>Bar</stp>
        <stp/>
        <stp>Low</stp>
        <stp>AM</stp>
        <stp>-163</stp>
        <stp>All</stp>
        <stp/>
        <stp/>
        <stp>FALSE</stp>
        <stp>T</stp>
        <tr r="E165" s="4"/>
      </tp>
      <tp>
        <v>352.5</v>
        <stp/>
        <stp>StudyData</stp>
        <stp>ZCE</stp>
        <stp>Bar</stp>
        <stp/>
        <stp>Low</stp>
        <stp>AM</stp>
        <stp>-193</stp>
        <stp>All</stp>
        <stp/>
        <stp/>
        <stp>FALSE</stp>
        <stp>T</stp>
        <tr r="E195" s="4"/>
      </tp>
      <tp>
        <v>366.5</v>
        <stp/>
        <stp>StudyData</stp>
        <stp>ZCE</stp>
        <stp>Bar</stp>
        <stp/>
        <stp>Low</stp>
        <stp>AM</stp>
        <stp>-183</stp>
        <stp>All</stp>
        <stp/>
        <stp/>
        <stp>FALSE</stp>
        <stp>T</stp>
        <tr r="E185" s="4"/>
      </tp>
      <tp>
        <v>612.5</v>
        <stp/>
        <stp>StudyData</stp>
        <stp>ZSE</stp>
        <stp>Bar</stp>
        <stp/>
        <stp>Low</stp>
        <stp>AM</stp>
        <stp>-213</stp>
        <stp>All</stp>
        <stp/>
        <stp/>
        <stp>FALSE</stp>
        <stp>T</stp>
        <tr r="E215" s="1"/>
      </tp>
      <tp>
        <v>571.5</v>
        <stp/>
        <stp>StudyData</stp>
        <stp>ZSE</stp>
        <stp>Bar</stp>
        <stp/>
        <stp>Low</stp>
        <stp>AM</stp>
        <stp>-203</stp>
        <stp>All</stp>
        <stp/>
        <stp/>
        <stp>FALSE</stp>
        <stp>T</stp>
        <tr r="E205" s="1"/>
      </tp>
      <tp>
        <v>569.5</v>
        <stp/>
        <stp>StudyData</stp>
        <stp>ZSE</stp>
        <stp>Bar</stp>
        <stp/>
        <stp>Low</stp>
        <stp>AM</stp>
        <stp>-233</stp>
        <stp>All</stp>
        <stp/>
        <stp/>
        <stp>FALSE</stp>
        <stp>T</stp>
        <tr r="E235" s="1"/>
      </tp>
      <tp>
        <v>568</v>
        <stp/>
        <stp>StudyData</stp>
        <stp>ZSE</stp>
        <stp>Bar</stp>
        <stp/>
        <stp>Low</stp>
        <stp>AM</stp>
        <stp>-223</stp>
        <stp>All</stp>
        <stp/>
        <stp/>
        <stp>FALSE</stp>
        <stp>T</stp>
        <tr r="E225" s="1"/>
      </tp>
      <tp>
        <v>415.75</v>
        <stp/>
        <stp>StudyData</stp>
        <stp>ZSE</stp>
        <stp>Bar</stp>
        <stp/>
        <stp>Low</stp>
        <stp>AM</stp>
        <stp>-253</stp>
        <stp>All</stp>
        <stp/>
        <stp/>
        <stp>FALSE</stp>
        <stp>T</stp>
        <tr r="E255" s="1"/>
      </tp>
      <tp>
        <v>554</v>
        <stp/>
        <stp>StudyData</stp>
        <stp>ZSE</stp>
        <stp>Bar</stp>
        <stp/>
        <stp>Low</stp>
        <stp>AM</stp>
        <stp>-243</stp>
        <stp>All</stp>
        <stp/>
        <stp/>
        <stp>FALSE</stp>
        <stp>T</stp>
        <tr r="E245" s="1"/>
      </tp>
      <tp>
        <v>512.25</v>
        <stp/>
        <stp>StudyData</stp>
        <stp>ZSE</stp>
        <stp>Bar</stp>
        <stp/>
        <stp>Low</stp>
        <stp>AM</stp>
        <stp>-273</stp>
        <stp>All</stp>
        <stp/>
        <stp/>
        <stp>FALSE</stp>
        <stp>T</stp>
        <tr r="E275" s="1"/>
      </tp>
      <tp>
        <v>428</v>
        <stp/>
        <stp>StudyData</stp>
        <stp>ZSE</stp>
        <stp>Bar</stp>
        <stp/>
        <stp>Low</stp>
        <stp>AM</stp>
        <stp>-263</stp>
        <stp>All</stp>
        <stp/>
        <stp/>
        <stp>FALSE</stp>
        <stp>T</stp>
        <tr r="E265" s="1"/>
      </tp>
      <tp>
        <v>508.5</v>
        <stp/>
        <stp>StudyData</stp>
        <stp>ZSE</stp>
        <stp>Bar</stp>
        <stp/>
        <stp>Low</stp>
        <stp>AM</stp>
        <stp>-293</stp>
        <stp>All</stp>
        <stp/>
        <stp/>
        <stp>FALSE</stp>
        <stp>T</stp>
        <tr r="E295" s="1"/>
      </tp>
      <tp>
        <v>405.25</v>
        <stp/>
        <stp>StudyData</stp>
        <stp>ZSE</stp>
        <stp>Bar</stp>
        <stp/>
        <stp>Low</stp>
        <stp>AM</stp>
        <stp>-283</stp>
        <stp>All</stp>
        <stp/>
        <stp/>
        <stp>FALSE</stp>
        <stp>T</stp>
        <tr r="E285" s="1"/>
      </tp>
      <tp>
        <v>1281</v>
        <stp/>
        <stp>StudyData</stp>
        <stp>ZSE</stp>
        <stp>Bar</stp>
        <stp/>
        <stp>Low</stp>
        <stp>AM</stp>
        <stp>-113</stp>
        <stp>All</stp>
        <stp/>
        <stp/>
        <stp>FALSE</stp>
        <stp>T</stp>
        <tr r="E115" s="1"/>
      </tp>
      <tp>
        <v>1055</v>
        <stp/>
        <stp>StudyData</stp>
        <stp>ZSE</stp>
        <stp>Bar</stp>
        <stp/>
        <stp>Low</stp>
        <stp>AM</stp>
        <stp>-103</stp>
        <stp>All</stp>
        <stp/>
        <stp/>
        <stp>FALSE</stp>
        <stp>T</stp>
        <tr r="E105" s="1"/>
      </tp>
      <tp>
        <v>1150</v>
        <stp/>
        <stp>StudyData</stp>
        <stp>ZSE</stp>
        <stp>Bar</stp>
        <stp/>
        <stp>Low</stp>
        <stp>AM</stp>
        <stp>-133</stp>
        <stp>All</stp>
        <stp/>
        <stp/>
        <stp>FALSE</stp>
        <stp>T</stp>
        <tr r="E135" s="1"/>
      </tp>
      <tp>
        <v>1372.25</v>
        <stp/>
        <stp>StudyData</stp>
        <stp>ZSE</stp>
        <stp>Bar</stp>
        <stp/>
        <stp>Low</stp>
        <stp>AM</stp>
        <stp>-123</stp>
        <stp>All</stp>
        <stp/>
        <stp/>
        <stp>FALSE</stp>
        <stp>T</stp>
        <tr r="E125" s="1"/>
      </tp>
      <tp>
        <v>927.5</v>
        <stp/>
        <stp>StudyData</stp>
        <stp>ZSE</stp>
        <stp>Bar</stp>
        <stp/>
        <stp>Low</stp>
        <stp>AM</stp>
        <stp>-153</stp>
        <stp>All</stp>
        <stp/>
        <stp/>
        <stp>FALSE</stp>
        <stp>T</stp>
        <tr r="E155" s="1"/>
      </tp>
      <tp>
        <v>1270</v>
        <stp/>
        <stp>StudyData</stp>
        <stp>ZSE</stp>
        <stp>Bar</stp>
        <stp/>
        <stp>Low</stp>
        <stp>AM</stp>
        <stp>-143</stp>
        <stp>All</stp>
        <stp/>
        <stp/>
        <stp>FALSE</stp>
        <stp>T</stp>
        <tr r="E145" s="1"/>
      </tp>
      <tp>
        <v>1039</v>
        <stp/>
        <stp>StudyData</stp>
        <stp>ZSE</stp>
        <stp>Bar</stp>
        <stp/>
        <stp>Low</stp>
        <stp>AM</stp>
        <stp>-173</stp>
        <stp>All</stp>
        <stp/>
        <stp/>
        <stp>FALSE</stp>
        <stp>T</stp>
        <tr r="E175" s="1"/>
      </tp>
      <tp>
        <v>881.25</v>
        <stp/>
        <stp>StudyData</stp>
        <stp>ZSE</stp>
        <stp>Bar</stp>
        <stp/>
        <stp>Low</stp>
        <stp>AM</stp>
        <stp>-163</stp>
        <stp>All</stp>
        <stp/>
        <stp/>
        <stp>FALSE</stp>
        <stp>T</stp>
        <tr r="E165" s="1"/>
      </tp>
      <tp>
        <v>657.5</v>
        <stp/>
        <stp>StudyData</stp>
        <stp>ZSE</stp>
        <stp>Bar</stp>
        <stp/>
        <stp>Low</stp>
        <stp>AM</stp>
        <stp>-193</stp>
        <stp>All</stp>
        <stp/>
        <stp/>
        <stp>FALSE</stp>
        <stp>T</stp>
        <tr r="E195" s="1"/>
      </tp>
      <tp>
        <v>980.5</v>
        <stp/>
        <stp>StudyData</stp>
        <stp>ZSE</stp>
        <stp>Bar</stp>
        <stp/>
        <stp>Low</stp>
        <stp>AM</stp>
        <stp>-183</stp>
        <stp>All</stp>
        <stp/>
        <stp/>
        <stp>FALSE</stp>
        <stp>T</stp>
        <tr r="E185" s="1"/>
      </tp>
      <tp>
        <v>703.5</v>
        <stp/>
        <stp>StudyData</stp>
        <stp>ZCE</stp>
        <stp>Bar</stp>
        <stp/>
        <stp>Open</stp>
        <stp>AM</stp>
        <stp>-119</stp>
        <stp>All</stp>
        <stp/>
        <stp/>
        <stp>FALSE</stp>
        <stp>T</stp>
        <tr r="C121" s="4"/>
      </tp>
      <tp>
        <v>422</v>
        <stp/>
        <stp>StudyData</stp>
        <stp>ZCE</stp>
        <stp>Bar</stp>
        <stp/>
        <stp>Open</stp>
        <stp>AM</stp>
        <stp>-109</stp>
        <stp>All</stp>
        <stp/>
        <stp/>
        <stp>FALSE</stp>
        <stp>T</stp>
        <tr r="C111" s="4"/>
      </tp>
      <tp>
        <v>589</v>
        <stp/>
        <stp>StudyData</stp>
        <stp>ZCE</stp>
        <stp>Bar</stp>
        <stp/>
        <stp>Open</stp>
        <stp>AM</stp>
        <stp>-139</stp>
        <stp>All</stp>
        <stp/>
        <stp/>
        <stp>FALSE</stp>
        <stp>T</stp>
        <tr r="C141" s="4"/>
      </tp>
      <tp>
        <v>632</v>
        <stp/>
        <stp>StudyData</stp>
        <stp>ZCE</stp>
        <stp>Bar</stp>
        <stp/>
        <stp>Open</stp>
        <stp>AM</stp>
        <stp>-129</stp>
        <stp>All</stp>
        <stp/>
        <stp/>
        <stp>FALSE</stp>
        <stp>T</stp>
        <tr r="C131" s="4"/>
      </tp>
      <tp>
        <v>362</v>
        <stp/>
        <stp>StudyData</stp>
        <stp>ZCE</stp>
        <stp>Bar</stp>
        <stp/>
        <stp>Open</stp>
        <stp>AM</stp>
        <stp>-159</stp>
        <stp>All</stp>
        <stp/>
        <stp/>
        <stp>FALSE</stp>
        <stp>T</stp>
        <tr r="C161" s="4"/>
      </tp>
      <tp>
        <v>438.75</v>
        <stp/>
        <stp>StudyData</stp>
        <stp>ZCE</stp>
        <stp>Bar</stp>
        <stp/>
        <stp>Open</stp>
        <stp>AM</stp>
        <stp>-149</stp>
        <stp>All</stp>
        <stp/>
        <stp/>
        <stp>FALSE</stp>
        <stp>T</stp>
        <tr r="C151" s="4"/>
      </tp>
      <tp>
        <v>556</v>
        <stp/>
        <stp>StudyData</stp>
        <stp>ZCE</stp>
        <stp>Bar</stp>
        <stp/>
        <stp>Open</stp>
        <stp>AM</stp>
        <stp>-179</stp>
        <stp>All</stp>
        <stp/>
        <stp/>
        <stp>FALSE</stp>
        <stp>T</stp>
        <tr r="C181" s="4"/>
      </tp>
      <tp>
        <v>404</v>
        <stp/>
        <stp>StudyData</stp>
        <stp>ZCE</stp>
        <stp>Bar</stp>
        <stp/>
        <stp>Open</stp>
        <stp>AM</stp>
        <stp>-169</stp>
        <stp>All</stp>
        <stp/>
        <stp/>
        <stp>FALSE</stp>
        <stp>T</stp>
        <tr r="C171" s="4"/>
      </tp>
      <tp>
        <v>264</v>
        <stp/>
        <stp>StudyData</stp>
        <stp>ZCE</stp>
        <stp>Bar</stp>
        <stp/>
        <stp>Open</stp>
        <stp>AM</stp>
        <stp>-199</stp>
        <stp>All</stp>
        <stp/>
        <stp/>
        <stp>FALSE</stp>
        <stp>T</stp>
        <tr r="C201" s="4"/>
      </tp>
      <tp>
        <v>373.5</v>
        <stp/>
        <stp>StudyData</stp>
        <stp>ZCE</stp>
        <stp>Bar</stp>
        <stp/>
        <stp>Open</stp>
        <stp>AM</stp>
        <stp>-189</stp>
        <stp>All</stp>
        <stp/>
        <stp/>
        <stp>FALSE</stp>
        <stp>T</stp>
        <tr r="C191" s="4"/>
      </tp>
      <tp>
        <v>202</v>
        <stp/>
        <stp>StudyData</stp>
        <stp>ZCE</stp>
        <stp>Bar</stp>
        <stp/>
        <stp>Open</stp>
        <stp>AM</stp>
        <stp>-219</stp>
        <stp>All</stp>
        <stp/>
        <stp/>
        <stp>FALSE</stp>
        <stp>T</stp>
        <tr r="C221" s="4"/>
      </tp>
      <tp>
        <v>216.5</v>
        <stp/>
        <stp>StudyData</stp>
        <stp>ZCE</stp>
        <stp>Bar</stp>
        <stp/>
        <stp>Open</stp>
        <stp>AM</stp>
        <stp>-209</stp>
        <stp>All</stp>
        <stp/>
        <stp/>
        <stp>FALSE</stp>
        <stp>T</stp>
        <tr r="C211" s="4"/>
      </tp>
      <tp>
        <v>234</v>
        <stp/>
        <stp>StudyData</stp>
        <stp>ZCE</stp>
        <stp>Bar</stp>
        <stp/>
        <stp>Open</stp>
        <stp>AM</stp>
        <stp>-239</stp>
        <stp>All</stp>
        <stp/>
        <stp/>
        <stp>FALSE</stp>
        <stp>T</stp>
        <tr r="C241" s="4"/>
      </tp>
      <tp>
        <v>246</v>
        <stp/>
        <stp>StudyData</stp>
        <stp>ZCE</stp>
        <stp>Bar</stp>
        <stp/>
        <stp>Open</stp>
        <stp>AM</stp>
        <stp>-229</stp>
        <stp>All</stp>
        <stp/>
        <stp/>
        <stp>FALSE</stp>
        <stp>T</stp>
        <tr r="C231" s="4"/>
      </tp>
      <tp>
        <v>208</v>
        <stp/>
        <stp>StudyData</stp>
        <stp>ZCE</stp>
        <stp>Bar</stp>
        <stp/>
        <stp>Open</stp>
        <stp>AM</stp>
        <stp>-259</stp>
        <stp>All</stp>
        <stp/>
        <stp/>
        <stp>FALSE</stp>
        <stp>T</stp>
        <tr r="C261" s="4"/>
      </tp>
      <tp>
        <v>200.75</v>
        <stp/>
        <stp>StudyData</stp>
        <stp>ZCE</stp>
        <stp>Bar</stp>
        <stp/>
        <stp>Open</stp>
        <stp>AM</stp>
        <stp>-249</stp>
        <stp>All</stp>
        <stp/>
        <stp/>
        <stp>FALSE</stp>
        <stp>T</stp>
        <tr r="C251" s="4"/>
      </tp>
      <tp>
        <v>200</v>
        <stp/>
        <stp>StudyData</stp>
        <stp>ZCE</stp>
        <stp>Bar</stp>
        <stp/>
        <stp>Open</stp>
        <stp>AM</stp>
        <stp>-279</stp>
        <stp>All</stp>
        <stp/>
        <stp/>
        <stp>FALSE</stp>
        <stp>T</stp>
        <tr r="C281" s="4"/>
      </tp>
      <tp>
        <v>195.75</v>
        <stp/>
        <stp>StudyData</stp>
        <stp>ZCE</stp>
        <stp>Bar</stp>
        <stp/>
        <stp>Open</stp>
        <stp>AM</stp>
        <stp>-269</stp>
        <stp>All</stp>
        <stp/>
        <stp/>
        <stp>FALSE</stp>
        <stp>T</stp>
        <tr r="C271" s="4"/>
      </tp>
      <tp>
        <v>270.25</v>
        <stp/>
        <stp>StudyData</stp>
        <stp>ZCE</stp>
        <stp>Bar</stp>
        <stp/>
        <stp>Open</stp>
        <stp>AM</stp>
        <stp>-299</stp>
        <stp>All</stp>
        <stp/>
        <stp/>
        <stp>FALSE</stp>
        <stp>T</stp>
        <tr r="C301" s="4"/>
      </tp>
      <tp>
        <v>214</v>
        <stp/>
        <stp>StudyData</stp>
        <stp>ZCE</stp>
        <stp>Bar</stp>
        <stp/>
        <stp>Open</stp>
        <stp>AM</stp>
        <stp>-289</stp>
        <stp>All</stp>
        <stp/>
        <stp/>
        <stp>FALSE</stp>
        <stp>T</stp>
        <tr r="C291" s="4"/>
      </tp>
      <tp>
        <v>1452</v>
        <stp/>
        <stp>StudyData</stp>
        <stp>ZSE</stp>
        <stp>Bar</stp>
        <stp/>
        <stp>Open</stp>
        <stp>AM</stp>
        <stp>-119</stp>
        <stp>All</stp>
        <stp/>
        <stp/>
        <stp>FALSE</stp>
        <stp>T</stp>
        <tr r="C121" s="1"/>
      </tp>
      <tp>
        <v>1292</v>
        <stp/>
        <stp>StudyData</stp>
        <stp>ZSE</stp>
        <stp>Bar</stp>
        <stp/>
        <stp>Open</stp>
        <stp>AM</stp>
        <stp>-109</stp>
        <stp>All</stp>
        <stp/>
        <stp/>
        <stp>FALSE</stp>
        <stp>T</stp>
        <tr r="C111" s="1"/>
      </tp>
      <tp>
        <v>1296.25</v>
        <stp/>
        <stp>StudyData</stp>
        <stp>ZSE</stp>
        <stp>Bar</stp>
        <stp/>
        <stp>Open</stp>
        <stp>AM</stp>
        <stp>-139</stp>
        <stp>All</stp>
        <stp/>
        <stp/>
        <stp>FALSE</stp>
        <stp>T</stp>
        <tr r="C141" s="1"/>
      </tp>
      <tp>
        <v>1504</v>
        <stp/>
        <stp>StudyData</stp>
        <stp>ZSE</stp>
        <stp>Bar</stp>
        <stp/>
        <stp>Open</stp>
        <stp>AM</stp>
        <stp>-129</stp>
        <stp>All</stp>
        <stp/>
        <stp/>
        <stp>FALSE</stp>
        <stp>T</stp>
        <tr r="C131" s="1"/>
      </tp>
      <tp>
        <v>968.5</v>
        <stp/>
        <stp>StudyData</stp>
        <stp>ZSE</stp>
        <stp>Bar</stp>
        <stp/>
        <stp>Open</stp>
        <stp>AM</stp>
        <stp>-159</stp>
        <stp>All</stp>
        <stp/>
        <stp/>
        <stp>FALSE</stp>
        <stp>T</stp>
        <tr r="C161" s="1"/>
      </tp>
      <tp>
        <v>1009.25</v>
        <stp/>
        <stp>StudyData</stp>
        <stp>ZSE</stp>
        <stp>Bar</stp>
        <stp/>
        <stp>Open</stp>
        <stp>AM</stp>
        <stp>-149</stp>
        <stp>All</stp>
        <stp/>
        <stp/>
        <stp>FALSE</stp>
        <stp>T</stp>
        <tr r="C151" s="1"/>
      </tp>
      <tp>
        <v>1534</v>
        <stp/>
        <stp>StudyData</stp>
        <stp>ZSE</stp>
        <stp>Bar</stp>
        <stp/>
        <stp>Open</stp>
        <stp>AM</stp>
        <stp>-179</stp>
        <stp>All</stp>
        <stp/>
        <stp/>
        <stp>FALSE</stp>
        <stp>T</stp>
        <tr r="C181" s="1"/>
      </tp>
      <tp>
        <v>971</v>
        <stp/>
        <stp>StudyData</stp>
        <stp>ZSE</stp>
        <stp>Bar</stp>
        <stp/>
        <stp>Open</stp>
        <stp>AM</stp>
        <stp>-169</stp>
        <stp>All</stp>
        <stp/>
        <stp/>
        <stp>FALSE</stp>
        <stp>T</stp>
        <tr r="C171" s="1"/>
      </tp>
      <tp>
        <v>632.5</v>
        <stp/>
        <stp>StudyData</stp>
        <stp>ZSE</stp>
        <stp>Bar</stp>
        <stp/>
        <stp>Open</stp>
        <stp>AM</stp>
        <stp>-199</stp>
        <stp>All</stp>
        <stp/>
        <stp/>
        <stp>FALSE</stp>
        <stp>T</stp>
        <tr r="C201" s="1"/>
      </tp>
      <tp>
        <v>743.5</v>
        <stp/>
        <stp>StudyData</stp>
        <stp>ZSE</stp>
        <stp>Bar</stp>
        <stp/>
        <stp>Open</stp>
        <stp>AM</stp>
        <stp>-189</stp>
        <stp>All</stp>
        <stp/>
        <stp/>
        <stp>FALSE</stp>
        <stp>T</stp>
        <tr r="C191" s="1"/>
      </tp>
      <tp>
        <v>531.25</v>
        <stp/>
        <stp>StudyData</stp>
        <stp>ZSE</stp>
        <stp>Bar</stp>
        <stp/>
        <stp>Open</stp>
        <stp>AM</stp>
        <stp>-219</stp>
        <stp>All</stp>
        <stp/>
        <stp/>
        <stp>FALSE</stp>
        <stp>T</stp>
        <tr r="C221" s="1"/>
      </tp>
      <tp>
        <v>599.75</v>
        <stp/>
        <stp>StudyData</stp>
        <stp>ZSE</stp>
        <stp>Bar</stp>
        <stp/>
        <stp>Open</stp>
        <stp>AM</stp>
        <stp>-209</stp>
        <stp>All</stp>
        <stp/>
        <stp/>
        <stp>FALSE</stp>
        <stp>T</stp>
        <tr r="C211" s="1"/>
      </tp>
      <tp>
        <v>577</v>
        <stp/>
        <stp>StudyData</stp>
        <stp>ZSE</stp>
        <stp>Bar</stp>
        <stp/>
        <stp>Open</stp>
        <stp>AM</stp>
        <stp>-239</stp>
        <stp>All</stp>
        <stp/>
        <stp/>
        <stp>FALSE</stp>
        <stp>T</stp>
        <tr r="C241" s="1"/>
      </tp>
      <tp>
        <v>792</v>
        <stp/>
        <stp>StudyData</stp>
        <stp>ZSE</stp>
        <stp>Bar</stp>
        <stp/>
        <stp>Open</stp>
        <stp>AM</stp>
        <stp>-229</stp>
        <stp>All</stp>
        <stp/>
        <stp/>
        <stp>FALSE</stp>
        <stp>T</stp>
        <tr r="C231" s="1"/>
      </tp>
      <tp>
        <v>479</v>
        <stp/>
        <stp>StudyData</stp>
        <stp>ZSE</stp>
        <stp>Bar</stp>
        <stp/>
        <stp>Open</stp>
        <stp>AM</stp>
        <stp>-259</stp>
        <stp>All</stp>
        <stp/>
        <stp/>
        <stp>FALSE</stp>
        <stp>T</stp>
        <tr r="C261" s="1"/>
      </tp>
      <tp>
        <v>466.5</v>
        <stp/>
        <stp>StudyData</stp>
        <stp>ZSE</stp>
        <stp>Bar</stp>
        <stp/>
        <stp>Open</stp>
        <stp>AM</stp>
        <stp>-249</stp>
        <stp>All</stp>
        <stp/>
        <stp/>
        <stp>FALSE</stp>
        <stp>T</stp>
        <tr r="C251" s="1"/>
      </tp>
      <tp>
        <v>482.5</v>
        <stp/>
        <stp>StudyData</stp>
        <stp>ZSE</stp>
        <stp>Bar</stp>
        <stp/>
        <stp>Open</stp>
        <stp>AM</stp>
        <stp>-279</stp>
        <stp>All</stp>
        <stp/>
        <stp/>
        <stp>FALSE</stp>
        <stp>T</stp>
        <tr r="C281" s="1"/>
      </tp>
      <tp>
        <v>504.75</v>
        <stp/>
        <stp>StudyData</stp>
        <stp>ZSE</stp>
        <stp>Bar</stp>
        <stp/>
        <stp>Open</stp>
        <stp>AM</stp>
        <stp>-269</stp>
        <stp>All</stp>
        <stp/>
        <stp/>
        <stp>FALSE</stp>
        <stp>T</stp>
        <tr r="C271" s="1"/>
      </tp>
      <tp>
        <v>658</v>
        <stp/>
        <stp>StudyData</stp>
        <stp>ZSE</stp>
        <stp>Bar</stp>
        <stp/>
        <stp>Open</stp>
        <stp>AM</stp>
        <stp>-299</stp>
        <stp>All</stp>
        <stp/>
        <stp/>
        <stp>FALSE</stp>
        <stp>T</stp>
        <tr r="C301" s="1"/>
      </tp>
      <tp>
        <v>542.5</v>
        <stp/>
        <stp>StudyData</stp>
        <stp>ZSE</stp>
        <stp>Bar</stp>
        <stp/>
        <stp>Open</stp>
        <stp>AM</stp>
        <stp>-289</stp>
        <stp>All</stp>
        <stp/>
        <stp/>
        <stp>FALSE</stp>
        <stp>T</stp>
        <tr r="C291" s="1"/>
      </tp>
      <tp>
        <v>211.5</v>
        <stp/>
        <stp>StudyData</stp>
        <stp>ZCE</stp>
        <stp>Bar</stp>
        <stp/>
        <stp>Low</stp>
        <stp>AM</stp>
        <stp>-212</stp>
        <stp>All</stp>
        <stp/>
        <stp/>
        <stp>FALSE</stp>
        <stp>T</stp>
        <tr r="E214" s="4"/>
      </tp>
      <tp>
        <v>233.5</v>
        <stp/>
        <stp>StudyData</stp>
        <stp>ZCE</stp>
        <stp>Bar</stp>
        <stp/>
        <stp>Low</stp>
        <stp>AM</stp>
        <stp>-202</stp>
        <stp>All</stp>
        <stp/>
        <stp/>
        <stp>FALSE</stp>
        <stp>T</stp>
        <tr r="E204" s="4"/>
      </tp>
      <tp>
        <v>213.25</v>
        <stp/>
        <stp>StudyData</stp>
        <stp>ZCE</stp>
        <stp>Bar</stp>
        <stp/>
        <stp>Low</stp>
        <stp>AM</stp>
        <stp>-232</stp>
        <stp>All</stp>
        <stp/>
        <stp/>
        <stp>FALSE</stp>
        <stp>T</stp>
        <tr r="E234" s="4"/>
      </tp>
      <tp>
        <v>225</v>
        <stp/>
        <stp>StudyData</stp>
        <stp>ZCE</stp>
        <stp>Bar</stp>
        <stp/>
        <stp>Low</stp>
        <stp>AM</stp>
        <stp>-222</stp>
        <stp>All</stp>
        <stp/>
        <stp/>
        <stp>FALSE</stp>
        <stp>T</stp>
        <tr r="E224" s="4"/>
      </tp>
      <tp>
        <v>198.5</v>
        <stp/>
        <stp>StudyData</stp>
        <stp>ZCE</stp>
        <stp>Bar</stp>
        <stp/>
        <stp>Low</stp>
        <stp>AM</stp>
        <stp>-252</stp>
        <stp>All</stp>
        <stp/>
        <stp/>
        <stp>FALSE</stp>
        <stp>T</stp>
        <tr r="E254" s="4"/>
      </tp>
      <tp>
        <v>235</v>
        <stp/>
        <stp>StudyData</stp>
        <stp>ZCE</stp>
        <stp>Bar</stp>
        <stp/>
        <stp>Low</stp>
        <stp>AM</stp>
        <stp>-242</stp>
        <stp>All</stp>
        <stp/>
        <stp/>
        <stp>FALSE</stp>
        <stp>T</stp>
        <tr r="E244" s="4"/>
      </tp>
      <tp>
        <v>192.5</v>
        <stp/>
        <stp>StudyData</stp>
        <stp>ZCE</stp>
        <stp>Bar</stp>
        <stp/>
        <stp>Low</stp>
        <stp>AM</stp>
        <stp>-272</stp>
        <stp>All</stp>
        <stp/>
        <stp/>
        <stp>FALSE</stp>
        <stp>T</stp>
        <tr r="E274" s="4"/>
      </tp>
      <tp>
        <v>196.25</v>
        <stp/>
        <stp>StudyData</stp>
        <stp>ZCE</stp>
        <stp>Bar</stp>
        <stp/>
        <stp>Low</stp>
        <stp>AM</stp>
        <stp>-262</stp>
        <stp>All</stp>
        <stp/>
        <stp/>
        <stp>FALSE</stp>
        <stp>T</stp>
        <tr r="E264" s="4"/>
      </tp>
      <tp>
        <v>204.5</v>
        <stp/>
        <stp>StudyData</stp>
        <stp>ZCE</stp>
        <stp>Bar</stp>
        <stp/>
        <stp>Low</stp>
        <stp>AM</stp>
        <stp>-292</stp>
        <stp>All</stp>
        <stp/>
        <stp/>
        <stp>FALSE</stp>
        <stp>T</stp>
        <tr r="E294" s="4"/>
      </tp>
      <tp>
        <v>214.75</v>
        <stp/>
        <stp>StudyData</stp>
        <stp>ZCE</stp>
        <stp>Bar</stp>
        <stp/>
        <stp>Low</stp>
        <stp>AM</stp>
        <stp>-282</stp>
        <stp>All</stp>
        <stp/>
        <stp/>
        <stp>FALSE</stp>
        <stp>T</stp>
        <tr r="E284" s="4"/>
      </tp>
      <tp>
        <v>427</v>
        <stp/>
        <stp>StudyData</stp>
        <stp>ZCE</stp>
        <stp>Bar</stp>
        <stp/>
        <stp>Low</stp>
        <stp>AM</stp>
        <stp>-112</stp>
        <stp>All</stp>
        <stp/>
        <stp/>
        <stp>FALSE</stp>
        <stp>T</stp>
        <tr r="E114" s="4"/>
      </tp>
      <tp>
        <v>358</v>
        <stp/>
        <stp>StudyData</stp>
        <stp>ZCE</stp>
        <stp>Bar</stp>
        <stp/>
        <stp>Low</stp>
        <stp>AM</stp>
        <stp>-102</stp>
        <stp>All</stp>
        <stp/>
        <stp/>
        <stp>FALSE</stp>
        <stp>T</stp>
        <tr r="E104" s="4"/>
      </tp>
      <tp>
        <v>621.75</v>
        <stp/>
        <stp>StudyData</stp>
        <stp>ZCE</stp>
        <stp>Bar</stp>
        <stp/>
        <stp>Low</stp>
        <stp>AM</stp>
        <stp>-132</stp>
        <stp>All</stp>
        <stp/>
        <stp/>
        <stp>FALSE</stp>
        <stp>T</stp>
        <tr r="E134" s="4"/>
      </tp>
      <tp>
        <v>687.5</v>
        <stp/>
        <stp>StudyData</stp>
        <stp>ZCE</stp>
        <stp>Bar</stp>
        <stp/>
        <stp>Low</stp>
        <stp>AM</stp>
        <stp>-122</stp>
        <stp>All</stp>
        <stp/>
        <stp/>
        <stp>FALSE</stp>
        <stp>T</stp>
        <tr r="E124" s="4"/>
      </tp>
      <tp>
        <v>324.5</v>
        <stp/>
        <stp>StudyData</stp>
        <stp>ZCE</stp>
        <stp>Bar</stp>
        <stp/>
        <stp>Low</stp>
        <stp>AM</stp>
        <stp>-152</stp>
        <stp>All</stp>
        <stp/>
        <stp/>
        <stp>FALSE</stp>
        <stp>T</stp>
        <tr r="E154" s="4"/>
      </tp>
      <tp>
        <v>725</v>
        <stp/>
        <stp>StudyData</stp>
        <stp>ZCE</stp>
        <stp>Bar</stp>
        <stp/>
        <stp>Low</stp>
        <stp>AM</stp>
        <stp>-142</stp>
        <stp>All</stp>
        <stp/>
        <stp/>
        <stp>FALSE</stp>
        <stp>T</stp>
        <tr r="E144" s="4"/>
      </tp>
      <tp>
        <v>364</v>
        <stp/>
        <stp>StudyData</stp>
        <stp>ZCE</stp>
        <stp>Bar</stp>
        <stp/>
        <stp>Low</stp>
        <stp>AM</stp>
        <stp>-172</stp>
        <stp>All</stp>
        <stp/>
        <stp/>
        <stp>FALSE</stp>
        <stp>T</stp>
        <tr r="E174" s="4"/>
      </tp>
      <tp>
        <v>311.5</v>
        <stp/>
        <stp>StudyData</stp>
        <stp>ZCE</stp>
        <stp>Bar</stp>
        <stp/>
        <stp>Low</stp>
        <stp>AM</stp>
        <stp>-162</stp>
        <stp>All</stp>
        <stp/>
        <stp/>
        <stp>FALSE</stp>
        <stp>T</stp>
        <tr r="E164" s="4"/>
      </tp>
      <tp>
        <v>391.5</v>
        <stp/>
        <stp>StudyData</stp>
        <stp>ZCE</stp>
        <stp>Bar</stp>
        <stp/>
        <stp>Low</stp>
        <stp>AM</stp>
        <stp>-192</stp>
        <stp>All</stp>
        <stp/>
        <stp/>
        <stp>FALSE</stp>
        <stp>T</stp>
        <tr r="E194" s="4"/>
      </tp>
      <tp>
        <v>399.75</v>
        <stp/>
        <stp>StudyData</stp>
        <stp>ZCE</stp>
        <stp>Bar</stp>
        <stp/>
        <stp>Low</stp>
        <stp>AM</stp>
        <stp>-182</stp>
        <stp>All</stp>
        <stp/>
        <stp/>
        <stp>FALSE</stp>
        <stp>T</stp>
        <tr r="E184" s="4"/>
      </tp>
      <tp>
        <v>657.5</v>
        <stp/>
        <stp>StudyData</stp>
        <stp>ZSE</stp>
        <stp>Bar</stp>
        <stp/>
        <stp>Low</stp>
        <stp>AM</stp>
        <stp>-212</stp>
        <stp>All</stp>
        <stp/>
        <stp/>
        <stp>FALSE</stp>
        <stp>T</stp>
        <tr r="E214" s="1"/>
      </tp>
      <tp>
        <v>553.25</v>
        <stp/>
        <stp>StudyData</stp>
        <stp>ZSE</stp>
        <stp>Bar</stp>
        <stp/>
        <stp>Low</stp>
        <stp>AM</stp>
        <stp>-202</stp>
        <stp>All</stp>
        <stp/>
        <stp/>
        <stp>FALSE</stp>
        <stp>T</stp>
        <tr r="E204" s="1"/>
      </tp>
      <tp>
        <v>669</v>
        <stp/>
        <stp>StudyData</stp>
        <stp>ZSE</stp>
        <stp>Bar</stp>
        <stp/>
        <stp>Low</stp>
        <stp>AM</stp>
        <stp>-232</stp>
        <stp>All</stp>
        <stp/>
        <stp/>
        <stp>FALSE</stp>
        <stp>T</stp>
        <tr r="E234" s="1"/>
      </tp>
      <tp>
        <v>549.75</v>
        <stp/>
        <stp>StudyData</stp>
        <stp>ZSE</stp>
        <stp>Bar</stp>
        <stp/>
        <stp>Low</stp>
        <stp>AM</stp>
        <stp>-222</stp>
        <stp>All</stp>
        <stp/>
        <stp/>
        <stp>FALSE</stp>
        <stp>T</stp>
        <tr r="E224" s="1"/>
      </tp>
      <tp>
        <v>425.25</v>
        <stp/>
        <stp>StudyData</stp>
        <stp>ZSE</stp>
        <stp>Bar</stp>
        <stp/>
        <stp>Low</stp>
        <stp>AM</stp>
        <stp>-252</stp>
        <stp>All</stp>
        <stp/>
        <stp/>
        <stp>FALSE</stp>
        <stp>T</stp>
        <tr r="E254" s="1"/>
      </tp>
      <tp>
        <v>552.25</v>
        <stp/>
        <stp>StudyData</stp>
        <stp>ZSE</stp>
        <stp>Bar</stp>
        <stp/>
        <stp>Low</stp>
        <stp>AM</stp>
        <stp>-242</stp>
        <stp>All</stp>
        <stp/>
        <stp/>
        <stp>FALSE</stp>
        <stp>T</stp>
        <tr r="E244" s="1"/>
      </tp>
      <tp>
        <v>470</v>
        <stp/>
        <stp>StudyData</stp>
        <stp>ZSE</stp>
        <stp>Bar</stp>
        <stp/>
        <stp>Low</stp>
        <stp>AM</stp>
        <stp>-272</stp>
        <stp>All</stp>
        <stp/>
        <stp/>
        <stp>FALSE</stp>
        <stp>T</stp>
        <tr r="E274" s="1"/>
      </tp>
      <tp>
        <v>421.25</v>
        <stp/>
        <stp>StudyData</stp>
        <stp>ZSE</stp>
        <stp>Bar</stp>
        <stp/>
        <stp>Low</stp>
        <stp>AM</stp>
        <stp>-262</stp>
        <stp>All</stp>
        <stp/>
        <stp/>
        <stp>FALSE</stp>
        <stp>T</stp>
        <tr r="E264" s="1"/>
      </tp>
      <tp>
        <v>514.75</v>
        <stp/>
        <stp>StudyData</stp>
        <stp>ZSE</stp>
        <stp>Bar</stp>
        <stp/>
        <stp>Low</stp>
        <stp>AM</stp>
        <stp>-292</stp>
        <stp>All</stp>
        <stp/>
        <stp/>
        <stp>FALSE</stp>
        <stp>T</stp>
        <tr r="E294" s="1"/>
      </tp>
      <tp>
        <v>445</v>
        <stp/>
        <stp>StudyData</stp>
        <stp>ZSE</stp>
        <stp>Bar</stp>
        <stp/>
        <stp>Low</stp>
        <stp>AM</stp>
        <stp>-282</stp>
        <stp>All</stp>
        <stp/>
        <stp/>
        <stp>FALSE</stp>
        <stp>T</stp>
        <tr r="E284" s="1"/>
      </tp>
      <tp>
        <v>1261.75</v>
        <stp/>
        <stp>StudyData</stp>
        <stp>ZSE</stp>
        <stp>Bar</stp>
        <stp/>
        <stp>Low</stp>
        <stp>AM</stp>
        <stp>-112</stp>
        <stp>All</stp>
        <stp/>
        <stp/>
        <stp>FALSE</stp>
        <stp>T</stp>
        <tr r="E114" s="1"/>
      </tp>
      <tp>
        <v>1019.75</v>
        <stp/>
        <stp>StudyData</stp>
        <stp>ZSE</stp>
        <stp>Bar</stp>
        <stp/>
        <stp>Low</stp>
        <stp>AM</stp>
        <stp>-102</stp>
        <stp>All</stp>
        <stp/>
        <stp/>
        <stp>FALSE</stp>
        <stp>T</stp>
        <tr r="E104" s="1"/>
      </tp>
      <tp>
        <v>1202</v>
        <stp/>
        <stp>StudyData</stp>
        <stp>ZSE</stp>
        <stp>Bar</stp>
        <stp/>
        <stp>Low</stp>
        <stp>AM</stp>
        <stp>-132</stp>
        <stp>All</stp>
        <stp/>
        <stp/>
        <stp>FALSE</stp>
        <stp>T</stp>
        <tr r="E134" s="1"/>
      </tp>
      <tp>
        <v>1397.75</v>
        <stp/>
        <stp>StudyData</stp>
        <stp>ZSE</stp>
        <stp>Bar</stp>
        <stp/>
        <stp>Low</stp>
        <stp>AM</stp>
        <stp>-122</stp>
        <stp>All</stp>
        <stp/>
        <stp/>
        <stp>FALSE</stp>
        <stp>T</stp>
        <tr r="E124" s="1"/>
      </tp>
      <tp>
        <v>898.25</v>
        <stp/>
        <stp>StudyData</stp>
        <stp>ZSE</stp>
        <stp>Bar</stp>
        <stp/>
        <stp>Low</stp>
        <stp>AM</stp>
        <stp>-152</stp>
        <stp>All</stp>
        <stp/>
        <stp/>
        <stp>FALSE</stp>
        <stp>T</stp>
        <tr r="E154" s="1"/>
      </tp>
      <tp>
        <v>1316.5</v>
        <stp/>
        <stp>StudyData</stp>
        <stp>ZSE</stp>
        <stp>Bar</stp>
        <stp/>
        <stp>Low</stp>
        <stp>AM</stp>
        <stp>-142</stp>
        <stp>All</stp>
        <stp/>
        <stp/>
        <stp>FALSE</stp>
        <stp>T</stp>
        <tr r="E144" s="1"/>
      </tp>
      <tp>
        <v>825</v>
        <stp/>
        <stp>StudyData</stp>
        <stp>ZSE</stp>
        <stp>Bar</stp>
        <stp/>
        <stp>Low</stp>
        <stp>AM</stp>
        <stp>-172</stp>
        <stp>All</stp>
        <stp/>
        <stp/>
        <stp>FALSE</stp>
        <stp>T</stp>
        <tr r="E174" s="1"/>
      </tp>
      <tp>
        <v>940.5</v>
        <stp/>
        <stp>StudyData</stp>
        <stp>ZSE</stp>
        <stp>Bar</stp>
        <stp/>
        <stp>Low</stp>
        <stp>AM</stp>
        <stp>-162</stp>
        <stp>All</stp>
        <stp/>
        <stp/>
        <stp>FALSE</stp>
        <stp>T</stp>
        <tr r="E164" s="1"/>
      </tp>
      <tp>
        <v>717.5</v>
        <stp/>
        <stp>StudyData</stp>
        <stp>ZSE</stp>
        <stp>Bar</stp>
        <stp/>
        <stp>Low</stp>
        <stp>AM</stp>
        <stp>-192</stp>
        <stp>All</stp>
        <stp/>
        <stp/>
        <stp>FALSE</stp>
        <stp>T</stp>
        <tr r="E194" s="1"/>
      </tp>
      <tp>
        <v>1068.5</v>
        <stp/>
        <stp>StudyData</stp>
        <stp>ZSE</stp>
        <stp>Bar</stp>
        <stp/>
        <stp>Low</stp>
        <stp>AM</stp>
        <stp>-182</stp>
        <stp>All</stp>
        <stp/>
        <stp/>
        <stp>FALSE</stp>
        <stp>T</stp>
        <tr r="E184" s="1"/>
      </tp>
      <tp>
        <v>232.5</v>
        <stp/>
        <stp>StudyData</stp>
        <stp>ZCE</stp>
        <stp>Bar</stp>
        <stp/>
        <stp>Low</stp>
        <stp>AM</stp>
        <stp>-211</stp>
        <stp>All</stp>
        <stp/>
        <stp/>
        <stp>FALSE</stp>
        <stp>T</stp>
        <tr r="E213" s="4"/>
      </tp>
      <tp>
        <v>237</v>
        <stp/>
        <stp>StudyData</stp>
        <stp>ZCE</stp>
        <stp>Bar</stp>
        <stp/>
        <stp>Low</stp>
        <stp>AM</stp>
        <stp>-201</stp>
        <stp>All</stp>
        <stp/>
        <stp/>
        <stp>FALSE</stp>
        <stp>T</stp>
        <tr r="E203" s="4"/>
      </tp>
      <tp>
        <v>229</v>
        <stp/>
        <stp>StudyData</stp>
        <stp>ZCE</stp>
        <stp>Bar</stp>
        <stp/>
        <stp>Low</stp>
        <stp>AM</stp>
        <stp>-231</stp>
        <stp>All</stp>
        <stp/>
        <stp/>
        <stp>FALSE</stp>
        <stp>T</stp>
        <tr r="E233" s="4"/>
      </tp>
      <tp>
        <v>204</v>
        <stp/>
        <stp>StudyData</stp>
        <stp>ZCE</stp>
        <stp>Bar</stp>
        <stp/>
        <stp>Low</stp>
        <stp>AM</stp>
        <stp>-221</stp>
        <stp>All</stp>
        <stp/>
        <stp/>
        <stp>FALSE</stp>
        <stp>T</stp>
        <tr r="E223" s="4"/>
      </tp>
      <tp>
        <v>198.75</v>
        <stp/>
        <stp>StudyData</stp>
        <stp>ZCE</stp>
        <stp>Bar</stp>
        <stp/>
        <stp>Low</stp>
        <stp>AM</stp>
        <stp>-251</stp>
        <stp>All</stp>
        <stp/>
        <stp/>
        <stp>FALSE</stp>
        <stp>T</stp>
        <tr r="E253" s="4"/>
      </tp>
      <tp>
        <v>228.5</v>
        <stp/>
        <stp>StudyData</stp>
        <stp>ZCE</stp>
        <stp>Bar</stp>
        <stp/>
        <stp>Low</stp>
        <stp>AM</stp>
        <stp>-241</stp>
        <stp>All</stp>
        <stp/>
        <stp/>
        <stp>FALSE</stp>
        <stp>T</stp>
        <tr r="E243" s="4"/>
      </tp>
      <tp>
        <v>188.75</v>
        <stp/>
        <stp>StudyData</stp>
        <stp>ZCE</stp>
        <stp>Bar</stp>
        <stp/>
        <stp>Low</stp>
        <stp>AM</stp>
        <stp>-271</stp>
        <stp>All</stp>
        <stp/>
        <stp/>
        <stp>FALSE</stp>
        <stp>T</stp>
        <tr r="E273" s="4"/>
      </tp>
      <tp>
        <v>187.75</v>
        <stp/>
        <stp>StudyData</stp>
        <stp>ZCE</stp>
        <stp>Bar</stp>
        <stp/>
        <stp>Low</stp>
        <stp>AM</stp>
        <stp>-261</stp>
        <stp>All</stp>
        <stp/>
        <stp/>
        <stp>FALSE</stp>
        <stp>T</stp>
        <tr r="E263" s="4"/>
      </tp>
      <tp>
        <v>214.25</v>
        <stp/>
        <stp>StudyData</stp>
        <stp>ZCE</stp>
        <stp>Bar</stp>
        <stp/>
        <stp>Low</stp>
        <stp>AM</stp>
        <stp>-291</stp>
        <stp>All</stp>
        <stp/>
        <stp/>
        <stp>FALSE</stp>
        <stp>T</stp>
        <tr r="E293" s="4"/>
      </tp>
      <tp>
        <v>207.75</v>
        <stp/>
        <stp>StudyData</stp>
        <stp>ZCE</stp>
        <stp>Bar</stp>
        <stp/>
        <stp>Low</stp>
        <stp>AM</stp>
        <stp>-281</stp>
        <stp>All</stp>
        <stp/>
        <stp/>
        <stp>FALSE</stp>
        <stp>T</stp>
        <tr r="E283" s="4"/>
      </tp>
      <tp>
        <v>410.75</v>
        <stp/>
        <stp>StudyData</stp>
        <stp>ZCE</stp>
        <stp>Bar</stp>
        <stp/>
        <stp>Low</stp>
        <stp>AM</stp>
        <stp>-111</stp>
        <stp>All</stp>
        <stp/>
        <stp/>
        <stp>FALSE</stp>
        <stp>T</stp>
        <tr r="E113" s="4"/>
      </tp>
      <tp>
        <v>319.5</v>
        <stp/>
        <stp>StudyData</stp>
        <stp>ZCE</stp>
        <stp>Bar</stp>
        <stp/>
        <stp>Low</stp>
        <stp>AM</stp>
        <stp>-101</stp>
        <stp>All</stp>
        <stp/>
        <stp/>
        <stp>FALSE</stp>
        <stp>T</stp>
        <tr r="E103" s="4"/>
      </tp>
      <tp>
        <v>603</v>
        <stp/>
        <stp>StudyData</stp>
        <stp>ZCE</stp>
        <stp>Bar</stp>
        <stp/>
        <stp>Low</stp>
        <stp>AM</stp>
        <stp>-131</stp>
        <stp>All</stp>
        <stp/>
        <stp/>
        <stp>FALSE</stp>
        <stp>T</stp>
        <tr r="E133" s="4"/>
      </tp>
      <tp>
        <v>678</v>
        <stp/>
        <stp>StudyData</stp>
        <stp>ZCE</stp>
        <stp>Bar</stp>
        <stp/>
        <stp>Low</stp>
        <stp>AM</stp>
        <stp>-121</stp>
        <stp>All</stp>
        <stp/>
        <stp/>
        <stp>FALSE</stp>
        <stp>T</stp>
        <tr r="E123" s="4"/>
      </tp>
      <tp>
        <v>370.5</v>
        <stp/>
        <stp>StudyData</stp>
        <stp>ZCE</stp>
        <stp>Bar</stp>
        <stp/>
        <stp>Low</stp>
        <stp>AM</stp>
        <stp>-151</stp>
        <stp>All</stp>
        <stp/>
        <stp/>
        <stp>FALSE</stp>
        <stp>T</stp>
        <tr r="E153" s="4"/>
      </tp>
      <tp>
        <v>659</v>
        <stp/>
        <stp>StudyData</stp>
        <stp>ZCE</stp>
        <stp>Bar</stp>
        <stp/>
        <stp>Low</stp>
        <stp>AM</stp>
        <stp>-141</stp>
        <stp>All</stp>
        <stp/>
        <stp/>
        <stp>FALSE</stp>
        <stp>T</stp>
        <tr r="E143" s="4"/>
      </tp>
      <tp>
        <v>336.5</v>
        <stp/>
        <stp>StudyData</stp>
        <stp>ZCE</stp>
        <stp>Bar</stp>
        <stp/>
        <stp>Low</stp>
        <stp>AM</stp>
        <stp>-171</stp>
        <stp>All</stp>
        <stp/>
        <stp/>
        <stp>FALSE</stp>
        <stp>T</stp>
        <tr r="E173" s="4"/>
      </tp>
      <tp>
        <v>302</v>
        <stp/>
        <stp>StudyData</stp>
        <stp>ZCE</stp>
        <stp>Bar</stp>
        <stp/>
        <stp>Low</stp>
        <stp>AM</stp>
        <stp>-161</stp>
        <stp>All</stp>
        <stp/>
        <stp/>
        <stp>FALSE</stp>
        <stp>T</stp>
        <tr r="E163" s="4"/>
      </tp>
      <tp>
        <v>374.5</v>
        <stp/>
        <stp>StudyData</stp>
        <stp>ZCE</stp>
        <stp>Bar</stp>
        <stp/>
        <stp>Low</stp>
        <stp>AM</stp>
        <stp>-191</stp>
        <stp>All</stp>
        <stp/>
        <stp/>
        <stp>FALSE</stp>
        <stp>T</stp>
        <tr r="E193" s="4"/>
      </tp>
      <tp>
        <v>456</v>
        <stp/>
        <stp>StudyData</stp>
        <stp>ZCE</stp>
        <stp>Bar</stp>
        <stp/>
        <stp>Low</stp>
        <stp>AM</stp>
        <stp>-181</stp>
        <stp>All</stp>
        <stp/>
        <stp/>
        <stp>FALSE</stp>
        <stp>T</stp>
        <tr r="E183" s="4"/>
      </tp>
      <tp>
        <v>668</v>
        <stp/>
        <stp>StudyData</stp>
        <stp>ZSE</stp>
        <stp>Bar</stp>
        <stp/>
        <stp>Low</stp>
        <stp>AM</stp>
        <stp>-211</stp>
        <stp>All</stp>
        <stp/>
        <stp/>
        <stp>FALSE</stp>
        <stp>T</stp>
        <tr r="E213" s="1"/>
      </tp>
      <tp>
        <v>578.75</v>
        <stp/>
        <stp>StudyData</stp>
        <stp>ZSE</stp>
        <stp>Bar</stp>
        <stp/>
        <stp>Low</stp>
        <stp>AM</stp>
        <stp>-201</stp>
        <stp>All</stp>
        <stp/>
        <stp/>
        <stp>FALSE</stp>
        <stp>T</stp>
        <tr r="E203" s="1"/>
      </tp>
      <tp>
        <v>730.75</v>
        <stp/>
        <stp>StudyData</stp>
        <stp>ZSE</stp>
        <stp>Bar</stp>
        <stp/>
        <stp>Low</stp>
        <stp>AM</stp>
        <stp>-231</stp>
        <stp>All</stp>
        <stp/>
        <stp/>
        <stp>FALSE</stp>
        <stp>T</stp>
        <tr r="E233" s="1"/>
      </tp>
      <tp>
        <v>522.5</v>
        <stp/>
        <stp>StudyData</stp>
        <stp>ZSE</stp>
        <stp>Bar</stp>
        <stp/>
        <stp>Low</stp>
        <stp>AM</stp>
        <stp>-221</stp>
        <stp>All</stp>
        <stp/>
        <stp/>
        <stp>FALSE</stp>
        <stp>T</stp>
        <tr r="E223" s="1"/>
      </tp>
      <tp>
        <v>439.5</v>
        <stp/>
        <stp>StudyData</stp>
        <stp>ZSE</stp>
        <stp>Bar</stp>
        <stp/>
        <stp>Low</stp>
        <stp>AM</stp>
        <stp>-251</stp>
        <stp>All</stp>
        <stp/>
        <stp/>
        <stp>FALSE</stp>
        <stp>T</stp>
        <tr r="E253" s="1"/>
      </tp>
      <tp>
        <v>544</v>
        <stp/>
        <stp>StudyData</stp>
        <stp>ZSE</stp>
        <stp>Bar</stp>
        <stp/>
        <stp>Low</stp>
        <stp>AM</stp>
        <stp>-241</stp>
        <stp>All</stp>
        <stp/>
        <stp/>
        <stp>FALSE</stp>
        <stp>T</stp>
        <tr r="E243" s="1"/>
      </tp>
      <tp>
        <v>445.5</v>
        <stp/>
        <stp>StudyData</stp>
        <stp>ZSE</stp>
        <stp>Bar</stp>
        <stp/>
        <stp>Low</stp>
        <stp>AM</stp>
        <stp>-271</stp>
        <stp>All</stp>
        <stp/>
        <stp/>
        <stp>FALSE</stp>
        <stp>T</stp>
        <tr r="E273" s="1"/>
      </tp>
      <tp>
        <v>434</v>
        <stp/>
        <stp>StudyData</stp>
        <stp>ZSE</stp>
        <stp>Bar</stp>
        <stp/>
        <stp>Low</stp>
        <stp>AM</stp>
        <stp>-261</stp>
        <stp>All</stp>
        <stp/>
        <stp/>
        <stp>FALSE</stp>
        <stp>T</stp>
        <tr r="E263" s="1"/>
      </tp>
      <tp>
        <v>558</v>
        <stp/>
        <stp>StudyData</stp>
        <stp>ZSE</stp>
        <stp>Bar</stp>
        <stp/>
        <stp>Low</stp>
        <stp>AM</stp>
        <stp>-291</stp>
        <stp>All</stp>
        <stp/>
        <stp/>
        <stp>FALSE</stp>
        <stp>T</stp>
        <tr r="E293" s="1"/>
      </tp>
      <tp>
        <v>476</v>
        <stp/>
        <stp>StudyData</stp>
        <stp>ZSE</stp>
        <stp>Bar</stp>
        <stp/>
        <stp>Low</stp>
        <stp>AM</stp>
        <stp>-281</stp>
        <stp>All</stp>
        <stp/>
        <stp/>
        <stp>FALSE</stp>
        <stp>T</stp>
        <tr r="E283" s="1"/>
      </tp>
      <tp>
        <v>1247</v>
        <stp/>
        <stp>StudyData</stp>
        <stp>ZSE</stp>
        <stp>Bar</stp>
        <stp/>
        <stp>Low</stp>
        <stp>AM</stp>
        <stp>-111</stp>
        <stp>All</stp>
        <stp/>
        <stp/>
        <stp>FALSE</stp>
        <stp>T</stp>
        <tr r="E113" s="1"/>
      </tp>
      <tp>
        <v>905.5</v>
        <stp/>
        <stp>StudyData</stp>
        <stp>ZSE</stp>
        <stp>Bar</stp>
        <stp/>
        <stp>Low</stp>
        <stp>AM</stp>
        <stp>-101</stp>
        <stp>All</stp>
        <stp/>
        <stp/>
        <stp>FALSE</stp>
        <stp>T</stp>
        <tr r="E103" s="1"/>
      </tp>
      <tp>
        <v>1306.25</v>
        <stp/>
        <stp>StudyData</stp>
        <stp>ZSE</stp>
        <stp>Bar</stp>
        <stp/>
        <stp>Low</stp>
        <stp>AM</stp>
        <stp>-131</stp>
        <stp>All</stp>
        <stp/>
        <stp/>
        <stp>FALSE</stp>
        <stp>T</stp>
        <tr r="E133" s="1"/>
      </tp>
      <tp>
        <v>1351.5</v>
        <stp/>
        <stp>StudyData</stp>
        <stp>ZSE</stp>
        <stp>Bar</stp>
        <stp/>
        <stp>Low</stp>
        <stp>AM</stp>
        <stp>-121</stp>
        <stp>All</stp>
        <stp/>
        <stp/>
        <stp>FALSE</stp>
        <stp>T</stp>
        <tr r="E123" s="1"/>
      </tp>
      <tp>
        <v>894</v>
        <stp/>
        <stp>StudyData</stp>
        <stp>ZSE</stp>
        <stp>Bar</stp>
        <stp/>
        <stp>Low</stp>
        <stp>AM</stp>
        <stp>-151</stp>
        <stp>All</stp>
        <stp/>
        <stp/>
        <stp>FALSE</stp>
        <stp>T</stp>
        <tr r="E153" s="1"/>
      </tp>
      <tp>
        <v>1306.5</v>
        <stp/>
        <stp>StudyData</stp>
        <stp>ZSE</stp>
        <stp>Bar</stp>
        <stp/>
        <stp>Low</stp>
        <stp>AM</stp>
        <stp>-141</stp>
        <stp>All</stp>
        <stp/>
        <stp/>
        <stp>FALSE</stp>
        <stp>T</stp>
        <tr r="E143" s="1"/>
      </tp>
      <tp>
        <v>835.25</v>
        <stp/>
        <stp>StudyData</stp>
        <stp>ZSE</stp>
        <stp>Bar</stp>
        <stp/>
        <stp>Low</stp>
        <stp>AM</stp>
        <stp>-171</stp>
        <stp>All</stp>
        <stp/>
        <stp/>
        <stp>FALSE</stp>
        <stp>T</stp>
        <tr r="E173" s="1"/>
      </tp>
      <tp>
        <v>892</v>
        <stp/>
        <stp>StudyData</stp>
        <stp>ZSE</stp>
        <stp>Bar</stp>
        <stp/>
        <stp>Low</stp>
        <stp>AM</stp>
        <stp>-161</stp>
        <stp>All</stp>
        <stp/>
        <stp/>
        <stp>FALSE</stp>
        <stp>T</stp>
        <tr r="E163" s="1"/>
      </tp>
      <tp>
        <v>739</v>
        <stp/>
        <stp>StudyData</stp>
        <stp>ZSE</stp>
        <stp>Bar</stp>
        <stp/>
        <stp>Low</stp>
        <stp>AM</stp>
        <stp>-191</stp>
        <stp>All</stp>
        <stp/>
        <stp/>
        <stp>FALSE</stp>
        <stp>T</stp>
        <tr r="E193" s="1"/>
      </tp>
      <tp>
        <v>1189.5</v>
        <stp/>
        <stp>StudyData</stp>
        <stp>ZSE</stp>
        <stp>Bar</stp>
        <stp/>
        <stp>Low</stp>
        <stp>AM</stp>
        <stp>-181</stp>
        <stp>All</stp>
        <stp/>
        <stp/>
        <stp>FALSE</stp>
        <stp>T</stp>
        <tr r="E183" s="1"/>
      </tp>
      <tp>
        <v>1684.5</v>
        <stp/>
        <stp>StudyData</stp>
        <stp>ZSE</stp>
        <stp>Bar</stp>
        <stp/>
        <stp>Open</stp>
        <stp>AM</stp>
        <stp>-9</stp>
        <stp>All</stp>
        <stp/>
        <stp/>
        <stp>FALSE</stp>
        <stp>T</stp>
        <tr r="C11" s="1"/>
      </tp>
      <tp>
        <v>805</v>
        <stp/>
        <stp>StudyData</stp>
        <stp>ZCE</stp>
        <stp>Bar</stp>
        <stp/>
        <stp>Open</stp>
        <stp>AM</stp>
        <stp>-9</stp>
        <stp>All</stp>
        <stp/>
        <stp/>
        <stp>FALSE</stp>
        <stp>T</stp>
        <tr r="C11" s="4"/>
      </tp>
      <tp>
        <v>216.5</v>
        <stp/>
        <stp>StudyData</stp>
        <stp>ZCE</stp>
        <stp>Bar</stp>
        <stp/>
        <stp>Low</stp>
        <stp>AM</stp>
        <stp>-210</stp>
        <stp>All</stp>
        <stp/>
        <stp/>
        <stp>FALSE</stp>
        <stp>T</stp>
        <tr r="E212" s="4"/>
      </tp>
      <tp>
        <v>227.75</v>
        <stp/>
        <stp>StudyData</stp>
        <stp>ZCE</stp>
        <stp>Bar</stp>
        <stp/>
        <stp>Low</stp>
        <stp>AM</stp>
        <stp>-200</stp>
        <stp>All</stp>
        <stp/>
        <stp/>
        <stp>FALSE</stp>
        <stp>T</stp>
        <tr r="E202" s="4"/>
      </tp>
      <tp>
        <v>229</v>
        <stp/>
        <stp>StudyData</stp>
        <stp>ZCE</stp>
        <stp>Bar</stp>
        <stp/>
        <stp>Low</stp>
        <stp>AM</stp>
        <stp>-230</stp>
        <stp>All</stp>
        <stp/>
        <stp/>
        <stp>FALSE</stp>
        <stp>T</stp>
        <tr r="E232" s="4"/>
      </tp>
      <tp>
        <v>197</v>
        <stp/>
        <stp>StudyData</stp>
        <stp>ZCE</stp>
        <stp>Bar</stp>
        <stp/>
        <stp>Low</stp>
        <stp>AM</stp>
        <stp>-220</stp>
        <stp>All</stp>
        <stp/>
        <stp/>
        <stp>FALSE</stp>
        <stp>T</stp>
        <tr r="E222" s="4"/>
      </tp>
      <tp>
        <v>193.25</v>
        <stp/>
        <stp>StudyData</stp>
        <stp>ZCE</stp>
        <stp>Bar</stp>
        <stp/>
        <stp>Low</stp>
        <stp>AM</stp>
        <stp>-250</stp>
        <stp>All</stp>
        <stp/>
        <stp/>
        <stp>FALSE</stp>
        <stp>T</stp>
        <tr r="E252" s="4"/>
      </tp>
      <tp>
        <v>230.5</v>
        <stp/>
        <stp>StudyData</stp>
        <stp>ZCE</stp>
        <stp>Bar</stp>
        <stp/>
        <stp>Low</stp>
        <stp>AM</stp>
        <stp>-240</stp>
        <stp>All</stp>
        <stp/>
        <stp/>
        <stp>FALSE</stp>
        <stp>T</stp>
        <tr r="E242" s="4"/>
      </tp>
      <tp>
        <v>185.5</v>
        <stp/>
        <stp>StudyData</stp>
        <stp>ZCE</stp>
        <stp>Bar</stp>
        <stp/>
        <stp>Low</stp>
        <stp>AM</stp>
        <stp>-270</stp>
        <stp>All</stp>
        <stp/>
        <stp/>
        <stp>FALSE</stp>
        <stp>T</stp>
        <tr r="E272" s="4"/>
      </tp>
      <tp>
        <v>187</v>
        <stp/>
        <stp>StudyData</stp>
        <stp>ZCE</stp>
        <stp>Bar</stp>
        <stp/>
        <stp>Low</stp>
        <stp>AM</stp>
        <stp>-260</stp>
        <stp>All</stp>
        <stp/>
        <stp/>
        <stp>FALSE</stp>
        <stp>T</stp>
        <tr r="E262" s="4"/>
      </tp>
      <tp>
        <v>213</v>
        <stp/>
        <stp>StudyData</stp>
        <stp>ZCE</stp>
        <stp>Bar</stp>
        <stp/>
        <stp>Low</stp>
        <stp>AM</stp>
        <stp>-290</stp>
        <stp>All</stp>
        <stp/>
        <stp/>
        <stp>FALSE</stp>
        <stp>T</stp>
        <tr r="E292" s="4"/>
      </tp>
      <tp>
        <v>197.5</v>
        <stp/>
        <stp>StudyData</stp>
        <stp>ZCE</stp>
        <stp>Bar</stp>
        <stp/>
        <stp>Low</stp>
        <stp>AM</stp>
        <stp>-280</stp>
        <stp>All</stp>
        <stp/>
        <stp/>
        <stp>FALSE</stp>
        <stp>T</stp>
        <tr r="E282" s="4"/>
      </tp>
      <tp>
        <v>418.5</v>
        <stp/>
        <stp>StudyData</stp>
        <stp>ZCE</stp>
        <stp>Bar</stp>
        <stp/>
        <stp>Low</stp>
        <stp>AM</stp>
        <stp>-110</stp>
        <stp>All</stp>
        <stp/>
        <stp/>
        <stp>FALSE</stp>
        <stp>T</stp>
        <tr r="E112" s="4"/>
      </tp>
      <tp>
        <v>318.25</v>
        <stp/>
        <stp>StudyData</stp>
        <stp>ZCE</stp>
        <stp>Bar</stp>
        <stp/>
        <stp>Low</stp>
        <stp>AM</stp>
        <stp>-100</stp>
        <stp>All</stp>
        <stp/>
        <stp/>
        <stp>FALSE</stp>
        <stp>T</stp>
        <tr r="E102" s="4"/>
      </tp>
      <tp>
        <v>591.75</v>
        <stp/>
        <stp>StudyData</stp>
        <stp>ZCE</stp>
        <stp>Bar</stp>
        <stp/>
        <stp>Low</stp>
        <stp>AM</stp>
        <stp>-130</stp>
        <stp>All</stp>
        <stp/>
        <stp/>
        <stp>FALSE</stp>
        <stp>T</stp>
        <tr r="E132" s="4"/>
      </tp>
      <tp>
        <v>680.75</v>
        <stp/>
        <stp>StudyData</stp>
        <stp>ZCE</stp>
        <stp>Bar</stp>
        <stp/>
        <stp>Low</stp>
        <stp>AM</stp>
        <stp>-120</stp>
        <stp>All</stp>
        <stp/>
        <stp/>
        <stp>FALSE</stp>
        <stp>T</stp>
        <tr r="E122" s="4"/>
      </tp>
      <tp>
        <v>399.25</v>
        <stp/>
        <stp>StudyData</stp>
        <stp>ZCE</stp>
        <stp>Bar</stp>
        <stp/>
        <stp>Low</stp>
        <stp>AM</stp>
        <stp>-150</stp>
        <stp>All</stp>
        <stp/>
        <stp/>
        <stp>FALSE</stp>
        <stp>T</stp>
        <tr r="E152" s="4"/>
      </tp>
      <tp>
        <v>620</v>
        <stp/>
        <stp>StudyData</stp>
        <stp>ZCE</stp>
        <stp>Bar</stp>
        <stp/>
        <stp>Low</stp>
        <stp>AM</stp>
        <stp>-140</stp>
        <stp>All</stp>
        <stp/>
        <stp/>
        <stp>FALSE</stp>
        <stp>T</stp>
        <tr r="E142" s="4"/>
      </tp>
      <tp>
        <v>305.5</v>
        <stp/>
        <stp>StudyData</stp>
        <stp>ZCE</stp>
        <stp>Bar</stp>
        <stp/>
        <stp>Low</stp>
        <stp>AM</stp>
        <stp>-170</stp>
        <stp>All</stp>
        <stp/>
        <stp/>
        <stp>FALSE</stp>
        <stp>T</stp>
        <tr r="E172" s="4"/>
      </tp>
      <tp>
        <v>327.5</v>
        <stp/>
        <stp>StudyData</stp>
        <stp>ZCE</stp>
        <stp>Bar</stp>
        <stp/>
        <stp>Low</stp>
        <stp>AM</stp>
        <stp>-160</stp>
        <stp>All</stp>
        <stp/>
        <stp/>
        <stp>FALSE</stp>
        <stp>T</stp>
        <tr r="E162" s="4"/>
      </tp>
      <tp>
        <v>343</v>
        <stp/>
        <stp>StudyData</stp>
        <stp>ZCE</stp>
        <stp>Bar</stp>
        <stp/>
        <stp>Low</stp>
        <stp>AM</stp>
        <stp>-190</stp>
        <stp>All</stp>
        <stp/>
        <stp/>
        <stp>FALSE</stp>
        <stp>T</stp>
        <tr r="E192" s="4"/>
      </tp>
      <tp>
        <v>491</v>
        <stp/>
        <stp>StudyData</stp>
        <stp>ZCE</stp>
        <stp>Bar</stp>
        <stp/>
        <stp>Low</stp>
        <stp>AM</stp>
        <stp>-180</stp>
        <stp>All</stp>
        <stp/>
        <stp/>
        <stp>FALSE</stp>
        <stp>T</stp>
        <tr r="E182" s="4"/>
      </tp>
      <tp>
        <v>594.75</v>
        <stp/>
        <stp>StudyData</stp>
        <stp>ZSE</stp>
        <stp>Bar</stp>
        <stp/>
        <stp>Low</stp>
        <stp>AM</stp>
        <stp>-210</stp>
        <stp>All</stp>
        <stp/>
        <stp/>
        <stp>FALSE</stp>
        <stp>T</stp>
        <tr r="E212" s="1"/>
      </tp>
      <tp>
        <v>574.75</v>
        <stp/>
        <stp>StudyData</stp>
        <stp>ZSE</stp>
        <stp>Bar</stp>
        <stp/>
        <stp>Low</stp>
        <stp>AM</stp>
        <stp>-200</stp>
        <stp>All</stp>
        <stp/>
        <stp/>
        <stp>FALSE</stp>
        <stp>T</stp>
        <tr r="E202" s="1"/>
      </tp>
      <tp>
        <v>733</v>
        <stp/>
        <stp>StudyData</stp>
        <stp>ZSE</stp>
        <stp>Bar</stp>
        <stp/>
        <stp>Low</stp>
        <stp>AM</stp>
        <stp>-230</stp>
        <stp>All</stp>
        <stp/>
        <stp/>
        <stp>FALSE</stp>
        <stp>T</stp>
        <tr r="E232" s="1"/>
      </tp>
      <tp>
        <v>506</v>
        <stp/>
        <stp>StudyData</stp>
        <stp>ZSE</stp>
        <stp>Bar</stp>
        <stp/>
        <stp>Low</stp>
        <stp>AM</stp>
        <stp>-220</stp>
        <stp>All</stp>
        <stp/>
        <stp/>
        <stp>FALSE</stp>
        <stp>T</stp>
        <tr r="E222" s="1"/>
      </tp>
      <tp>
        <v>453</v>
        <stp/>
        <stp>StudyData</stp>
        <stp>ZSE</stp>
        <stp>Bar</stp>
        <stp/>
        <stp>Low</stp>
        <stp>AM</stp>
        <stp>-250</stp>
        <stp>All</stp>
        <stp/>
        <stp/>
        <stp>FALSE</stp>
        <stp>T</stp>
        <tr r="E252" s="1"/>
      </tp>
      <tp>
        <v>554.25</v>
        <stp/>
        <stp>StudyData</stp>
        <stp>ZSE</stp>
        <stp>Bar</stp>
        <stp/>
        <stp>Low</stp>
        <stp>AM</stp>
        <stp>-240</stp>
        <stp>All</stp>
        <stp/>
        <stp/>
        <stp>FALSE</stp>
        <stp>T</stp>
        <tr r="E242" s="1"/>
      </tp>
      <tp>
        <v>446</v>
        <stp/>
        <stp>StudyData</stp>
        <stp>ZSE</stp>
        <stp>Bar</stp>
        <stp/>
        <stp>Low</stp>
        <stp>AM</stp>
        <stp>-270</stp>
        <stp>All</stp>
        <stp/>
        <stp/>
        <stp>FALSE</stp>
        <stp>T</stp>
        <tr r="E272" s="1"/>
      </tp>
      <tp>
        <v>448.75</v>
        <stp/>
        <stp>StudyData</stp>
        <stp>ZSE</stp>
        <stp>Bar</stp>
        <stp/>
        <stp>Low</stp>
        <stp>AM</stp>
        <stp>-260</stp>
        <stp>All</stp>
        <stp/>
        <stp/>
        <stp>FALSE</stp>
        <stp>T</stp>
        <tr r="E262" s="1"/>
      </tp>
      <tp>
        <v>541</v>
        <stp/>
        <stp>StudyData</stp>
        <stp>ZSE</stp>
        <stp>Bar</stp>
        <stp/>
        <stp>Low</stp>
        <stp>AM</stp>
        <stp>-290</stp>
        <stp>All</stp>
        <stp/>
        <stp/>
        <stp>FALSE</stp>
        <stp>T</stp>
        <tr r="E292" s="1"/>
      </tp>
      <tp>
        <v>465</v>
        <stp/>
        <stp>StudyData</stp>
        <stp>ZSE</stp>
        <stp>Bar</stp>
        <stp/>
        <stp>Low</stp>
        <stp>AM</stp>
        <stp>-280</stp>
        <stp>All</stp>
        <stp/>
        <stp/>
        <stp>FALSE</stp>
        <stp>T</stp>
        <tr r="E282" s="1"/>
      </tp>
      <tp>
        <v>1289.25</v>
        <stp/>
        <stp>StudyData</stp>
        <stp>ZSE</stp>
        <stp>Bar</stp>
        <stp/>
        <stp>Low</stp>
        <stp>AM</stp>
        <stp>-110</stp>
        <stp>All</stp>
        <stp/>
        <stp/>
        <stp>FALSE</stp>
        <stp>T</stp>
        <tr r="E112" s="1"/>
      </tp>
      <tp>
        <v>904</v>
        <stp/>
        <stp>StudyData</stp>
        <stp>ZSE</stp>
        <stp>Bar</stp>
        <stp/>
        <stp>Low</stp>
        <stp>AM</stp>
        <stp>-100</stp>
        <stp>All</stp>
        <stp/>
        <stp/>
        <stp>FALSE</stp>
        <stp>T</stp>
        <tr r="E102" s="1"/>
      </tp>
      <tp>
        <v>1403.75</v>
        <stp/>
        <stp>StudyData</stp>
        <stp>ZSE</stp>
        <stp>Bar</stp>
        <stp/>
        <stp>Low</stp>
        <stp>AM</stp>
        <stp>-130</stp>
        <stp>All</stp>
        <stp/>
        <stp/>
        <stp>FALSE</stp>
        <stp>T</stp>
        <tr r="E132" s="1"/>
      </tp>
      <tp>
        <v>1404.5</v>
        <stp/>
        <stp>StudyData</stp>
        <stp>ZSE</stp>
        <stp>Bar</stp>
        <stp/>
        <stp>Low</stp>
        <stp>AM</stp>
        <stp>-120</stp>
        <stp>All</stp>
        <stp/>
        <stp/>
        <stp>FALSE</stp>
        <stp>T</stp>
        <tr r="E122" s="1"/>
      </tp>
      <tp>
        <v>993.5</v>
        <stp/>
        <stp>StudyData</stp>
        <stp>ZSE</stp>
        <stp>Bar</stp>
        <stp/>
        <stp>Low</stp>
        <stp>AM</stp>
        <stp>-150</stp>
        <stp>All</stp>
        <stp/>
        <stp/>
        <stp>FALSE</stp>
        <stp>T</stp>
        <tr r="E152" s="1"/>
      </tp>
      <tp>
        <v>1286</v>
        <stp/>
        <stp>StudyData</stp>
        <stp>ZSE</stp>
        <stp>Bar</stp>
        <stp/>
        <stp>Low</stp>
        <stp>AM</stp>
        <stp>-140</stp>
        <stp>All</stp>
        <stp/>
        <stp/>
        <stp>FALSE</stp>
        <stp>T</stp>
        <tr r="E142" s="1"/>
      </tp>
      <tp>
        <v>776.25</v>
        <stp/>
        <stp>StudyData</stp>
        <stp>ZSE</stp>
        <stp>Bar</stp>
        <stp/>
        <stp>Low</stp>
        <stp>AM</stp>
        <stp>-170</stp>
        <stp>All</stp>
        <stp/>
        <stp/>
        <stp>FALSE</stp>
        <stp>T</stp>
        <tr r="E172" s="1"/>
      </tp>
      <tp>
        <v>878.75</v>
        <stp/>
        <stp>StudyData</stp>
        <stp>ZSE</stp>
        <stp>Bar</stp>
        <stp/>
        <stp>Low</stp>
        <stp>AM</stp>
        <stp>-160</stp>
        <stp>All</stp>
        <stp/>
        <stp/>
        <stp>FALSE</stp>
        <stp>T</stp>
        <tr r="E162" s="1"/>
      </tp>
      <tp>
        <v>722.5</v>
        <stp/>
        <stp>StudyData</stp>
        <stp>ZSE</stp>
        <stp>Bar</stp>
        <stp/>
        <stp>Low</stp>
        <stp>AM</stp>
        <stp>-190</stp>
        <stp>All</stp>
        <stp/>
        <stp/>
        <stp>FALSE</stp>
        <stp>T</stp>
        <tr r="E192" s="1"/>
      </tp>
      <tp>
        <v>1275.25</v>
        <stp/>
        <stp>StudyData</stp>
        <stp>ZSE</stp>
        <stp>Bar</stp>
        <stp/>
        <stp>Low</stp>
        <stp>AM</stp>
        <stp>-180</stp>
        <stp>All</stp>
        <stp/>
        <stp/>
        <stp>FALSE</stp>
        <stp>T</stp>
        <tr r="E182" s="1"/>
      </tp>
      <tp>
        <v>1687.25</v>
        <stp/>
        <stp>StudyData</stp>
        <stp>ZSE</stp>
        <stp>Bar</stp>
        <stp/>
        <stp>Open</stp>
        <stp>AM</stp>
        <stp>-8</stp>
        <stp>All</stp>
        <stp/>
        <stp/>
        <stp>FALSE</stp>
        <stp>T</stp>
        <tr r="C10" s="1"/>
      </tp>
      <tp>
        <v>753.75</v>
        <stp/>
        <stp>StudyData</stp>
        <stp>ZCE</stp>
        <stp>Bar</stp>
        <stp/>
        <stp>Open</stp>
        <stp>AM</stp>
        <stp>-8</stp>
        <stp>All</stp>
        <stp/>
        <stp/>
        <stp>FALSE</stp>
        <stp>T</stp>
        <tr r="C10" s="4"/>
      </tp>
      <tp>
        <v>1537.5</v>
        <stp/>
        <stp>StudyData</stp>
        <stp>ZSE</stp>
        <stp>Bar</stp>
        <stp/>
        <stp>Open</stp>
        <stp>AM</stp>
        <stp>0</stp>
        <stp>All</stp>
        <stp/>
        <stp/>
        <stp>FALSE</stp>
        <stp>T</stp>
        <tr r="C2" s="1"/>
      </tp>
      <tp>
        <v>1542.75</v>
        <stp/>
        <stp>StudyData</stp>
        <stp>ZSE</stp>
        <stp>Bar</stp>
        <stp/>
        <stp>High</stp>
        <stp>AM</stp>
        <stp>0</stp>
        <stp>All</stp>
        <stp/>
        <stp/>
        <stp>FALSE</stp>
        <stp>T</stp>
        <tr r="D2" s="1"/>
      </tp>
      <tp>
        <v>0.25</v>
        <stp/>
        <stp>ContractData</stp>
        <stp>ZSE</stp>
        <stp>TickSize</stp>
        <stp/>
        <stp>T</stp>
        <tr r="P62" s="3"/>
        <tr r="P62" s="3"/>
      </tp>
      <tp>
        <v>0.25</v>
        <stp/>
        <stp>ContractData</stp>
        <stp>ZCE</stp>
        <stp>TickSize</stp>
        <stp/>
        <stp>T</stp>
        <tr r="Q62" s="3"/>
        <tr r="Q62" s="3"/>
      </tp>
      <tp>
        <v>679.25</v>
        <stp/>
        <stp>StudyData</stp>
        <stp>ZCE</stp>
        <stp>Bar</stp>
        <stp/>
        <stp>Open</stp>
        <stp>AM</stp>
        <stp>0</stp>
        <stp>All</stp>
        <stp/>
        <stp/>
        <stp>FALSE</stp>
        <stp>T</stp>
        <tr r="C2" s="4"/>
      </tp>
      <tp>
        <v>44958</v>
        <stp/>
        <stp>StudyData</stp>
        <stp>ZCE</stp>
        <stp>Bar</stp>
        <stp/>
        <stp>Time</stp>
        <stp>AM</stp>
        <stp>0</stp>
        <stp>All</stp>
        <stp/>
        <stp/>
        <stp>False</stp>
        <tr r="B2" s="4"/>
      </tp>
      <tp>
        <v>44958</v>
        <stp/>
        <stp>StudyData</stp>
        <stp>ZSE</stp>
        <stp>Bar</stp>
        <stp/>
        <stp>Time</stp>
        <stp>AM</stp>
        <stp>0</stp>
        <stp>All</stp>
        <stp/>
        <stp/>
        <stp>False</stp>
        <tr r="B2" s="1"/>
      </tp>
      <tp>
        <v>686</v>
        <stp/>
        <stp>StudyData</stp>
        <stp>ZCE</stp>
        <stp>Bar</stp>
        <stp/>
        <stp>High</stp>
        <stp>AM</stp>
        <stp>0</stp>
        <stp>All</stp>
        <stp/>
        <stp/>
        <stp>FALSE</stp>
        <stp>T</stp>
        <tr r="D2" s="4"/>
      </tp>
      <tp>
        <v>1038</v>
        <stp/>
        <stp>StudyData</stp>
        <stp>ZSE</stp>
        <stp>Bar</stp>
        <stp/>
        <stp>High</stp>
        <stp>AM</stp>
        <stp>-96</stp>
        <stp>All</stp>
        <stp/>
        <stp/>
        <stp>FALSE</stp>
        <stp>T</stp>
        <tr r="D98" s="1"/>
      </tp>
      <tp>
        <v>909.75</v>
        <stp/>
        <stp>StudyData</stp>
        <stp>ZSE</stp>
        <stp>Bar</stp>
        <stp/>
        <stp>High</stp>
        <stp>AM</stp>
        <stp>-86</stp>
        <stp>All</stp>
        <stp/>
        <stp/>
        <stp>FALSE</stp>
        <stp>T</stp>
        <tr r="D88" s="1"/>
      </tp>
      <tp>
        <v>902</v>
        <stp/>
        <stp>StudyData</stp>
        <stp>ZSE</stp>
        <stp>Bar</stp>
        <stp/>
        <stp>High</stp>
        <stp>AM</stp>
        <stp>-36</stp>
        <stp>All</stp>
        <stp/>
        <stp/>
        <stp>FALSE</stp>
        <stp>T</stp>
        <tr r="D38" s="1"/>
      </tp>
      <tp>
        <v>1320.75</v>
        <stp/>
        <stp>StudyData</stp>
        <stp>ZSE</stp>
        <stp>Bar</stp>
        <stp/>
        <stp>High</stp>
        <stp>AM</stp>
        <stp>-26</stp>
        <stp>All</stp>
        <stp/>
        <stp/>
        <stp>FALSE</stp>
        <stp>T</stp>
        <tr r="D28" s="1"/>
      </tp>
      <tp>
        <v>1266.25</v>
        <stp/>
        <stp>StudyData</stp>
        <stp>ZSE</stp>
        <stp>Bar</stp>
        <stp/>
        <stp>High</stp>
        <stp>AM</stp>
        <stp>-16</stp>
        <stp>All</stp>
        <stp/>
        <stp/>
        <stp>FALSE</stp>
        <stp>T</stp>
        <tr r="D18" s="1"/>
      </tp>
      <tp>
        <v>1031</v>
        <stp/>
        <stp>StudyData</stp>
        <stp>ZSE</stp>
        <stp>Bar</stp>
        <stp/>
        <stp>High</stp>
        <stp>AM</stp>
        <stp>-76</stp>
        <stp>All</stp>
        <stp/>
        <stp/>
        <stp>FALSE</stp>
        <stp>T</stp>
        <tr r="D78" s="1"/>
      </tp>
      <tp>
        <v>1000.25</v>
        <stp/>
        <stp>StudyData</stp>
        <stp>ZSE</stp>
        <stp>Bar</stp>
        <stp/>
        <stp>High</stp>
        <stp>AM</stp>
        <stp>-66</stp>
        <stp>All</stp>
        <stp/>
        <stp/>
        <stp>FALSE</stp>
        <stp>T</stp>
        <tr r="D68" s="1"/>
      </tp>
      <tp>
        <v>1026.5</v>
        <stp/>
        <stp>StudyData</stp>
        <stp>ZSE</stp>
        <stp>Bar</stp>
        <stp/>
        <stp>High</stp>
        <stp>AM</stp>
        <stp>-56</stp>
        <stp>All</stp>
        <stp/>
        <stp/>
        <stp>FALSE</stp>
        <stp>T</stp>
        <tr r="D58" s="1"/>
      </tp>
      <tp>
        <v>907.25</v>
        <stp/>
        <stp>StudyData</stp>
        <stp>ZSE</stp>
        <stp>Bar</stp>
        <stp/>
        <stp>High</stp>
        <stp>AM</stp>
        <stp>-46</stp>
        <stp>All</stp>
        <stp/>
        <stp/>
        <stp>FALSE</stp>
        <stp>T</stp>
        <tr r="D48" s="1"/>
      </tp>
      <tp>
        <v>396.25</v>
        <stp/>
        <stp>StudyData</stp>
        <stp>ZCE</stp>
        <stp>Bar</stp>
        <stp/>
        <stp>High</stp>
        <stp>AM</stp>
        <stp>-96</stp>
        <stp>All</stp>
        <stp/>
        <stp/>
        <stp>FALSE</stp>
        <stp>T</stp>
        <tr r="D98" s="4"/>
      </tp>
      <tp>
        <v>382</v>
        <stp/>
        <stp>StudyData</stp>
        <stp>ZCE</stp>
        <stp>Bar</stp>
        <stp/>
        <stp>High</stp>
        <stp>AM</stp>
        <stp>-86</stp>
        <stp>All</stp>
        <stp/>
        <stp/>
        <stp>FALSE</stp>
        <stp>T</stp>
        <tr r="D88" s="4"/>
      </tp>
      <tp>
        <v>385</v>
        <stp/>
        <stp>StudyData</stp>
        <stp>ZCE</stp>
        <stp>Bar</stp>
        <stp/>
        <stp>High</stp>
        <stp>AM</stp>
        <stp>-36</stp>
        <stp>All</stp>
        <stp/>
        <stp/>
        <stp>FALSE</stp>
        <stp>T</stp>
        <tr r="D38" s="4"/>
      </tp>
      <tp>
        <v>485.75</v>
        <stp/>
        <stp>StudyData</stp>
        <stp>ZCE</stp>
        <stp>Bar</stp>
        <stp/>
        <stp>High</stp>
        <stp>AM</stp>
        <stp>-26</stp>
        <stp>All</stp>
        <stp/>
        <stp/>
        <stp>FALSE</stp>
        <stp>T</stp>
        <tr r="D28" s="4"/>
      </tp>
      <tp>
        <v>569.25</v>
        <stp/>
        <stp>StudyData</stp>
        <stp>ZCE</stp>
        <stp>Bar</stp>
        <stp/>
        <stp>High</stp>
        <stp>AM</stp>
        <stp>-16</stp>
        <stp>All</stp>
        <stp/>
        <stp/>
        <stp>FALSE</stp>
        <stp>T</stp>
        <tr r="D18" s="4"/>
      </tp>
      <tp>
        <v>359.25</v>
        <stp/>
        <stp>StudyData</stp>
        <stp>ZCE</stp>
        <stp>Bar</stp>
        <stp/>
        <stp>High</stp>
        <stp>AM</stp>
        <stp>-76</stp>
        <stp>All</stp>
        <stp/>
        <stp/>
        <stp>FALSE</stp>
        <stp>T</stp>
        <tr r="D78" s="4"/>
      </tp>
      <tp>
        <v>389</v>
        <stp/>
        <stp>StudyData</stp>
        <stp>ZCE</stp>
        <stp>Bar</stp>
        <stp/>
        <stp>High</stp>
        <stp>AM</stp>
        <stp>-66</stp>
        <stp>All</stp>
        <stp/>
        <stp/>
        <stp>FALSE</stp>
        <stp>T</stp>
        <tr r="D68" s="4"/>
      </tp>
      <tp>
        <v>397</v>
        <stp/>
        <stp>StudyData</stp>
        <stp>ZCE</stp>
        <stp>Bar</stp>
        <stp/>
        <stp>High</stp>
        <stp>AM</stp>
        <stp>-56</stp>
        <stp>All</stp>
        <stp/>
        <stp/>
        <stp>FALSE</stp>
        <stp>T</stp>
        <tr r="D58" s="4"/>
      </tp>
      <tp>
        <v>366.25</v>
        <stp/>
        <stp>StudyData</stp>
        <stp>ZCE</stp>
        <stp>Bar</stp>
        <stp/>
        <stp>High</stp>
        <stp>AM</stp>
        <stp>-46</stp>
        <stp>All</stp>
        <stp/>
        <stp/>
        <stp>FALSE</stp>
        <stp>T</stp>
        <tr r="D48" s="4"/>
      </tp>
      <tp>
        <v>1375</v>
        <stp/>
        <stp>StudyData</stp>
        <stp>ZSE</stp>
        <stp>Bar</stp>
        <stp/>
        <stp>Open</stp>
        <stp>AM</stp>
        <stp>-24</stp>
        <stp>All</stp>
        <stp/>
        <stp/>
        <stp>FALSE</stp>
        <stp>T</stp>
        <tr r="C26" s="1"/>
      </tp>
      <tp>
        <v>885.75</v>
        <stp/>
        <stp>StudyData</stp>
        <stp>ZSE</stp>
        <stp>Bar</stp>
        <stp/>
        <stp>Open</stp>
        <stp>AM</stp>
        <stp>-34</stp>
        <stp>All</stp>
        <stp/>
        <stp/>
        <stp>FALSE</stp>
        <stp>T</stp>
        <tr r="C36" s="1"/>
      </tp>
      <tp>
        <v>1222</v>
        <stp/>
        <stp>StudyData</stp>
        <stp>ZSE</stp>
        <stp>Bar</stp>
        <stp/>
        <stp>Open</stp>
        <stp>AM</stp>
        <stp>-14</stp>
        <stp>All</stp>
        <stp/>
        <stp/>
        <stp>FALSE</stp>
        <stp>T</stp>
        <tr r="C16" s="1"/>
      </tp>
      <tp>
        <v>967.5</v>
        <stp/>
        <stp>StudyData</stp>
        <stp>ZSE</stp>
        <stp>Bar</stp>
        <stp/>
        <stp>Open</stp>
        <stp>AM</stp>
        <stp>-64</stp>
        <stp>All</stp>
        <stp/>
        <stp/>
        <stp>FALSE</stp>
        <stp>T</stp>
        <tr r="C66" s="1"/>
      </tp>
      <tp>
        <v>1033.5</v>
        <stp/>
        <stp>StudyData</stp>
        <stp>ZSE</stp>
        <stp>Bar</stp>
        <stp/>
        <stp>Open</stp>
        <stp>AM</stp>
        <stp>-74</stp>
        <stp>All</stp>
        <stp/>
        <stp/>
        <stp>FALSE</stp>
        <stp>T</stp>
        <tr r="C76" s="1"/>
      </tp>
      <tp>
        <v>875.75</v>
        <stp/>
        <stp>StudyData</stp>
        <stp>ZSE</stp>
        <stp>Bar</stp>
        <stp/>
        <stp>Open</stp>
        <stp>AM</stp>
        <stp>-44</stp>
        <stp>All</stp>
        <stp/>
        <stp/>
        <stp>FALSE</stp>
        <stp>T</stp>
        <tr r="C46" s="1"/>
      </tp>
      <tp>
        <v>913</v>
        <stp/>
        <stp>StudyData</stp>
        <stp>ZSE</stp>
        <stp>Bar</stp>
        <stp/>
        <stp>Open</stp>
        <stp>AM</stp>
        <stp>-54</stp>
        <stp>All</stp>
        <stp/>
        <stp/>
        <stp>FALSE</stp>
        <stp>T</stp>
        <tr r="C56" s="1"/>
      </tp>
      <tp>
        <v>883</v>
        <stp/>
        <stp>StudyData</stp>
        <stp>ZSE</stp>
        <stp>Bar</stp>
        <stp/>
        <stp>Open</stp>
        <stp>AM</stp>
        <stp>-84</stp>
        <stp>All</stp>
        <stp/>
        <stp/>
        <stp>FALSE</stp>
        <stp>T</stp>
        <tr r="C86" s="1"/>
      </tp>
      <tp>
        <v>973.25</v>
        <stp/>
        <stp>StudyData</stp>
        <stp>ZSE</stp>
        <stp>Bar</stp>
        <stp/>
        <stp>Open</stp>
        <stp>AM</stp>
        <stp>-94</stp>
        <stp>All</stp>
        <stp/>
        <stp/>
        <stp>FALSE</stp>
        <stp>T</stp>
        <tr r="C96" s="1"/>
      </tp>
      <tp>
        <v>549</v>
        <stp/>
        <stp>StudyData</stp>
        <stp>ZCE</stp>
        <stp>Bar</stp>
        <stp/>
        <stp>Open</stp>
        <stp>AM</stp>
        <stp>-24</stp>
        <stp>All</stp>
        <stp/>
        <stp/>
        <stp>FALSE</stp>
        <stp>T</stp>
        <tr r="C26" s="4"/>
      </tp>
      <tp>
        <v>341.25</v>
        <stp/>
        <stp>StudyData</stp>
        <stp>ZCE</stp>
        <stp>Bar</stp>
        <stp/>
        <stp>Open</stp>
        <stp>AM</stp>
        <stp>-34</stp>
        <stp>All</stp>
        <stp/>
        <stp/>
        <stp>FALSE</stp>
        <stp>T</stp>
        <tr r="C36" s="4"/>
      </tp>
      <tp>
        <v>568.75</v>
        <stp/>
        <stp>StudyData</stp>
        <stp>ZCE</stp>
        <stp>Bar</stp>
        <stp/>
        <stp>Open</stp>
        <stp>AM</stp>
        <stp>-14</stp>
        <stp>All</stp>
        <stp/>
        <stp/>
        <stp>FALSE</stp>
        <stp>T</stp>
        <tr r="C16" s="4"/>
      </tp>
      <tp>
        <v>354.75</v>
        <stp/>
        <stp>StudyData</stp>
        <stp>ZCE</stp>
        <stp>Bar</stp>
        <stp/>
        <stp>Open</stp>
        <stp>AM</stp>
        <stp>-64</stp>
        <stp>All</stp>
        <stp/>
        <stp/>
        <stp>FALSE</stp>
        <stp>T</stp>
        <tr r="C66" s="4"/>
      </tp>
      <tp>
        <v>348.5</v>
        <stp/>
        <stp>StudyData</stp>
        <stp>ZCE</stp>
        <stp>Bar</stp>
        <stp/>
        <stp>Open</stp>
        <stp>AM</stp>
        <stp>-74</stp>
        <stp>All</stp>
        <stp/>
        <stp/>
        <stp>FALSE</stp>
        <stp>T</stp>
        <tr r="C76" s="4"/>
      </tp>
      <tp>
        <v>426.25</v>
        <stp/>
        <stp>StudyData</stp>
        <stp>ZCE</stp>
        <stp>Bar</stp>
        <stp/>
        <stp>Open</stp>
        <stp>AM</stp>
        <stp>-44</stp>
        <stp>All</stp>
        <stp/>
        <stp/>
        <stp>FALSE</stp>
        <stp>T</stp>
        <tr r="C46" s="4"/>
      </tp>
      <tp>
        <v>386.25</v>
        <stp/>
        <stp>StudyData</stp>
        <stp>ZCE</stp>
        <stp>Bar</stp>
        <stp/>
        <stp>Open</stp>
        <stp>AM</stp>
        <stp>-54</stp>
        <stp>All</stp>
        <stp/>
        <stp/>
        <stp>FALSE</stp>
        <stp>T</stp>
        <tr r="C56" s="4"/>
      </tp>
      <tp>
        <v>371</v>
        <stp/>
        <stp>StudyData</stp>
        <stp>ZCE</stp>
        <stp>Bar</stp>
        <stp/>
        <stp>Open</stp>
        <stp>AM</stp>
        <stp>-84</stp>
        <stp>All</stp>
        <stp/>
        <stp/>
        <stp>FALSE</stp>
        <stp>T</stp>
        <tr r="C86" s="4"/>
      </tp>
      <tp>
        <v>377</v>
        <stp/>
        <stp>StudyData</stp>
        <stp>ZCE</stp>
        <stp>Bar</stp>
        <stp/>
        <stp>Open</stp>
        <stp>AM</stp>
        <stp>-94</stp>
        <stp>All</stp>
        <stp/>
        <stp/>
        <stp>FALSE</stp>
        <stp>T</stp>
        <tr r="C96" s="4"/>
      </tp>
      <tp>
        <v>364.25</v>
        <stp/>
        <stp>StudyData</stp>
        <stp>ZCE</stp>
        <stp>Bar</stp>
        <stp/>
        <stp>Close</stp>
        <stp>AM</stp>
        <stp>-71</stp>
        <stp>All</stp>
        <stp/>
        <stp/>
        <stp>FALSE</stp>
        <stp>T</stp>
        <tr r="F73" s="4"/>
      </tp>
      <tp>
        <v>361.5</v>
        <stp/>
        <stp>StudyData</stp>
        <stp>ZCE</stp>
        <stp>Bar</stp>
        <stp/>
        <stp>Close</stp>
        <stp>AM</stp>
        <stp>-61</stp>
        <stp>All</stp>
        <stp/>
        <stp/>
        <stp>FALSE</stp>
        <stp>T</stp>
        <tr r="F63" s="4"/>
      </tp>
      <tp>
        <v>377.75</v>
        <stp/>
        <stp>StudyData</stp>
        <stp>ZCE</stp>
        <stp>Bar</stp>
        <stp/>
        <stp>Close</stp>
        <stp>AM</stp>
        <stp>-51</stp>
        <stp>All</stp>
        <stp/>
        <stp/>
        <stp>FALSE</stp>
        <stp>T</stp>
        <tr r="F53" s="4"/>
      </tp>
      <tp>
        <v>388</v>
        <stp/>
        <stp>StudyData</stp>
        <stp>ZCE</stp>
        <stp>Bar</stp>
        <stp/>
        <stp>Close</stp>
        <stp>AM</stp>
        <stp>-41</stp>
        <stp>All</stp>
        <stp/>
        <stp/>
        <stp>FALSE</stp>
        <stp>T</stp>
        <tr r="F43" s="4"/>
      </tp>
      <tp>
        <v>327</v>
        <stp/>
        <stp>StudyData</stp>
        <stp>ZCE</stp>
        <stp>Bar</stp>
        <stp/>
        <stp>Close</stp>
        <stp>AM</stp>
        <stp>-31</stp>
        <stp>All</stp>
        <stp/>
        <stp/>
        <stp>FALSE</stp>
        <stp>T</stp>
        <tr r="F33" s="4"/>
      </tp>
      <tp>
        <v>656.75</v>
        <stp/>
        <stp>StudyData</stp>
        <stp>ZCE</stp>
        <stp>Bar</stp>
        <stp/>
        <stp>Close</stp>
        <stp>AM</stp>
        <stp>-21</stp>
        <stp>All</stp>
        <stp/>
        <stp/>
        <stp>FALSE</stp>
        <stp>T</stp>
        <tr r="F23" s="4"/>
      </tp>
      <tp>
        <v>748.75</v>
        <stp/>
        <stp>StudyData</stp>
        <stp>ZCE</stp>
        <stp>Bar</stp>
        <stp/>
        <stp>Close</stp>
        <stp>AM</stp>
        <stp>-11</stp>
        <stp>All</stp>
        <stp/>
        <stp/>
        <stp>FALSE</stp>
        <stp>T</stp>
        <tr r="F13" s="4"/>
      </tp>
      <tp>
        <v>381.25</v>
        <stp/>
        <stp>StudyData</stp>
        <stp>ZCE</stp>
        <stp>Bar</stp>
        <stp/>
        <stp>Close</stp>
        <stp>AM</stp>
        <stp>-91</stp>
        <stp>All</stp>
        <stp/>
        <stp/>
        <stp>FALSE</stp>
        <stp>T</stp>
        <tr r="F93" s="4"/>
      </tp>
      <tp>
        <v>404.75</v>
        <stp/>
        <stp>StudyData</stp>
        <stp>ZCE</stp>
        <stp>Bar</stp>
        <stp/>
        <stp>Close</stp>
        <stp>AM</stp>
        <stp>-81</stp>
        <stp>All</stp>
        <stp/>
        <stp/>
        <stp>FALSE</stp>
        <stp>T</stp>
        <tr r="F83" s="4"/>
      </tp>
      <tp>
        <v>946</v>
        <stp/>
        <stp>StudyData</stp>
        <stp>ZSE</stp>
        <stp>Bar</stp>
        <stp/>
        <stp>Close</stp>
        <stp>AM</stp>
        <stp>-71</stp>
        <stp>All</stp>
        <stp/>
        <stp/>
        <stp>FALSE</stp>
        <stp>T</stp>
        <tr r="F73" s="1"/>
      </tp>
      <tp>
        <v>995.75</v>
        <stp/>
        <stp>StudyData</stp>
        <stp>ZSE</stp>
        <stp>Bar</stp>
        <stp/>
        <stp>Close</stp>
        <stp>AM</stp>
        <stp>-61</stp>
        <stp>All</stp>
        <stp/>
        <stp/>
        <stp>FALSE</stp>
        <stp>T</stp>
        <tr r="F63" s="1"/>
      </tp>
      <tp>
        <v>894.75</v>
        <stp/>
        <stp>StudyData</stp>
        <stp>ZSE</stp>
        <stp>Bar</stp>
        <stp/>
        <stp>Close</stp>
        <stp>AM</stp>
        <stp>-51</stp>
        <stp>All</stp>
        <stp/>
        <stp/>
        <stp>FALSE</stp>
        <stp>T</stp>
        <tr r="F53" s="1"/>
      </tp>
      <tp>
        <v>906</v>
        <stp/>
        <stp>StudyData</stp>
        <stp>ZSE</stp>
        <stp>Bar</stp>
        <stp/>
        <stp>Close</stp>
        <stp>AM</stp>
        <stp>-41</stp>
        <stp>All</stp>
        <stp/>
        <stp/>
        <stp>FALSE</stp>
        <stp>T</stp>
        <tr r="F43" s="1"/>
      </tp>
      <tp>
        <v>892.5</v>
        <stp/>
        <stp>StudyData</stp>
        <stp>ZSE</stp>
        <stp>Bar</stp>
        <stp/>
        <stp>Close</stp>
        <stp>AM</stp>
        <stp>-31</stp>
        <stp>All</stp>
        <stp/>
        <stp/>
        <stp>FALSE</stp>
        <stp>T</stp>
        <tr r="F33" s="1"/>
      </tp>
      <tp>
        <v>1530.5</v>
        <stp/>
        <stp>StudyData</stp>
        <stp>ZSE</stp>
        <stp>Bar</stp>
        <stp/>
        <stp>Close</stp>
        <stp>AM</stp>
        <stp>-21</stp>
        <stp>All</stp>
        <stp/>
        <stp/>
        <stp>FALSE</stp>
        <stp>T</stp>
        <tr r="F23" s="1"/>
      </tp>
      <tp>
        <v>1618.25</v>
        <stp/>
        <stp>StudyData</stp>
        <stp>ZSE</stp>
        <stp>Bar</stp>
        <stp/>
        <stp>Close</stp>
        <stp>AM</stp>
        <stp>-11</stp>
        <stp>All</stp>
        <stp/>
        <stp/>
        <stp>FALSE</stp>
        <stp>T</stp>
        <tr r="F13" s="1"/>
      </tp>
      <tp>
        <v>940.25</v>
        <stp/>
        <stp>StudyData</stp>
        <stp>ZSE</stp>
        <stp>Bar</stp>
        <stp/>
        <stp>Close</stp>
        <stp>AM</stp>
        <stp>-91</stp>
        <stp>All</stp>
        <stp/>
        <stp/>
        <stp>FALSE</stp>
        <stp>T</stp>
        <tr r="F93" s="1"/>
      </tp>
      <tp>
        <v>1078.5</v>
        <stp/>
        <stp>StudyData</stp>
        <stp>ZSE</stp>
        <stp>Bar</stp>
        <stp/>
        <stp>Close</stp>
        <stp>AM</stp>
        <stp>-81</stp>
        <stp>All</stp>
        <stp/>
        <stp/>
        <stp>FALSE</stp>
        <stp>T</stp>
        <tr r="F83" s="1"/>
      </tp>
      <tp>
        <v>1524</v>
        <stp/>
        <stp>StudyData</stp>
        <stp>ZSE</stp>
        <stp>Bar</stp>
        <stp/>
        <stp>Close</stp>
        <stp>AM</stp>
        <stp>-2</stp>
        <stp>All</stp>
        <stp/>
        <stp/>
        <stp>FALSE</stp>
        <stp>T</stp>
        <tr r="F4" s="1"/>
      </tp>
      <tp>
        <v>678.5</v>
        <stp/>
        <stp>StudyData</stp>
        <stp>ZCE</stp>
        <stp>Bar</stp>
        <stp/>
        <stp>Close</stp>
        <stp>AM</stp>
        <stp>-2</stp>
        <stp>All</stp>
        <stp/>
        <stp/>
        <stp>FALSE</stp>
        <stp>T</stp>
        <tr r="F4" s="4"/>
      </tp>
      <tp>
        <v>1243</v>
        <stp/>
        <stp>StudyData</stp>
        <stp>ZSE</stp>
        <stp>Bar</stp>
        <stp/>
        <stp>Close</stp>
        <stp>AM</stp>
        <stp>-147</stp>
        <stp>All</stp>
        <stp/>
        <stp/>
        <stp>FALSE</stp>
        <stp>T</stp>
        <tr r="F149" s="1"/>
      </tp>
      <tp>
        <v>914</v>
        <stp/>
        <stp>StudyData</stp>
        <stp>ZSE</stp>
        <stp>Bar</stp>
        <stp/>
        <stp>Close</stp>
        <stp>AM</stp>
        <stp>-157</stp>
        <stp>All</stp>
        <stp/>
        <stp/>
        <stp>FALSE</stp>
        <stp>T</stp>
        <tr r="F159" s="1"/>
      </tp>
      <tp>
        <v>952</v>
        <stp/>
        <stp>StudyData</stp>
        <stp>ZSE</stp>
        <stp>Bar</stp>
        <stp/>
        <stp>Close</stp>
        <stp>AM</stp>
        <stp>-167</stp>
        <stp>All</stp>
        <stp/>
        <stp/>
        <stp>FALSE</stp>
        <stp>T</stp>
        <tr r="F169" s="1"/>
      </tp>
      <tp>
        <v>1363.5</v>
        <stp/>
        <stp>StudyData</stp>
        <stp>ZSE</stp>
        <stp>Bar</stp>
        <stp/>
        <stp>Close</stp>
        <stp>AM</stp>
        <stp>-177</stp>
        <stp>All</stp>
        <stp/>
        <stp/>
        <stp>FALSE</stp>
        <stp>T</stp>
        <tr r="F179" s="1"/>
      </tp>
      <tp>
        <v>1464</v>
        <stp/>
        <stp>StudyData</stp>
        <stp>ZSE</stp>
        <stp>Bar</stp>
        <stp/>
        <stp>Close</stp>
        <stp>AM</stp>
        <stp>-107</stp>
        <stp>All</stp>
        <stp/>
        <stp/>
        <stp>FALSE</stp>
        <stp>T</stp>
        <tr r="F109" s="1"/>
      </tp>
      <tp>
        <v>1510</v>
        <stp/>
        <stp>StudyData</stp>
        <stp>ZSE</stp>
        <stp>Bar</stp>
        <stp/>
        <stp>Close</stp>
        <stp>AM</stp>
        <stp>-117</stp>
        <stp>All</stp>
        <stp/>
        <stp/>
        <stp>FALSE</stp>
        <stp>T</stp>
        <tr r="F119" s="1"/>
      </tp>
      <tp>
        <v>1641</v>
        <stp/>
        <stp>StudyData</stp>
        <stp>ZSE</stp>
        <stp>Bar</stp>
        <stp/>
        <stp>Close</stp>
        <stp>AM</stp>
        <stp>-127</stp>
        <stp>All</stp>
        <stp/>
        <stp/>
        <stp>FALSE</stp>
        <stp>T</stp>
        <tr r="F129" s="1"/>
      </tp>
      <tp>
        <v>1179</v>
        <stp/>
        <stp>StudyData</stp>
        <stp>ZSE</stp>
        <stp>Bar</stp>
        <stp/>
        <stp>Close</stp>
        <stp>AM</stp>
        <stp>-137</stp>
        <stp>All</stp>
        <stp/>
        <stp/>
        <stp>FALSE</stp>
        <stp>T</stp>
        <tr r="F139" s="1"/>
      </tp>
      <tp>
        <v>857.5</v>
        <stp/>
        <stp>StudyData</stp>
        <stp>ZSE</stp>
        <stp>Bar</stp>
        <stp/>
        <stp>Close</stp>
        <stp>AM</stp>
        <stp>-187</stp>
        <stp>All</stp>
        <stp/>
        <stp/>
        <stp>FALSE</stp>
        <stp>T</stp>
        <tr r="F189" s="1"/>
      </tp>
      <tp>
        <v>547.5</v>
        <stp/>
        <stp>StudyData</stp>
        <stp>ZSE</stp>
        <stp>Bar</stp>
        <stp/>
        <stp>Close</stp>
        <stp>AM</stp>
        <stp>-197</stp>
        <stp>All</stp>
        <stp/>
        <stp/>
        <stp>FALSE</stp>
        <stp>T</stp>
        <tr r="F199" s="1"/>
      </tp>
      <tp>
        <v>536.5</v>
        <stp/>
        <stp>StudyData</stp>
        <stp>ZSE</stp>
        <stp>Bar</stp>
        <stp/>
        <stp>Close</stp>
        <stp>AM</stp>
        <stp>-247</stp>
        <stp>All</stp>
        <stp/>
        <stp/>
        <stp>FALSE</stp>
        <stp>T</stp>
        <tr r="F249" s="1"/>
      </tp>
      <tp>
        <v>451.25</v>
        <stp/>
        <stp>StudyData</stp>
        <stp>ZSE</stp>
        <stp>Bar</stp>
        <stp/>
        <stp>Close</stp>
        <stp>AM</stp>
        <stp>-257</stp>
        <stp>All</stp>
        <stp/>
        <stp/>
        <stp>FALSE</stp>
        <stp>T</stp>
        <tr r="F259" s="1"/>
      </tp>
      <tp>
        <v>506</v>
        <stp/>
        <stp>StudyData</stp>
        <stp>ZSE</stp>
        <stp>Bar</stp>
        <stp/>
        <stp>Close</stp>
        <stp>AM</stp>
        <stp>-267</stp>
        <stp>All</stp>
        <stp/>
        <stp/>
        <stp>FALSE</stp>
        <stp>T</stp>
        <tr r="F269" s="1"/>
      </tp>
      <tp>
        <v>508</v>
        <stp/>
        <stp>StudyData</stp>
        <stp>ZSE</stp>
        <stp>Bar</stp>
        <stp/>
        <stp>Close</stp>
        <stp>AM</stp>
        <stp>-277</stp>
        <stp>All</stp>
        <stp/>
        <stp/>
        <stp>FALSE</stp>
        <stp>T</stp>
        <tr r="F279" s="1"/>
      </tp>
      <tp>
        <v>558</v>
        <stp/>
        <stp>StudyData</stp>
        <stp>ZSE</stp>
        <stp>Bar</stp>
        <stp/>
        <stp>Close</stp>
        <stp>AM</stp>
        <stp>-207</stp>
        <stp>All</stp>
        <stp/>
        <stp/>
        <stp>FALSE</stp>
        <stp>T</stp>
        <tr r="F209" s="1"/>
      </tp>
      <tp>
        <v>514.75</v>
        <stp/>
        <stp>StudyData</stp>
        <stp>ZSE</stp>
        <stp>Bar</stp>
        <stp/>
        <stp>Close</stp>
        <stp>AM</stp>
        <stp>-217</stp>
        <stp>All</stp>
        <stp/>
        <stp/>
        <stp>FALSE</stp>
        <stp>T</stp>
        <tr r="F219" s="1"/>
      </tp>
      <tp>
        <v>995</v>
        <stp/>
        <stp>StudyData</stp>
        <stp>ZSE</stp>
        <stp>Bar</stp>
        <stp/>
        <stp>Close</stp>
        <stp>AM</stp>
        <stp>-227</stp>
        <stp>All</stp>
        <stp/>
        <stp/>
        <stp>FALSE</stp>
        <stp>T</stp>
        <tr r="F229" s="1"/>
      </tp>
      <tp>
        <v>624.5</v>
        <stp/>
        <stp>StudyData</stp>
        <stp>ZSE</stp>
        <stp>Bar</stp>
        <stp/>
        <stp>Close</stp>
        <stp>AM</stp>
        <stp>-237</stp>
        <stp>All</stp>
        <stp/>
        <stp/>
        <stp>FALSE</stp>
        <stp>T</stp>
        <tr r="F239" s="1"/>
      </tp>
      <tp>
        <v>483.75</v>
        <stp/>
        <stp>StudyData</stp>
        <stp>ZSE</stp>
        <stp>Bar</stp>
        <stp/>
        <stp>Close</stp>
        <stp>AM</stp>
        <stp>-287</stp>
        <stp>All</stp>
        <stp/>
        <stp/>
        <stp>FALSE</stp>
        <stp>T</stp>
        <tr r="F289" s="1"/>
      </tp>
      <tp>
        <v>618.5</v>
        <stp/>
        <stp>StudyData</stp>
        <stp>ZSE</stp>
        <stp>Bar</stp>
        <stp/>
        <stp>Close</stp>
        <stp>AM</stp>
        <stp>-297</stp>
        <stp>All</stp>
        <stp/>
        <stp/>
        <stp>FALSE</stp>
        <stp>T</stp>
        <tr r="F299" s="1"/>
      </tp>
      <tp>
        <v>1062</v>
        <stp/>
        <stp>StudyData</stp>
        <stp>ZSE</stp>
        <stp>Bar</stp>
        <stp/>
        <stp>High</stp>
        <stp>AM</stp>
        <stp>-97</stp>
        <stp>All</stp>
        <stp/>
        <stp/>
        <stp>FALSE</stp>
        <stp>T</stp>
        <tr r="D99" s="1"/>
      </tp>
      <tp>
        <v>891</v>
        <stp/>
        <stp>StudyData</stp>
        <stp>ZSE</stp>
        <stp>Bar</stp>
        <stp/>
        <stp>High</stp>
        <stp>AM</stp>
        <stp>-87</stp>
        <stp>All</stp>
        <stp/>
        <stp/>
        <stp>FALSE</stp>
        <stp>T</stp>
        <tr r="D89" s="1"/>
      </tp>
      <tp>
        <v>961</v>
        <stp/>
        <stp>StudyData</stp>
        <stp>ZSE</stp>
        <stp>Bar</stp>
        <stp/>
        <stp>High</stp>
        <stp>AM</stp>
        <stp>-37</stp>
        <stp>All</stp>
        <stp/>
        <stp/>
        <stp>FALSE</stp>
        <stp>T</stp>
        <tr r="D39" s="1"/>
      </tp>
      <tp>
        <v>1200</v>
        <stp/>
        <stp>StudyData</stp>
        <stp>ZSE</stp>
        <stp>Bar</stp>
        <stp/>
        <stp>High</stp>
        <stp>AM</stp>
        <stp>-27</stp>
        <stp>All</stp>
        <stp/>
        <stp/>
        <stp>FALSE</stp>
        <stp>T</stp>
        <tr r="D29" s="1"/>
      </tp>
      <tp>
        <v>1308</v>
        <stp/>
        <stp>StudyData</stp>
        <stp>ZSE</stp>
        <stp>Bar</stp>
        <stp/>
        <stp>High</stp>
        <stp>AM</stp>
        <stp>-17</stp>
        <stp>All</stp>
        <stp/>
        <stp/>
        <stp>FALSE</stp>
        <stp>T</stp>
        <tr r="D19" s="1"/>
      </tp>
      <tp>
        <v>994</v>
        <stp/>
        <stp>StudyData</stp>
        <stp>ZSE</stp>
        <stp>Bar</stp>
        <stp/>
        <stp>High</stp>
        <stp>AM</stp>
        <stp>-77</stp>
        <stp>All</stp>
        <stp/>
        <stp/>
        <stp>FALSE</stp>
        <stp>T</stp>
        <tr r="D79" s="1"/>
      </tp>
      <tp>
        <v>1047</v>
        <stp/>
        <stp>StudyData</stp>
        <stp>ZSE</stp>
        <stp>Bar</stp>
        <stp/>
        <stp>High</stp>
        <stp>AM</stp>
        <stp>-67</stp>
        <stp>All</stp>
        <stp/>
        <stp/>
        <stp>FALSE</stp>
        <stp>T</stp>
        <tr r="D69" s="1"/>
      </tp>
      <tp>
        <v>1055.5</v>
        <stp/>
        <stp>StudyData</stp>
        <stp>ZSE</stp>
        <stp>Bar</stp>
        <stp/>
        <stp>High</stp>
        <stp>AM</stp>
        <stp>-57</stp>
        <stp>All</stp>
        <stp/>
        <stp/>
        <stp>FALSE</stp>
        <stp>T</stp>
        <tr r="D59" s="1"/>
      </tp>
      <tp>
        <v>924.75</v>
        <stp/>
        <stp>StudyData</stp>
        <stp>ZSE</stp>
        <stp>Bar</stp>
        <stp/>
        <stp>High</stp>
        <stp>AM</stp>
        <stp>-47</stp>
        <stp>All</stp>
        <stp/>
        <stp/>
        <stp>FALSE</stp>
        <stp>T</stp>
        <tr r="D49" s="1"/>
      </tp>
      <tp>
        <v>409.5</v>
        <stp/>
        <stp>StudyData</stp>
        <stp>ZCE</stp>
        <stp>Bar</stp>
        <stp/>
        <stp>High</stp>
        <stp>AM</stp>
        <stp>-97</stp>
        <stp>All</stp>
        <stp/>
        <stp/>
        <stp>FALSE</stp>
        <stp>T</stp>
        <tr r="D99" s="4"/>
      </tp>
      <tp>
        <v>383.5</v>
        <stp/>
        <stp>StudyData</stp>
        <stp>ZCE</stp>
        <stp>Bar</stp>
        <stp/>
        <stp>High</stp>
        <stp>AM</stp>
        <stp>-87</stp>
        <stp>All</stp>
        <stp/>
        <stp/>
        <stp>FALSE</stp>
        <stp>T</stp>
        <tr r="D89" s="4"/>
      </tp>
      <tp>
        <v>394</v>
        <stp/>
        <stp>StudyData</stp>
        <stp>ZCE</stp>
        <stp>Bar</stp>
        <stp/>
        <stp>High</stp>
        <stp>AM</stp>
        <stp>-37</stp>
        <stp>All</stp>
        <stp/>
        <stp/>
        <stp>FALSE</stp>
        <stp>T</stp>
        <tr r="D39" s="4"/>
      </tp>
      <tp>
        <v>439.5</v>
        <stp/>
        <stp>StudyData</stp>
        <stp>ZCE</stp>
        <stp>Bar</stp>
        <stp/>
        <stp>High</stp>
        <stp>AM</stp>
        <stp>-27</stp>
        <stp>All</stp>
        <stp/>
        <stp/>
        <stp>FALSE</stp>
        <stp>T</stp>
        <tr r="D29" s="4"/>
      </tp>
      <tp>
        <v>548.5</v>
        <stp/>
        <stp>StudyData</stp>
        <stp>ZCE</stp>
        <stp>Bar</stp>
        <stp/>
        <stp>High</stp>
        <stp>AM</stp>
        <stp>-17</stp>
        <stp>All</stp>
        <stp/>
        <stp/>
        <stp>FALSE</stp>
        <stp>T</stp>
        <tr r="D19" s="4"/>
      </tp>
      <tp>
        <v>343.25</v>
        <stp/>
        <stp>StudyData</stp>
        <stp>ZCE</stp>
        <stp>Bar</stp>
        <stp/>
        <stp>High</stp>
        <stp>AM</stp>
        <stp>-77</stp>
        <stp>All</stp>
        <stp/>
        <stp/>
        <stp>FALSE</stp>
        <stp>T</stp>
        <tr r="D79" s="4"/>
      </tp>
      <tp>
        <v>417.25</v>
        <stp/>
        <stp>StudyData</stp>
        <stp>ZCE</stp>
        <stp>Bar</stp>
        <stp/>
        <stp>High</stp>
        <stp>AM</stp>
        <stp>-67</stp>
        <stp>All</stp>
        <stp/>
        <stp/>
        <stp>FALSE</stp>
        <stp>T</stp>
        <tr r="D69" s="4"/>
      </tp>
      <tp>
        <v>412.25</v>
        <stp/>
        <stp>StudyData</stp>
        <stp>ZCE</stp>
        <stp>Bar</stp>
        <stp/>
        <stp>High</stp>
        <stp>AM</stp>
        <stp>-57</stp>
        <stp>All</stp>
        <stp/>
        <stp/>
        <stp>FALSE</stp>
        <stp>T</stp>
        <tr r="D59" s="4"/>
      </tp>
      <tp>
        <v>380.75</v>
        <stp/>
        <stp>StudyData</stp>
        <stp>ZCE</stp>
        <stp>Bar</stp>
        <stp/>
        <stp>High</stp>
        <stp>AM</stp>
        <stp>-47</stp>
        <stp>All</stp>
        <stp/>
        <stp/>
        <stp>FALSE</stp>
        <stp>T</stp>
        <tr r="D49" s="4"/>
      </tp>
      <tp>
        <v>1319.25</v>
        <stp/>
        <stp>StudyData</stp>
        <stp>ZSE</stp>
        <stp>Bar</stp>
        <stp/>
        <stp>Open</stp>
        <stp>AM</stp>
        <stp>-25</stp>
        <stp>All</stp>
        <stp/>
        <stp/>
        <stp>FALSE</stp>
        <stp>T</stp>
        <tr r="C27" s="1"/>
      </tp>
      <tp>
        <v>892.25</v>
        <stp/>
        <stp>StudyData</stp>
        <stp>ZSE</stp>
        <stp>Bar</stp>
        <stp/>
        <stp>Open</stp>
        <stp>AM</stp>
        <stp>-35</stp>
        <stp>All</stp>
        <stp/>
        <stp/>
        <stp>FALSE</stp>
        <stp>T</stp>
        <tr r="C37" s="1"/>
      </tp>
      <tp>
        <v>1249</v>
        <stp/>
        <stp>StudyData</stp>
        <stp>ZSE</stp>
        <stp>Bar</stp>
        <stp/>
        <stp>Open</stp>
        <stp>AM</stp>
        <stp>-15</stp>
        <stp>All</stp>
        <stp/>
        <stp/>
        <stp>FALSE</stp>
        <stp>T</stp>
        <tr r="C17" s="1"/>
      </tp>
      <tp>
        <v>945.25</v>
        <stp/>
        <stp>StudyData</stp>
        <stp>ZSE</stp>
        <stp>Bar</stp>
        <stp/>
        <stp>Open</stp>
        <stp>AM</stp>
        <stp>-65</stp>
        <stp>All</stp>
        <stp/>
        <stp/>
        <stp>FALSE</stp>
        <stp>T</stp>
        <tr r="C67" s="1"/>
      </tp>
      <tp>
        <v>1011.5</v>
        <stp/>
        <stp>StudyData</stp>
        <stp>ZSE</stp>
        <stp>Bar</stp>
        <stp/>
        <stp>Open</stp>
        <stp>AM</stp>
        <stp>-75</stp>
        <stp>All</stp>
        <stp/>
        <stp/>
        <stp>FALSE</stp>
        <stp>T</stp>
        <tr r="C77" s="1"/>
      </tp>
      <tp>
        <v>853.75</v>
        <stp/>
        <stp>StudyData</stp>
        <stp>ZSE</stp>
        <stp>Bar</stp>
        <stp/>
        <stp>Open</stp>
        <stp>AM</stp>
        <stp>-45</stp>
        <stp>All</stp>
        <stp/>
        <stp/>
        <stp>FALSE</stp>
        <stp>T</stp>
        <tr r="C47" s="1"/>
      </tp>
      <tp>
        <v>881.5</v>
        <stp/>
        <stp>StudyData</stp>
        <stp>ZSE</stp>
        <stp>Bar</stp>
        <stp/>
        <stp>Open</stp>
        <stp>AM</stp>
        <stp>-55</stp>
        <stp>All</stp>
        <stp/>
        <stp/>
        <stp>FALSE</stp>
        <stp>T</stp>
        <tr r="C57" s="1"/>
      </tp>
      <tp>
        <v>863</v>
        <stp/>
        <stp>StudyData</stp>
        <stp>ZSE</stp>
        <stp>Bar</stp>
        <stp/>
        <stp>Open</stp>
        <stp>AM</stp>
        <stp>-85</stp>
        <stp>All</stp>
        <stp/>
        <stp/>
        <stp>FALSE</stp>
        <stp>T</stp>
        <tr r="C87" s="1"/>
      </tp>
      <tp>
        <v>1030</v>
        <stp/>
        <stp>StudyData</stp>
        <stp>ZSE</stp>
        <stp>Bar</stp>
        <stp/>
        <stp>Open</stp>
        <stp>AM</stp>
        <stp>-95</stp>
        <stp>All</stp>
        <stp/>
        <stp/>
        <stp>FALSE</stp>
        <stp>T</stp>
        <tr r="C97" s="1"/>
      </tp>
      <tp>
        <v>487.25</v>
        <stp/>
        <stp>StudyData</stp>
        <stp>ZCE</stp>
        <stp>Bar</stp>
        <stp/>
        <stp>Open</stp>
        <stp>AM</stp>
        <stp>-25</stp>
        <stp>All</stp>
        <stp/>
        <stp/>
        <stp>FALSE</stp>
        <stp>T</stp>
        <tr r="C27" s="4"/>
      </tp>
      <tp>
        <v>368.25</v>
        <stp/>
        <stp>StudyData</stp>
        <stp>ZCE</stp>
        <stp>Bar</stp>
        <stp/>
        <stp>Open</stp>
        <stp>AM</stp>
        <stp>-35</stp>
        <stp>All</stp>
        <stp/>
        <stp/>
        <stp>FALSE</stp>
        <stp>T</stp>
        <tr r="C37" s="4"/>
      </tp>
      <tp>
        <v>568</v>
        <stp/>
        <stp>StudyData</stp>
        <stp>ZCE</stp>
        <stp>Bar</stp>
        <stp/>
        <stp>Open</stp>
        <stp>AM</stp>
        <stp>-15</stp>
        <stp>All</stp>
        <stp/>
        <stp/>
        <stp>FALSE</stp>
        <stp>T</stp>
        <tr r="C17" s="4"/>
      </tp>
      <tp>
        <v>357</v>
        <stp/>
        <stp>StudyData</stp>
        <stp>ZCE</stp>
        <stp>Bar</stp>
        <stp/>
        <stp>Open</stp>
        <stp>AM</stp>
        <stp>-65</stp>
        <stp>All</stp>
        <stp/>
        <stp/>
        <stp>FALSE</stp>
        <stp>T</stp>
        <tr r="C67" s="4"/>
      </tp>
      <tp>
        <v>354.75</v>
        <stp/>
        <stp>StudyData</stp>
        <stp>ZCE</stp>
        <stp>Bar</stp>
        <stp/>
        <stp>Open</stp>
        <stp>AM</stp>
        <stp>-75</stp>
        <stp>All</stp>
        <stp/>
        <stp/>
        <stp>FALSE</stp>
        <stp>T</stp>
        <tr r="C77" s="4"/>
      </tp>
      <tp>
        <v>362.5</v>
        <stp/>
        <stp>StudyData</stp>
        <stp>ZCE</stp>
        <stp>Bar</stp>
        <stp/>
        <stp>Open</stp>
        <stp>AM</stp>
        <stp>-45</stp>
        <stp>All</stp>
        <stp/>
        <stp/>
        <stp>FALSE</stp>
        <stp>T</stp>
        <tr r="C47" s="4"/>
      </tp>
      <tp>
        <v>372.5</v>
        <stp/>
        <stp>StudyData</stp>
        <stp>ZCE</stp>
        <stp>Bar</stp>
        <stp/>
        <stp>Open</stp>
        <stp>AM</stp>
        <stp>-55</stp>
        <stp>All</stp>
        <stp/>
        <stp/>
        <stp>FALSE</stp>
        <stp>T</stp>
        <tr r="C57" s="4"/>
      </tp>
      <tp>
        <v>359.5</v>
        <stp/>
        <stp>StudyData</stp>
        <stp>ZCE</stp>
        <stp>Bar</stp>
        <stp/>
        <stp>Open</stp>
        <stp>AM</stp>
        <stp>-85</stp>
        <stp>All</stp>
        <stp/>
        <stp/>
        <stp>FALSE</stp>
        <stp>T</stp>
        <tr r="C87" s="4"/>
      </tp>
      <tp>
        <v>392.25</v>
        <stp/>
        <stp>StudyData</stp>
        <stp>ZCE</stp>
        <stp>Bar</stp>
        <stp/>
        <stp>Open</stp>
        <stp>AM</stp>
        <stp>-95</stp>
        <stp>All</stp>
        <stp/>
        <stp/>
        <stp>FALSE</stp>
        <stp>T</stp>
        <tr r="C97" s="4"/>
      </tp>
      <tp>
        <v>366.5</v>
        <stp/>
        <stp>StudyData</stp>
        <stp>ZCE</stp>
        <stp>Bar</stp>
        <stp/>
        <stp>Close</stp>
        <stp>AM</stp>
        <stp>-70</stp>
        <stp>All</stp>
        <stp/>
        <stp/>
        <stp>FALSE</stp>
        <stp>T</stp>
        <tr r="F72" s="4"/>
      </tp>
      <tp>
        <v>382</v>
        <stp/>
        <stp>StudyData</stp>
        <stp>ZCE</stp>
        <stp>Bar</stp>
        <stp/>
        <stp>Close</stp>
        <stp>AM</stp>
        <stp>-60</stp>
        <stp>All</stp>
        <stp/>
        <stp/>
        <stp>FALSE</stp>
        <stp>T</stp>
        <tr r="F62" s="4"/>
      </tp>
      <tp>
        <v>375</v>
        <stp/>
        <stp>StudyData</stp>
        <stp>ZCE</stp>
        <stp>Bar</stp>
        <stp/>
        <stp>Close</stp>
        <stp>AM</stp>
        <stp>-50</stp>
        <stp>All</stp>
        <stp/>
        <stp/>
        <stp>FALSE</stp>
        <stp>T</stp>
        <tr r="F52" s="4"/>
      </tp>
      <tp>
        <v>390</v>
        <stp/>
        <stp>StudyData</stp>
        <stp>ZCE</stp>
        <stp>Bar</stp>
        <stp/>
        <stp>Close</stp>
        <stp>AM</stp>
        <stp>-40</stp>
        <stp>All</stp>
        <stp/>
        <stp/>
        <stp>FALSE</stp>
        <stp>T</stp>
        <tr r="F42" s="4"/>
      </tp>
      <tp>
        <v>357.75</v>
        <stp/>
        <stp>StudyData</stp>
        <stp>ZCE</stp>
        <stp>Bar</stp>
        <stp/>
        <stp>Close</stp>
        <stp>AM</stp>
        <stp>-30</stp>
        <stp>All</stp>
        <stp/>
        <stp/>
        <stp>FALSE</stp>
        <stp>T</stp>
        <tr r="F32" s="4"/>
      </tp>
      <tp>
        <v>588.5</v>
        <stp/>
        <stp>StudyData</stp>
        <stp>ZCE</stp>
        <stp>Bar</stp>
        <stp/>
        <stp>Close</stp>
        <stp>AM</stp>
        <stp>-20</stp>
        <stp>All</stp>
        <stp/>
        <stp/>
        <stp>FALSE</stp>
        <stp>T</stp>
        <tr r="F22" s="4"/>
      </tp>
      <tp>
        <v>813.5</v>
        <stp/>
        <stp>StudyData</stp>
        <stp>ZCE</stp>
        <stp>Bar</stp>
        <stp/>
        <stp>Close</stp>
        <stp>AM</stp>
        <stp>-10</stp>
        <stp>All</stp>
        <stp/>
        <stp/>
        <stp>FALSE</stp>
        <stp>T</stp>
        <tr r="F12" s="4"/>
      </tp>
      <tp>
        <v>375.25</v>
        <stp/>
        <stp>StudyData</stp>
        <stp>ZCE</stp>
        <stp>Bar</stp>
        <stp/>
        <stp>Close</stp>
        <stp>AM</stp>
        <stp>-90</stp>
        <stp>All</stp>
        <stp/>
        <stp/>
        <stp>FALSE</stp>
        <stp>T</stp>
        <tr r="F92" s="4"/>
      </tp>
      <tp>
        <v>371.25</v>
        <stp/>
        <stp>StudyData</stp>
        <stp>ZCE</stp>
        <stp>Bar</stp>
        <stp/>
        <stp>Close</stp>
        <stp>AM</stp>
        <stp>-80</stp>
        <stp>All</stp>
        <stp/>
        <stp/>
        <stp>FALSE</stp>
        <stp>T</stp>
        <tr r="F82" s="4"/>
      </tp>
      <tp>
        <v>956.25</v>
        <stp/>
        <stp>StudyData</stp>
        <stp>ZSE</stp>
        <stp>Bar</stp>
        <stp/>
        <stp>Close</stp>
        <stp>AM</stp>
        <stp>-70</stp>
        <stp>All</stp>
        <stp/>
        <stp/>
        <stp>FALSE</stp>
        <stp>T</stp>
        <tr r="F72" s="1"/>
      </tp>
      <tp>
        <v>1055.5</v>
        <stp/>
        <stp>StudyData</stp>
        <stp>ZSE</stp>
        <stp>Bar</stp>
        <stp/>
        <stp>Close</stp>
        <stp>AM</stp>
        <stp>-60</stp>
        <stp>All</stp>
        <stp/>
        <stp/>
        <stp>FALSE</stp>
        <stp>T</stp>
        <tr r="F62" s="1"/>
      </tp>
      <tp>
        <v>895</v>
        <stp/>
        <stp>StudyData</stp>
        <stp>ZSE</stp>
        <stp>Bar</stp>
        <stp/>
        <stp>Close</stp>
        <stp>AM</stp>
        <stp>-50</stp>
        <stp>All</stp>
        <stp/>
        <stp/>
        <stp>FALSE</stp>
        <stp>T</stp>
        <tr r="F52" s="1"/>
      </tp>
      <tp>
        <v>932.25</v>
        <stp/>
        <stp>StudyData</stp>
        <stp>ZSE</stp>
        <stp>Bar</stp>
        <stp/>
        <stp>Close</stp>
        <stp>AM</stp>
        <stp>-40</stp>
        <stp>All</stp>
        <stp/>
        <stp/>
        <stp>FALSE</stp>
        <stp>T</stp>
        <tr r="F42" s="1"/>
      </tp>
      <tp>
        <v>953.5</v>
        <stp/>
        <stp>StudyData</stp>
        <stp>ZSE</stp>
        <stp>Bar</stp>
        <stp/>
        <stp>Close</stp>
        <stp>AM</stp>
        <stp>-30</stp>
        <stp>All</stp>
        <stp/>
        <stp/>
        <stp>FALSE</stp>
        <stp>T</stp>
        <tr r="F32" s="1"/>
      </tp>
      <tp>
        <v>1399</v>
        <stp/>
        <stp>StudyData</stp>
        <stp>ZSE</stp>
        <stp>Bar</stp>
        <stp/>
        <stp>Close</stp>
        <stp>AM</stp>
        <stp>-20</stp>
        <stp>All</stp>
        <stp/>
        <stp/>
        <stp>FALSE</stp>
        <stp>T</stp>
        <tr r="F22" s="1"/>
      </tp>
      <tp>
        <v>1684.75</v>
        <stp/>
        <stp>StudyData</stp>
        <stp>ZSE</stp>
        <stp>Bar</stp>
        <stp/>
        <stp>Close</stp>
        <stp>AM</stp>
        <stp>-10</stp>
        <stp>All</stp>
        <stp/>
        <stp/>
        <stp>FALSE</stp>
        <stp>T</stp>
        <tr r="F12" s="1"/>
      </tp>
      <tp>
        <v>887.5</v>
        <stp/>
        <stp>StudyData</stp>
        <stp>ZSE</stp>
        <stp>Bar</stp>
        <stp/>
        <stp>Close</stp>
        <stp>AM</stp>
        <stp>-90</stp>
        <stp>All</stp>
        <stp/>
        <stp/>
        <stp>FALSE</stp>
        <stp>T</stp>
        <tr r="F92" s="1"/>
      </tp>
      <tp>
        <v>1153.25</v>
        <stp/>
        <stp>StudyData</stp>
        <stp>ZSE</stp>
        <stp>Bar</stp>
        <stp/>
        <stp>Close</stp>
        <stp>AM</stp>
        <stp>-80</stp>
        <stp>All</stp>
        <stp/>
        <stp/>
        <stp>FALSE</stp>
        <stp>T</stp>
        <tr r="F82" s="1"/>
      </tp>
      <tp>
        <v>1469.5</v>
        <stp/>
        <stp>StudyData</stp>
        <stp>ZSE</stp>
        <stp>Bar</stp>
        <stp/>
        <stp>Close</stp>
        <stp>AM</stp>
        <stp>-3</stp>
        <stp>All</stp>
        <stp/>
        <stp/>
        <stp>FALSE</stp>
        <stp>T</stp>
        <tr r="F5" s="1"/>
      </tp>
      <tp>
        <v>667</v>
        <stp/>
        <stp>StudyData</stp>
        <stp>ZCE</stp>
        <stp>Bar</stp>
        <stp/>
        <stp>Close</stp>
        <stp>AM</stp>
        <stp>-3</stp>
        <stp>All</stp>
        <stp/>
        <stp/>
        <stp>FALSE</stp>
        <stp>T</stp>
        <tr r="F5" s="4"/>
      </tp>
      <tp>
        <v>1403</v>
        <stp/>
        <stp>StudyData</stp>
        <stp>ZSE</stp>
        <stp>Bar</stp>
        <stp/>
        <stp>Close</stp>
        <stp>AM</stp>
        <stp>-146</stp>
        <stp>All</stp>
        <stp/>
        <stp/>
        <stp>FALSE</stp>
        <stp>T</stp>
        <tr r="F148" s="1"/>
      </tp>
      <tp>
        <v>961</v>
        <stp/>
        <stp>StudyData</stp>
        <stp>ZSE</stp>
        <stp>Bar</stp>
        <stp/>
        <stp>Close</stp>
        <stp>AM</stp>
        <stp>-156</stp>
        <stp>All</stp>
        <stp/>
        <stp/>
        <stp>FALSE</stp>
        <stp>T</stp>
        <tr r="F158" s="1"/>
      </tp>
      <tp>
        <v>1055</v>
        <stp/>
        <stp>StudyData</stp>
        <stp>ZSE</stp>
        <stp>Bar</stp>
        <stp/>
        <stp>Close</stp>
        <stp>AM</stp>
        <stp>-166</stp>
        <stp>All</stp>
        <stp/>
        <stp/>
        <stp>FALSE</stp>
        <stp>T</stp>
        <tr r="F168" s="1"/>
      </tp>
      <tp>
        <v>1574</v>
        <stp/>
        <stp>StudyData</stp>
        <stp>ZSE</stp>
        <stp>Bar</stp>
        <stp/>
        <stp>Close</stp>
        <stp>AM</stp>
        <stp>-176</stp>
        <stp>All</stp>
        <stp/>
        <stp/>
        <stp>FALSE</stp>
        <stp>T</stp>
        <tr r="F178" s="1"/>
      </tp>
      <tp>
        <v>1512.75</v>
        <stp/>
        <stp>StudyData</stp>
        <stp>ZSE</stp>
        <stp>Bar</stp>
        <stp/>
        <stp>Close</stp>
        <stp>AM</stp>
        <stp>-106</stp>
        <stp>All</stp>
        <stp/>
        <stp/>
        <stp>FALSE</stp>
        <stp>T</stp>
        <tr r="F108" s="1"/>
      </tp>
      <tp>
        <v>1252</v>
        <stp/>
        <stp>StudyData</stp>
        <stp>ZSE</stp>
        <stp>Bar</stp>
        <stp/>
        <stp>Close</stp>
        <stp>AM</stp>
        <stp>-116</stp>
        <stp>All</stp>
        <stp/>
        <stp/>
        <stp>FALSE</stp>
        <stp>T</stp>
        <tr r="F118" s="1"/>
      </tp>
      <tp>
        <v>1756.5</v>
        <stp/>
        <stp>StudyData</stp>
        <stp>ZSE</stp>
        <stp>Bar</stp>
        <stp/>
        <stp>Close</stp>
        <stp>AM</stp>
        <stp>-126</stp>
        <stp>All</stp>
        <stp/>
        <stp/>
        <stp>FALSE</stp>
        <stp>T</stp>
        <tr r="F128" s="1"/>
      </tp>
      <tp>
        <v>1217.25</v>
        <stp/>
        <stp>StudyData</stp>
        <stp>ZSE</stp>
        <stp>Bar</stp>
        <stp/>
        <stp>Close</stp>
        <stp>AM</stp>
        <stp>-136</stp>
        <stp>All</stp>
        <stp/>
        <stp/>
        <stp>FALSE</stp>
        <stp>T</stp>
        <tr r="F138" s="1"/>
      </tp>
      <tp>
        <v>882.5</v>
        <stp/>
        <stp>StudyData</stp>
        <stp>ZSE</stp>
        <stp>Bar</stp>
        <stp/>
        <stp>Close</stp>
        <stp>AM</stp>
        <stp>-186</stp>
        <stp>All</stp>
        <stp/>
        <stp/>
        <stp>FALSE</stp>
        <stp>T</stp>
        <tr r="F188" s="1"/>
      </tp>
      <tp>
        <v>644.25</v>
        <stp/>
        <stp>StudyData</stp>
        <stp>ZSE</stp>
        <stp>Bar</stp>
        <stp/>
        <stp>Close</stp>
        <stp>AM</stp>
        <stp>-196</stp>
        <stp>All</stp>
        <stp/>
        <stp/>
        <stp>FALSE</stp>
        <stp>T</stp>
        <tr r="F198" s="1"/>
      </tp>
      <tp>
        <v>544.75</v>
        <stp/>
        <stp>StudyData</stp>
        <stp>ZSE</stp>
        <stp>Bar</stp>
        <stp/>
        <stp>Close</stp>
        <stp>AM</stp>
        <stp>-246</stp>
        <stp>All</stp>
        <stp/>
        <stp/>
        <stp>FALSE</stp>
        <stp>T</stp>
        <tr r="F248" s="1"/>
      </tp>
      <tp>
        <v>428.5</v>
        <stp/>
        <stp>StudyData</stp>
        <stp>ZSE</stp>
        <stp>Bar</stp>
        <stp/>
        <stp>Close</stp>
        <stp>AM</stp>
        <stp>-256</stp>
        <stp>All</stp>
        <stp/>
        <stp/>
        <stp>FALSE</stp>
        <stp>T</stp>
        <tr r="F258" s="1"/>
      </tp>
      <tp>
        <v>509.75</v>
        <stp/>
        <stp>StudyData</stp>
        <stp>ZSE</stp>
        <stp>Bar</stp>
        <stp/>
        <stp>Close</stp>
        <stp>AM</stp>
        <stp>-266</stp>
        <stp>All</stp>
        <stp/>
        <stp/>
        <stp>FALSE</stp>
        <stp>T</stp>
        <tr r="F268" s="1"/>
      </tp>
      <tp>
        <v>511</v>
        <stp/>
        <stp>StudyData</stp>
        <stp>ZSE</stp>
        <stp>Bar</stp>
        <stp/>
        <stp>Close</stp>
        <stp>AM</stp>
        <stp>-276</stp>
        <stp>All</stp>
        <stp/>
        <stp/>
        <stp>FALSE</stp>
        <stp>T</stp>
        <tr r="F278" s="1"/>
      </tp>
      <tp>
        <v>613.5</v>
        <stp/>
        <stp>StudyData</stp>
        <stp>ZSE</stp>
        <stp>Bar</stp>
        <stp/>
        <stp>Close</stp>
        <stp>AM</stp>
        <stp>-206</stp>
        <stp>All</stp>
        <stp/>
        <stp/>
        <stp>FALSE</stp>
        <stp>T</stp>
        <tr r="F208" s="1"/>
      </tp>
      <tp>
        <v>622</v>
        <stp/>
        <stp>StudyData</stp>
        <stp>ZSE</stp>
        <stp>Bar</stp>
        <stp/>
        <stp>Close</stp>
        <stp>AM</stp>
        <stp>-216</stp>
        <stp>All</stp>
        <stp/>
        <stp/>
        <stp>FALSE</stp>
        <stp>T</stp>
        <tr r="F218" s="1"/>
      </tp>
      <tp>
        <v>1013</v>
        <stp/>
        <stp>StudyData</stp>
        <stp>ZSE</stp>
        <stp>Bar</stp>
        <stp/>
        <stp>Close</stp>
        <stp>AM</stp>
        <stp>-226</stp>
        <stp>All</stp>
        <stp/>
        <stp/>
        <stp>FALSE</stp>
        <stp>T</stp>
        <tr r="F228" s="1"/>
      </tp>
      <tp>
        <v>552.5</v>
        <stp/>
        <stp>StudyData</stp>
        <stp>ZSE</stp>
        <stp>Bar</stp>
        <stp/>
        <stp>Close</stp>
        <stp>AM</stp>
        <stp>-236</stp>
        <stp>All</stp>
        <stp/>
        <stp/>
        <stp>FALSE</stp>
        <stp>T</stp>
        <tr r="F238" s="1"/>
      </tp>
      <tp>
        <v>486.5</v>
        <stp/>
        <stp>StudyData</stp>
        <stp>ZSE</stp>
        <stp>Bar</stp>
        <stp/>
        <stp>Close</stp>
        <stp>AM</stp>
        <stp>-286</stp>
        <stp>All</stp>
        <stp/>
        <stp/>
        <stp>FALSE</stp>
        <stp>T</stp>
        <tr r="F288" s="1"/>
      </tp>
      <tp>
        <v>616.75</v>
        <stp/>
        <stp>StudyData</stp>
        <stp>ZSE</stp>
        <stp>Bar</stp>
        <stp/>
        <stp>Close</stp>
        <stp>AM</stp>
        <stp>-296</stp>
        <stp>All</stp>
        <stp/>
        <stp/>
        <stp>FALSE</stp>
        <stp>T</stp>
        <tr r="F298" s="1"/>
      </tp>
      <tp>
        <v>995</v>
        <stp/>
        <stp>StudyData</stp>
        <stp>ZSE</stp>
        <stp>Bar</stp>
        <stp/>
        <stp>High</stp>
        <stp>AM</stp>
        <stp>-94</stp>
        <stp>All</stp>
        <stp/>
        <stp/>
        <stp>FALSE</stp>
        <stp>T</stp>
        <tr r="D96" s="1"/>
      </tp>
      <tp>
        <v>889.5</v>
        <stp/>
        <stp>StudyData</stp>
        <stp>ZSE</stp>
        <stp>Bar</stp>
        <stp/>
        <stp>High</stp>
        <stp>AM</stp>
        <stp>-84</stp>
        <stp>All</stp>
        <stp/>
        <stp/>
        <stp>FALSE</stp>
        <stp>T</stp>
        <tr r="D86" s="1"/>
      </tp>
      <tp>
        <v>887.25</v>
        <stp/>
        <stp>StudyData</stp>
        <stp>ZSE</stp>
        <stp>Bar</stp>
        <stp/>
        <stp>High</stp>
        <stp>AM</stp>
        <stp>-34</stp>
        <stp>All</stp>
        <stp/>
        <stp/>
        <stp>FALSE</stp>
        <stp>T</stp>
        <tr r="D36" s="1"/>
      </tp>
      <tp>
        <v>1445.75</v>
        <stp/>
        <stp>StudyData</stp>
        <stp>ZSE</stp>
        <stp>Bar</stp>
        <stp/>
        <stp>High</stp>
        <stp>AM</stp>
        <stp>-24</stp>
        <stp>All</stp>
        <stp/>
        <stp/>
        <stp>FALSE</stp>
        <stp>T</stp>
        <tr r="D26" s="1"/>
      </tp>
      <tp>
        <v>1384.5</v>
        <stp/>
        <stp>StudyData</stp>
        <stp>ZSE</stp>
        <stp>Bar</stp>
        <stp/>
        <stp>High</stp>
        <stp>AM</stp>
        <stp>-14</stp>
        <stp>All</stp>
        <stp/>
        <stp/>
        <stp>FALSE</stp>
        <stp>T</stp>
        <tr r="D16" s="1"/>
      </tp>
      <tp>
        <v>1061.75</v>
        <stp/>
        <stp>StudyData</stp>
        <stp>ZSE</stp>
        <stp>Bar</stp>
        <stp/>
        <stp>High</stp>
        <stp>AM</stp>
        <stp>-74</stp>
        <stp>All</stp>
        <stp/>
        <stp/>
        <stp>FALSE</stp>
        <stp>T</stp>
        <tr r="D76" s="1"/>
      </tp>
      <tp>
        <v>1003.25</v>
        <stp/>
        <stp>StudyData</stp>
        <stp>ZSE</stp>
        <stp>Bar</stp>
        <stp/>
        <stp>High</stp>
        <stp>AM</stp>
        <stp>-64</stp>
        <stp>All</stp>
        <stp/>
        <stp/>
        <stp>FALSE</stp>
        <stp>T</stp>
        <tr r="D66" s="1"/>
      </tp>
      <tp>
        <v>915</v>
        <stp/>
        <stp>StudyData</stp>
        <stp>ZSE</stp>
        <stp>Bar</stp>
        <stp/>
        <stp>High</stp>
        <stp>AM</stp>
        <stp>-54</stp>
        <stp>All</stp>
        <stp/>
        <stp/>
        <stp>FALSE</stp>
        <stp>T</stp>
        <tr r="D56" s="1"/>
      </tp>
      <tp>
        <v>930</v>
        <stp/>
        <stp>StudyData</stp>
        <stp>ZSE</stp>
        <stp>Bar</stp>
        <stp/>
        <stp>High</stp>
        <stp>AM</stp>
        <stp>-44</stp>
        <stp>All</stp>
        <stp/>
        <stp/>
        <stp>FALSE</stp>
        <stp>T</stp>
        <tr r="D46" s="1"/>
      </tp>
      <tp>
        <v>390</v>
        <stp/>
        <stp>StudyData</stp>
        <stp>ZCE</stp>
        <stp>Bar</stp>
        <stp/>
        <stp>High</stp>
        <stp>AM</stp>
        <stp>-94</stp>
        <stp>All</stp>
        <stp/>
        <stp/>
        <stp>FALSE</stp>
        <stp>T</stp>
        <tr r="D96" s="4"/>
      </tp>
      <tp>
        <v>373.75</v>
        <stp/>
        <stp>StudyData</stp>
        <stp>ZCE</stp>
        <stp>Bar</stp>
        <stp/>
        <stp>High</stp>
        <stp>AM</stp>
        <stp>-84</stp>
        <stp>All</stp>
        <stp/>
        <stp/>
        <stp>FALSE</stp>
        <stp>T</stp>
        <tr r="D86" s="4"/>
      </tp>
      <tp>
        <v>343.25</v>
        <stp/>
        <stp>StudyData</stp>
        <stp>ZCE</stp>
        <stp>Bar</stp>
        <stp/>
        <stp>High</stp>
        <stp>AM</stp>
        <stp>-34</stp>
        <stp>All</stp>
        <stp/>
        <stp/>
        <stp>FALSE</stp>
        <stp>T</stp>
        <tr r="D36" s="4"/>
      </tp>
      <tp>
        <v>574.25</v>
        <stp/>
        <stp>StudyData</stp>
        <stp>ZCE</stp>
        <stp>Bar</stp>
        <stp/>
        <stp>High</stp>
        <stp>AM</stp>
        <stp>-24</stp>
        <stp>All</stp>
        <stp/>
        <stp/>
        <stp>FALSE</stp>
        <stp>T</stp>
        <tr r="D26" s="4"/>
      </tp>
      <tp>
        <v>617.75</v>
        <stp/>
        <stp>StudyData</stp>
        <stp>ZCE</stp>
        <stp>Bar</stp>
        <stp/>
        <stp>High</stp>
        <stp>AM</stp>
        <stp>-14</stp>
        <stp>All</stp>
        <stp/>
        <stp/>
        <stp>FALSE</stp>
        <stp>T</stp>
        <tr r="D16" s="4"/>
      </tp>
      <tp>
        <v>364.75</v>
        <stp/>
        <stp>StudyData</stp>
        <stp>ZCE</stp>
        <stp>Bar</stp>
        <stp/>
        <stp>High</stp>
        <stp>AM</stp>
        <stp>-74</stp>
        <stp>All</stp>
        <stp/>
        <stp/>
        <stp>FALSE</stp>
        <stp>T</stp>
        <tr r="D76" s="4"/>
      </tp>
      <tp>
        <v>356.25</v>
        <stp/>
        <stp>StudyData</stp>
        <stp>ZCE</stp>
        <stp>Bar</stp>
        <stp/>
        <stp>High</stp>
        <stp>AM</stp>
        <stp>-64</stp>
        <stp>All</stp>
        <stp/>
        <stp/>
        <stp>FALSE</stp>
        <stp>T</stp>
        <tr r="D66" s="4"/>
      </tp>
      <tp>
        <v>388</v>
        <stp/>
        <stp>StudyData</stp>
        <stp>ZCE</stp>
        <stp>Bar</stp>
        <stp/>
        <stp>High</stp>
        <stp>AM</stp>
        <stp>-54</stp>
        <stp>All</stp>
        <stp/>
        <stp/>
        <stp>FALSE</stp>
        <stp>T</stp>
        <tr r="D56" s="4"/>
      </tp>
      <tp>
        <v>468</v>
        <stp/>
        <stp>StudyData</stp>
        <stp>ZCE</stp>
        <stp>Bar</stp>
        <stp/>
        <stp>High</stp>
        <stp>AM</stp>
        <stp>-44</stp>
        <stp>All</stp>
        <stp/>
        <stp/>
        <stp>FALSE</stp>
        <stp>T</stp>
        <tr r="D46" s="4"/>
      </tp>
      <tp>
        <v>1169.25</v>
        <stp/>
        <stp>StudyData</stp>
        <stp>ZSE</stp>
        <stp>Bar</stp>
        <stp/>
        <stp>Open</stp>
        <stp>AM</stp>
        <stp>-26</stp>
        <stp>All</stp>
        <stp/>
        <stp/>
        <stp>FALSE</stp>
        <stp>T</stp>
        <tr r="C28" s="1"/>
      </tp>
      <tp>
        <v>870.75</v>
        <stp/>
        <stp>StudyData</stp>
        <stp>ZSE</stp>
        <stp>Bar</stp>
        <stp/>
        <stp>Open</stp>
        <stp>AM</stp>
        <stp>-36</stp>
        <stp>All</stp>
        <stp/>
        <stp/>
        <stp>FALSE</stp>
        <stp>T</stp>
        <tr r="C38" s="1"/>
      </tp>
      <tp>
        <v>1255</v>
        <stp/>
        <stp>StudyData</stp>
        <stp>ZSE</stp>
        <stp>Bar</stp>
        <stp/>
        <stp>Open</stp>
        <stp>AM</stp>
        <stp>-16</stp>
        <stp>All</stp>
        <stp/>
        <stp/>
        <stp>FALSE</stp>
        <stp>T</stp>
        <tr r="C18" s="1"/>
      </tp>
      <tp>
        <v>996.75</v>
        <stp/>
        <stp>StudyData</stp>
        <stp>ZSE</stp>
        <stp>Bar</stp>
        <stp/>
        <stp>Open</stp>
        <stp>AM</stp>
        <stp>-66</stp>
        <stp>All</stp>
        <stp/>
        <stp/>
        <stp>FALSE</stp>
        <stp>T</stp>
        <tr r="C68" s="1"/>
      </tp>
      <tp>
        <v>952.5</v>
        <stp/>
        <stp>StudyData</stp>
        <stp>ZSE</stp>
        <stp>Bar</stp>
        <stp/>
        <stp>Open</stp>
        <stp>AM</stp>
        <stp>-76</stp>
        <stp>All</stp>
        <stp/>
        <stp/>
        <stp>FALSE</stp>
        <stp>T</stp>
        <tr r="C78" s="1"/>
      </tp>
      <tp>
        <v>884</v>
        <stp/>
        <stp>StudyData</stp>
        <stp>ZSE</stp>
        <stp>Bar</stp>
        <stp/>
        <stp>Open</stp>
        <stp>AM</stp>
        <stp>-46</stp>
        <stp>All</stp>
        <stp/>
        <stp/>
        <stp>FALSE</stp>
        <stp>T</stp>
        <tr r="C48" s="1"/>
      </tp>
      <tp>
        <v>1019.25</v>
        <stp/>
        <stp>StudyData</stp>
        <stp>ZSE</stp>
        <stp>Bar</stp>
        <stp/>
        <stp>Open</stp>
        <stp>AM</stp>
        <stp>-56</stp>
        <stp>All</stp>
        <stp/>
        <stp/>
        <stp>FALSE</stp>
        <stp>T</stp>
        <tr r="C58" s="1"/>
      </tp>
      <tp>
        <v>881</v>
        <stp/>
        <stp>StudyData</stp>
        <stp>ZSE</stp>
        <stp>Bar</stp>
        <stp/>
        <stp>Open</stp>
        <stp>AM</stp>
        <stp>-86</stp>
        <stp>All</stp>
        <stp/>
        <stp/>
        <stp>FALSE</stp>
        <stp>T</stp>
        <tr r="C88" s="1"/>
      </tp>
      <tp>
        <v>961</v>
        <stp/>
        <stp>StudyData</stp>
        <stp>ZSE</stp>
        <stp>Bar</stp>
        <stp/>
        <stp>Open</stp>
        <stp>AM</stp>
        <stp>-96</stp>
        <stp>All</stp>
        <stp/>
        <stp/>
        <stp>FALSE</stp>
        <stp>T</stp>
        <tr r="C98" s="1"/>
      </tp>
      <tp>
        <v>426.5</v>
        <stp/>
        <stp>StudyData</stp>
        <stp>ZCE</stp>
        <stp>Bar</stp>
        <stp/>
        <stp>Open</stp>
        <stp>AM</stp>
        <stp>-26</stp>
        <stp>All</stp>
        <stp/>
        <stp/>
        <stp>FALSE</stp>
        <stp>T</stp>
        <tr r="C28" s="4"/>
      </tp>
      <tp>
        <v>380.5</v>
        <stp/>
        <stp>StudyData</stp>
        <stp>ZCE</stp>
        <stp>Bar</stp>
        <stp/>
        <stp>Open</stp>
        <stp>AM</stp>
        <stp>-36</stp>
        <stp>All</stp>
        <stp/>
        <stp/>
        <stp>FALSE</stp>
        <stp>T</stp>
        <tr r="C38" s="4"/>
      </tp>
      <tp>
        <v>536.75</v>
        <stp/>
        <stp>StudyData</stp>
        <stp>ZCE</stp>
        <stp>Bar</stp>
        <stp/>
        <stp>Open</stp>
        <stp>AM</stp>
        <stp>-16</stp>
        <stp>All</stp>
        <stp/>
        <stp/>
        <stp>FALSE</stp>
        <stp>T</stp>
        <tr r="C18" s="4"/>
      </tp>
      <tp>
        <v>383</v>
        <stp/>
        <stp>StudyData</stp>
        <stp>ZCE</stp>
        <stp>Bar</stp>
        <stp/>
        <stp>Open</stp>
        <stp>AM</stp>
        <stp>-66</stp>
        <stp>All</stp>
        <stp/>
        <stp/>
        <stp>FALSE</stp>
        <stp>T</stp>
        <tr r="C68" s="4"/>
      </tp>
      <tp>
        <v>336.25</v>
        <stp/>
        <stp>StudyData</stp>
        <stp>ZCE</stp>
        <stp>Bar</stp>
        <stp/>
        <stp>Open</stp>
        <stp>AM</stp>
        <stp>-76</stp>
        <stp>All</stp>
        <stp/>
        <stp/>
        <stp>FALSE</stp>
        <stp>T</stp>
        <tr r="C78" s="4"/>
      </tp>
      <tp>
        <v>356.5</v>
        <stp/>
        <stp>StudyData</stp>
        <stp>ZCE</stp>
        <stp>Bar</stp>
        <stp/>
        <stp>Open</stp>
        <stp>AM</stp>
        <stp>-46</stp>
        <stp>All</stp>
        <stp/>
        <stp/>
        <stp>FALSE</stp>
        <stp>T</stp>
        <tr r="C48" s="4"/>
      </tp>
      <tp>
        <v>393.75</v>
        <stp/>
        <stp>StudyData</stp>
        <stp>ZCE</stp>
        <stp>Bar</stp>
        <stp/>
        <stp>Open</stp>
        <stp>AM</stp>
        <stp>-56</stp>
        <stp>All</stp>
        <stp/>
        <stp/>
        <stp>FALSE</stp>
        <stp>T</stp>
        <tr r="C58" s="4"/>
      </tp>
      <tp>
        <v>372.25</v>
        <stp/>
        <stp>StudyData</stp>
        <stp>ZCE</stp>
        <stp>Bar</stp>
        <stp/>
        <stp>Open</stp>
        <stp>AM</stp>
        <stp>-86</stp>
        <stp>All</stp>
        <stp/>
        <stp/>
        <stp>FALSE</stp>
        <stp>T</stp>
        <tr r="C88" s="4"/>
      </tp>
      <tp>
        <v>369.75</v>
        <stp/>
        <stp>StudyData</stp>
        <stp>ZCE</stp>
        <stp>Bar</stp>
        <stp/>
        <stp>Open</stp>
        <stp>AM</stp>
        <stp>-96</stp>
        <stp>All</stp>
        <stp/>
        <stp/>
        <stp>FALSE</stp>
        <stp>T</stp>
        <tr r="C98" s="4"/>
      </tp>
      <tp>
        <v>359.75</v>
        <stp/>
        <stp>StudyData</stp>
        <stp>ZCE</stp>
        <stp>Bar</stp>
        <stp/>
        <stp>Close</stp>
        <stp>AM</stp>
        <stp>-73</stp>
        <stp>All</stp>
        <stp/>
        <stp/>
        <stp>FALSE</stp>
        <stp>T</stp>
        <tr r="F75" s="4"/>
      </tp>
      <tp>
        <v>355.75</v>
        <stp/>
        <stp>StudyData</stp>
        <stp>ZCE</stp>
        <stp>Bar</stp>
        <stp/>
        <stp>Close</stp>
        <stp>AM</stp>
        <stp>-63</stp>
        <stp>All</stp>
        <stp/>
        <stp/>
        <stp>FALSE</stp>
        <stp>T</stp>
        <tr r="F65" s="4"/>
      </tp>
      <tp>
        <v>356.25</v>
        <stp/>
        <stp>StudyData</stp>
        <stp>ZCE</stp>
        <stp>Bar</stp>
        <stp/>
        <stp>Close</stp>
        <stp>AM</stp>
        <stp>-53</stp>
        <stp>All</stp>
        <stp/>
        <stp/>
        <stp>FALSE</stp>
        <stp>T</stp>
        <tr r="F55" s="4"/>
      </tp>
      <tp>
        <v>410</v>
        <stp/>
        <stp>StudyData</stp>
        <stp>ZCE</stp>
        <stp>Bar</stp>
        <stp/>
        <stp>Close</stp>
        <stp>AM</stp>
        <stp>-43</stp>
        <stp>All</stp>
        <stp/>
        <stp/>
        <stp>FALSE</stp>
        <stp>T</stp>
        <tr r="F45" s="4"/>
      </tp>
      <tp>
        <v>325.75</v>
        <stp/>
        <stp>StudyData</stp>
        <stp>ZCE</stp>
        <stp>Bar</stp>
        <stp/>
        <stp>Close</stp>
        <stp>AM</stp>
        <stp>-33</stp>
        <stp>All</stp>
        <stp/>
        <stp/>
        <stp>FALSE</stp>
        <stp>T</stp>
        <tr r="F35" s="4"/>
      </tp>
      <tp>
        <v>564.25</v>
        <stp/>
        <stp>StudyData</stp>
        <stp>ZCE</stp>
        <stp>Bar</stp>
        <stp/>
        <stp>Close</stp>
        <stp>AM</stp>
        <stp>-23</stp>
        <stp>All</stp>
        <stp/>
        <stp/>
        <stp>FALSE</stp>
        <stp>T</stp>
        <tr r="F25" s="4"/>
      </tp>
      <tp>
        <v>626</v>
        <stp/>
        <stp>StudyData</stp>
        <stp>ZCE</stp>
        <stp>Bar</stp>
        <stp/>
        <stp>Close</stp>
        <stp>AM</stp>
        <stp>-13</stp>
        <stp>All</stp>
        <stp/>
        <stp/>
        <stp>FALSE</stp>
        <stp>T</stp>
        <tr r="F15" s="4"/>
      </tp>
      <tp>
        <v>351.5</v>
        <stp/>
        <stp>StudyData</stp>
        <stp>ZCE</stp>
        <stp>Bar</stp>
        <stp/>
        <stp>Close</stp>
        <stp>AM</stp>
        <stp>-93</stp>
        <stp>All</stp>
        <stp/>
        <stp/>
        <stp>FALSE</stp>
        <stp>T</stp>
        <tr r="F95" s="4"/>
      </tp>
      <tp>
        <v>351.5</v>
        <stp/>
        <stp>StudyData</stp>
        <stp>ZCE</stp>
        <stp>Bar</stp>
        <stp/>
        <stp>Close</stp>
        <stp>AM</stp>
        <stp>-83</stp>
        <stp>All</stp>
        <stp/>
        <stp/>
        <stp>FALSE</stp>
        <stp>T</stp>
        <tr r="F85" s="4"/>
      </tp>
      <tp>
        <v>1024.5</v>
        <stp/>
        <stp>StudyData</stp>
        <stp>ZSE</stp>
        <stp>Bar</stp>
        <stp/>
        <stp>Close</stp>
        <stp>AM</stp>
        <stp>-73</stp>
        <stp>All</stp>
        <stp/>
        <stp/>
        <stp>FALSE</stp>
        <stp>T</stp>
        <tr r="F75" s="1"/>
      </tp>
      <tp>
        <v>985.75</v>
        <stp/>
        <stp>StudyData</stp>
        <stp>ZSE</stp>
        <stp>Bar</stp>
        <stp/>
        <stp>Close</stp>
        <stp>AM</stp>
        <stp>-63</stp>
        <stp>All</stp>
        <stp/>
        <stp/>
        <stp>FALSE</stp>
        <stp>T</stp>
        <tr r="F65" s="1"/>
      </tp>
      <tp>
        <v>845.5</v>
        <stp/>
        <stp>StudyData</stp>
        <stp>ZSE</stp>
        <stp>Bar</stp>
        <stp/>
        <stp>Close</stp>
        <stp>AM</stp>
        <stp>-53</stp>
        <stp>All</stp>
        <stp/>
        <stp/>
        <stp>FALSE</stp>
        <stp>T</stp>
        <tr r="F55" s="1"/>
      </tp>
      <tp>
        <v>881.5</v>
        <stp/>
        <stp>StudyData</stp>
        <stp>ZSE</stp>
        <stp>Bar</stp>
        <stp/>
        <stp>Close</stp>
        <stp>AM</stp>
        <stp>-43</stp>
        <stp>All</stp>
        <stp/>
        <stp/>
        <stp>FALSE</stp>
        <stp>T</stp>
        <tr r="F45" s="1"/>
      </tp>
      <tp>
        <v>840.75</v>
        <stp/>
        <stp>StudyData</stp>
        <stp>ZSE</stp>
        <stp>Bar</stp>
        <stp/>
        <stp>Close</stp>
        <stp>AM</stp>
        <stp>-33</stp>
        <stp>All</stp>
        <stp/>
        <stp/>
        <stp>FALSE</stp>
        <stp>T</stp>
        <tr r="F35" s="1"/>
      </tp>
      <tp>
        <v>1436.75</v>
        <stp/>
        <stp>StudyData</stp>
        <stp>ZSE</stp>
        <stp>Bar</stp>
        <stp/>
        <stp>Close</stp>
        <stp>AM</stp>
        <stp>-23</stp>
        <stp>All</stp>
        <stp/>
        <stp/>
        <stp>FALSE</stp>
        <stp>T</stp>
        <tr r="F25" s="1"/>
      </tp>
      <tp>
        <v>1490.5</v>
        <stp/>
        <stp>StudyData</stp>
        <stp>ZSE</stp>
        <stp>Bar</stp>
        <stp/>
        <stp>Close</stp>
        <stp>AM</stp>
        <stp>-13</stp>
        <stp>All</stp>
        <stp/>
        <stp/>
        <stp>FALSE</stp>
        <stp>T</stp>
        <tr r="F15" s="1"/>
      </tp>
      <tp>
        <v>934</v>
        <stp/>
        <stp>StudyData</stp>
        <stp>ZSE</stp>
        <stp>Bar</stp>
        <stp/>
        <stp>Close</stp>
        <stp>AM</stp>
        <stp>-93</stp>
        <stp>All</stp>
        <stp/>
        <stp/>
        <stp>FALSE</stp>
        <stp>T</stp>
        <tr r="F95" s="1"/>
      </tp>
      <tp>
        <v>910.75</v>
        <stp/>
        <stp>StudyData</stp>
        <stp>ZSE</stp>
        <stp>Bar</stp>
        <stp/>
        <stp>Close</stp>
        <stp>AM</stp>
        <stp>-83</stp>
        <stp>All</stp>
        <stp/>
        <stp/>
        <stp>FALSE</stp>
        <stp>T</stp>
        <tr r="F85" s="1"/>
      </tp>
      <tp>
        <v>1413</v>
        <stp/>
        <stp>StudyData</stp>
        <stp>ZSE</stp>
        <stp>Bar</stp>
        <stp/>
        <stp>Close</stp>
        <stp>AM</stp>
        <stp>-145</stp>
        <stp>All</stp>
        <stp/>
        <stp/>
        <stp>FALSE</stp>
        <stp>T</stp>
        <tr r="F147" s="1"/>
      </tp>
      <tp>
        <v>941</v>
        <stp/>
        <stp>StudyData</stp>
        <stp>ZSE</stp>
        <stp>Bar</stp>
        <stp/>
        <stp>Close</stp>
        <stp>AM</stp>
        <stp>-155</stp>
        <stp>All</stp>
        <stp/>
        <stp/>
        <stp>FALSE</stp>
        <stp>T</stp>
        <tr r="F157" s="1"/>
      </tp>
      <tp>
        <v>1184</v>
        <stp/>
        <stp>StudyData</stp>
        <stp>ZSE</stp>
        <stp>Bar</stp>
        <stp/>
        <stp>Close</stp>
        <stp>AM</stp>
        <stp>-165</stp>
        <stp>All</stp>
        <stp/>
        <stp/>
        <stp>FALSE</stp>
        <stp>T</stp>
        <tr r="F167" s="1"/>
      </tp>
      <tp>
        <v>1404</v>
        <stp/>
        <stp>StudyData</stp>
        <stp>ZSE</stp>
        <stp>Bar</stp>
        <stp/>
        <stp>Close</stp>
        <stp>AM</stp>
        <stp>-175</stp>
        <stp>All</stp>
        <stp/>
        <stp/>
        <stp>FALSE</stp>
        <stp>T</stp>
        <tr r="F177" s="1"/>
      </tp>
      <tp>
        <v>1493.25</v>
        <stp/>
        <stp>StudyData</stp>
        <stp>ZSE</stp>
        <stp>Bar</stp>
        <stp/>
        <stp>Close</stp>
        <stp>AM</stp>
        <stp>-105</stp>
        <stp>All</stp>
        <stp/>
        <stp/>
        <stp>FALSE</stp>
        <stp>T</stp>
        <tr r="F107" s="1"/>
      </tp>
      <tp>
        <v>1206.25</v>
        <stp/>
        <stp>StudyData</stp>
        <stp>ZSE</stp>
        <stp>Bar</stp>
        <stp/>
        <stp>Close</stp>
        <stp>AM</stp>
        <stp>-115</stp>
        <stp>All</stp>
        <stp/>
        <stp/>
        <stp>FALSE</stp>
        <stp>T</stp>
        <tr r="F117" s="1"/>
      </tp>
      <tp>
        <v>1601</v>
        <stp/>
        <stp>StudyData</stp>
        <stp>ZSE</stp>
        <stp>Bar</stp>
        <stp/>
        <stp>Close</stp>
        <stp>AM</stp>
        <stp>-125</stp>
        <stp>All</stp>
        <stp/>
        <stp/>
        <stp>FALSE</stp>
        <stp>T</stp>
        <tr r="F127" s="1"/>
      </tp>
      <tp>
        <v>1131.25</v>
        <stp/>
        <stp>StudyData</stp>
        <stp>ZSE</stp>
        <stp>Bar</stp>
        <stp/>
        <stp>Close</stp>
        <stp>AM</stp>
        <stp>-135</stp>
        <stp>All</stp>
        <stp/>
        <stp/>
        <stp>FALSE</stp>
        <stp>T</stp>
        <tr r="F137" s="1"/>
      </tp>
      <tp>
        <v>991.25</v>
        <stp/>
        <stp>StudyData</stp>
        <stp>ZSE</stp>
        <stp>Bar</stp>
        <stp/>
        <stp>Close</stp>
        <stp>AM</stp>
        <stp>-185</stp>
        <stp>All</stp>
        <stp/>
        <stp/>
        <stp>FALSE</stp>
        <stp>T</stp>
        <tr r="F187" s="1"/>
      </tp>
      <tp>
        <v>685.5</v>
        <stp/>
        <stp>StudyData</stp>
        <stp>ZSE</stp>
        <stp>Bar</stp>
        <stp/>
        <stp>Close</stp>
        <stp>AM</stp>
        <stp>-195</stp>
        <stp>All</stp>
        <stp/>
        <stp/>
        <stp>FALSE</stp>
        <stp>T</stp>
        <tr r="F197" s="1"/>
      </tp>
      <tp>
        <v>545.75</v>
        <stp/>
        <stp>StudyData</stp>
        <stp>ZSE</stp>
        <stp>Bar</stp>
        <stp/>
        <stp>Close</stp>
        <stp>AM</stp>
        <stp>-245</stp>
        <stp>All</stp>
        <stp/>
        <stp/>
        <stp>FALSE</stp>
        <stp>T</stp>
        <tr r="F247" s="1"/>
      </tp>
      <tp>
        <v>444.5</v>
        <stp/>
        <stp>StudyData</stp>
        <stp>ZSE</stp>
        <stp>Bar</stp>
        <stp/>
        <stp>Close</stp>
        <stp>AM</stp>
        <stp>-255</stp>
        <stp>All</stp>
        <stp/>
        <stp/>
        <stp>FALSE</stp>
        <stp>T</stp>
        <tr r="F257" s="1"/>
      </tp>
      <tp>
        <v>459.5</v>
        <stp/>
        <stp>StudyData</stp>
        <stp>ZSE</stp>
        <stp>Bar</stp>
        <stp/>
        <stp>Close</stp>
        <stp>AM</stp>
        <stp>-265</stp>
        <stp>All</stp>
        <stp/>
        <stp/>
        <stp>FALSE</stp>
        <stp>T</stp>
        <tr r="F267" s="1"/>
      </tp>
      <tp>
        <v>545.5</v>
        <stp/>
        <stp>StudyData</stp>
        <stp>ZSE</stp>
        <stp>Bar</stp>
        <stp/>
        <stp>Close</stp>
        <stp>AM</stp>
        <stp>-275</stp>
        <stp>All</stp>
        <stp/>
        <stp/>
        <stp>FALSE</stp>
        <stp>T</stp>
        <tr r="F277" s="1"/>
      </tp>
      <tp>
        <v>594.25</v>
        <stp/>
        <stp>StudyData</stp>
        <stp>ZSE</stp>
        <stp>Bar</stp>
        <stp/>
        <stp>Close</stp>
        <stp>AM</stp>
        <stp>-205</stp>
        <stp>All</stp>
        <stp/>
        <stp/>
        <stp>FALSE</stp>
        <stp>T</stp>
        <tr r="F207" s="1"/>
      </tp>
      <tp>
        <v>627.5</v>
        <stp/>
        <stp>StudyData</stp>
        <stp>ZSE</stp>
        <stp>Bar</stp>
        <stp/>
        <stp>Close</stp>
        <stp>AM</stp>
        <stp>-215</stp>
        <stp>All</stp>
        <stp/>
        <stp/>
        <stp>FALSE</stp>
        <stp>T</stp>
        <tr r="F217" s="1"/>
      </tp>
      <tp>
        <v>814</v>
        <stp/>
        <stp>StudyData</stp>
        <stp>ZSE</stp>
        <stp>Bar</stp>
        <stp/>
        <stp>Close</stp>
        <stp>AM</stp>
        <stp>-225</stp>
        <stp>All</stp>
        <stp/>
        <stp/>
        <stp>FALSE</stp>
        <stp>T</stp>
        <tr r="F227" s="1"/>
      </tp>
      <tp>
        <v>509</v>
        <stp/>
        <stp>StudyData</stp>
        <stp>ZSE</stp>
        <stp>Bar</stp>
        <stp/>
        <stp>Close</stp>
        <stp>AM</stp>
        <stp>-235</stp>
        <stp>All</stp>
        <stp/>
        <stp/>
        <stp>FALSE</stp>
        <stp>T</stp>
        <tr r="F237" s="1"/>
      </tp>
      <tp>
        <v>461.75</v>
        <stp/>
        <stp>StudyData</stp>
        <stp>ZSE</stp>
        <stp>Bar</stp>
        <stp/>
        <stp>Close</stp>
        <stp>AM</stp>
        <stp>-285</stp>
        <stp>All</stp>
        <stp/>
        <stp/>
        <stp>FALSE</stp>
        <stp>T</stp>
        <tr r="F287" s="1"/>
      </tp>
      <tp>
        <v>560.75</v>
        <stp/>
        <stp>StudyData</stp>
        <stp>ZSE</stp>
        <stp>Bar</stp>
        <stp/>
        <stp>Close</stp>
        <stp>AM</stp>
        <stp>-295</stp>
        <stp>All</stp>
        <stp/>
        <stp/>
        <stp>FALSE</stp>
        <stp>T</stp>
        <tr r="F297" s="1"/>
      </tp>
      <tp>
        <v>1039</v>
        <stp/>
        <stp>StudyData</stp>
        <stp>ZSE</stp>
        <stp>Bar</stp>
        <stp/>
        <stp>High</stp>
        <stp>AM</stp>
        <stp>-95</stp>
        <stp>All</stp>
        <stp/>
        <stp/>
        <stp>FALSE</stp>
        <stp>T</stp>
        <tr r="D97" s="1"/>
      </tp>
      <tp>
        <v>888</v>
        <stp/>
        <stp>StudyData</stp>
        <stp>ZSE</stp>
        <stp>Bar</stp>
        <stp/>
        <stp>High</stp>
        <stp>AM</stp>
        <stp>-85</stp>
        <stp>All</stp>
        <stp/>
        <stp/>
        <stp>FALSE</stp>
        <stp>T</stp>
        <tr r="D87" s="1"/>
      </tp>
      <tp>
        <v>912.5</v>
        <stp/>
        <stp>StudyData</stp>
        <stp>ZSE</stp>
        <stp>Bar</stp>
        <stp/>
        <stp>High</stp>
        <stp>AM</stp>
        <stp>-35</stp>
        <stp>All</stp>
        <stp/>
        <stp/>
        <stp>FALSE</stp>
        <stp>T</stp>
        <tr r="D37" s="1"/>
      </tp>
      <tp>
        <v>1436.5</v>
        <stp/>
        <stp>StudyData</stp>
        <stp>ZSE</stp>
        <stp>Bar</stp>
        <stp/>
        <stp>High</stp>
        <stp>AM</stp>
        <stp>-25</stp>
        <stp>All</stp>
        <stp/>
        <stp/>
        <stp>FALSE</stp>
        <stp>T</stp>
        <tr r="D27" s="1"/>
      </tp>
      <tp>
        <v>1289.25</v>
        <stp/>
        <stp>StudyData</stp>
        <stp>ZSE</stp>
        <stp>Bar</stp>
        <stp/>
        <stp>High</stp>
        <stp>AM</stp>
        <stp>-15</stp>
        <stp>All</stp>
        <stp/>
        <stp/>
        <stp>FALSE</stp>
        <stp>T</stp>
        <tr r="D17" s="1"/>
      </tp>
      <tp>
        <v>1065</v>
        <stp/>
        <stp>StudyData</stp>
        <stp>ZSE</stp>
        <stp>Bar</stp>
        <stp/>
        <stp>High</stp>
        <stp>AM</stp>
        <stp>-75</stp>
        <stp>All</stp>
        <stp/>
        <stp/>
        <stp>FALSE</stp>
        <stp>T</stp>
        <tr r="D77" s="1"/>
      </tp>
      <tp>
        <v>987</v>
        <stp/>
        <stp>StudyData</stp>
        <stp>ZSE</stp>
        <stp>Bar</stp>
        <stp/>
        <stp>High</stp>
        <stp>AM</stp>
        <stp>-65</stp>
        <stp>All</stp>
        <stp/>
        <stp/>
        <stp>FALSE</stp>
        <stp>T</stp>
        <tr r="D67" s="1"/>
      </tp>
      <tp>
        <v>922.25</v>
        <stp/>
        <stp>StudyData</stp>
        <stp>ZSE</stp>
        <stp>Bar</stp>
        <stp/>
        <stp>High</stp>
        <stp>AM</stp>
        <stp>-55</stp>
        <stp>All</stp>
        <stp/>
        <stp/>
        <stp>FALSE</stp>
        <stp>T</stp>
        <tr r="D57" s="1"/>
      </tp>
      <tp>
        <v>892.75</v>
        <stp/>
        <stp>StudyData</stp>
        <stp>ZSE</stp>
        <stp>Bar</stp>
        <stp/>
        <stp>High</stp>
        <stp>AM</stp>
        <stp>-45</stp>
        <stp>All</stp>
        <stp/>
        <stp/>
        <stp>FALSE</stp>
        <stp>T</stp>
        <tr r="D47" s="1"/>
      </tp>
      <tp>
        <v>398.5</v>
        <stp/>
        <stp>StudyData</stp>
        <stp>ZCE</stp>
        <stp>Bar</stp>
        <stp/>
        <stp>High</stp>
        <stp>AM</stp>
        <stp>-95</stp>
        <stp>All</stp>
        <stp/>
        <stp/>
        <stp>FALSE</stp>
        <stp>T</stp>
        <tr r="D97" s="4"/>
      </tp>
      <tp>
        <v>372.5</v>
        <stp/>
        <stp>StudyData</stp>
        <stp>ZCE</stp>
        <stp>Bar</stp>
        <stp/>
        <stp>High</stp>
        <stp>AM</stp>
        <stp>-85</stp>
        <stp>All</stp>
        <stp/>
        <stp/>
        <stp>FALSE</stp>
        <stp>T</stp>
        <tr r="D87" s="4"/>
      </tp>
      <tp>
        <v>386.75</v>
        <stp/>
        <stp>StudyData</stp>
        <stp>ZCE</stp>
        <stp>Bar</stp>
        <stp/>
        <stp>High</stp>
        <stp>AM</stp>
        <stp>-35</stp>
        <stp>All</stp>
        <stp/>
        <stp/>
        <stp>FALSE</stp>
        <stp>T</stp>
        <tr r="D37" s="4"/>
      </tp>
      <tp>
        <v>553.75</v>
        <stp/>
        <stp>StudyData</stp>
        <stp>ZCE</stp>
        <stp>Bar</stp>
        <stp/>
        <stp>High</stp>
        <stp>AM</stp>
        <stp>-25</stp>
        <stp>All</stp>
        <stp/>
        <stp/>
        <stp>FALSE</stp>
        <stp>T</stp>
        <tr r="D27" s="4"/>
      </tp>
      <tp>
        <v>596.75</v>
        <stp/>
        <stp>StudyData</stp>
        <stp>ZCE</stp>
        <stp>Bar</stp>
        <stp/>
        <stp>High</stp>
        <stp>AM</stp>
        <stp>-15</stp>
        <stp>All</stp>
        <stp/>
        <stp/>
        <stp>FALSE</stp>
        <stp>T</stp>
        <tr r="D17" s="4"/>
      </tp>
      <tp>
        <v>362.5</v>
        <stp/>
        <stp>StudyData</stp>
        <stp>ZCE</stp>
        <stp>Bar</stp>
        <stp/>
        <stp>High</stp>
        <stp>AM</stp>
        <stp>-75</stp>
        <stp>All</stp>
        <stp/>
        <stp/>
        <stp>FALSE</stp>
        <stp>T</stp>
        <tr r="D77" s="4"/>
      </tp>
      <tp>
        <v>362</v>
        <stp/>
        <stp>StudyData</stp>
        <stp>ZCE</stp>
        <stp>Bar</stp>
        <stp/>
        <stp>High</stp>
        <stp>AM</stp>
        <stp>-65</stp>
        <stp>All</stp>
        <stp/>
        <stp/>
        <stp>FALSE</stp>
        <stp>T</stp>
        <tr r="D67" s="4"/>
      </tp>
      <tp>
        <v>388.5</v>
        <stp/>
        <stp>StudyData</stp>
        <stp>ZCE</stp>
        <stp>Bar</stp>
        <stp/>
        <stp>High</stp>
        <stp>AM</stp>
        <stp>-55</stp>
        <stp>All</stp>
        <stp/>
        <stp/>
        <stp>FALSE</stp>
        <stp>T</stp>
        <tr r="D57" s="4"/>
      </tp>
      <tp>
        <v>438</v>
        <stp/>
        <stp>StudyData</stp>
        <stp>ZCE</stp>
        <stp>Bar</stp>
        <stp/>
        <stp>High</stp>
        <stp>AM</stp>
        <stp>-45</stp>
        <stp>All</stp>
        <stp/>
        <stp/>
        <stp>FALSE</stp>
        <stp>T</stp>
        <tr r="D47" s="4"/>
      </tp>
      <tp>
        <v>1054.5</v>
        <stp/>
        <stp>StudyData</stp>
        <stp>ZSE</stp>
        <stp>Bar</stp>
        <stp/>
        <stp>Open</stp>
        <stp>AM</stp>
        <stp>-27</stp>
        <stp>All</stp>
        <stp/>
        <stp/>
        <stp>FALSE</stp>
        <stp>T</stp>
        <tr r="C29" s="1"/>
      </tp>
      <tp>
        <v>956</v>
        <stp/>
        <stp>StudyData</stp>
        <stp>ZSE</stp>
        <stp>Bar</stp>
        <stp/>
        <stp>Open</stp>
        <stp>AM</stp>
        <stp>-37</stp>
        <stp>All</stp>
        <stp/>
        <stp/>
        <stp>FALSE</stp>
        <stp>T</stp>
        <tr r="C39" s="1"/>
      </tp>
      <tp>
        <v>1294</v>
        <stp/>
        <stp>StudyData</stp>
        <stp>ZSE</stp>
        <stp>Bar</stp>
        <stp/>
        <stp>Open</stp>
        <stp>AM</stp>
        <stp>-17</stp>
        <stp>All</stp>
        <stp/>
        <stp/>
        <stp>FALSE</stp>
        <stp>T</stp>
        <tr r="C19" s="1"/>
      </tp>
      <tp>
        <v>963.5</v>
        <stp/>
        <stp>StudyData</stp>
        <stp>ZSE</stp>
        <stp>Bar</stp>
        <stp/>
        <stp>Open</stp>
        <stp>AM</stp>
        <stp>-67</stp>
        <stp>All</stp>
        <stp/>
        <stp/>
        <stp>FALSE</stp>
        <stp>T</stp>
        <tr r="C69" s="1"/>
      </tp>
      <tp>
        <v>942.25</v>
        <stp/>
        <stp>StudyData</stp>
        <stp>ZSE</stp>
        <stp>Bar</stp>
        <stp/>
        <stp>Open</stp>
        <stp>AM</stp>
        <stp>-77</stp>
        <stp>All</stp>
        <stp/>
        <stp/>
        <stp>FALSE</stp>
        <stp>T</stp>
        <tr r="C79" s="1"/>
      </tp>
      <tp>
        <v>909.5</v>
        <stp/>
        <stp>StudyData</stp>
        <stp>ZSE</stp>
        <stp>Bar</stp>
        <stp/>
        <stp>Open</stp>
        <stp>AM</stp>
        <stp>-47</stp>
        <stp>All</stp>
        <stp/>
        <stp/>
        <stp>FALSE</stp>
        <stp>T</stp>
        <tr r="C49" s="1"/>
      </tp>
      <tp>
        <v>1048.75</v>
        <stp/>
        <stp>StudyData</stp>
        <stp>ZSE</stp>
        <stp>Bar</stp>
        <stp/>
        <stp>Open</stp>
        <stp>AM</stp>
        <stp>-57</stp>
        <stp>All</stp>
        <stp/>
        <stp/>
        <stp>FALSE</stp>
        <stp>T</stp>
        <tr r="C59" s="1"/>
      </tp>
      <tp>
        <v>887.5</v>
        <stp/>
        <stp>StudyData</stp>
        <stp>ZSE</stp>
        <stp>Bar</stp>
        <stp/>
        <stp>Open</stp>
        <stp>AM</stp>
        <stp>-87</stp>
        <stp>All</stp>
        <stp/>
        <stp/>
        <stp>FALSE</stp>
        <stp>T</stp>
        <tr r="C89" s="1"/>
      </tp>
      <tp>
        <v>1021.5</v>
        <stp/>
        <stp>StudyData</stp>
        <stp>ZSE</stp>
        <stp>Bar</stp>
        <stp/>
        <stp>Open</stp>
        <stp>AM</stp>
        <stp>-97</stp>
        <stp>All</stp>
        <stp/>
        <stp/>
        <stp>FALSE</stp>
        <stp>T</stp>
        <tr r="C99" s="1"/>
      </tp>
      <tp>
        <v>396</v>
        <stp/>
        <stp>StudyData</stp>
        <stp>ZCE</stp>
        <stp>Bar</stp>
        <stp/>
        <stp>Open</stp>
        <stp>AM</stp>
        <stp>-27</stp>
        <stp>All</stp>
        <stp/>
        <stp/>
        <stp>FALSE</stp>
        <stp>T</stp>
        <tr r="C29" s="4"/>
      </tp>
      <tp>
        <v>387.75</v>
        <stp/>
        <stp>StudyData</stp>
        <stp>ZCE</stp>
        <stp>Bar</stp>
        <stp/>
        <stp>Open</stp>
        <stp>AM</stp>
        <stp>-37</stp>
        <stp>All</stp>
        <stp/>
        <stp/>
        <stp>FALSE</stp>
        <stp>T</stp>
        <tr r="C39" s="4"/>
      </tp>
      <tp>
        <v>534.75</v>
        <stp/>
        <stp>StudyData</stp>
        <stp>ZCE</stp>
        <stp>Bar</stp>
        <stp/>
        <stp>Open</stp>
        <stp>AM</stp>
        <stp>-17</stp>
        <stp>All</stp>
        <stp/>
        <stp/>
        <stp>FALSE</stp>
        <stp>T</stp>
        <tr r="C19" s="4"/>
      </tp>
      <tp>
        <v>384</v>
        <stp/>
        <stp>StudyData</stp>
        <stp>ZCE</stp>
        <stp>Bar</stp>
        <stp/>
        <stp>Open</stp>
        <stp>AM</stp>
        <stp>-67</stp>
        <stp>All</stp>
        <stp/>
        <stp/>
        <stp>FALSE</stp>
        <stp>T</stp>
        <tr r="C69" s="4"/>
      </tp>
      <tp>
        <v>315.5</v>
        <stp/>
        <stp>StudyData</stp>
        <stp>ZCE</stp>
        <stp>Bar</stp>
        <stp/>
        <stp>Open</stp>
        <stp>AM</stp>
        <stp>-77</stp>
        <stp>All</stp>
        <stp/>
        <stp/>
        <stp>FALSE</stp>
        <stp>T</stp>
        <tr r="C79" s="4"/>
      </tp>
      <tp>
        <v>370.75</v>
        <stp/>
        <stp>StudyData</stp>
        <stp>ZCE</stp>
        <stp>Bar</stp>
        <stp/>
        <stp>Open</stp>
        <stp>AM</stp>
        <stp>-47</stp>
        <stp>All</stp>
        <stp/>
        <stp/>
        <stp>FALSE</stp>
        <stp>T</stp>
        <tr r="C49" s="4"/>
      </tp>
      <tp>
        <v>401</v>
        <stp/>
        <stp>StudyData</stp>
        <stp>ZCE</stp>
        <stp>Bar</stp>
        <stp/>
        <stp>Open</stp>
        <stp>AM</stp>
        <stp>-57</stp>
        <stp>All</stp>
        <stp/>
        <stp/>
        <stp>FALSE</stp>
        <stp>T</stp>
        <tr r="C59" s="4"/>
      </tp>
      <tp>
        <v>381.25</v>
        <stp/>
        <stp>StudyData</stp>
        <stp>ZCE</stp>
        <stp>Bar</stp>
        <stp/>
        <stp>Open</stp>
        <stp>AM</stp>
        <stp>-87</stp>
        <stp>All</stp>
        <stp/>
        <stp/>
        <stp>FALSE</stp>
        <stp>T</stp>
        <tr r="C89" s="4"/>
      </tp>
      <tp>
        <v>396.25</v>
        <stp/>
        <stp>StudyData</stp>
        <stp>ZCE</stp>
        <stp>Bar</stp>
        <stp/>
        <stp>Open</stp>
        <stp>AM</stp>
        <stp>-97</stp>
        <stp>All</stp>
        <stp/>
        <stp/>
        <stp>FALSE</stp>
        <stp>T</stp>
        <tr r="C99" s="4"/>
      </tp>
      <tp>
        <v>373.75</v>
        <stp/>
        <stp>StudyData</stp>
        <stp>ZCE</stp>
        <stp>Bar</stp>
        <stp/>
        <stp>Close</stp>
        <stp>AM</stp>
        <stp>-72</stp>
        <stp>All</stp>
        <stp/>
        <stp/>
        <stp>FALSE</stp>
        <stp>T</stp>
        <tr r="F74" s="4"/>
      </tp>
      <tp>
        <v>350.75</v>
        <stp/>
        <stp>StudyData</stp>
        <stp>ZCE</stp>
        <stp>Bar</stp>
        <stp/>
        <stp>Close</stp>
        <stp>AM</stp>
        <stp>-62</stp>
        <stp>All</stp>
        <stp/>
        <stp/>
        <stp>FALSE</stp>
        <stp>T</stp>
        <tr r="F64" s="4"/>
      </tp>
      <tp>
        <v>363.25</v>
        <stp/>
        <stp>StudyData</stp>
        <stp>ZCE</stp>
        <stp>Bar</stp>
        <stp/>
        <stp>Close</stp>
        <stp>AM</stp>
        <stp>-52</stp>
        <stp>All</stp>
        <stp/>
        <stp/>
        <stp>FALSE</stp>
        <stp>T</stp>
        <tr r="F54" s="4"/>
      </tp>
      <tp>
        <v>369.75</v>
        <stp/>
        <stp>StudyData</stp>
        <stp>ZCE</stp>
        <stp>Bar</stp>
        <stp/>
        <stp>Close</stp>
        <stp>AM</stp>
        <stp>-42</stp>
        <stp>All</stp>
        <stp/>
        <stp/>
        <stp>FALSE</stp>
        <stp>T</stp>
        <tr r="F44" s="4"/>
      </tp>
      <tp>
        <v>350.5</v>
        <stp/>
        <stp>StudyData</stp>
        <stp>ZCE</stp>
        <stp>Bar</stp>
        <stp/>
        <stp>Close</stp>
        <stp>AM</stp>
        <stp>-32</stp>
        <stp>All</stp>
        <stp/>
        <stp/>
        <stp>FALSE</stp>
        <stp>T</stp>
        <tr r="F34" s="4"/>
      </tp>
      <tp>
        <v>673.25</v>
        <stp/>
        <stp>StudyData</stp>
        <stp>ZCE</stp>
        <stp>Bar</stp>
        <stp/>
        <stp>Close</stp>
        <stp>AM</stp>
        <stp>-22</stp>
        <stp>All</stp>
        <stp/>
        <stp/>
        <stp>FALSE</stp>
        <stp>T</stp>
        <tr r="F24" s="4"/>
      </tp>
      <tp>
        <v>690.75</v>
        <stp/>
        <stp>StudyData</stp>
        <stp>ZCE</stp>
        <stp>Bar</stp>
        <stp/>
        <stp>Close</stp>
        <stp>AM</stp>
        <stp>-12</stp>
        <stp>All</stp>
        <stp/>
        <stp/>
        <stp>FALSE</stp>
        <stp>T</stp>
        <tr r="F14" s="4"/>
      </tp>
      <tp>
        <v>431.5</v>
        <stp/>
        <stp>StudyData</stp>
        <stp>ZCE</stp>
        <stp>Bar</stp>
        <stp/>
        <stp>Close</stp>
        <stp>AM</stp>
        <stp>-92</stp>
        <stp>All</stp>
        <stp/>
        <stp/>
        <stp>FALSE</stp>
        <stp>T</stp>
        <tr r="F94" s="4"/>
      </tp>
      <tp>
        <v>391.75</v>
        <stp/>
        <stp>StudyData</stp>
        <stp>ZCE</stp>
        <stp>Bar</stp>
        <stp/>
        <stp>Close</stp>
        <stp>AM</stp>
        <stp>-82</stp>
        <stp>All</stp>
        <stp/>
        <stp/>
        <stp>FALSE</stp>
        <stp>T</stp>
        <tr r="F84" s="4"/>
      </tp>
      <tp>
        <v>1035.75</v>
        <stp/>
        <stp>StudyData</stp>
        <stp>ZSE</stp>
        <stp>Bar</stp>
        <stp/>
        <stp>Close</stp>
        <stp>AM</stp>
        <stp>-72</stp>
        <stp>All</stp>
        <stp/>
        <stp/>
        <stp>FALSE</stp>
        <stp>T</stp>
        <tr r="F74" s="1"/>
      </tp>
      <tp>
        <v>961.75</v>
        <stp/>
        <stp>StudyData</stp>
        <stp>ZSE</stp>
        <stp>Bar</stp>
        <stp/>
        <stp>Close</stp>
        <stp>AM</stp>
        <stp>-62</stp>
        <stp>All</stp>
        <stp/>
        <stp/>
        <stp>FALSE</stp>
        <stp>T</stp>
        <tr r="F64" s="1"/>
      </tp>
      <tp>
        <v>851.75</v>
        <stp/>
        <stp>StudyData</stp>
        <stp>ZSE</stp>
        <stp>Bar</stp>
        <stp/>
        <stp>Close</stp>
        <stp>AM</stp>
        <stp>-52</stp>
        <stp>All</stp>
        <stp/>
        <stp/>
        <stp>FALSE</stp>
        <stp>T</stp>
        <tr r="F54" s="1"/>
      </tp>
      <tp>
        <v>869</v>
        <stp/>
        <stp>StudyData</stp>
        <stp>ZSE</stp>
        <stp>Bar</stp>
        <stp/>
        <stp>Close</stp>
        <stp>AM</stp>
        <stp>-42</stp>
        <stp>All</stp>
        <stp/>
        <stp/>
        <stp>FALSE</stp>
        <stp>T</stp>
        <tr r="F44" s="1"/>
      </tp>
      <tp>
        <v>882.25</v>
        <stp/>
        <stp>StudyData</stp>
        <stp>ZSE</stp>
        <stp>Bar</stp>
        <stp/>
        <stp>Close</stp>
        <stp>AM</stp>
        <stp>-32</stp>
        <stp>All</stp>
        <stp/>
        <stp/>
        <stp>FALSE</stp>
        <stp>T</stp>
        <tr r="F34" s="1"/>
      </tp>
      <tp>
        <v>1534.25</v>
        <stp/>
        <stp>StudyData</stp>
        <stp>ZSE</stp>
        <stp>Bar</stp>
        <stp/>
        <stp>Close</stp>
        <stp>AM</stp>
        <stp>-22</stp>
        <stp>All</stp>
        <stp/>
        <stp/>
        <stp>FALSE</stp>
        <stp>T</stp>
        <tr r="F24" s="1"/>
      </tp>
      <tp>
        <v>1636.75</v>
        <stp/>
        <stp>StudyData</stp>
        <stp>ZSE</stp>
        <stp>Bar</stp>
        <stp/>
        <stp>Close</stp>
        <stp>AM</stp>
        <stp>-12</stp>
        <stp>All</stp>
        <stp/>
        <stp/>
        <stp>FALSE</stp>
        <stp>T</stp>
        <tr r="F14" s="1"/>
      </tp>
      <tp>
        <v>1037.25</v>
        <stp/>
        <stp>StudyData</stp>
        <stp>ZSE</stp>
        <stp>Bar</stp>
        <stp/>
        <stp>Close</stp>
        <stp>AM</stp>
        <stp>-92</stp>
        <stp>All</stp>
        <stp/>
        <stp/>
        <stp>FALSE</stp>
        <stp>T</stp>
        <tr r="F94" s="1"/>
      </tp>
      <tp>
        <v>1029.75</v>
        <stp/>
        <stp>StudyData</stp>
        <stp>ZSE</stp>
        <stp>Bar</stp>
        <stp/>
        <stp>Close</stp>
        <stp>AM</stp>
        <stp>-82</stp>
        <stp>All</stp>
        <stp/>
        <stp/>
        <stp>FALSE</stp>
        <stp>T</stp>
        <tr r="F84" s="1"/>
      </tp>
      <tp>
        <v>1538</v>
        <stp/>
        <stp>StudyData</stp>
        <stp>ZSE</stp>
        <stp>Bar</stp>
        <stp/>
        <stp>Close</stp>
        <stp>AM</stp>
        <stp>-1</stp>
        <stp>All</stp>
        <stp/>
        <stp/>
        <stp>FALSE</stp>
        <stp>T</stp>
        <tr r="F3" s="1"/>
      </tp>
      <tp>
        <v>679.75</v>
        <stp/>
        <stp>StudyData</stp>
        <stp>ZCE</stp>
        <stp>Bar</stp>
        <stp/>
        <stp>Close</stp>
        <stp>AM</stp>
        <stp>-1</stp>
        <stp>All</stp>
        <stp/>
        <stp/>
        <stp>FALSE</stp>
        <stp>T</stp>
        <tr r="F3" s="4"/>
      </tp>
      <tp>
        <v>1364.75</v>
        <stp/>
        <stp>StudyData</stp>
        <stp>ZSE</stp>
        <stp>Bar</stp>
        <stp/>
        <stp>Close</stp>
        <stp>AM</stp>
        <stp>-144</stp>
        <stp>All</stp>
        <stp/>
        <stp/>
        <stp>FALSE</stp>
        <stp>T</stp>
        <tr r="F146" s="1"/>
      </tp>
      <tp>
        <v>999</v>
        <stp/>
        <stp>StudyData</stp>
        <stp>ZSE</stp>
        <stp>Bar</stp>
        <stp/>
        <stp>Close</stp>
        <stp>AM</stp>
        <stp>-154</stp>
        <stp>All</stp>
        <stp/>
        <stp/>
        <stp>FALSE</stp>
        <stp>T</stp>
        <tr r="F156" s="1"/>
      </tp>
      <tp>
        <v>981</v>
        <stp/>
        <stp>StudyData</stp>
        <stp>ZSE</stp>
        <stp>Bar</stp>
        <stp/>
        <stp>Close</stp>
        <stp>AM</stp>
        <stp>-164</stp>
        <stp>All</stp>
        <stp/>
        <stp/>
        <stp>FALSE</stp>
        <stp>T</stp>
        <tr r="F166" s="1"/>
      </tp>
      <tp>
        <v>1324</v>
        <stp/>
        <stp>StudyData</stp>
        <stp>ZSE</stp>
        <stp>Bar</stp>
        <stp/>
        <stp>Close</stp>
        <stp>AM</stp>
        <stp>-174</stp>
        <stp>All</stp>
        <stp/>
        <stp/>
        <stp>FALSE</stp>
        <stp>T</stp>
        <tr r="F176" s="1"/>
      </tp>
      <tp>
        <v>1157.25</v>
        <stp/>
        <stp>StudyData</stp>
        <stp>ZSE</stp>
        <stp>Bar</stp>
        <stp/>
        <stp>Close</stp>
        <stp>AM</stp>
        <stp>-104</stp>
        <stp>All</stp>
        <stp/>
        <stp/>
        <stp>FALSE</stp>
        <stp>T</stp>
        <tr r="F106" s="1"/>
      </tp>
      <tp>
        <v>1357.5</v>
        <stp/>
        <stp>StudyData</stp>
        <stp>ZSE</stp>
        <stp>Bar</stp>
        <stp/>
        <stp>Close</stp>
        <stp>AM</stp>
        <stp>-114</stp>
        <stp>All</stp>
        <stp/>
        <stp/>
        <stp>FALSE</stp>
        <stp>T</stp>
        <tr r="F116" s="1"/>
      </tp>
      <tp>
        <v>1548.75</v>
        <stp/>
        <stp>StudyData</stp>
        <stp>ZSE</stp>
        <stp>Bar</stp>
        <stp/>
        <stp>Close</stp>
        <stp>AM</stp>
        <stp>-124</stp>
        <stp>All</stp>
        <stp/>
        <stp/>
        <stp>FALSE</stp>
        <stp>T</stp>
        <tr r="F126" s="1"/>
      </tp>
      <tp>
        <v>1207.75</v>
        <stp/>
        <stp>StudyData</stp>
        <stp>ZSE</stp>
        <stp>Bar</stp>
        <stp/>
        <stp>Close</stp>
        <stp>AM</stp>
        <stp>-134</stp>
        <stp>All</stp>
        <stp/>
        <stp/>
        <stp>FALSE</stp>
        <stp>T</stp>
        <tr r="F136" s="1"/>
      </tp>
      <tp>
        <v>1025.75</v>
        <stp/>
        <stp>StudyData</stp>
        <stp>ZSE</stp>
        <stp>Bar</stp>
        <stp/>
        <stp>Close</stp>
        <stp>AM</stp>
        <stp>-184</stp>
        <stp>All</stp>
        <stp/>
        <stp/>
        <stp>FALSE</stp>
        <stp>T</stp>
        <tr r="F186" s="1"/>
      </tp>
      <tp>
        <v>697.25</v>
        <stp/>
        <stp>StudyData</stp>
        <stp>ZSE</stp>
        <stp>Bar</stp>
        <stp/>
        <stp>Close</stp>
        <stp>AM</stp>
        <stp>-194</stp>
        <stp>All</stp>
        <stp/>
        <stp/>
        <stp>FALSE</stp>
        <stp>T</stp>
        <tr r="F196" s="1"/>
      </tp>
      <tp>
        <v>566.5</v>
        <stp/>
        <stp>StudyData</stp>
        <stp>ZSE</stp>
        <stp>Bar</stp>
        <stp/>
        <stp>Close</stp>
        <stp>AM</stp>
        <stp>-244</stp>
        <stp>All</stp>
        <stp/>
        <stp/>
        <stp>FALSE</stp>
        <stp>T</stp>
        <tr r="F246" s="1"/>
      </tp>
      <tp>
        <v>422.25</v>
        <stp/>
        <stp>StudyData</stp>
        <stp>ZSE</stp>
        <stp>Bar</stp>
        <stp/>
        <stp>Close</stp>
        <stp>AM</stp>
        <stp>-254</stp>
        <stp>All</stp>
        <stp/>
        <stp/>
        <stp>FALSE</stp>
        <stp>T</stp>
        <tr r="F256" s="1"/>
      </tp>
      <tp>
        <v>455.75</v>
        <stp/>
        <stp>StudyData</stp>
        <stp>ZSE</stp>
        <stp>Bar</stp>
        <stp/>
        <stp>Close</stp>
        <stp>AM</stp>
        <stp>-264</stp>
        <stp>All</stp>
        <stp/>
        <stp/>
        <stp>FALSE</stp>
        <stp>T</stp>
        <tr r="F266" s="1"/>
      </tp>
      <tp>
        <v>539.25</v>
        <stp/>
        <stp>StudyData</stp>
        <stp>ZSE</stp>
        <stp>Bar</stp>
        <stp/>
        <stp>Close</stp>
        <stp>AM</stp>
        <stp>-274</stp>
        <stp>All</stp>
        <stp/>
        <stp/>
        <stp>FALSE</stp>
        <stp>T</stp>
        <tr r="F276" s="1"/>
      </tp>
      <tp>
        <v>594</v>
        <stp/>
        <stp>StudyData</stp>
        <stp>ZSE</stp>
        <stp>Bar</stp>
        <stp/>
        <stp>Close</stp>
        <stp>AM</stp>
        <stp>-204</stp>
        <stp>All</stp>
        <stp/>
        <stp/>
        <stp>FALSE</stp>
        <stp>T</stp>
        <tr r="F206" s="1"/>
      </tp>
      <tp>
        <v>624.25</v>
        <stp/>
        <stp>StudyData</stp>
        <stp>ZSE</stp>
        <stp>Bar</stp>
        <stp/>
        <stp>Close</stp>
        <stp>AM</stp>
        <stp>-214</stp>
        <stp>All</stp>
        <stp/>
        <stp/>
        <stp>FALSE</stp>
        <stp>T</stp>
        <tr r="F216" s="1"/>
      </tp>
      <tp>
        <v>669</v>
        <stp/>
        <stp>StudyData</stp>
        <stp>ZSE</stp>
        <stp>Bar</stp>
        <stp/>
        <stp>Close</stp>
        <stp>AM</stp>
        <stp>-224</stp>
        <stp>All</stp>
        <stp/>
        <stp/>
        <stp>FALSE</stp>
        <stp>T</stp>
        <tr r="F226" s="1"/>
      </tp>
      <tp>
        <v>589</v>
        <stp/>
        <stp>StudyData</stp>
        <stp>ZSE</stp>
        <stp>Bar</stp>
        <stp/>
        <stp>Close</stp>
        <stp>AM</stp>
        <stp>-234</stp>
        <stp>All</stp>
        <stp/>
        <stp/>
        <stp>FALSE</stp>
        <stp>T</stp>
        <tr r="F236" s="1"/>
      </tp>
      <tp>
        <v>460.75</v>
        <stp/>
        <stp>StudyData</stp>
        <stp>ZSE</stp>
        <stp>Bar</stp>
        <stp/>
        <stp>Close</stp>
        <stp>AM</stp>
        <stp>-284</stp>
        <stp>All</stp>
        <stp/>
        <stp/>
        <stp>FALSE</stp>
        <stp>T</stp>
        <tr r="F286" s="1"/>
      </tp>
      <tp>
        <v>511.5</v>
        <stp/>
        <stp>StudyData</stp>
        <stp>ZSE</stp>
        <stp>Bar</stp>
        <stp/>
        <stp>Close</stp>
        <stp>AM</stp>
        <stp>-294</stp>
        <stp>All</stp>
        <stp/>
        <stp/>
        <stp>FALSE</stp>
        <stp>T</stp>
        <tr r="F296" s="1"/>
      </tp>
      <tp>
        <v>1038</v>
        <stp/>
        <stp>StudyData</stp>
        <stp>ZSE</stp>
        <stp>Bar</stp>
        <stp/>
        <stp>High</stp>
        <stp>AM</stp>
        <stp>-92</stp>
        <stp>All</stp>
        <stp/>
        <stp/>
        <stp>FALSE</stp>
        <stp>T</stp>
        <tr r="D94" s="1"/>
      </tp>
      <tp>
        <v>1046.25</v>
        <stp/>
        <stp>StudyData</stp>
        <stp>ZSE</stp>
        <stp>Bar</stp>
        <stp/>
        <stp>High</stp>
        <stp>AM</stp>
        <stp>-82</stp>
        <stp>All</stp>
        <stp/>
        <stp/>
        <stp>FALSE</stp>
        <stp>T</stp>
        <tr r="D84" s="1"/>
      </tp>
      <tp>
        <v>887</v>
        <stp/>
        <stp>StudyData</stp>
        <stp>ZSE</stp>
        <stp>Bar</stp>
        <stp/>
        <stp>High</stp>
        <stp>AM</stp>
        <stp>-32</stp>
        <stp>All</stp>
        <stp/>
        <stp/>
        <stp>FALSE</stp>
        <stp>T</stp>
        <tr r="D34" s="1"/>
      </tp>
      <tp>
        <v>1574.75</v>
        <stp/>
        <stp>StudyData</stp>
        <stp>ZSE</stp>
        <stp>Bar</stp>
        <stp/>
        <stp>High</stp>
        <stp>AM</stp>
        <stp>-22</stp>
        <stp>All</stp>
        <stp/>
        <stp/>
        <stp>FALSE</stp>
        <stp>T</stp>
        <tr r="D24" s="1"/>
      </tp>
      <tp>
        <v>1759.25</v>
        <stp/>
        <stp>StudyData</stp>
        <stp>ZSE</stp>
        <stp>Bar</stp>
        <stp/>
        <stp>High</stp>
        <stp>AM</stp>
        <stp>-12</stp>
        <stp>All</stp>
        <stp/>
        <stp/>
        <stp>FALSE</stp>
        <stp>T</stp>
        <tr r="D14" s="1"/>
      </tp>
      <tp>
        <v>1063.5</v>
        <stp/>
        <stp>StudyData</stp>
        <stp>ZSE</stp>
        <stp>Bar</stp>
        <stp/>
        <stp>High</stp>
        <stp>AM</stp>
        <stp>-72</stp>
        <stp>All</stp>
        <stp/>
        <stp/>
        <stp>FALSE</stp>
        <stp>T</stp>
        <tr r="D74" s="1"/>
      </tp>
      <tp>
        <v>1015</v>
        <stp/>
        <stp>StudyData</stp>
        <stp>ZSE</stp>
        <stp>Bar</stp>
        <stp/>
        <stp>High</stp>
        <stp>AM</stp>
        <stp>-62</stp>
        <stp>All</stp>
        <stp/>
        <stp/>
        <stp>FALSE</stp>
        <stp>T</stp>
        <tr r="D64" s="1"/>
      </tp>
      <tp>
        <v>892</v>
        <stp/>
        <stp>StudyData</stp>
        <stp>ZSE</stp>
        <stp>Bar</stp>
        <stp/>
        <stp>High</stp>
        <stp>AM</stp>
        <stp>-52</stp>
        <stp>All</stp>
        <stp/>
        <stp/>
        <stp>FALSE</stp>
        <stp>T</stp>
        <tr r="D54" s="1"/>
      </tp>
      <tp>
        <v>896.75</v>
        <stp/>
        <stp>StudyData</stp>
        <stp>ZSE</stp>
        <stp>Bar</stp>
        <stp/>
        <stp>High</stp>
        <stp>AM</stp>
        <stp>-42</stp>
        <stp>All</stp>
        <stp/>
        <stp/>
        <stp>FALSE</stp>
        <stp>T</stp>
        <tr r="D44" s="1"/>
      </tp>
      <tp>
        <v>432.25</v>
        <stp/>
        <stp>StudyData</stp>
        <stp>ZCE</stp>
        <stp>Bar</stp>
        <stp/>
        <stp>High</stp>
        <stp>AM</stp>
        <stp>-92</stp>
        <stp>All</stp>
        <stp/>
        <stp/>
        <stp>FALSE</stp>
        <stp>T</stp>
        <tr r="D94" s="4"/>
      </tp>
      <tp>
        <v>407.25</v>
        <stp/>
        <stp>StudyData</stp>
        <stp>ZCE</stp>
        <stp>Bar</stp>
        <stp/>
        <stp>High</stp>
        <stp>AM</stp>
        <stp>-82</stp>
        <stp>All</stp>
        <stp/>
        <stp/>
        <stp>FALSE</stp>
        <stp>T</stp>
        <tr r="D84" s="4"/>
      </tp>
      <tp>
        <v>354.25</v>
        <stp/>
        <stp>StudyData</stp>
        <stp>ZCE</stp>
        <stp>Bar</stp>
        <stp/>
        <stp>High</stp>
        <stp>AM</stp>
        <stp>-32</stp>
        <stp>All</stp>
        <stp/>
        <stp/>
        <stp>FALSE</stp>
        <stp>T</stp>
        <tr r="D34" s="4"/>
      </tp>
      <tp>
        <v>684</v>
        <stp/>
        <stp>StudyData</stp>
        <stp>ZCE</stp>
        <stp>Bar</stp>
        <stp/>
        <stp>High</stp>
        <stp>AM</stp>
        <stp>-22</stp>
        <stp>All</stp>
        <stp/>
        <stp/>
        <stp>FALSE</stp>
        <stp>T</stp>
        <tr r="D24" s="4"/>
      </tp>
      <tp>
        <v>716.25</v>
        <stp/>
        <stp>StudyData</stp>
        <stp>ZCE</stp>
        <stp>Bar</stp>
        <stp/>
        <stp>High</stp>
        <stp>AM</stp>
        <stp>-12</stp>
        <stp>All</stp>
        <stp/>
        <stp/>
        <stp>FALSE</stp>
        <stp>T</stp>
        <tr r="D14" s="4"/>
      </tp>
      <tp>
        <v>386.25</v>
        <stp/>
        <stp>StudyData</stp>
        <stp>ZCE</stp>
        <stp>Bar</stp>
        <stp/>
        <stp>High</stp>
        <stp>AM</stp>
        <stp>-72</stp>
        <stp>All</stp>
        <stp/>
        <stp/>
        <stp>FALSE</stp>
        <stp>T</stp>
        <tr r="D74" s="4"/>
      </tp>
      <tp>
        <v>360.5</v>
        <stp/>
        <stp>StudyData</stp>
        <stp>ZCE</stp>
        <stp>Bar</stp>
        <stp/>
        <stp>High</stp>
        <stp>AM</stp>
        <stp>-62</stp>
        <stp>All</stp>
        <stp/>
        <stp/>
        <stp>FALSE</stp>
        <stp>T</stp>
        <tr r="D64" s="4"/>
      </tp>
      <tp>
        <v>378.5</v>
        <stp/>
        <stp>StudyData</stp>
        <stp>ZCE</stp>
        <stp>Bar</stp>
        <stp/>
        <stp>High</stp>
        <stp>AM</stp>
        <stp>-52</stp>
        <stp>All</stp>
        <stp/>
        <stp/>
        <stp>FALSE</stp>
        <stp>T</stp>
        <tr r="D54" s="4"/>
      </tp>
      <tp>
        <v>424.5</v>
        <stp/>
        <stp>StudyData</stp>
        <stp>ZCE</stp>
        <stp>Bar</stp>
        <stp/>
        <stp>High</stp>
        <stp>AM</stp>
        <stp>-42</stp>
        <stp>All</stp>
        <stp/>
        <stp/>
        <stp>FALSE</stp>
        <stp>T</stp>
        <tr r="D44" s="4"/>
      </tp>
      <tp>
        <v>1542</v>
        <stp/>
        <stp>StudyData</stp>
        <stp>ZSE</stp>
        <stp>Bar</stp>
        <stp/>
        <stp>Open</stp>
        <stp>AM</stp>
        <stp>-20</stp>
        <stp>All</stp>
        <stp/>
        <stp/>
        <stp>FALSE</stp>
        <stp>T</stp>
        <tr r="C22" s="1"/>
      </tp>
      <tp>
        <v>892.5</v>
        <stp/>
        <stp>StudyData</stp>
        <stp>ZSE</stp>
        <stp>Bar</stp>
        <stp/>
        <stp>Open</stp>
        <stp>AM</stp>
        <stp>-30</stp>
        <stp>All</stp>
        <stp/>
        <stp/>
        <stp>FALSE</stp>
        <stp>T</stp>
        <tr r="C32" s="1"/>
      </tp>
      <tp>
        <v>1620.75</v>
        <stp/>
        <stp>StudyData</stp>
        <stp>ZSE</stp>
        <stp>Bar</stp>
        <stp/>
        <stp>Open</stp>
        <stp>AM</stp>
        <stp>-10</stp>
        <stp>All</stp>
        <stp/>
        <stp/>
        <stp>FALSE</stp>
        <stp>T</stp>
        <tr r="C12" s="1"/>
      </tp>
      <tp>
        <v>995.25</v>
        <stp/>
        <stp>StudyData</stp>
        <stp>ZSE</stp>
        <stp>Bar</stp>
        <stp/>
        <stp>Open</stp>
        <stp>AM</stp>
        <stp>-60</stp>
        <stp>All</stp>
        <stp/>
        <stp/>
        <stp>FALSE</stp>
        <stp>T</stp>
        <tr r="C62" s="1"/>
      </tp>
      <tp>
        <v>946.25</v>
        <stp/>
        <stp>StudyData</stp>
        <stp>ZSE</stp>
        <stp>Bar</stp>
        <stp/>
        <stp>Open</stp>
        <stp>AM</stp>
        <stp>-70</stp>
        <stp>All</stp>
        <stp/>
        <stp/>
        <stp>FALSE</stp>
        <stp>T</stp>
        <tr r="C72" s="1"/>
      </tp>
      <tp>
        <v>904</v>
        <stp/>
        <stp>StudyData</stp>
        <stp>ZSE</stp>
        <stp>Bar</stp>
        <stp/>
        <stp>Open</stp>
        <stp>AM</stp>
        <stp>-40</stp>
        <stp>All</stp>
        <stp/>
        <stp/>
        <stp>FALSE</stp>
        <stp>T</stp>
        <tr r="C42" s="1"/>
      </tp>
      <tp>
        <v>919.75</v>
        <stp/>
        <stp>StudyData</stp>
        <stp>ZSE</stp>
        <stp>Bar</stp>
        <stp/>
        <stp>Open</stp>
        <stp>AM</stp>
        <stp>-50</stp>
        <stp>All</stp>
        <stp/>
        <stp/>
        <stp>FALSE</stp>
        <stp>T</stp>
        <tr r="C52" s="1"/>
      </tp>
      <tp>
        <v>1078.75</v>
        <stp/>
        <stp>StudyData</stp>
        <stp>ZSE</stp>
        <stp>Bar</stp>
        <stp/>
        <stp>Open</stp>
        <stp>AM</stp>
        <stp>-80</stp>
        <stp>All</stp>
        <stp/>
        <stp/>
        <stp>FALSE</stp>
        <stp>T</stp>
        <tr r="C82" s="1"/>
      </tp>
      <tp>
        <v>938.25</v>
        <stp/>
        <stp>StudyData</stp>
        <stp>ZSE</stp>
        <stp>Bar</stp>
        <stp/>
        <stp>Open</stp>
        <stp>AM</stp>
        <stp>-90</stp>
        <stp>All</stp>
        <stp/>
        <stp/>
        <stp>FALSE</stp>
        <stp>T</stp>
        <tr r="C92" s="1"/>
      </tp>
      <tp>
        <v>666</v>
        <stp/>
        <stp>StudyData</stp>
        <stp>ZCE</stp>
        <stp>Bar</stp>
        <stp/>
        <stp>Open</stp>
        <stp>AM</stp>
        <stp>-20</stp>
        <stp>All</stp>
        <stp/>
        <stp/>
        <stp>FALSE</stp>
        <stp>T</stp>
        <tr r="C22" s="4"/>
      </tp>
      <tp>
        <v>326</v>
        <stp/>
        <stp>StudyData</stp>
        <stp>ZCE</stp>
        <stp>Bar</stp>
        <stp/>
        <stp>Open</stp>
        <stp>AM</stp>
        <stp>-30</stp>
        <stp>All</stp>
        <stp/>
        <stp/>
        <stp>FALSE</stp>
        <stp>T</stp>
        <tr r="C32" s="4"/>
      </tp>
      <tp>
        <v>748.5</v>
        <stp/>
        <stp>StudyData</stp>
        <stp>ZCE</stp>
        <stp>Bar</stp>
        <stp/>
        <stp>Open</stp>
        <stp>AM</stp>
        <stp>-10</stp>
        <stp>All</stp>
        <stp/>
        <stp/>
        <stp>FALSE</stp>
        <stp>T</stp>
        <tr r="C12" s="4"/>
      </tp>
      <tp>
        <v>360.75</v>
        <stp/>
        <stp>StudyData</stp>
        <stp>ZCE</stp>
        <stp>Bar</stp>
        <stp/>
        <stp>Open</stp>
        <stp>AM</stp>
        <stp>-60</stp>
        <stp>All</stp>
        <stp/>
        <stp/>
        <stp>FALSE</stp>
        <stp>T</stp>
        <tr r="C62" s="4"/>
      </tp>
      <tp>
        <v>365.75</v>
        <stp/>
        <stp>StudyData</stp>
        <stp>ZCE</stp>
        <stp>Bar</stp>
        <stp/>
        <stp>Open</stp>
        <stp>AM</stp>
        <stp>-70</stp>
        <stp>All</stp>
        <stp/>
        <stp/>
        <stp>FALSE</stp>
        <stp>T</stp>
        <tr r="C72" s="4"/>
      </tp>
      <tp>
        <v>386.75</v>
        <stp/>
        <stp>StudyData</stp>
        <stp>ZCE</stp>
        <stp>Bar</stp>
        <stp/>
        <stp>Open</stp>
        <stp>AM</stp>
        <stp>-40</stp>
        <stp>All</stp>
        <stp/>
        <stp/>
        <stp>FALSE</stp>
        <stp>T</stp>
        <tr r="C42" s="4"/>
      </tp>
      <tp>
        <v>383.5</v>
        <stp/>
        <stp>StudyData</stp>
        <stp>ZCE</stp>
        <stp>Bar</stp>
        <stp/>
        <stp>Open</stp>
        <stp>AM</stp>
        <stp>-50</stp>
        <stp>All</stp>
        <stp/>
        <stp/>
        <stp>FALSE</stp>
        <stp>T</stp>
        <tr r="C52" s="4"/>
      </tp>
      <tp>
        <v>404.25</v>
        <stp/>
        <stp>StudyData</stp>
        <stp>ZCE</stp>
        <stp>Bar</stp>
        <stp/>
        <stp>Open</stp>
        <stp>AM</stp>
        <stp>-80</stp>
        <stp>All</stp>
        <stp/>
        <stp/>
        <stp>FALSE</stp>
        <stp>T</stp>
        <tr r="C82" s="4"/>
      </tp>
      <tp>
        <v>380</v>
        <stp/>
        <stp>StudyData</stp>
        <stp>ZCE</stp>
        <stp>Bar</stp>
        <stp/>
        <stp>Open</stp>
        <stp>AM</stp>
        <stp>-90</stp>
        <stp>All</stp>
        <stp/>
        <stp/>
        <stp>FALSE</stp>
        <stp>T</stp>
        <tr r="C92" s="4"/>
      </tp>
      <tp>
        <v>348.5</v>
        <stp/>
        <stp>StudyData</stp>
        <stp>ZCE</stp>
        <stp>Bar</stp>
        <stp/>
        <stp>Close</stp>
        <stp>AM</stp>
        <stp>-75</stp>
        <stp>All</stp>
        <stp/>
        <stp/>
        <stp>FALSE</stp>
        <stp>T</stp>
        <tr r="F77" s="4"/>
      </tp>
      <tp>
        <v>355.25</v>
        <stp/>
        <stp>StudyData</stp>
        <stp>ZCE</stp>
        <stp>Bar</stp>
        <stp/>
        <stp>Close</stp>
        <stp>AM</stp>
        <stp>-65</stp>
        <stp>All</stp>
        <stp/>
        <stp/>
        <stp>FALSE</stp>
        <stp>T</stp>
        <tr r="F67" s="4"/>
      </tp>
      <tp>
        <v>386.5</v>
        <stp/>
        <stp>StudyData</stp>
        <stp>ZCE</stp>
        <stp>Bar</stp>
        <stp/>
        <stp>Close</stp>
        <stp>AM</stp>
        <stp>-55</stp>
        <stp>All</stp>
        <stp/>
        <stp/>
        <stp>FALSE</stp>
        <stp>T</stp>
        <tr r="F57" s="4"/>
      </tp>
      <tp>
        <v>427</v>
        <stp/>
        <stp>StudyData</stp>
        <stp>ZCE</stp>
        <stp>Bar</stp>
        <stp/>
        <stp>Close</stp>
        <stp>AM</stp>
        <stp>-45</stp>
        <stp>All</stp>
        <stp/>
        <stp/>
        <stp>FALSE</stp>
        <stp>T</stp>
        <tr r="F47" s="4"/>
      </tp>
      <tp>
        <v>340.75</v>
        <stp/>
        <stp>StudyData</stp>
        <stp>ZCE</stp>
        <stp>Bar</stp>
        <stp/>
        <stp>Close</stp>
        <stp>AM</stp>
        <stp>-35</stp>
        <stp>All</stp>
        <stp/>
        <stp/>
        <stp>FALSE</stp>
        <stp>T</stp>
        <tr r="F37" s="4"/>
      </tp>
      <tp>
        <v>547</v>
        <stp/>
        <stp>StudyData</stp>
        <stp>ZCE</stp>
        <stp>Bar</stp>
        <stp/>
        <stp>Close</stp>
        <stp>AM</stp>
        <stp>-25</stp>
        <stp>All</stp>
        <stp/>
        <stp/>
        <stp>FALSE</stp>
        <stp>T</stp>
        <tr r="F27" s="4"/>
      </tp>
      <tp>
        <v>567.5</v>
        <stp/>
        <stp>StudyData</stp>
        <stp>ZCE</stp>
        <stp>Bar</stp>
        <stp/>
        <stp>Close</stp>
        <stp>AM</stp>
        <stp>-15</stp>
        <stp>All</stp>
        <stp/>
        <stp/>
        <stp>FALSE</stp>
        <stp>T</stp>
        <tr r="F17" s="4"/>
      </tp>
      <tp>
        <v>376.25</v>
        <stp/>
        <stp>StudyData</stp>
        <stp>ZCE</stp>
        <stp>Bar</stp>
        <stp/>
        <stp>Close</stp>
        <stp>AM</stp>
        <stp>-95</stp>
        <stp>All</stp>
        <stp/>
        <stp/>
        <stp>FALSE</stp>
        <stp>T</stp>
        <tr r="F97" s="4"/>
      </tp>
      <tp>
        <v>372</v>
        <stp/>
        <stp>StudyData</stp>
        <stp>ZCE</stp>
        <stp>Bar</stp>
        <stp/>
        <stp>Close</stp>
        <stp>AM</stp>
        <stp>-85</stp>
        <stp>All</stp>
        <stp/>
        <stp/>
        <stp>FALSE</stp>
        <stp>T</stp>
        <tr r="F87" s="4"/>
      </tp>
      <tp>
        <v>1032.25</v>
        <stp/>
        <stp>StudyData</stp>
        <stp>ZSE</stp>
        <stp>Bar</stp>
        <stp/>
        <stp>Close</stp>
        <stp>AM</stp>
        <stp>-75</stp>
        <stp>All</stp>
        <stp/>
        <stp/>
        <stp>FALSE</stp>
        <stp>T</stp>
        <tr r="F77" s="1"/>
      </tp>
      <tp>
        <v>968.25</v>
        <stp/>
        <stp>StudyData</stp>
        <stp>ZSE</stp>
        <stp>Bar</stp>
        <stp/>
        <stp>Close</stp>
        <stp>AM</stp>
        <stp>-65</stp>
        <stp>All</stp>
        <stp/>
        <stp/>
        <stp>FALSE</stp>
        <stp>T</stp>
        <tr r="F67" s="1"/>
      </tp>
      <tp>
        <v>919</v>
        <stp/>
        <stp>StudyData</stp>
        <stp>ZSE</stp>
        <stp>Bar</stp>
        <stp/>
        <stp>Close</stp>
        <stp>AM</stp>
        <stp>-55</stp>
        <stp>All</stp>
        <stp/>
        <stp/>
        <stp>FALSE</stp>
        <stp>T</stp>
        <tr r="F57" s="1"/>
      </tp>
      <tp>
        <v>877.75</v>
        <stp/>
        <stp>StudyData</stp>
        <stp>ZSE</stp>
        <stp>Bar</stp>
        <stp/>
        <stp>Close</stp>
        <stp>AM</stp>
        <stp>-45</stp>
        <stp>All</stp>
        <stp/>
        <stp/>
        <stp>FALSE</stp>
        <stp>T</stp>
        <tr r="F47" s="1"/>
      </tp>
      <tp>
        <v>886</v>
        <stp/>
        <stp>StudyData</stp>
        <stp>ZSE</stp>
        <stp>Bar</stp>
        <stp/>
        <stp>Close</stp>
        <stp>AM</stp>
        <stp>-35</stp>
        <stp>All</stp>
        <stp/>
        <stp/>
        <stp>FALSE</stp>
        <stp>T</stp>
        <tr r="F37" s="1"/>
      </tp>
      <tp>
        <v>1370</v>
        <stp/>
        <stp>StudyData</stp>
        <stp>ZSE</stp>
        <stp>Bar</stp>
        <stp/>
        <stp>Close</stp>
        <stp>AM</stp>
        <stp>-25</stp>
        <stp>All</stp>
        <stp/>
        <stp/>
        <stp>FALSE</stp>
        <stp>T</stp>
        <tr r="F27" s="1"/>
      </tp>
      <tp>
        <v>1217.25</v>
        <stp/>
        <stp>StudyData</stp>
        <stp>ZSE</stp>
        <stp>Bar</stp>
        <stp/>
        <stp>Close</stp>
        <stp>AM</stp>
        <stp>-15</stp>
        <stp>All</stp>
        <stp/>
        <stp/>
        <stp>FALSE</stp>
        <stp>T</stp>
        <tr r="F17" s="1"/>
      </tp>
      <tp>
        <v>973.25</v>
        <stp/>
        <stp>StudyData</stp>
        <stp>ZSE</stp>
        <stp>Bar</stp>
        <stp/>
        <stp>Close</stp>
        <stp>AM</stp>
        <stp>-95</stp>
        <stp>All</stp>
        <stp/>
        <stp/>
        <stp>FALSE</stp>
        <stp>T</stp>
        <tr r="F97" s="1"/>
      </tp>
      <tp>
        <v>882.25</v>
        <stp/>
        <stp>StudyData</stp>
        <stp>ZSE</stp>
        <stp>Bar</stp>
        <stp/>
        <stp>Close</stp>
        <stp>AM</stp>
        <stp>-85</stp>
        <stp>All</stp>
        <stp/>
        <stp/>
        <stp>FALSE</stp>
        <stp>T</stp>
        <tr r="F87" s="1"/>
      </tp>
      <tp>
        <v>1422.5</v>
        <stp/>
        <stp>StudyData</stp>
        <stp>ZSE</stp>
        <stp>Bar</stp>
        <stp/>
        <stp>Close</stp>
        <stp>AM</stp>
        <stp>-6</stp>
        <stp>All</stp>
        <stp/>
        <stp/>
        <stp>FALSE</stp>
        <stp>T</stp>
        <tr r="F8" s="1"/>
      </tp>
      <tp>
        <v>670.5</v>
        <stp/>
        <stp>StudyData</stp>
        <stp>ZCE</stp>
        <stp>Bar</stp>
        <stp/>
        <stp>Close</stp>
        <stp>AM</stp>
        <stp>-6</stp>
        <stp>All</stp>
        <stp/>
        <stp/>
        <stp>FALSE</stp>
        <stp>T</stp>
        <tr r="F8" s="4"/>
      </tp>
      <tp>
        <v>1410.25</v>
        <stp/>
        <stp>StudyData</stp>
        <stp>ZSE</stp>
        <stp>Bar</stp>
        <stp/>
        <stp>Close</stp>
        <stp>AM</stp>
        <stp>-143</stp>
        <stp>All</stp>
        <stp/>
        <stp/>
        <stp>FALSE</stp>
        <stp>T</stp>
        <tr r="F145" s="1"/>
      </tp>
      <tp>
        <v>937.75</v>
        <stp/>
        <stp>StudyData</stp>
        <stp>ZSE</stp>
        <stp>Bar</stp>
        <stp/>
        <stp>Close</stp>
        <stp>AM</stp>
        <stp>-153</stp>
        <stp>All</stp>
        <stp/>
        <stp/>
        <stp>FALSE</stp>
        <stp>T</stp>
        <tr r="F155" s="1"/>
      </tp>
      <tp>
        <v>982</v>
        <stp/>
        <stp>StudyData</stp>
        <stp>ZSE</stp>
        <stp>Bar</stp>
        <stp/>
        <stp>Close</stp>
        <stp>AM</stp>
        <stp>-163</stp>
        <stp>All</stp>
        <stp/>
        <stp/>
        <stp>FALSE</stp>
        <stp>T</stp>
        <tr r="F165" s="1"/>
      </tp>
      <tp>
        <v>1045</v>
        <stp/>
        <stp>StudyData</stp>
        <stp>ZSE</stp>
        <stp>Bar</stp>
        <stp/>
        <stp>Close</stp>
        <stp>AM</stp>
        <stp>-173</stp>
        <stp>All</stp>
        <stp/>
        <stp/>
        <stp>FALSE</stp>
        <stp>T</stp>
        <tr r="F175" s="1"/>
      </tp>
      <tp>
        <v>1082</v>
        <stp/>
        <stp>StudyData</stp>
        <stp>ZSE</stp>
        <stp>Bar</stp>
        <stp/>
        <stp>Close</stp>
        <stp>AM</stp>
        <stp>-103</stp>
        <stp>All</stp>
        <stp/>
        <stp/>
        <stp>FALSE</stp>
        <stp>T</stp>
        <tr r="F105" s="1"/>
      </tp>
      <tp>
        <v>1282.75</v>
        <stp/>
        <stp>StudyData</stp>
        <stp>ZSE</stp>
        <stp>Bar</stp>
        <stp/>
        <stp>Close</stp>
        <stp>AM</stp>
        <stp>-113</stp>
        <stp>All</stp>
        <stp/>
        <stp/>
        <stp>FALSE</stp>
        <stp>T</stp>
        <tr r="F115" s="1"/>
      </tp>
      <tp>
        <v>1438.75</v>
        <stp/>
        <stp>StudyData</stp>
        <stp>ZSE</stp>
        <stp>Bar</stp>
        <stp/>
        <stp>Close</stp>
        <stp>AM</stp>
        <stp>-123</stp>
        <stp>All</stp>
        <stp/>
        <stp/>
        <stp>FALSE</stp>
        <stp>T</stp>
        <tr r="F125" s="1"/>
      </tp>
      <tp>
        <v>1199</v>
        <stp/>
        <stp>StudyData</stp>
        <stp>ZSE</stp>
        <stp>Bar</stp>
        <stp/>
        <stp>Close</stp>
        <stp>AM</stp>
        <stp>-133</stp>
        <stp>All</stp>
        <stp/>
        <stp/>
        <stp>FALSE</stp>
        <stp>T</stp>
        <tr r="F135" s="1"/>
      </tp>
      <tp>
        <v>1080</v>
        <stp/>
        <stp>StudyData</stp>
        <stp>ZSE</stp>
        <stp>Bar</stp>
        <stp/>
        <stp>Close</stp>
        <stp>AM</stp>
        <stp>-183</stp>
        <stp>All</stp>
        <stp/>
        <stp/>
        <stp>FALSE</stp>
        <stp>T</stp>
        <tr r="F185" s="1"/>
      </tp>
      <tp>
        <v>719.5</v>
        <stp/>
        <stp>StudyData</stp>
        <stp>ZSE</stp>
        <stp>Bar</stp>
        <stp/>
        <stp>Close</stp>
        <stp>AM</stp>
        <stp>-193</stp>
        <stp>All</stp>
        <stp/>
        <stp/>
        <stp>FALSE</stp>
        <stp>T</stp>
        <tr r="F195" s="1"/>
      </tp>
      <tp>
        <v>578.75</v>
        <stp/>
        <stp>StudyData</stp>
        <stp>ZSE</stp>
        <stp>Bar</stp>
        <stp/>
        <stp>Close</stp>
        <stp>AM</stp>
        <stp>-243</stp>
        <stp>All</stp>
        <stp/>
        <stp/>
        <stp>FALSE</stp>
        <stp>T</stp>
        <tr r="F245" s="1"/>
      </tp>
      <tp>
        <v>430.25</v>
        <stp/>
        <stp>StudyData</stp>
        <stp>ZSE</stp>
        <stp>Bar</stp>
        <stp/>
        <stp>Close</stp>
        <stp>AM</stp>
        <stp>-253</stp>
        <stp>All</stp>
        <stp/>
        <stp/>
        <stp>FALSE</stp>
        <stp>T</stp>
        <tr r="F255" s="1"/>
      </tp>
      <tp>
        <v>428.5</v>
        <stp/>
        <stp>StudyData</stp>
        <stp>ZSE</stp>
        <stp>Bar</stp>
        <stp/>
        <stp>Close</stp>
        <stp>AM</stp>
        <stp>-263</stp>
        <stp>All</stp>
        <stp/>
        <stp/>
        <stp>FALSE</stp>
        <stp>T</stp>
        <tr r="F265" s="1"/>
      </tp>
      <tp>
        <v>517.5</v>
        <stp/>
        <stp>StudyData</stp>
        <stp>ZSE</stp>
        <stp>Bar</stp>
        <stp/>
        <stp>Close</stp>
        <stp>AM</stp>
        <stp>-273</stp>
        <stp>All</stp>
        <stp/>
        <stp/>
        <stp>FALSE</stp>
        <stp>T</stp>
        <tr r="F275" s="1"/>
      </tp>
      <tp>
        <v>571.5</v>
        <stp/>
        <stp>StudyData</stp>
        <stp>ZSE</stp>
        <stp>Bar</stp>
        <stp/>
        <stp>Close</stp>
        <stp>AM</stp>
        <stp>-203</stp>
        <stp>All</stp>
        <stp/>
        <stp/>
        <stp>FALSE</stp>
        <stp>T</stp>
        <tr r="F205" s="1"/>
      </tp>
      <tp>
        <v>682</v>
        <stp/>
        <stp>StudyData</stp>
        <stp>ZSE</stp>
        <stp>Bar</stp>
        <stp/>
        <stp>Close</stp>
        <stp>AM</stp>
        <stp>-213</stp>
        <stp>All</stp>
        <stp/>
        <stp/>
        <stp>FALSE</stp>
        <stp>T</stp>
        <tr r="F215" s="1"/>
      </tp>
      <tp>
        <v>569</v>
        <stp/>
        <stp>StudyData</stp>
        <stp>ZSE</stp>
        <stp>Bar</stp>
        <stp/>
        <stp>Close</stp>
        <stp>AM</stp>
        <stp>-223</stp>
        <stp>All</stp>
        <stp/>
        <stp/>
        <stp>FALSE</stp>
        <stp>T</stp>
        <tr r="F225" s="1"/>
      </tp>
      <tp>
        <v>677.25</v>
        <stp/>
        <stp>StudyData</stp>
        <stp>ZSE</stp>
        <stp>Bar</stp>
        <stp/>
        <stp>Close</stp>
        <stp>AM</stp>
        <stp>-233</stp>
        <stp>All</stp>
        <stp/>
        <stp/>
        <stp>FALSE</stp>
        <stp>T</stp>
        <tr r="F235" s="1"/>
      </tp>
      <tp>
        <v>433.25</v>
        <stp/>
        <stp>StudyData</stp>
        <stp>ZSE</stp>
        <stp>Bar</stp>
        <stp/>
        <stp>Close</stp>
        <stp>AM</stp>
        <stp>-283</stp>
        <stp>All</stp>
        <stp/>
        <stp/>
        <stp>FALSE</stp>
        <stp>T</stp>
        <tr r="F285" s="1"/>
      </tp>
      <tp>
        <v>520.75</v>
        <stp/>
        <stp>StudyData</stp>
        <stp>ZSE</stp>
        <stp>Bar</stp>
        <stp/>
        <stp>Close</stp>
        <stp>AM</stp>
        <stp>-293</stp>
        <stp>All</stp>
        <stp/>
        <stp/>
        <stp>FALSE</stp>
        <stp>T</stp>
        <tr r="F295" s="1"/>
      </tp>
      <tp>
        <v>990.5</v>
        <stp/>
        <stp>StudyData</stp>
        <stp>ZSE</stp>
        <stp>Bar</stp>
        <stp/>
        <stp>High</stp>
        <stp>AM</stp>
        <stp>-93</stp>
        <stp>All</stp>
        <stp/>
        <stp/>
        <stp>FALSE</stp>
        <stp>T</stp>
        <tr r="D95" s="1"/>
      </tp>
      <tp>
        <v>917</v>
        <stp/>
        <stp>StudyData</stp>
        <stp>ZSE</stp>
        <stp>Bar</stp>
        <stp/>
        <stp>High</stp>
        <stp>AM</stp>
        <stp>-83</stp>
        <stp>All</stp>
        <stp/>
        <stp/>
        <stp>FALSE</stp>
        <stp>T</stp>
        <tr r="D85" s="1"/>
      </tp>
      <tp>
        <v>861.25</v>
        <stp/>
        <stp>StudyData</stp>
        <stp>ZSE</stp>
        <stp>Bar</stp>
        <stp/>
        <stp>High</stp>
        <stp>AM</stp>
        <stp>-33</stp>
        <stp>All</stp>
        <stp/>
        <stp/>
        <stp>FALSE</stp>
        <stp>T</stp>
        <tr r="D35" s="1"/>
      </tp>
      <tp>
        <v>1460</v>
        <stp/>
        <stp>StudyData</stp>
        <stp>ZSE</stp>
        <stp>Bar</stp>
        <stp/>
        <stp>High</stp>
        <stp>AM</stp>
        <stp>-23</stp>
        <stp>All</stp>
        <stp/>
        <stp/>
        <stp>FALSE</stp>
        <stp>T</stp>
        <tr r="D25" s="1"/>
      </tp>
      <tp>
        <v>1496.75</v>
        <stp/>
        <stp>StudyData</stp>
        <stp>ZSE</stp>
        <stp>Bar</stp>
        <stp/>
        <stp>High</stp>
        <stp>AM</stp>
        <stp>-13</stp>
        <stp>All</stp>
        <stp/>
        <stp/>
        <stp>FALSE</stp>
        <stp>T</stp>
        <tr r="D15" s="1"/>
      </tp>
      <tp>
        <v>1080</v>
        <stp/>
        <stp>StudyData</stp>
        <stp>ZSE</stp>
        <stp>Bar</stp>
        <stp/>
        <stp>High</stp>
        <stp>AM</stp>
        <stp>-73</stp>
        <stp>All</stp>
        <stp/>
        <stp/>
        <stp>FALSE</stp>
        <stp>T</stp>
        <tr r="D75" s="1"/>
      </tp>
      <tp>
        <v>1008.25</v>
        <stp/>
        <stp>StudyData</stp>
        <stp>ZSE</stp>
        <stp>Bar</stp>
        <stp/>
        <stp>High</stp>
        <stp>AM</stp>
        <stp>-63</stp>
        <stp>All</stp>
        <stp/>
        <stp/>
        <stp>FALSE</stp>
        <stp>T</stp>
        <tr r="D65" s="1"/>
      </tp>
      <tp>
        <v>859.25</v>
        <stp/>
        <stp>StudyData</stp>
        <stp>ZSE</stp>
        <stp>Bar</stp>
        <stp/>
        <stp>High</stp>
        <stp>AM</stp>
        <stp>-53</stp>
        <stp>All</stp>
        <stp/>
        <stp/>
        <stp>FALSE</stp>
        <stp>T</stp>
        <tr r="D55" s="1"/>
      </tp>
      <tp>
        <v>936.5</v>
        <stp/>
        <stp>StudyData</stp>
        <stp>ZSE</stp>
        <stp>Bar</stp>
        <stp/>
        <stp>High</stp>
        <stp>AM</stp>
        <stp>-43</stp>
        <stp>All</stp>
        <stp/>
        <stp/>
        <stp>FALSE</stp>
        <stp>T</stp>
        <tr r="D45" s="1"/>
      </tp>
      <tp>
        <v>371.5</v>
        <stp/>
        <stp>StudyData</stp>
        <stp>ZCE</stp>
        <stp>Bar</stp>
        <stp/>
        <stp>High</stp>
        <stp>AM</stp>
        <stp>-93</stp>
        <stp>All</stp>
        <stp/>
        <stp/>
        <stp>FALSE</stp>
        <stp>T</stp>
        <tr r="D95" s="4"/>
      </tp>
      <tp>
        <v>374</v>
        <stp/>
        <stp>StudyData</stp>
        <stp>ZCE</stp>
        <stp>Bar</stp>
        <stp/>
        <stp>High</stp>
        <stp>AM</stp>
        <stp>-83</stp>
        <stp>All</stp>
        <stp/>
        <stp/>
        <stp>FALSE</stp>
        <stp>T</stp>
        <tr r="D85" s="4"/>
      </tp>
      <tp>
        <v>330.75</v>
        <stp/>
        <stp>StudyData</stp>
        <stp>ZCE</stp>
        <stp>Bar</stp>
        <stp/>
        <stp>High</stp>
        <stp>AM</stp>
        <stp>-33</stp>
        <stp>All</stp>
        <stp/>
        <stp/>
        <stp>FALSE</stp>
        <stp>T</stp>
        <tr r="D35" s="4"/>
      </tp>
      <tp>
        <v>564.25</v>
        <stp/>
        <stp>StudyData</stp>
        <stp>ZCE</stp>
        <stp>Bar</stp>
        <stp/>
        <stp>High</stp>
        <stp>AM</stp>
        <stp>-23</stp>
        <stp>All</stp>
        <stp/>
        <stp/>
        <stp>FALSE</stp>
        <stp>T</stp>
        <tr r="D25" s="4"/>
      </tp>
      <tp>
        <v>642.5</v>
        <stp/>
        <stp>StudyData</stp>
        <stp>ZCE</stp>
        <stp>Bar</stp>
        <stp/>
        <stp>High</stp>
        <stp>AM</stp>
        <stp>-13</stp>
        <stp>All</stp>
        <stp/>
        <stp/>
        <stp>FALSE</stp>
        <stp>T</stp>
        <tr r="D15" s="4"/>
      </tp>
      <tp>
        <v>371</v>
        <stp/>
        <stp>StudyData</stp>
        <stp>ZCE</stp>
        <stp>Bar</stp>
        <stp/>
        <stp>High</stp>
        <stp>AM</stp>
        <stp>-73</stp>
        <stp>All</stp>
        <stp/>
        <stp/>
        <stp>FALSE</stp>
        <stp>T</stp>
        <tr r="D75" s="4"/>
      </tp>
      <tp>
        <v>357</v>
        <stp/>
        <stp>StudyData</stp>
        <stp>ZCE</stp>
        <stp>Bar</stp>
        <stp/>
        <stp>High</stp>
        <stp>AM</stp>
        <stp>-63</stp>
        <stp>All</stp>
        <stp/>
        <stp/>
        <stp>FALSE</stp>
        <stp>T</stp>
        <tr r="D65" s="4"/>
      </tp>
      <tp>
        <v>369.75</v>
        <stp/>
        <stp>StudyData</stp>
        <stp>ZCE</stp>
        <stp>Bar</stp>
        <stp/>
        <stp>High</stp>
        <stp>AM</stp>
        <stp>-53</stp>
        <stp>All</stp>
        <stp/>
        <stp/>
        <stp>FALSE</stp>
        <stp>T</stp>
        <tr r="D55" s="4"/>
      </tp>
      <tp>
        <v>464.75</v>
        <stp/>
        <stp>StudyData</stp>
        <stp>ZCE</stp>
        <stp>Bar</stp>
        <stp/>
        <stp>High</stp>
        <stp>AM</stp>
        <stp>-43</stp>
        <stp>All</stp>
        <stp/>
        <stp/>
        <stp>FALSE</stp>
        <stp>T</stp>
        <tr r="D45" s="4"/>
      </tp>
      <tp>
        <v>1549.25</v>
        <stp/>
        <stp>StudyData</stp>
        <stp>ZSE</stp>
        <stp>Bar</stp>
        <stp/>
        <stp>Open</stp>
        <stp>AM</stp>
        <stp>-21</stp>
        <stp>All</stp>
        <stp/>
        <stp/>
        <stp>FALSE</stp>
        <stp>T</stp>
        <tr r="C23" s="1"/>
      </tp>
      <tp>
        <v>882</v>
        <stp/>
        <stp>StudyData</stp>
        <stp>ZSE</stp>
        <stp>Bar</stp>
        <stp/>
        <stp>Open</stp>
        <stp>AM</stp>
        <stp>-31</stp>
        <stp>All</stp>
        <stp/>
        <stp/>
        <stp>FALSE</stp>
        <stp>T</stp>
        <tr r="C33" s="1"/>
      </tp>
      <tp>
        <v>1641.5</v>
        <stp/>
        <stp>StudyData</stp>
        <stp>ZSE</stp>
        <stp>Bar</stp>
        <stp/>
        <stp>Open</stp>
        <stp>AM</stp>
        <stp>-11</stp>
        <stp>All</stp>
        <stp/>
        <stp/>
        <stp>FALSE</stp>
        <stp>T</stp>
        <tr r="C13" s="1"/>
      </tp>
      <tp>
        <v>967.5</v>
        <stp/>
        <stp>StudyData</stp>
        <stp>ZSE</stp>
        <stp>Bar</stp>
        <stp/>
        <stp>Open</stp>
        <stp>AM</stp>
        <stp>-61</stp>
        <stp>All</stp>
        <stp/>
        <stp/>
        <stp>FALSE</stp>
        <stp>T</stp>
        <tr r="C63" s="1"/>
      </tp>
      <tp>
        <v>1036.25</v>
        <stp/>
        <stp>StudyData</stp>
        <stp>ZSE</stp>
        <stp>Bar</stp>
        <stp/>
        <stp>Open</stp>
        <stp>AM</stp>
        <stp>-71</stp>
        <stp>All</stp>
        <stp/>
        <stp/>
        <stp>FALSE</stp>
        <stp>T</stp>
        <tr r="C73" s="1"/>
      </tp>
      <tp>
        <v>866.25</v>
        <stp/>
        <stp>StudyData</stp>
        <stp>ZSE</stp>
        <stp>Bar</stp>
        <stp/>
        <stp>Open</stp>
        <stp>AM</stp>
        <stp>-41</stp>
        <stp>All</stp>
        <stp/>
        <stp/>
        <stp>FALSE</stp>
        <stp>T</stp>
        <tr r="C43" s="1"/>
      </tp>
      <tp>
        <v>850.25</v>
        <stp/>
        <stp>StudyData</stp>
        <stp>ZSE</stp>
        <stp>Bar</stp>
        <stp/>
        <stp>Open</stp>
        <stp>AM</stp>
        <stp>-51</stp>
        <stp>All</stp>
        <stp/>
        <stp/>
        <stp>FALSE</stp>
        <stp>T</stp>
        <tr r="C53" s="1"/>
      </tp>
      <tp>
        <v>1029.75</v>
        <stp/>
        <stp>StudyData</stp>
        <stp>ZSE</stp>
        <stp>Bar</stp>
        <stp/>
        <stp>Open</stp>
        <stp>AM</stp>
        <stp>-81</stp>
        <stp>All</stp>
        <stp/>
        <stp/>
        <stp>FALSE</stp>
        <stp>T</stp>
        <tr r="C83" s="1"/>
      </tp>
      <tp>
        <v>1034.75</v>
        <stp/>
        <stp>StudyData</stp>
        <stp>ZSE</stp>
        <stp>Bar</stp>
        <stp/>
        <stp>Open</stp>
        <stp>AM</stp>
        <stp>-91</stp>
        <stp>All</stp>
        <stp/>
        <stp/>
        <stp>FALSE</stp>
        <stp>T</stp>
        <tr r="C93" s="1"/>
      </tp>
      <tp>
        <v>685</v>
        <stp/>
        <stp>StudyData</stp>
        <stp>ZCE</stp>
        <stp>Bar</stp>
        <stp/>
        <stp>Open</stp>
        <stp>AM</stp>
        <stp>-21</stp>
        <stp>All</stp>
        <stp/>
        <stp/>
        <stp>FALSE</stp>
        <stp>T</stp>
        <tr r="C23" s="4"/>
      </tp>
      <tp>
        <v>350</v>
        <stp/>
        <stp>StudyData</stp>
        <stp>ZCE</stp>
        <stp>Bar</stp>
        <stp/>
        <stp>Open</stp>
        <stp>AM</stp>
        <stp>-31</stp>
        <stp>All</stp>
        <stp/>
        <stp/>
        <stp>FALSE</stp>
        <stp>T</stp>
        <tr r="C33" s="4"/>
      </tp>
      <tp>
        <v>694.25</v>
        <stp/>
        <stp>StudyData</stp>
        <stp>ZCE</stp>
        <stp>Bar</stp>
        <stp/>
        <stp>Open</stp>
        <stp>AM</stp>
        <stp>-11</stp>
        <stp>All</stp>
        <stp/>
        <stp/>
        <stp>FALSE</stp>
        <stp>T</stp>
        <tr r="C13" s="4"/>
      </tp>
      <tp>
        <v>351.25</v>
        <stp/>
        <stp>StudyData</stp>
        <stp>ZCE</stp>
        <stp>Bar</stp>
        <stp/>
        <stp>Open</stp>
        <stp>AM</stp>
        <stp>-61</stp>
        <stp>All</stp>
        <stp/>
        <stp/>
        <stp>FALSE</stp>
        <stp>T</stp>
        <tr r="C63" s="4"/>
      </tp>
      <tp>
        <v>373</v>
        <stp/>
        <stp>StudyData</stp>
        <stp>ZCE</stp>
        <stp>Bar</stp>
        <stp/>
        <stp>Open</stp>
        <stp>AM</stp>
        <stp>-71</stp>
        <stp>All</stp>
        <stp/>
        <stp/>
        <stp>FALSE</stp>
        <stp>T</stp>
        <tr r="C73" s="4"/>
      </tp>
      <tp>
        <v>369.5</v>
        <stp/>
        <stp>StudyData</stp>
        <stp>ZCE</stp>
        <stp>Bar</stp>
        <stp/>
        <stp>Open</stp>
        <stp>AM</stp>
        <stp>-41</stp>
        <stp>All</stp>
        <stp/>
        <stp/>
        <stp>FALSE</stp>
        <stp>T</stp>
        <tr r="C43" s="4"/>
      </tp>
      <tp>
        <v>363.25</v>
        <stp/>
        <stp>StudyData</stp>
        <stp>ZCE</stp>
        <stp>Bar</stp>
        <stp/>
        <stp>Open</stp>
        <stp>AM</stp>
        <stp>-51</stp>
        <stp>All</stp>
        <stp/>
        <stp/>
        <stp>FALSE</stp>
        <stp>T</stp>
        <tr r="C53" s="4"/>
      </tp>
      <tp>
        <v>390.25</v>
        <stp/>
        <stp>StudyData</stp>
        <stp>ZCE</stp>
        <stp>Bar</stp>
        <stp/>
        <stp>Open</stp>
        <stp>AM</stp>
        <stp>-81</stp>
        <stp>All</stp>
        <stp/>
        <stp/>
        <stp>FALSE</stp>
        <stp>T</stp>
        <tr r="C83" s="4"/>
      </tp>
      <tp>
        <v>429.25</v>
        <stp/>
        <stp>StudyData</stp>
        <stp>ZCE</stp>
        <stp>Bar</stp>
        <stp/>
        <stp>Open</stp>
        <stp>AM</stp>
        <stp>-91</stp>
        <stp>All</stp>
        <stp/>
        <stp/>
        <stp>FALSE</stp>
        <stp>T</stp>
        <tr r="C93" s="4"/>
      </tp>
      <tp>
        <v>352</v>
        <stp/>
        <stp>StudyData</stp>
        <stp>ZCE</stp>
        <stp>Bar</stp>
        <stp/>
        <stp>Close</stp>
        <stp>AM</stp>
        <stp>-74</stp>
        <stp>All</stp>
        <stp/>
        <stp/>
        <stp>FALSE</stp>
        <stp>T</stp>
        <tr r="F76" s="4"/>
      </tp>
      <tp>
        <v>345.75</v>
        <stp/>
        <stp>StudyData</stp>
        <stp>ZCE</stp>
        <stp>Bar</stp>
        <stp/>
        <stp>Close</stp>
        <stp>AM</stp>
        <stp>-64</stp>
        <stp>All</stp>
        <stp/>
        <stp/>
        <stp>FALSE</stp>
        <stp>T</stp>
        <tr r="F66" s="4"/>
      </tp>
      <tp>
        <v>365</v>
        <stp/>
        <stp>StudyData</stp>
        <stp>ZCE</stp>
        <stp>Bar</stp>
        <stp/>
        <stp>Close</stp>
        <stp>AM</stp>
        <stp>-54</stp>
        <stp>All</stp>
        <stp/>
        <stp/>
        <stp>FALSE</stp>
        <stp>T</stp>
        <tr r="F56" s="4"/>
      </tp>
      <tp>
        <v>431.5</v>
        <stp/>
        <stp>StudyData</stp>
        <stp>ZCE</stp>
        <stp>Bar</stp>
        <stp/>
        <stp>Close</stp>
        <stp>AM</stp>
        <stp>-44</stp>
        <stp>All</stp>
        <stp/>
        <stp/>
        <stp>FALSE</stp>
        <stp>T</stp>
        <tr r="F46" s="4"/>
      </tp>
      <tp>
        <v>320</v>
        <stp/>
        <stp>StudyData</stp>
        <stp>ZCE</stp>
        <stp>Bar</stp>
        <stp/>
        <stp>Close</stp>
        <stp>AM</stp>
        <stp>-34</stp>
        <stp>All</stp>
        <stp/>
        <stp/>
        <stp>FALSE</stp>
        <stp>T</stp>
        <tr r="F36" s="4"/>
      </tp>
      <tp>
        <v>547.5</v>
        <stp/>
        <stp>StudyData</stp>
        <stp>ZCE</stp>
        <stp>Bar</stp>
        <stp/>
        <stp>Close</stp>
        <stp>AM</stp>
        <stp>-24</stp>
        <stp>All</stp>
        <stp/>
        <stp/>
        <stp>FALSE</stp>
        <stp>T</stp>
        <tr r="F26" s="4"/>
      </tp>
      <tp>
        <v>593.25</v>
        <stp/>
        <stp>StudyData</stp>
        <stp>ZCE</stp>
        <stp>Bar</stp>
        <stp/>
        <stp>Close</stp>
        <stp>AM</stp>
        <stp>-14</stp>
        <stp>All</stp>
        <stp/>
        <stp/>
        <stp>FALSE</stp>
        <stp>T</stp>
        <tr r="F16" s="4"/>
      </tp>
      <tp>
        <v>366.25</v>
        <stp/>
        <stp>StudyData</stp>
        <stp>ZCE</stp>
        <stp>Bar</stp>
        <stp/>
        <stp>Close</stp>
        <stp>AM</stp>
        <stp>-94</stp>
        <stp>All</stp>
        <stp/>
        <stp/>
        <stp>FALSE</stp>
        <stp>T</stp>
        <tr r="F96" s="4"/>
      </tp>
      <tp>
        <v>357</v>
        <stp/>
        <stp>StudyData</stp>
        <stp>ZCE</stp>
        <stp>Bar</stp>
        <stp/>
        <stp>Close</stp>
        <stp>AM</stp>
        <stp>-84</stp>
        <stp>All</stp>
        <stp/>
        <stp/>
        <stp>FALSE</stp>
        <stp>T</stp>
        <tr r="F86" s="4"/>
      </tp>
      <tp>
        <v>1004</v>
        <stp/>
        <stp>StudyData</stp>
        <stp>ZSE</stp>
        <stp>Bar</stp>
        <stp/>
        <stp>Close</stp>
        <stp>AM</stp>
        <stp>-74</stp>
        <stp>All</stp>
        <stp/>
        <stp/>
        <stp>FALSE</stp>
        <stp>T</stp>
        <tr r="F76" s="1"/>
      </tp>
      <tp>
        <v>984.75</v>
        <stp/>
        <stp>StudyData</stp>
        <stp>ZSE</stp>
        <stp>Bar</stp>
        <stp/>
        <stp>Close</stp>
        <stp>AM</stp>
        <stp>-64</stp>
        <stp>All</stp>
        <stp/>
        <stp/>
        <stp>FALSE</stp>
        <stp>T</stp>
        <tr r="F66" s="1"/>
      </tp>
      <tp>
        <v>843.5</v>
        <stp/>
        <stp>StudyData</stp>
        <stp>ZSE</stp>
        <stp>Bar</stp>
        <stp/>
        <stp>Close</stp>
        <stp>AM</stp>
        <stp>-54</stp>
        <stp>All</stp>
        <stp/>
        <stp/>
        <stp>FALSE</stp>
        <stp>T</stp>
        <tr r="F56" s="1"/>
      </tp>
      <tp>
        <v>923</v>
        <stp/>
        <stp>StudyData</stp>
        <stp>ZSE</stp>
        <stp>Bar</stp>
        <stp/>
        <stp>Close</stp>
        <stp>AM</stp>
        <stp>-44</stp>
        <stp>All</stp>
        <stp/>
        <stp/>
        <stp>FALSE</stp>
        <stp>T</stp>
        <tr r="F46" s="1"/>
      </tp>
      <tp>
        <v>855.25</v>
        <stp/>
        <stp>StudyData</stp>
        <stp>ZSE</stp>
        <stp>Bar</stp>
        <stp/>
        <stp>Close</stp>
        <stp>AM</stp>
        <stp>-34</stp>
        <stp>All</stp>
        <stp/>
        <stp/>
        <stp>FALSE</stp>
        <stp>T</stp>
        <tr r="F36" s="1"/>
      </tp>
      <tp>
        <v>1404.25</v>
        <stp/>
        <stp>StudyData</stp>
        <stp>ZSE</stp>
        <stp>Bar</stp>
        <stp/>
        <stp>Close</stp>
        <stp>AM</stp>
        <stp>-24</stp>
        <stp>All</stp>
        <stp/>
        <stp/>
        <stp>FALSE</stp>
        <stp>T</stp>
        <tr r="F26" s="1"/>
      </tp>
      <tp>
        <v>1339.25</v>
        <stp/>
        <stp>StudyData</stp>
        <stp>ZSE</stp>
        <stp>Bar</stp>
        <stp/>
        <stp>Close</stp>
        <stp>AM</stp>
        <stp>-14</stp>
        <stp>All</stp>
        <stp/>
        <stp/>
        <stp>FALSE</stp>
        <stp>T</stp>
        <tr r="F16" s="1"/>
      </tp>
      <tp>
        <v>976</v>
        <stp/>
        <stp>StudyData</stp>
        <stp>ZSE</stp>
        <stp>Bar</stp>
        <stp/>
        <stp>Close</stp>
        <stp>AM</stp>
        <stp>-94</stp>
        <stp>All</stp>
        <stp/>
        <stp/>
        <stp>FALSE</stp>
        <stp>T</stp>
        <tr r="F96" s="1"/>
      </tp>
      <tp>
        <v>861</v>
        <stp/>
        <stp>StudyData</stp>
        <stp>ZSE</stp>
        <stp>Bar</stp>
        <stp/>
        <stp>Close</stp>
        <stp>AM</stp>
        <stp>-84</stp>
        <stp>All</stp>
        <stp/>
        <stp/>
        <stp>FALSE</stp>
        <stp>T</stp>
        <tr r="F86" s="1"/>
      </tp>
      <tp>
        <v>1468.5</v>
        <stp/>
        <stp>StudyData</stp>
        <stp>ZSE</stp>
        <stp>Bar</stp>
        <stp/>
        <stp>Close</stp>
        <stp>AM</stp>
        <stp>-7</stp>
        <stp>All</stp>
        <stp/>
        <stp/>
        <stp>FALSE</stp>
        <stp>T</stp>
        <tr r="F9" s="1"/>
      </tp>
      <tp>
        <v>620</v>
        <stp/>
        <stp>StudyData</stp>
        <stp>ZCE</stp>
        <stp>Bar</stp>
        <stp/>
        <stp>Close</stp>
        <stp>AM</stp>
        <stp>-7</stp>
        <stp>All</stp>
        <stp/>
        <stp/>
        <stp>FALSE</stp>
        <stp>T</stp>
        <tr r="F9" s="4"/>
      </tp>
      <tp>
        <v>1394</v>
        <stp/>
        <stp>StudyData</stp>
        <stp>ZSE</stp>
        <stp>Bar</stp>
        <stp/>
        <stp>Close</stp>
        <stp>AM</stp>
        <stp>-142</stp>
        <stp>All</stp>
        <stp/>
        <stp/>
        <stp>FALSE</stp>
        <stp>T</stp>
        <tr r="F144" s="1"/>
      </tp>
      <tp>
        <v>902.5</v>
        <stp/>
        <stp>StudyData</stp>
        <stp>ZSE</stp>
        <stp>Bar</stp>
        <stp/>
        <stp>Close</stp>
        <stp>AM</stp>
        <stp>-152</stp>
        <stp>All</stp>
        <stp/>
        <stp/>
        <stp>FALSE</stp>
        <stp>T</stp>
        <tr r="F154" s="1"/>
      </tp>
      <tp>
        <v>979.5</v>
        <stp/>
        <stp>StudyData</stp>
        <stp>ZSE</stp>
        <stp>Bar</stp>
        <stp/>
        <stp>Close</stp>
        <stp>AM</stp>
        <stp>-162</stp>
        <stp>All</stp>
        <stp/>
        <stp/>
        <stp>FALSE</stp>
        <stp>T</stp>
        <tr r="F164" s="1"/>
      </tp>
      <tp>
        <v>933</v>
        <stp/>
        <stp>StudyData</stp>
        <stp>ZSE</stp>
        <stp>Bar</stp>
        <stp/>
        <stp>Close</stp>
        <stp>AM</stp>
        <stp>-172</stp>
        <stp>All</stp>
        <stp/>
        <stp/>
        <stp>FALSE</stp>
        <stp>T</stp>
        <tr r="F174" s="1"/>
      </tp>
      <tp>
        <v>1024.25</v>
        <stp/>
        <stp>StudyData</stp>
        <stp>ZSE</stp>
        <stp>Bar</stp>
        <stp/>
        <stp>Close</stp>
        <stp>AM</stp>
        <stp>-102</stp>
        <stp>All</stp>
        <stp/>
        <stp/>
        <stp>FALSE</stp>
        <stp>T</stp>
        <tr r="F104" s="1"/>
      </tp>
      <tp>
        <v>1266.25</v>
        <stp/>
        <stp>StudyData</stp>
        <stp>ZSE</stp>
        <stp>Bar</stp>
        <stp/>
        <stp>Close</stp>
        <stp>AM</stp>
        <stp>-112</stp>
        <stp>All</stp>
        <stp/>
        <stp/>
        <stp>FALSE</stp>
        <stp>T</stp>
        <tr r="F114" s="1"/>
      </tp>
      <tp>
        <v>1409.5</v>
        <stp/>
        <stp>StudyData</stp>
        <stp>ZSE</stp>
        <stp>Bar</stp>
        <stp/>
        <stp>Close</stp>
        <stp>AM</stp>
        <stp>-122</stp>
        <stp>All</stp>
        <stp/>
        <stp/>
        <stp>FALSE</stp>
        <stp>T</stp>
        <tr r="F124" s="1"/>
      </tp>
      <tp>
        <v>1320</v>
        <stp/>
        <stp>StudyData</stp>
        <stp>ZSE</stp>
        <stp>Bar</stp>
        <stp/>
        <stp>Close</stp>
        <stp>AM</stp>
        <stp>-132</stp>
        <stp>All</stp>
        <stp/>
        <stp/>
        <stp>FALSE</stp>
        <stp>T</stp>
        <tr r="F134" s="1"/>
      </tp>
      <tp>
        <v>1214.25</v>
        <stp/>
        <stp>StudyData</stp>
        <stp>ZSE</stp>
        <stp>Bar</stp>
        <stp/>
        <stp>Close</stp>
        <stp>AM</stp>
        <stp>-182</stp>
        <stp>All</stp>
        <stp/>
        <stp/>
        <stp>FALSE</stp>
        <stp>T</stp>
        <tr r="F184" s="1"/>
      </tp>
      <tp>
        <v>787.5</v>
        <stp/>
        <stp>StudyData</stp>
        <stp>ZSE</stp>
        <stp>Bar</stp>
        <stp/>
        <stp>Close</stp>
        <stp>AM</stp>
        <stp>-192</stp>
        <stp>All</stp>
        <stp/>
        <stp/>
        <stp>FALSE</stp>
        <stp>T</stp>
        <tr r="F194" s="1"/>
      </tp>
      <tp>
        <v>565</v>
        <stp/>
        <stp>StudyData</stp>
        <stp>ZSE</stp>
        <stp>Bar</stp>
        <stp/>
        <stp>Close</stp>
        <stp>AM</stp>
        <stp>-242</stp>
        <stp>All</stp>
        <stp/>
        <stp/>
        <stp>FALSE</stp>
        <stp>T</stp>
        <tr r="F244" s="1"/>
      </tp>
      <tp>
        <v>440.25</v>
        <stp/>
        <stp>StudyData</stp>
        <stp>ZSE</stp>
        <stp>Bar</stp>
        <stp/>
        <stp>Close</stp>
        <stp>AM</stp>
        <stp>-252</stp>
        <stp>All</stp>
        <stp/>
        <stp/>
        <stp>FALSE</stp>
        <stp>T</stp>
        <tr r="F254" s="1"/>
      </tp>
      <tp>
        <v>438</v>
        <stp/>
        <stp>StudyData</stp>
        <stp>ZSE</stp>
        <stp>Bar</stp>
        <stp/>
        <stp>Close</stp>
        <stp>AM</stp>
        <stp>-262</stp>
        <stp>All</stp>
        <stp/>
        <stp/>
        <stp>FALSE</stp>
        <stp>T</stp>
        <tr r="F264" s="1"/>
      </tp>
      <tp>
        <v>476.75</v>
        <stp/>
        <stp>StudyData</stp>
        <stp>ZSE</stp>
        <stp>Bar</stp>
        <stp/>
        <stp>Close</stp>
        <stp>AM</stp>
        <stp>-272</stp>
        <stp>All</stp>
        <stp/>
        <stp/>
        <stp>FALSE</stp>
        <stp>T</stp>
        <tr r="F274" s="1"/>
      </tp>
      <tp>
        <v>601</v>
        <stp/>
        <stp>StudyData</stp>
        <stp>ZSE</stp>
        <stp>Bar</stp>
        <stp/>
        <stp>Close</stp>
        <stp>AM</stp>
        <stp>-202</stp>
        <stp>All</stp>
        <stp/>
        <stp/>
        <stp>FALSE</stp>
        <stp>T</stp>
        <tr r="F204" s="1"/>
      </tp>
      <tp>
        <v>666.25</v>
        <stp/>
        <stp>StudyData</stp>
        <stp>ZSE</stp>
        <stp>Bar</stp>
        <stp/>
        <stp>Close</stp>
        <stp>AM</stp>
        <stp>-212</stp>
        <stp>All</stp>
        <stp/>
        <stp/>
        <stp>FALSE</stp>
        <stp>T</stp>
        <tr r="F214" s="1"/>
      </tp>
      <tp>
        <v>627.25</v>
        <stp/>
        <stp>StudyData</stp>
        <stp>ZSE</stp>
        <stp>Bar</stp>
        <stp/>
        <stp>Close</stp>
        <stp>AM</stp>
        <stp>-222</stp>
        <stp>All</stp>
        <stp/>
        <stp/>
        <stp>FALSE</stp>
        <stp>T</stp>
        <tr r="F224" s="1"/>
      </tp>
      <tp>
        <v>797.75</v>
        <stp/>
        <stp>StudyData</stp>
        <stp>ZSE</stp>
        <stp>Bar</stp>
        <stp/>
        <stp>Close</stp>
        <stp>AM</stp>
        <stp>-232</stp>
        <stp>All</stp>
        <stp/>
        <stp/>
        <stp>FALSE</stp>
        <stp>T</stp>
        <tr r="F234" s="1"/>
      </tp>
      <tp>
        <v>483</v>
        <stp/>
        <stp>StudyData</stp>
        <stp>ZSE</stp>
        <stp>Bar</stp>
        <stp/>
        <stp>Close</stp>
        <stp>AM</stp>
        <stp>-282</stp>
        <stp>All</stp>
        <stp/>
        <stp/>
        <stp>FALSE</stp>
        <stp>T</stp>
        <tr r="F284" s="1"/>
      </tp>
      <tp>
        <v>568.25</v>
        <stp/>
        <stp>StudyData</stp>
        <stp>ZSE</stp>
        <stp>Bar</stp>
        <stp/>
        <stp>Close</stp>
        <stp>AM</stp>
        <stp>-292</stp>
        <stp>All</stp>
        <stp/>
        <stp/>
        <stp>FALSE</stp>
        <stp>T</stp>
        <tr r="F294" s="1"/>
      </tp>
      <tp>
        <v>996.5</v>
        <stp/>
        <stp>StudyData</stp>
        <stp>ZSE</stp>
        <stp>Bar</stp>
        <stp/>
        <stp>High</stp>
        <stp>AM</stp>
        <stp>-90</stp>
        <stp>All</stp>
        <stp/>
        <stp/>
        <stp>FALSE</stp>
        <stp>T</stp>
        <tr r="D92" s="1"/>
      </tp>
      <tp>
        <v>1208.5</v>
        <stp/>
        <stp>StudyData</stp>
        <stp>ZSE</stp>
        <stp>Bar</stp>
        <stp/>
        <stp>High</stp>
        <stp>AM</stp>
        <stp>-80</stp>
        <stp>All</stp>
        <stp/>
        <stp/>
        <stp>FALSE</stp>
        <stp>T</stp>
        <tr r="D82" s="1"/>
      </tp>
      <tp>
        <v>966.75</v>
        <stp/>
        <stp>StudyData</stp>
        <stp>ZSE</stp>
        <stp>Bar</stp>
        <stp/>
        <stp>High</stp>
        <stp>AM</stp>
        <stp>-30</stp>
        <stp>All</stp>
        <stp/>
        <stp/>
        <stp>FALSE</stp>
        <stp>T</stp>
        <tr r="D32" s="1"/>
      </tp>
      <tp>
        <v>1623.5</v>
        <stp/>
        <stp>StudyData</stp>
        <stp>ZSE</stp>
        <stp>Bar</stp>
        <stp/>
        <stp>High</stp>
        <stp>AM</stp>
        <stp>-20</stp>
        <stp>All</stp>
        <stp/>
        <stp/>
        <stp>FALSE</stp>
        <stp>T</stp>
        <tr r="D22" s="1"/>
      </tp>
      <tp>
        <v>1734</v>
        <stp/>
        <stp>StudyData</stp>
        <stp>ZSE</stp>
        <stp>Bar</stp>
        <stp/>
        <stp>High</stp>
        <stp>AM</stp>
        <stp>-10</stp>
        <stp>All</stp>
        <stp/>
        <stp/>
        <stp>FALSE</stp>
        <stp>T</stp>
        <tr r="D12" s="1"/>
      </tp>
      <tp>
        <v>972.5</v>
        <stp/>
        <stp>StudyData</stp>
        <stp>ZSE</stp>
        <stp>Bar</stp>
        <stp/>
        <stp>High</stp>
        <stp>AM</stp>
        <stp>-70</stp>
        <stp>All</stp>
        <stp/>
        <stp/>
        <stp>FALSE</stp>
        <stp>T</stp>
        <tr r="D72" s="1"/>
      </tp>
      <tp>
        <v>1059.5</v>
        <stp/>
        <stp>StudyData</stp>
        <stp>ZSE</stp>
        <stp>Bar</stp>
        <stp/>
        <stp>High</stp>
        <stp>AM</stp>
        <stp>-60</stp>
        <stp>All</stp>
        <stp/>
        <stp/>
        <stp>FALSE</stp>
        <stp>T</stp>
        <tr r="D62" s="1"/>
      </tp>
      <tp>
        <v>928</v>
        <stp/>
        <stp>StudyData</stp>
        <stp>ZSE</stp>
        <stp>Bar</stp>
        <stp/>
        <stp>High</stp>
        <stp>AM</stp>
        <stp>-50</stp>
        <stp>All</stp>
        <stp/>
        <stp/>
        <stp>FALSE</stp>
        <stp>T</stp>
        <tr r="D52" s="1"/>
      </tp>
      <tp>
        <v>945.5</v>
        <stp/>
        <stp>StudyData</stp>
        <stp>ZSE</stp>
        <stp>Bar</stp>
        <stp/>
        <stp>High</stp>
        <stp>AM</stp>
        <stp>-40</stp>
        <stp>All</stp>
        <stp/>
        <stp/>
        <stp>FALSE</stp>
        <stp>T</stp>
        <tr r="D42" s="1"/>
      </tp>
      <tp>
        <v>402</v>
        <stp/>
        <stp>StudyData</stp>
        <stp>ZCE</stp>
        <stp>Bar</stp>
        <stp/>
        <stp>High</stp>
        <stp>AM</stp>
        <stp>-90</stp>
        <stp>All</stp>
        <stp/>
        <stp/>
        <stp>FALSE</stp>
        <stp>T</stp>
        <tr r="D92" s="4"/>
      </tp>
      <tp>
        <v>439.25</v>
        <stp/>
        <stp>StudyData</stp>
        <stp>ZCE</stp>
        <stp>Bar</stp>
        <stp/>
        <stp>High</stp>
        <stp>AM</stp>
        <stp>-80</stp>
        <stp>All</stp>
        <stp/>
        <stp/>
        <stp>FALSE</stp>
        <stp>T</stp>
        <tr r="D82" s="4"/>
      </tp>
      <tp>
        <v>364.25</v>
        <stp/>
        <stp>StudyData</stp>
        <stp>ZCE</stp>
        <stp>Bar</stp>
        <stp/>
        <stp>High</stp>
        <stp>AM</stp>
        <stp>-30</stp>
        <stp>All</stp>
        <stp/>
        <stp/>
        <stp>FALSE</stp>
        <stp>T</stp>
        <tr r="D32" s="4"/>
      </tp>
      <tp>
        <v>717.5</v>
        <stp/>
        <stp>StudyData</stp>
        <stp>ZCE</stp>
        <stp>Bar</stp>
        <stp/>
        <stp>High</stp>
        <stp>AM</stp>
        <stp>-20</stp>
        <stp>All</stp>
        <stp/>
        <stp/>
        <stp>FALSE</stp>
        <stp>T</stp>
        <tr r="D22" s="4"/>
      </tp>
      <tp>
        <v>824.5</v>
        <stp/>
        <stp>StudyData</stp>
        <stp>ZCE</stp>
        <stp>Bar</stp>
        <stp/>
        <stp>High</stp>
        <stp>AM</stp>
        <stp>-10</stp>
        <stp>All</stp>
        <stp/>
        <stp/>
        <stp>FALSE</stp>
        <stp>T</stp>
        <tr r="D12" s="4"/>
      </tp>
      <tp>
        <v>374.75</v>
        <stp/>
        <stp>StudyData</stp>
        <stp>ZCE</stp>
        <stp>Bar</stp>
        <stp/>
        <stp>High</stp>
        <stp>AM</stp>
        <stp>-70</stp>
        <stp>All</stp>
        <stp/>
        <stp/>
        <stp>FALSE</stp>
        <stp>T</stp>
        <tr r="D72" s="4"/>
      </tp>
      <tp>
        <v>384.75</v>
        <stp/>
        <stp>StudyData</stp>
        <stp>ZCE</stp>
        <stp>Bar</stp>
        <stp/>
        <stp>High</stp>
        <stp>AM</stp>
        <stp>-60</stp>
        <stp>All</stp>
        <stp/>
        <stp/>
        <stp>FALSE</stp>
        <stp>T</stp>
        <tr r="D62" s="4"/>
      </tp>
      <tp>
        <v>387.75</v>
        <stp/>
        <stp>StudyData</stp>
        <stp>ZCE</stp>
        <stp>Bar</stp>
        <stp/>
        <stp>High</stp>
        <stp>AM</stp>
        <stp>-50</stp>
        <stp>All</stp>
        <stp/>
        <stp/>
        <stp>FALSE</stp>
        <stp>T</stp>
        <tr r="D52" s="4"/>
      </tp>
      <tp>
        <v>402.5</v>
        <stp/>
        <stp>StudyData</stp>
        <stp>ZCE</stp>
        <stp>Bar</stp>
        <stp/>
        <stp>High</stp>
        <stp>AM</stp>
        <stp>-40</stp>
        <stp>All</stp>
        <stp/>
        <stp/>
        <stp>FALSE</stp>
        <stp>T</stp>
        <tr r="D42" s="4"/>
      </tp>
      <tp>
        <v>1444</v>
        <stp/>
        <stp>StudyData</stp>
        <stp>ZSE</stp>
        <stp>Bar</stp>
        <stp/>
        <stp>Open</stp>
        <stp>AM</stp>
        <stp>-22</stp>
        <stp>All</stp>
        <stp/>
        <stp/>
        <stp>FALSE</stp>
        <stp>T</stp>
        <tr r="C24" s="1"/>
      </tp>
      <tp>
        <v>843.5</v>
        <stp/>
        <stp>StudyData</stp>
        <stp>ZSE</stp>
        <stp>Bar</stp>
        <stp/>
        <stp>Open</stp>
        <stp>AM</stp>
        <stp>-32</stp>
        <stp>All</stp>
        <stp/>
        <stp/>
        <stp>FALSE</stp>
        <stp>T</stp>
        <tr r="C34" s="1"/>
      </tp>
      <tp>
        <v>1490</v>
        <stp/>
        <stp>StudyData</stp>
        <stp>ZSE</stp>
        <stp>Bar</stp>
        <stp/>
        <stp>Open</stp>
        <stp>AM</stp>
        <stp>-12</stp>
        <stp>All</stp>
        <stp/>
        <stp/>
        <stp>FALSE</stp>
        <stp>T</stp>
        <tr r="C14" s="1"/>
      </tp>
      <tp>
        <v>985.75</v>
        <stp/>
        <stp>StudyData</stp>
        <stp>ZSE</stp>
        <stp>Bar</stp>
        <stp/>
        <stp>Open</stp>
        <stp>AM</stp>
        <stp>-62</stp>
        <stp>All</stp>
        <stp/>
        <stp/>
        <stp>FALSE</stp>
        <stp>T</stp>
        <tr r="C64" s="1"/>
      </tp>
      <tp>
        <v>1024.5</v>
        <stp/>
        <stp>StudyData</stp>
        <stp>ZSE</stp>
        <stp>Bar</stp>
        <stp/>
        <stp>Open</stp>
        <stp>AM</stp>
        <stp>-72</stp>
        <stp>All</stp>
        <stp/>
        <stp/>
        <stp>FALSE</stp>
        <stp>T</stp>
        <tr r="C74" s="1"/>
      </tp>
      <tp>
        <v>880.75</v>
        <stp/>
        <stp>StudyData</stp>
        <stp>ZSE</stp>
        <stp>Bar</stp>
        <stp/>
        <stp>Open</stp>
        <stp>AM</stp>
        <stp>-42</stp>
        <stp>All</stp>
        <stp/>
        <stp/>
        <stp>FALSE</stp>
        <stp>T</stp>
        <tr r="C44" s="1"/>
      </tp>
      <tp>
        <v>845.5</v>
        <stp/>
        <stp>StudyData</stp>
        <stp>ZSE</stp>
        <stp>Bar</stp>
        <stp/>
        <stp>Open</stp>
        <stp>AM</stp>
        <stp>-52</stp>
        <stp>All</stp>
        <stp/>
        <stp/>
        <stp>FALSE</stp>
        <stp>T</stp>
        <tr r="C54" s="1"/>
      </tp>
      <tp>
        <v>909.25</v>
        <stp/>
        <stp>StudyData</stp>
        <stp>ZSE</stp>
        <stp>Bar</stp>
        <stp/>
        <stp>Open</stp>
        <stp>AM</stp>
        <stp>-82</stp>
        <stp>All</stp>
        <stp/>
        <stp/>
        <stp>FALSE</stp>
        <stp>T</stp>
        <tr r="C84" s="1"/>
      </tp>
      <tp>
        <v>931</v>
        <stp/>
        <stp>StudyData</stp>
        <stp>ZSE</stp>
        <stp>Bar</stp>
        <stp/>
        <stp>Open</stp>
        <stp>AM</stp>
        <stp>-92</stp>
        <stp>All</stp>
        <stp/>
        <stp/>
        <stp>FALSE</stp>
        <stp>T</stp>
        <tr r="C94" s="1"/>
      </tp>
      <tp>
        <v>575</v>
        <stp/>
        <stp>StudyData</stp>
        <stp>ZCE</stp>
        <stp>Bar</stp>
        <stp/>
        <stp>Open</stp>
        <stp>AM</stp>
        <stp>-22</stp>
        <stp>All</stp>
        <stp/>
        <stp/>
        <stp>FALSE</stp>
        <stp>T</stp>
        <tr r="C24" s="4"/>
      </tp>
      <tp>
        <v>325.5</v>
        <stp/>
        <stp>StudyData</stp>
        <stp>ZCE</stp>
        <stp>Bar</stp>
        <stp/>
        <stp>Open</stp>
        <stp>AM</stp>
        <stp>-32</stp>
        <stp>All</stp>
        <stp/>
        <stp/>
        <stp>FALSE</stp>
        <stp>T</stp>
        <tr r="C34" s="4"/>
      </tp>
      <tp>
        <v>626</v>
        <stp/>
        <stp>StudyData</stp>
        <stp>ZCE</stp>
        <stp>Bar</stp>
        <stp/>
        <stp>Open</stp>
        <stp>AM</stp>
        <stp>-12</stp>
        <stp>All</stp>
        <stp/>
        <stp/>
        <stp>FALSE</stp>
        <stp>T</stp>
        <tr r="C14" s="4"/>
      </tp>
      <tp>
        <v>355.25</v>
        <stp/>
        <stp>StudyData</stp>
        <stp>ZCE</stp>
        <stp>Bar</stp>
        <stp/>
        <stp>Open</stp>
        <stp>AM</stp>
        <stp>-62</stp>
        <stp>All</stp>
        <stp/>
        <stp/>
        <stp>FALSE</stp>
        <stp>T</stp>
        <tr r="C64" s="4"/>
      </tp>
      <tp>
        <v>360</v>
        <stp/>
        <stp>StudyData</stp>
        <stp>ZCE</stp>
        <stp>Bar</stp>
        <stp/>
        <stp>Open</stp>
        <stp>AM</stp>
        <stp>-72</stp>
        <stp>All</stp>
        <stp/>
        <stp/>
        <stp>FALSE</stp>
        <stp>T</stp>
        <tr r="C74" s="4"/>
      </tp>
      <tp>
        <v>411.25</v>
        <stp/>
        <stp>StudyData</stp>
        <stp>ZCE</stp>
        <stp>Bar</stp>
        <stp/>
        <stp>Open</stp>
        <stp>AM</stp>
        <stp>-42</stp>
        <stp>All</stp>
        <stp/>
        <stp/>
        <stp>FALSE</stp>
        <stp>T</stp>
        <tr r="C44" s="4"/>
      </tp>
      <tp>
        <v>356.75</v>
        <stp/>
        <stp>StudyData</stp>
        <stp>ZCE</stp>
        <stp>Bar</stp>
        <stp/>
        <stp>Open</stp>
        <stp>AM</stp>
        <stp>-52</stp>
        <stp>All</stp>
        <stp/>
        <stp/>
        <stp>FALSE</stp>
        <stp>T</stp>
        <tr r="C54" s="4"/>
      </tp>
      <tp>
        <v>351.75</v>
        <stp/>
        <stp>StudyData</stp>
        <stp>ZCE</stp>
        <stp>Bar</stp>
        <stp/>
        <stp>Open</stp>
        <stp>AM</stp>
        <stp>-82</stp>
        <stp>All</stp>
        <stp/>
        <stp/>
        <stp>FALSE</stp>
        <stp>T</stp>
        <tr r="C84" s="4"/>
      </tp>
      <tp>
        <v>350.5</v>
        <stp/>
        <stp>StudyData</stp>
        <stp>ZCE</stp>
        <stp>Bar</stp>
        <stp/>
        <stp>Open</stp>
        <stp>AM</stp>
        <stp>-92</stp>
        <stp>All</stp>
        <stp/>
        <stp/>
        <stp>FALSE</stp>
        <stp>T</stp>
        <tr r="C94" s="4"/>
      </tp>
      <tp>
        <v>336.75</v>
        <stp/>
        <stp>StudyData</stp>
        <stp>ZCE</stp>
        <stp>Bar</stp>
        <stp/>
        <stp>Close</stp>
        <stp>AM</stp>
        <stp>-77</stp>
        <stp>All</stp>
        <stp/>
        <stp/>
        <stp>FALSE</stp>
        <stp>T</stp>
        <tr r="F79" s="4"/>
      </tp>
      <tp>
        <v>384.75</v>
        <stp/>
        <stp>StudyData</stp>
        <stp>ZCE</stp>
        <stp>Bar</stp>
        <stp/>
        <stp>Close</stp>
        <stp>AM</stp>
        <stp>-67</stp>
        <stp>All</stp>
        <stp/>
        <stp/>
        <stp>FALSE</stp>
        <stp>T</stp>
        <tr r="F69" s="4"/>
      </tp>
      <tp>
        <v>394</v>
        <stp/>
        <stp>StudyData</stp>
        <stp>ZCE</stp>
        <stp>Bar</stp>
        <stp/>
        <stp>Close</stp>
        <stp>AM</stp>
        <stp>-57</stp>
        <stp>All</stp>
        <stp/>
        <stp/>
        <stp>FALSE</stp>
        <stp>T</stp>
        <tr r="F59" s="4"/>
      </tp>
      <tp>
        <v>356.5</v>
        <stp/>
        <stp>StudyData</stp>
        <stp>ZCE</stp>
        <stp>Bar</stp>
        <stp/>
        <stp>Close</stp>
        <stp>AM</stp>
        <stp>-47</stp>
        <stp>All</stp>
        <stp/>
        <stp/>
        <stp>FALSE</stp>
        <stp>T</stp>
        <tr r="F49" s="4"/>
      </tp>
      <tp>
        <v>381.25</v>
        <stp/>
        <stp>StudyData</stp>
        <stp>ZCE</stp>
        <stp>Bar</stp>
        <stp/>
        <stp>Close</stp>
        <stp>AM</stp>
        <stp>-37</stp>
        <stp>All</stp>
        <stp/>
        <stp/>
        <stp>FALSE</stp>
        <stp>T</stp>
        <tr r="F39" s="4"/>
      </tp>
      <tp>
        <v>426</v>
        <stp/>
        <stp>StudyData</stp>
        <stp>ZCE</stp>
        <stp>Bar</stp>
        <stp/>
        <stp>Close</stp>
        <stp>AM</stp>
        <stp>-27</stp>
        <stp>All</stp>
        <stp/>
        <stp/>
        <stp>FALSE</stp>
        <stp>T</stp>
        <tr r="F29" s="4"/>
      </tp>
      <tp>
        <v>536.75</v>
        <stp/>
        <stp>StudyData</stp>
        <stp>ZCE</stp>
        <stp>Bar</stp>
        <stp/>
        <stp>Close</stp>
        <stp>AM</stp>
        <stp>-17</stp>
        <stp>All</stp>
        <stp/>
        <stp/>
        <stp>FALSE</stp>
        <stp>T</stp>
        <tr r="F19" s="4"/>
      </tp>
      <tp>
        <v>370</v>
        <stp/>
        <stp>StudyData</stp>
        <stp>ZCE</stp>
        <stp>Bar</stp>
        <stp/>
        <stp>Close</stp>
        <stp>AM</stp>
        <stp>-97</stp>
        <stp>All</stp>
        <stp/>
        <stp/>
        <stp>FALSE</stp>
        <stp>T</stp>
        <tr r="F99" s="4"/>
      </tp>
      <tp>
        <v>372.25</v>
        <stp/>
        <stp>StudyData</stp>
        <stp>ZCE</stp>
        <stp>Bar</stp>
        <stp/>
        <stp>Close</stp>
        <stp>AM</stp>
        <stp>-87</stp>
        <stp>All</stp>
        <stp/>
        <stp/>
        <stp>FALSE</stp>
        <stp>T</stp>
        <tr r="F89" s="4"/>
      </tp>
      <tp>
        <v>954</v>
        <stp/>
        <stp>StudyData</stp>
        <stp>ZSE</stp>
        <stp>Bar</stp>
        <stp/>
        <stp>Close</stp>
        <stp>AM</stp>
        <stp>-77</stp>
        <stp>All</stp>
        <stp/>
        <stp/>
        <stp>FALSE</stp>
        <stp>T</stp>
        <tr r="F79" s="1"/>
      </tp>
      <tp>
        <v>1007.25</v>
        <stp/>
        <stp>StudyData</stp>
        <stp>ZSE</stp>
        <stp>Bar</stp>
        <stp/>
        <stp>Close</stp>
        <stp>AM</stp>
        <stp>-67</stp>
        <stp>All</stp>
        <stp/>
        <stp/>
        <stp>FALSE</stp>
        <stp>T</stp>
        <tr r="F69" s="1"/>
      </tp>
      <tp>
        <v>1018.5</v>
        <stp/>
        <stp>StudyData</stp>
        <stp>ZSE</stp>
        <stp>Bar</stp>
        <stp/>
        <stp>Close</stp>
        <stp>AM</stp>
        <stp>-57</stp>
        <stp>All</stp>
        <stp/>
        <stp/>
        <stp>FALSE</stp>
        <stp>T</stp>
        <tr r="F59" s="1"/>
      </tp>
      <tp>
        <v>884.25</v>
        <stp/>
        <stp>StudyData</stp>
        <stp>ZSE</stp>
        <stp>Bar</stp>
        <stp/>
        <stp>Close</stp>
        <stp>AM</stp>
        <stp>-47</stp>
        <stp>All</stp>
        <stp/>
        <stp/>
        <stp>FALSE</stp>
        <stp>T</stp>
        <tr r="F49" s="1"/>
      </tp>
      <tp>
        <v>872.5</v>
        <stp/>
        <stp>StudyData</stp>
        <stp>ZSE</stp>
        <stp>Bar</stp>
        <stp/>
        <stp>Close</stp>
        <stp>AM</stp>
        <stp>-37</stp>
        <stp>All</stp>
        <stp/>
        <stp/>
        <stp>FALSE</stp>
        <stp>T</stp>
        <tr r="F39" s="1"/>
      </tp>
      <tp>
        <v>1168.5</v>
        <stp/>
        <stp>StudyData</stp>
        <stp>ZSE</stp>
        <stp>Bar</stp>
        <stp/>
        <stp>Close</stp>
        <stp>AM</stp>
        <stp>-27</stp>
        <stp>All</stp>
        <stp/>
        <stp/>
        <stp>FALSE</stp>
        <stp>T</stp>
        <tr r="F29" s="1"/>
      </tp>
      <tp>
        <v>1256</v>
        <stp/>
        <stp>StudyData</stp>
        <stp>ZSE</stp>
        <stp>Bar</stp>
        <stp/>
        <stp>Close</stp>
        <stp>AM</stp>
        <stp>-17</stp>
        <stp>All</stp>
        <stp/>
        <stp/>
        <stp>FALSE</stp>
        <stp>T</stp>
        <tr r="F19" s="1"/>
      </tp>
      <tp>
        <v>961</v>
        <stp/>
        <stp>StudyData</stp>
        <stp>ZSE</stp>
        <stp>Bar</stp>
        <stp/>
        <stp>Close</stp>
        <stp>AM</stp>
        <stp>-97</stp>
        <stp>All</stp>
        <stp/>
        <stp/>
        <stp>FALSE</stp>
        <stp>T</stp>
        <tr r="F99" s="1"/>
      </tp>
      <tp>
        <v>881</v>
        <stp/>
        <stp>StudyData</stp>
        <stp>ZSE</stp>
        <stp>Bar</stp>
        <stp/>
        <stp>Close</stp>
        <stp>AM</stp>
        <stp>-87</stp>
        <stp>All</stp>
        <stp/>
        <stp/>
        <stp>FALSE</stp>
        <stp>T</stp>
        <tr r="F89" s="1"/>
      </tp>
      <tp>
        <v>1419.5</v>
        <stp/>
        <stp>StudyData</stp>
        <stp>ZSE</stp>
        <stp>Bar</stp>
        <stp/>
        <stp>Close</stp>
        <stp>AM</stp>
        <stp>-4</stp>
        <stp>All</stp>
        <stp/>
        <stp/>
        <stp>FALSE</stp>
        <stp>T</stp>
        <tr r="F6" s="1"/>
      </tp>
      <tp>
        <v>691.5</v>
        <stp/>
        <stp>StudyData</stp>
        <stp>ZCE</stp>
        <stp>Bar</stp>
        <stp/>
        <stp>Close</stp>
        <stp>AM</stp>
        <stp>-4</stp>
        <stp>All</stp>
        <stp/>
        <stp/>
        <stp>FALSE</stp>
        <stp>T</stp>
        <tr r="F6" s="4"/>
      </tp>
      <tp>
        <v>1376</v>
        <stp/>
        <stp>StudyData</stp>
        <stp>ZSE</stp>
        <stp>Bar</stp>
        <stp/>
        <stp>Close</stp>
        <stp>AM</stp>
        <stp>-141</stp>
        <stp>All</stp>
        <stp/>
        <stp/>
        <stp>FALSE</stp>
        <stp>T</stp>
        <tr r="F143" s="1"/>
      </tp>
      <tp>
        <v>1005</v>
        <stp/>
        <stp>StudyData</stp>
        <stp>ZSE</stp>
        <stp>Bar</stp>
        <stp/>
        <stp>Close</stp>
        <stp>AM</stp>
        <stp>-151</stp>
        <stp>All</stp>
        <stp/>
        <stp/>
        <stp>FALSE</stp>
        <stp>T</stp>
        <tr r="F153" s="1"/>
      </tp>
      <tp>
        <v>927</v>
        <stp/>
        <stp>StudyData</stp>
        <stp>ZSE</stp>
        <stp>Bar</stp>
        <stp/>
        <stp>Close</stp>
        <stp>AM</stp>
        <stp>-161</stp>
        <stp>All</stp>
        <stp/>
        <stp/>
        <stp>FALSE</stp>
        <stp>T</stp>
        <tr r="F163" s="1"/>
      </tp>
      <tp>
        <v>883</v>
        <stp/>
        <stp>StudyData</stp>
        <stp>ZSE</stp>
        <stp>Bar</stp>
        <stp/>
        <stp>Close</stp>
        <stp>AM</stp>
        <stp>-171</stp>
        <stp>All</stp>
        <stp/>
        <stp/>
        <stp>FALSE</stp>
        <stp>T</stp>
        <tr r="F173" s="1"/>
      </tp>
      <tp>
        <v>913.25</v>
        <stp/>
        <stp>StudyData</stp>
        <stp>ZSE</stp>
        <stp>Bar</stp>
        <stp/>
        <stp>Close</stp>
        <stp>AM</stp>
        <stp>-101</stp>
        <stp>All</stp>
        <stp/>
        <stp/>
        <stp>FALSE</stp>
        <stp>T</stp>
        <tr r="F103" s="1"/>
      </tp>
      <tp>
        <v>1336.5</v>
        <stp/>
        <stp>StudyData</stp>
        <stp>ZSE</stp>
        <stp>Bar</stp>
        <stp/>
        <stp>Close</stp>
        <stp>AM</stp>
        <stp>-111</stp>
        <stp>All</stp>
        <stp/>
        <stp/>
        <stp>FALSE</stp>
        <stp>T</stp>
        <tr r="F113" s="1"/>
      </tp>
      <tp>
        <v>1468.5</v>
        <stp/>
        <stp>StudyData</stp>
        <stp>ZSE</stp>
        <stp>Bar</stp>
        <stp/>
        <stp>Close</stp>
        <stp>AM</stp>
        <stp>-121</stp>
        <stp>All</stp>
        <stp/>
        <stp/>
        <stp>FALSE</stp>
        <stp>T</stp>
        <tr r="F123" s="1"/>
      </tp>
      <tp>
        <v>1403</v>
        <stp/>
        <stp>StudyData</stp>
        <stp>ZSE</stp>
        <stp>Bar</stp>
        <stp/>
        <stp>Close</stp>
        <stp>AM</stp>
        <stp>-131</stp>
        <stp>All</stp>
        <stp/>
        <stp/>
        <stp>FALSE</stp>
        <stp>T</stp>
        <tr r="F133" s="1"/>
      </tp>
      <tp>
        <v>1274.5</v>
        <stp/>
        <stp>StudyData</stp>
        <stp>ZSE</stp>
        <stp>Bar</stp>
        <stp/>
        <stp>Close</stp>
        <stp>AM</stp>
        <stp>-181</stp>
        <stp>All</stp>
        <stp/>
        <stp/>
        <stp>FALSE</stp>
        <stp>T</stp>
        <tr r="F183" s="1"/>
      </tp>
      <tp>
        <v>761.25</v>
        <stp/>
        <stp>StudyData</stp>
        <stp>ZSE</stp>
        <stp>Bar</stp>
        <stp/>
        <stp>Close</stp>
        <stp>AM</stp>
        <stp>-191</stp>
        <stp>All</stp>
        <stp/>
        <stp/>
        <stp>FALSE</stp>
        <stp>T</stp>
        <tr r="F193" s="1"/>
      </tp>
      <tp>
        <v>564</v>
        <stp/>
        <stp>StudyData</stp>
        <stp>ZSE</stp>
        <stp>Bar</stp>
        <stp/>
        <stp>Close</stp>
        <stp>AM</stp>
        <stp>-241</stp>
        <stp>All</stp>
        <stp/>
        <stp/>
        <stp>FALSE</stp>
        <stp>T</stp>
        <tr r="F243" s="1"/>
      </tp>
      <tp>
        <v>476.25</v>
        <stp/>
        <stp>StudyData</stp>
        <stp>ZSE</stp>
        <stp>Bar</stp>
        <stp/>
        <stp>Close</stp>
        <stp>AM</stp>
        <stp>-251</stp>
        <stp>All</stp>
        <stp/>
        <stp/>
        <stp>FALSE</stp>
        <stp>T</stp>
        <tr r="F253" s="1"/>
      </tp>
      <tp>
        <v>451</v>
        <stp/>
        <stp>StudyData</stp>
        <stp>ZSE</stp>
        <stp>Bar</stp>
        <stp/>
        <stp>Close</stp>
        <stp>AM</stp>
        <stp>-261</stp>
        <stp>All</stp>
        <stp/>
        <stp/>
        <stp>FALSE</stp>
        <stp>T</stp>
        <tr r="F263" s="1"/>
      </tp>
      <tp>
        <v>454</v>
        <stp/>
        <stp>StudyData</stp>
        <stp>ZSE</stp>
        <stp>Bar</stp>
        <stp/>
        <stp>Close</stp>
        <stp>AM</stp>
        <stp>-271</stp>
        <stp>All</stp>
        <stp/>
        <stp/>
        <stp>FALSE</stp>
        <stp>T</stp>
        <tr r="F273" s="1"/>
      </tp>
      <tp>
        <v>579.5</v>
        <stp/>
        <stp>StudyData</stp>
        <stp>ZSE</stp>
        <stp>Bar</stp>
        <stp/>
        <stp>Close</stp>
        <stp>AM</stp>
        <stp>-201</stp>
        <stp>All</stp>
        <stp/>
        <stp/>
        <stp>FALSE</stp>
        <stp>T</stp>
        <tr r="F203" s="1"/>
      </tp>
      <tp>
        <v>686.75</v>
        <stp/>
        <stp>StudyData</stp>
        <stp>ZSE</stp>
        <stp>Bar</stp>
        <stp/>
        <stp>Close</stp>
        <stp>AM</stp>
        <stp>-211</stp>
        <stp>All</stp>
        <stp/>
        <stp/>
        <stp>FALSE</stp>
        <stp>T</stp>
        <tr r="F213" s="1"/>
      </tp>
      <tp>
        <v>527</v>
        <stp/>
        <stp>StudyData</stp>
        <stp>ZSE</stp>
        <stp>Bar</stp>
        <stp/>
        <stp>Close</stp>
        <stp>AM</stp>
        <stp>-221</stp>
        <stp>All</stp>
        <stp/>
        <stp/>
        <stp>FALSE</stp>
        <stp>T</stp>
        <tr r="F223" s="1"/>
      </tp>
      <tp>
        <v>756.25</v>
        <stp/>
        <stp>StudyData</stp>
        <stp>ZSE</stp>
        <stp>Bar</stp>
        <stp/>
        <stp>Close</stp>
        <stp>AM</stp>
        <stp>-231</stp>
        <stp>All</stp>
        <stp/>
        <stp/>
        <stp>FALSE</stp>
        <stp>T</stp>
        <tr r="F233" s="1"/>
      </tp>
      <tp>
        <v>491.25</v>
        <stp/>
        <stp>StudyData</stp>
        <stp>ZSE</stp>
        <stp>Bar</stp>
        <stp/>
        <stp>Close</stp>
        <stp>AM</stp>
        <stp>-281</stp>
        <stp>All</stp>
        <stp/>
        <stp/>
        <stp>FALSE</stp>
        <stp>T</stp>
        <tr r="F283" s="1"/>
      </tp>
      <tp>
        <v>593.5</v>
        <stp/>
        <stp>StudyData</stp>
        <stp>ZSE</stp>
        <stp>Bar</stp>
        <stp/>
        <stp>Close</stp>
        <stp>AM</stp>
        <stp>-291</stp>
        <stp>All</stp>
        <stp/>
        <stp/>
        <stp>FALSE</stp>
        <stp>T</stp>
        <tr r="F293" s="1"/>
      </tp>
      <tp>
        <v>1045</v>
        <stp/>
        <stp>StudyData</stp>
        <stp>ZSE</stp>
        <stp>Bar</stp>
        <stp/>
        <stp>High</stp>
        <stp>AM</stp>
        <stp>-91</stp>
        <stp>All</stp>
        <stp/>
        <stp/>
        <stp>FALSE</stp>
        <stp>T</stp>
        <tr r="D93" s="1"/>
      </tp>
      <tp>
        <v>1098</v>
        <stp/>
        <stp>StudyData</stp>
        <stp>ZSE</stp>
        <stp>Bar</stp>
        <stp/>
        <stp>High</stp>
        <stp>AM</stp>
        <stp>-81</stp>
        <stp>All</stp>
        <stp/>
        <stp/>
        <stp>FALSE</stp>
        <stp>T</stp>
        <tr r="D83" s="1"/>
      </tp>
      <tp>
        <v>912.5</v>
        <stp/>
        <stp>StudyData</stp>
        <stp>ZSE</stp>
        <stp>Bar</stp>
        <stp/>
        <stp>High</stp>
        <stp>AM</stp>
        <stp>-31</stp>
        <stp>All</stp>
        <stp/>
        <stp/>
        <stp>FALSE</stp>
        <stp>T</stp>
        <tr r="D33" s="1"/>
      </tp>
      <tp>
        <v>1667.5</v>
        <stp/>
        <stp>StudyData</stp>
        <stp>ZSE</stp>
        <stp>Bar</stp>
        <stp/>
        <stp>High</stp>
        <stp>AM</stp>
        <stp>-21</stp>
        <stp>All</stp>
        <stp/>
        <stp/>
        <stp>FALSE</stp>
        <stp>T</stp>
        <tr r="D23" s="1"/>
      </tp>
      <tp>
        <v>1736.5</v>
        <stp/>
        <stp>StudyData</stp>
        <stp>ZSE</stp>
        <stp>Bar</stp>
        <stp/>
        <stp>High</stp>
        <stp>AM</stp>
        <stp>-11</stp>
        <stp>All</stp>
        <stp/>
        <stp/>
        <stp>FALSE</stp>
        <stp>T</stp>
        <tr r="D13" s="1"/>
      </tp>
      <tp>
        <v>1052.25</v>
        <stp/>
        <stp>StudyData</stp>
        <stp>ZSE</stp>
        <stp>Bar</stp>
        <stp/>
        <stp>High</stp>
        <stp>AM</stp>
        <stp>-71</stp>
        <stp>All</stp>
        <stp/>
        <stp/>
        <stp>FALSE</stp>
        <stp>T</stp>
        <tr r="D73" s="1"/>
      </tp>
      <tp>
        <v>1004.75</v>
        <stp/>
        <stp>StudyData</stp>
        <stp>ZSE</stp>
        <stp>Bar</stp>
        <stp/>
        <stp>High</stp>
        <stp>AM</stp>
        <stp>-61</stp>
        <stp>All</stp>
        <stp/>
        <stp/>
        <stp>FALSE</stp>
        <stp>T</stp>
        <tr r="D63" s="1"/>
      </tp>
      <tp>
        <v>900.75</v>
        <stp/>
        <stp>StudyData</stp>
        <stp>ZSE</stp>
        <stp>Bar</stp>
        <stp/>
        <stp>High</stp>
        <stp>AM</stp>
        <stp>-51</stp>
        <stp>All</stp>
        <stp/>
        <stp/>
        <stp>FALSE</stp>
        <stp>T</stp>
        <tr r="D53" s="1"/>
      </tp>
      <tp>
        <v>906.75</v>
        <stp/>
        <stp>StudyData</stp>
        <stp>ZSE</stp>
        <stp>Bar</stp>
        <stp/>
        <stp>High</stp>
        <stp>AM</stp>
        <stp>-41</stp>
        <stp>All</stp>
        <stp/>
        <stp/>
        <stp>FALSE</stp>
        <stp>T</stp>
        <tr r="D43" s="1"/>
      </tp>
      <tp>
        <v>454.25</v>
        <stp/>
        <stp>StudyData</stp>
        <stp>ZCE</stp>
        <stp>Bar</stp>
        <stp/>
        <stp>High</stp>
        <stp>AM</stp>
        <stp>-91</stp>
        <stp>All</stp>
        <stp/>
        <stp/>
        <stp>FALSE</stp>
        <stp>T</stp>
        <tr r="D93" s="4"/>
      </tp>
      <tp>
        <v>413.5</v>
        <stp/>
        <stp>StudyData</stp>
        <stp>ZCE</stp>
        <stp>Bar</stp>
        <stp/>
        <stp>High</stp>
        <stp>AM</stp>
        <stp>-81</stp>
        <stp>All</stp>
        <stp/>
        <stp/>
        <stp>FALSE</stp>
        <stp>T</stp>
        <tr r="D83" s="4"/>
      </tp>
      <tp>
        <v>363</v>
        <stp/>
        <stp>StudyData</stp>
        <stp>ZCE</stp>
        <stp>Bar</stp>
        <stp/>
        <stp>High</stp>
        <stp>AM</stp>
        <stp>-31</stp>
        <stp>All</stp>
        <stp/>
        <stp/>
        <stp>FALSE</stp>
        <stp>T</stp>
        <tr r="D33" s="4"/>
      </tp>
      <tp>
        <v>735.25</v>
        <stp/>
        <stp>StudyData</stp>
        <stp>ZCE</stp>
        <stp>Bar</stp>
        <stp/>
        <stp>High</stp>
        <stp>AM</stp>
        <stp>-21</stp>
        <stp>All</stp>
        <stp/>
        <stp/>
        <stp>FALSE</stp>
        <stp>T</stp>
        <tr r="D23" s="4"/>
      </tp>
      <tp>
        <v>782.75</v>
        <stp/>
        <stp>StudyData</stp>
        <stp>ZCE</stp>
        <stp>Bar</stp>
        <stp/>
        <stp>High</stp>
        <stp>AM</stp>
        <stp>-11</stp>
        <stp>All</stp>
        <stp/>
        <stp/>
        <stp>FALSE</stp>
        <stp>T</stp>
        <tr r="D13" s="4"/>
      </tp>
      <tp>
        <v>383</v>
        <stp/>
        <stp>StudyData</stp>
        <stp>ZCE</stp>
        <stp>Bar</stp>
        <stp/>
        <stp>High</stp>
        <stp>AM</stp>
        <stp>-71</stp>
        <stp>All</stp>
        <stp/>
        <stp/>
        <stp>FALSE</stp>
        <stp>T</stp>
        <tr r="D73" s="4"/>
      </tp>
      <tp>
        <v>362.25</v>
        <stp/>
        <stp>StudyData</stp>
        <stp>ZCE</stp>
        <stp>Bar</stp>
        <stp/>
        <stp>High</stp>
        <stp>AM</stp>
        <stp>-61</stp>
        <stp>All</stp>
        <stp/>
        <stp/>
        <stp>FALSE</stp>
        <stp>T</stp>
        <tr r="D63" s="4"/>
      </tp>
      <tp>
        <v>379</v>
        <stp/>
        <stp>StudyData</stp>
        <stp>ZCE</stp>
        <stp>Bar</stp>
        <stp/>
        <stp>High</stp>
        <stp>AM</stp>
        <stp>-51</stp>
        <stp>All</stp>
        <stp/>
        <stp/>
        <stp>FALSE</stp>
        <stp>T</stp>
        <tr r="D53" s="4"/>
      </tp>
      <tp>
        <v>388.25</v>
        <stp/>
        <stp>StudyData</stp>
        <stp>ZCE</stp>
        <stp>Bar</stp>
        <stp/>
        <stp>High</stp>
        <stp>AM</stp>
        <stp>-41</stp>
        <stp>All</stp>
        <stp/>
        <stp/>
        <stp>FALSE</stp>
        <stp>T</stp>
        <tr r="D43" s="4"/>
      </tp>
      <tp>
        <v>1415</v>
        <stp/>
        <stp>StudyData</stp>
        <stp>ZSE</stp>
        <stp>Bar</stp>
        <stp/>
        <stp>Open</stp>
        <stp>AM</stp>
        <stp>-23</stp>
        <stp>All</stp>
        <stp/>
        <stp/>
        <stp>FALSE</stp>
        <stp>T</stp>
        <tr r="C25" s="1"/>
      </tp>
      <tp>
        <v>854.5</v>
        <stp/>
        <stp>StudyData</stp>
        <stp>ZSE</stp>
        <stp>Bar</stp>
        <stp/>
        <stp>Open</stp>
        <stp>AM</stp>
        <stp>-33</stp>
        <stp>All</stp>
        <stp/>
        <stp/>
        <stp>FALSE</stp>
        <stp>T</stp>
        <tr r="C35" s="1"/>
      </tp>
      <tp>
        <v>1349</v>
        <stp/>
        <stp>StudyData</stp>
        <stp>ZSE</stp>
        <stp>Bar</stp>
        <stp/>
        <stp>Open</stp>
        <stp>AM</stp>
        <stp>-13</stp>
        <stp>All</stp>
        <stp/>
        <stp/>
        <stp>FALSE</stp>
        <stp>T</stp>
        <tr r="C15" s="1"/>
      </tp>
      <tp>
        <v>984.75</v>
        <stp/>
        <stp>StudyData</stp>
        <stp>ZSE</stp>
        <stp>Bar</stp>
        <stp/>
        <stp>Open</stp>
        <stp>AM</stp>
        <stp>-63</stp>
        <stp>All</stp>
        <stp/>
        <stp/>
        <stp>FALSE</stp>
        <stp>T</stp>
        <tr r="C65" s="1"/>
      </tp>
      <tp>
        <v>1004</v>
        <stp/>
        <stp>StudyData</stp>
        <stp>ZSE</stp>
        <stp>Bar</stp>
        <stp/>
        <stp>Open</stp>
        <stp>AM</stp>
        <stp>-73</stp>
        <stp>All</stp>
        <stp/>
        <stp/>
        <stp>FALSE</stp>
        <stp>T</stp>
        <tr r="C75" s="1"/>
      </tp>
      <tp>
        <v>933.75</v>
        <stp/>
        <stp>StudyData</stp>
        <stp>ZSE</stp>
        <stp>Bar</stp>
        <stp/>
        <stp>Open</stp>
        <stp>AM</stp>
        <stp>-43</stp>
        <stp>All</stp>
        <stp/>
        <stp/>
        <stp>FALSE</stp>
        <stp>T</stp>
        <tr r="C45" s="1"/>
      </tp>
      <tp>
        <v>845.5</v>
        <stp/>
        <stp>StudyData</stp>
        <stp>ZSE</stp>
        <stp>Bar</stp>
        <stp/>
        <stp>Open</stp>
        <stp>AM</stp>
        <stp>-53</stp>
        <stp>All</stp>
        <stp/>
        <stp/>
        <stp>FALSE</stp>
        <stp>T</stp>
        <tr r="C55" s="1"/>
      </tp>
      <tp>
        <v>861</v>
        <stp/>
        <stp>StudyData</stp>
        <stp>ZSE</stp>
        <stp>Bar</stp>
        <stp/>
        <stp>Open</stp>
        <stp>AM</stp>
        <stp>-83</stp>
        <stp>All</stp>
        <stp/>
        <stp/>
        <stp>FALSE</stp>
        <stp>T</stp>
        <tr r="C85" s="1"/>
      </tp>
      <tp>
        <v>978</v>
        <stp/>
        <stp>StudyData</stp>
        <stp>ZSE</stp>
        <stp>Bar</stp>
        <stp/>
        <stp>Open</stp>
        <stp>AM</stp>
        <stp>-93</stp>
        <stp>All</stp>
        <stp/>
        <stp/>
        <stp>FALSE</stp>
        <stp>T</stp>
        <tr r="C95" s="1"/>
      </tp>
      <tp>
        <v>552.75</v>
        <stp/>
        <stp>StudyData</stp>
        <stp>ZCE</stp>
        <stp>Bar</stp>
        <stp/>
        <stp>Open</stp>
        <stp>AM</stp>
        <stp>-23</stp>
        <stp>All</stp>
        <stp/>
        <stp/>
        <stp>FALSE</stp>
        <stp>T</stp>
        <tr r="C25" s="4"/>
      </tp>
      <tp>
        <v>319.5</v>
        <stp/>
        <stp>StudyData</stp>
        <stp>ZCE</stp>
        <stp>Bar</stp>
        <stp/>
        <stp>Open</stp>
        <stp>AM</stp>
        <stp>-33</stp>
        <stp>All</stp>
        <stp/>
        <stp/>
        <stp>FALSE</stp>
        <stp>T</stp>
        <tr r="C35" s="4"/>
      </tp>
      <tp>
        <v>599</v>
        <stp/>
        <stp>StudyData</stp>
        <stp>ZCE</stp>
        <stp>Bar</stp>
        <stp/>
        <stp>Open</stp>
        <stp>AM</stp>
        <stp>-13</stp>
        <stp>All</stp>
        <stp/>
        <stp/>
        <stp>FALSE</stp>
        <stp>T</stp>
        <tr r="C15" s="4"/>
      </tp>
      <tp>
        <v>345.75</v>
        <stp/>
        <stp>StudyData</stp>
        <stp>ZCE</stp>
        <stp>Bar</stp>
        <stp/>
        <stp>Open</stp>
        <stp>AM</stp>
        <stp>-63</stp>
        <stp>All</stp>
        <stp/>
        <stp/>
        <stp>FALSE</stp>
        <stp>T</stp>
        <tr r="C65" s="4"/>
      </tp>
      <tp>
        <v>352.25</v>
        <stp/>
        <stp>StudyData</stp>
        <stp>ZCE</stp>
        <stp>Bar</stp>
        <stp/>
        <stp>Open</stp>
        <stp>AM</stp>
        <stp>-73</stp>
        <stp>All</stp>
        <stp/>
        <stp/>
        <stp>FALSE</stp>
        <stp>T</stp>
        <tr r="C75" s="4"/>
      </tp>
      <tp>
        <v>435</v>
        <stp/>
        <stp>StudyData</stp>
        <stp>ZCE</stp>
        <stp>Bar</stp>
        <stp/>
        <stp>Open</stp>
        <stp>AM</stp>
        <stp>-43</stp>
        <stp>All</stp>
        <stp/>
        <stp/>
        <stp>FALSE</stp>
        <stp>T</stp>
        <tr r="C45" s="4"/>
      </tp>
      <tp>
        <v>365.5</v>
        <stp/>
        <stp>StudyData</stp>
        <stp>ZCE</stp>
        <stp>Bar</stp>
        <stp/>
        <stp>Open</stp>
        <stp>AM</stp>
        <stp>-53</stp>
        <stp>All</stp>
        <stp/>
        <stp/>
        <stp>FALSE</stp>
        <stp>T</stp>
        <tr r="C55" s="4"/>
      </tp>
      <tp>
        <v>357</v>
        <stp/>
        <stp>StudyData</stp>
        <stp>ZCE</stp>
        <stp>Bar</stp>
        <stp/>
        <stp>Open</stp>
        <stp>AM</stp>
        <stp>-83</stp>
        <stp>All</stp>
        <stp/>
        <stp/>
        <stp>FALSE</stp>
        <stp>T</stp>
        <tr r="C85" s="4"/>
      </tp>
      <tp>
        <v>366</v>
        <stp/>
        <stp>StudyData</stp>
        <stp>ZCE</stp>
        <stp>Bar</stp>
        <stp/>
        <stp>Open</stp>
        <stp>AM</stp>
        <stp>-93</stp>
        <stp>All</stp>
        <stp/>
        <stp/>
        <stp>FALSE</stp>
        <stp>T</stp>
        <tr r="C95" s="4"/>
      </tp>
      <tp>
        <v>354.75</v>
        <stp/>
        <stp>StudyData</stp>
        <stp>ZCE</stp>
        <stp>Bar</stp>
        <stp/>
        <stp>Close</stp>
        <stp>AM</stp>
        <stp>-76</stp>
        <stp>All</stp>
        <stp/>
        <stp/>
        <stp>FALSE</stp>
        <stp>T</stp>
        <tr r="F78" s="4"/>
      </tp>
      <tp>
        <v>357.75</v>
        <stp/>
        <stp>StudyData</stp>
        <stp>ZCE</stp>
        <stp>Bar</stp>
        <stp/>
        <stp>Close</stp>
        <stp>AM</stp>
        <stp>-66</stp>
        <stp>All</stp>
        <stp/>
        <stp/>
        <stp>FALSE</stp>
        <stp>T</stp>
        <tr r="F68" s="4"/>
      </tp>
      <tp>
        <v>371.25</v>
        <stp/>
        <stp>StudyData</stp>
        <stp>ZCE</stp>
        <stp>Bar</stp>
        <stp/>
        <stp>Close</stp>
        <stp>AM</stp>
        <stp>-56</stp>
        <stp>All</stp>
        <stp/>
        <stp/>
        <stp>FALSE</stp>
        <stp>T</stp>
        <tr r="F58" s="4"/>
      </tp>
      <tp>
        <v>362.5</v>
        <stp/>
        <stp>StudyData</stp>
        <stp>ZCE</stp>
        <stp>Bar</stp>
        <stp/>
        <stp>Close</stp>
        <stp>AM</stp>
        <stp>-46</stp>
        <stp>All</stp>
        <stp/>
        <stp/>
        <stp>FALSE</stp>
        <stp>T</stp>
        <tr r="F48" s="4"/>
      </tp>
      <tp>
        <v>368.25</v>
        <stp/>
        <stp>StudyData</stp>
        <stp>ZCE</stp>
        <stp>Bar</stp>
        <stp/>
        <stp>Close</stp>
        <stp>AM</stp>
        <stp>-36</stp>
        <stp>All</stp>
        <stp/>
        <stp/>
        <stp>FALSE</stp>
        <stp>T</stp>
        <tr r="F38" s="4"/>
      </tp>
      <tp>
        <v>484</v>
        <stp/>
        <stp>StudyData</stp>
        <stp>ZCE</stp>
        <stp>Bar</stp>
        <stp/>
        <stp>Close</stp>
        <stp>AM</stp>
        <stp>-26</stp>
        <stp>All</stp>
        <stp/>
        <stp/>
        <stp>FALSE</stp>
        <stp>T</stp>
        <tr r="F28" s="4"/>
      </tp>
      <tp>
        <v>568.25</v>
        <stp/>
        <stp>StudyData</stp>
        <stp>ZCE</stp>
        <stp>Bar</stp>
        <stp/>
        <stp>Close</stp>
        <stp>AM</stp>
        <stp>-16</stp>
        <stp>All</stp>
        <stp/>
        <stp/>
        <stp>FALSE</stp>
        <stp>T</stp>
        <tr r="F18" s="4"/>
      </tp>
      <tp>
        <v>393.25</v>
        <stp/>
        <stp>StudyData</stp>
        <stp>ZCE</stp>
        <stp>Bar</stp>
        <stp/>
        <stp>Close</stp>
        <stp>AM</stp>
        <stp>-96</stp>
        <stp>All</stp>
        <stp/>
        <stp/>
        <stp>FALSE</stp>
        <stp>T</stp>
        <tr r="F98" s="4"/>
      </tp>
      <tp>
        <v>358.75</v>
        <stp/>
        <stp>StudyData</stp>
        <stp>ZCE</stp>
        <stp>Bar</stp>
        <stp/>
        <stp>Close</stp>
        <stp>AM</stp>
        <stp>-86</stp>
        <stp>All</stp>
        <stp/>
        <stp/>
        <stp>FALSE</stp>
        <stp>T</stp>
        <tr r="F88" s="4"/>
      </tp>
      <tp>
        <v>1011.75</v>
        <stp/>
        <stp>StudyData</stp>
        <stp>ZSE</stp>
        <stp>Bar</stp>
        <stp/>
        <stp>Close</stp>
        <stp>AM</stp>
        <stp>-76</stp>
        <stp>All</stp>
        <stp/>
        <stp/>
        <stp>FALSE</stp>
        <stp>T</stp>
        <tr r="F78" s="1"/>
      </tp>
      <tp>
        <v>945.25</v>
        <stp/>
        <stp>StudyData</stp>
        <stp>ZSE</stp>
        <stp>Bar</stp>
        <stp/>
        <stp>Close</stp>
        <stp>AM</stp>
        <stp>-66</stp>
        <stp>All</stp>
        <stp/>
        <stp/>
        <stp>FALSE</stp>
        <stp>T</stp>
        <tr r="F68" s="1"/>
      </tp>
      <tp>
        <v>880</v>
        <stp/>
        <stp>StudyData</stp>
        <stp>ZSE</stp>
        <stp>Bar</stp>
        <stp/>
        <stp>Close</stp>
        <stp>AM</stp>
        <stp>-56</stp>
        <stp>All</stp>
        <stp/>
        <stp/>
        <stp>FALSE</stp>
        <stp>T</stp>
        <tr r="F58" s="1"/>
      </tp>
      <tp>
        <v>854</v>
        <stp/>
        <stp>StudyData</stp>
        <stp>ZSE</stp>
        <stp>Bar</stp>
        <stp/>
        <stp>Close</stp>
        <stp>AM</stp>
        <stp>-46</stp>
        <stp>All</stp>
        <stp/>
        <stp/>
        <stp>FALSE</stp>
        <stp>T</stp>
        <tr r="F48" s="1"/>
      </tp>
      <tp>
        <v>892.75</v>
        <stp/>
        <stp>StudyData</stp>
        <stp>ZSE</stp>
        <stp>Bar</stp>
        <stp/>
        <stp>Close</stp>
        <stp>AM</stp>
        <stp>-36</stp>
        <stp>All</stp>
        <stp/>
        <stp/>
        <stp>FALSE</stp>
        <stp>T</stp>
        <tr r="F38" s="1"/>
      </tp>
      <tp>
        <v>1311</v>
        <stp/>
        <stp>StudyData</stp>
        <stp>ZSE</stp>
        <stp>Bar</stp>
        <stp/>
        <stp>Close</stp>
        <stp>AM</stp>
        <stp>-26</stp>
        <stp>All</stp>
        <stp/>
        <stp/>
        <stp>FALSE</stp>
        <stp>T</stp>
        <tr r="F28" s="1"/>
      </tp>
      <tp>
        <v>1249.5</v>
        <stp/>
        <stp>StudyData</stp>
        <stp>ZSE</stp>
        <stp>Bar</stp>
        <stp/>
        <stp>Close</stp>
        <stp>AM</stp>
        <stp>-16</stp>
        <stp>All</stp>
        <stp/>
        <stp/>
        <stp>FALSE</stp>
        <stp>T</stp>
        <tr r="F18" s="1"/>
      </tp>
      <tp>
        <v>1031.75</v>
        <stp/>
        <stp>StudyData</stp>
        <stp>ZSE</stp>
        <stp>Bar</stp>
        <stp/>
        <stp>Close</stp>
        <stp>AM</stp>
        <stp>-96</stp>
        <stp>All</stp>
        <stp/>
        <stp/>
        <stp>FALSE</stp>
        <stp>T</stp>
        <tr r="F98" s="1"/>
      </tp>
      <tp>
        <v>864.25</v>
        <stp/>
        <stp>StudyData</stp>
        <stp>ZSE</stp>
        <stp>Bar</stp>
        <stp/>
        <stp>Close</stp>
        <stp>AM</stp>
        <stp>-86</stp>
        <stp>All</stp>
        <stp/>
        <stp/>
        <stp>FALSE</stp>
        <stp>T</stp>
        <tr r="F88" s="1"/>
      </tp>
      <tp>
        <v>1364.75</v>
        <stp/>
        <stp>StudyData</stp>
        <stp>ZSE</stp>
        <stp>Bar</stp>
        <stp/>
        <stp>Close</stp>
        <stp>AM</stp>
        <stp>-5</stp>
        <stp>All</stp>
        <stp/>
        <stp/>
        <stp>FALSE</stp>
        <stp>T</stp>
        <tr r="F7" s="1"/>
      </tp>
      <tp>
        <v>677.5</v>
        <stp/>
        <stp>StudyData</stp>
        <stp>ZCE</stp>
        <stp>Bar</stp>
        <stp/>
        <stp>Close</stp>
        <stp>AM</stp>
        <stp>-5</stp>
        <stp>All</stp>
        <stp/>
        <stp/>
        <stp>FALSE</stp>
        <stp>T</stp>
        <tr r="F7" s="4"/>
      </tp>
      <tp>
        <v>1294</v>
        <stp/>
        <stp>StudyData</stp>
        <stp>ZSE</stp>
        <stp>Bar</stp>
        <stp/>
        <stp>Close</stp>
        <stp>AM</stp>
        <stp>-140</stp>
        <stp>All</stp>
        <stp/>
        <stp/>
        <stp>FALSE</stp>
        <stp>T</stp>
        <tr r="F142" s="1"/>
      </tp>
      <tp>
        <v>1010</v>
        <stp/>
        <stp>StudyData</stp>
        <stp>ZSE</stp>
        <stp>Bar</stp>
        <stp/>
        <stp>Close</stp>
        <stp>AM</stp>
        <stp>-150</stp>
        <stp>All</stp>
        <stp/>
        <stp/>
        <stp>FALSE</stp>
        <stp>T</stp>
        <tr r="F152" s="1"/>
      </tp>
      <tp>
        <v>978</v>
        <stp/>
        <stp>StudyData</stp>
        <stp>ZSE</stp>
        <stp>Bar</stp>
        <stp/>
        <stp>Close</stp>
        <stp>AM</stp>
        <stp>-160</stp>
        <stp>All</stp>
        <stp/>
        <stp/>
        <stp>FALSE</stp>
        <stp>T</stp>
        <tr r="F162" s="1"/>
      </tp>
      <tp>
        <v>980</v>
        <stp/>
        <stp>StudyData</stp>
        <stp>ZSE</stp>
        <stp>Bar</stp>
        <stp/>
        <stp>Close</stp>
        <stp>AM</stp>
        <stp>-170</stp>
        <stp>All</stp>
        <stp/>
        <stp/>
        <stp>FALSE</stp>
        <stp>T</stp>
        <tr r="F172" s="1"/>
      </tp>
      <tp>
        <v>1049.25</v>
        <stp/>
        <stp>StudyData</stp>
        <stp>ZSE</stp>
        <stp>Bar</stp>
        <stp/>
        <stp>Close</stp>
        <stp>AM</stp>
        <stp>-100</stp>
        <stp>All</stp>
        <stp/>
        <stp/>
        <stp>FALSE</stp>
        <stp>T</stp>
        <tr r="F102" s="1"/>
      </tp>
      <tp>
        <v>1292.5</v>
        <stp/>
        <stp>StudyData</stp>
        <stp>ZSE</stp>
        <stp>Bar</stp>
        <stp/>
        <stp>Close</stp>
        <stp>AM</stp>
        <stp>-110</stp>
        <stp>All</stp>
        <stp/>
        <stp/>
        <stp>FALSE</stp>
        <stp>T</stp>
        <tr r="F112" s="1"/>
      </tp>
      <tp>
        <v>1452.25</v>
        <stp/>
        <stp>StudyData</stp>
        <stp>ZSE</stp>
        <stp>Bar</stp>
        <stp/>
        <stp>Close</stp>
        <stp>AM</stp>
        <stp>-120</stp>
        <stp>All</stp>
        <stp/>
        <stp/>
        <stp>FALSE</stp>
        <stp>T</stp>
        <tr r="F122" s="1"/>
      </tp>
      <tp>
        <v>1505.5</v>
        <stp/>
        <stp>StudyData</stp>
        <stp>ZSE</stp>
        <stp>Bar</stp>
        <stp/>
        <stp>Close</stp>
        <stp>AM</stp>
        <stp>-130</stp>
        <stp>All</stp>
        <stp/>
        <stp/>
        <stp>FALSE</stp>
        <stp>T</stp>
        <tr r="F132" s="1"/>
      </tp>
      <tp>
        <v>1536.5</v>
        <stp/>
        <stp>StudyData</stp>
        <stp>ZSE</stp>
        <stp>Bar</stp>
        <stp/>
        <stp>Close</stp>
        <stp>AM</stp>
        <stp>-180</stp>
        <stp>All</stp>
        <stp/>
        <stp/>
        <stp>FALSE</stp>
        <stp>T</stp>
        <tr r="F182" s="1"/>
      </tp>
      <tp>
        <v>743</v>
        <stp/>
        <stp>StudyData</stp>
        <stp>ZSE</stp>
        <stp>Bar</stp>
        <stp/>
        <stp>Close</stp>
        <stp>AM</stp>
        <stp>-190</stp>
        <stp>All</stp>
        <stp/>
        <stp/>
        <stp>FALSE</stp>
        <stp>T</stp>
        <tr r="F192" s="1"/>
      </tp>
      <tp>
        <v>575</v>
        <stp/>
        <stp>StudyData</stp>
        <stp>ZSE</stp>
        <stp>Bar</stp>
        <stp/>
        <stp>Close</stp>
        <stp>AM</stp>
        <stp>-240</stp>
        <stp>All</stp>
        <stp/>
        <stp/>
        <stp>FALSE</stp>
        <stp>T</stp>
        <tr r="F242" s="1"/>
      </tp>
      <tp>
        <v>466.75</v>
        <stp/>
        <stp>StudyData</stp>
        <stp>ZSE</stp>
        <stp>Bar</stp>
        <stp/>
        <stp>Close</stp>
        <stp>AM</stp>
        <stp>-250</stp>
        <stp>All</stp>
        <stp/>
        <stp/>
        <stp>FALSE</stp>
        <stp>T</stp>
        <tr r="F252" s="1"/>
      </tp>
      <tp>
        <v>482.5</v>
        <stp/>
        <stp>StudyData</stp>
        <stp>ZSE</stp>
        <stp>Bar</stp>
        <stp/>
        <stp>Close</stp>
        <stp>AM</stp>
        <stp>-260</stp>
        <stp>All</stp>
        <stp/>
        <stp/>
        <stp>FALSE</stp>
        <stp>T</stp>
        <tr r="F262" s="1"/>
      </tp>
      <tp>
        <v>505</v>
        <stp/>
        <stp>StudyData</stp>
        <stp>ZSE</stp>
        <stp>Bar</stp>
        <stp/>
        <stp>Close</stp>
        <stp>AM</stp>
        <stp>-270</stp>
        <stp>All</stp>
        <stp/>
        <stp/>
        <stp>FALSE</stp>
        <stp>T</stp>
        <tr r="F272" s="1"/>
      </tp>
      <tp>
        <v>622.5</v>
        <stp/>
        <stp>StudyData</stp>
        <stp>ZSE</stp>
        <stp>Bar</stp>
        <stp/>
        <stp>Close</stp>
        <stp>AM</stp>
        <stp>-200</stp>
        <stp>All</stp>
        <stp/>
        <stp/>
        <stp>FALSE</stp>
        <stp>T</stp>
        <tr r="F202" s="1"/>
      </tp>
      <tp>
        <v>598.75</v>
        <stp/>
        <stp>StudyData</stp>
        <stp>ZSE</stp>
        <stp>Bar</stp>
        <stp/>
        <stp>Close</stp>
        <stp>AM</stp>
        <stp>-210</stp>
        <stp>All</stp>
        <stp/>
        <stp/>
        <stp>FALSE</stp>
        <stp>T</stp>
        <tr r="F212" s="1"/>
      </tp>
      <tp>
        <v>533.5</v>
        <stp/>
        <stp>StudyData</stp>
        <stp>ZSE</stp>
        <stp>Bar</stp>
        <stp/>
        <stp>Close</stp>
        <stp>AM</stp>
        <stp>-220</stp>
        <stp>All</stp>
        <stp/>
        <stp/>
        <stp>FALSE</stp>
        <stp>T</stp>
        <tr r="F222" s="1"/>
      </tp>
      <tp>
        <v>794</v>
        <stp/>
        <stp>StudyData</stp>
        <stp>ZSE</stp>
        <stp>Bar</stp>
        <stp/>
        <stp>Close</stp>
        <stp>AM</stp>
        <stp>-230</stp>
        <stp>All</stp>
        <stp/>
        <stp/>
        <stp>FALSE</stp>
        <stp>T</stp>
        <tr r="F232" s="1"/>
      </tp>
      <tp>
        <v>482.75</v>
        <stp/>
        <stp>StudyData</stp>
        <stp>ZSE</stp>
        <stp>Bar</stp>
        <stp/>
        <stp>Close</stp>
        <stp>AM</stp>
        <stp>-280</stp>
        <stp>All</stp>
        <stp/>
        <stp/>
        <stp>FALSE</stp>
        <stp>T</stp>
        <tr r="F282" s="1"/>
      </tp>
      <tp>
        <v>541.25</v>
        <stp/>
        <stp>StudyData</stp>
        <stp>ZSE</stp>
        <stp>Bar</stp>
        <stp/>
        <stp>Close</stp>
        <stp>AM</stp>
        <stp>-290</stp>
        <stp>All</stp>
        <stp/>
        <stp/>
        <stp>FALSE</stp>
        <stp>T</stp>
        <tr r="F292" s="1"/>
      </tp>
      <tp>
        <v>342.75</v>
        <stp/>
        <stp>StudyData</stp>
        <stp>ZCE</stp>
        <stp>Bar</stp>
        <stp/>
        <stp>Close</stp>
        <stp>AM</stp>
        <stp>-79</stp>
        <stp>All</stp>
        <stp/>
        <stp/>
        <stp>FALSE</stp>
        <stp>T</stp>
        <tr r="F81" s="4"/>
      </tp>
      <tp>
        <v>372</v>
        <stp/>
        <stp>StudyData</stp>
        <stp>ZCE</stp>
        <stp>Bar</stp>
        <stp/>
        <stp>Close</stp>
        <stp>AM</stp>
        <stp>-69</stp>
        <stp>All</stp>
        <stp/>
        <stp/>
        <stp>FALSE</stp>
        <stp>T</stp>
        <tr r="F71" s="4"/>
      </tp>
      <tp>
        <v>387.75</v>
        <stp/>
        <stp>StudyData</stp>
        <stp>ZCE</stp>
        <stp>Bar</stp>
        <stp/>
        <stp>Close</stp>
        <stp>AM</stp>
        <stp>-59</stp>
        <stp>All</stp>
        <stp/>
        <stp/>
        <stp>FALSE</stp>
        <stp>T</stp>
        <tr r="F61" s="4"/>
      </tp>
      <tp>
        <v>376.5</v>
        <stp/>
        <stp>StudyData</stp>
        <stp>ZCE</stp>
        <stp>Bar</stp>
        <stp/>
        <stp>Close</stp>
        <stp>AM</stp>
        <stp>-49</stp>
        <stp>All</stp>
        <stp/>
        <stp/>
        <stp>FALSE</stp>
        <stp>T</stp>
        <tr r="F51" s="4"/>
      </tp>
      <tp>
        <v>381.25</v>
        <stp/>
        <stp>StudyData</stp>
        <stp>ZCE</stp>
        <stp>Bar</stp>
        <stp/>
        <stp>Close</stp>
        <stp>AM</stp>
        <stp>-39</stp>
        <stp>All</stp>
        <stp/>
        <stp/>
        <stp>FALSE</stp>
        <stp>T</stp>
        <tr r="F41" s="4"/>
      </tp>
      <tp>
        <v>379</v>
        <stp/>
        <stp>StudyData</stp>
        <stp>ZCE</stp>
        <stp>Bar</stp>
        <stp/>
        <stp>Close</stp>
        <stp>AM</stp>
        <stp>-29</stp>
        <stp>All</stp>
        <stp/>
        <stp/>
        <stp>FALSE</stp>
        <stp>T</stp>
        <tr r="F31" s="4"/>
      </tp>
      <tp>
        <v>545.25</v>
        <stp/>
        <stp>StudyData</stp>
        <stp>ZCE</stp>
        <stp>Bar</stp>
        <stp/>
        <stp>Close</stp>
        <stp>AM</stp>
        <stp>-19</stp>
        <stp>All</stp>
        <stp/>
        <stp/>
        <stp>FALSE</stp>
        <stp>T</stp>
        <tr r="F21" s="4"/>
      </tp>
      <tp>
        <v>388.75</v>
        <stp/>
        <stp>StudyData</stp>
        <stp>ZCE</stp>
        <stp>Bar</stp>
        <stp/>
        <stp>Close</stp>
        <stp>AM</stp>
        <stp>-99</stp>
        <stp>All</stp>
        <stp/>
        <stp/>
        <stp>FALSE</stp>
        <stp>T</stp>
        <tr r="F101" s="4"/>
      </tp>
      <tp>
        <v>387.75</v>
        <stp/>
        <stp>StudyData</stp>
        <stp>ZCE</stp>
        <stp>Bar</stp>
        <stp/>
        <stp>Close</stp>
        <stp>AM</stp>
        <stp>-89</stp>
        <stp>All</stp>
        <stp/>
        <stp/>
        <stp>FALSE</stp>
        <stp>T</stp>
        <tr r="F91" s="4"/>
      </tp>
      <tp>
        <v>1003</v>
        <stp/>
        <stp>StudyData</stp>
        <stp>ZSE</stp>
        <stp>Bar</stp>
        <stp/>
        <stp>Close</stp>
        <stp>AM</stp>
        <stp>-79</stp>
        <stp>All</stp>
        <stp/>
        <stp/>
        <stp>FALSE</stp>
        <stp>T</stp>
        <tr r="F81" s="1"/>
      </tp>
      <tp>
        <v>916</v>
        <stp/>
        <stp>StudyData</stp>
        <stp>ZSE</stp>
        <stp>Bar</stp>
        <stp/>
        <stp>Close</stp>
        <stp>AM</stp>
        <stp>-69</stp>
        <stp>All</stp>
        <stp/>
        <stp/>
        <stp>FALSE</stp>
        <stp>T</stp>
        <tr r="F71" s="1"/>
      </tp>
      <tp>
        <v>1044.75</v>
        <stp/>
        <stp>StudyData</stp>
        <stp>ZSE</stp>
        <stp>Bar</stp>
        <stp/>
        <stp>Close</stp>
        <stp>AM</stp>
        <stp>-59</stp>
        <stp>All</stp>
        <stp/>
        <stp/>
        <stp>FALSE</stp>
        <stp>T</stp>
        <tr r="F61" s="1"/>
      </tp>
      <tp>
        <v>915.25</v>
        <stp/>
        <stp>StudyData</stp>
        <stp>ZSE</stp>
        <stp>Bar</stp>
        <stp/>
        <stp>Close</stp>
        <stp>AM</stp>
        <stp>-49</stp>
        <stp>All</stp>
        <stp/>
        <stp/>
        <stp>FALSE</stp>
        <stp>T</stp>
        <tr r="F51" s="1"/>
      </tp>
      <tp>
        <v>876.75</v>
        <stp/>
        <stp>StudyData</stp>
        <stp>ZSE</stp>
        <stp>Bar</stp>
        <stp/>
        <stp>Close</stp>
        <stp>AM</stp>
        <stp>-39</stp>
        <stp>All</stp>
        <stp/>
        <stp/>
        <stp>FALSE</stp>
        <stp>T</stp>
        <tr r="F41" s="1"/>
      </tp>
      <tp>
        <v>1023.5</v>
        <stp/>
        <stp>StudyData</stp>
        <stp>ZSE</stp>
        <stp>Bar</stp>
        <stp/>
        <stp>Close</stp>
        <stp>AM</stp>
        <stp>-29</stp>
        <stp>All</stp>
        <stp/>
        <stp/>
        <stp>FALSE</stp>
        <stp>T</stp>
        <tr r="F31" s="1"/>
      </tp>
      <tp>
        <v>1349.25</v>
        <stp/>
        <stp>StudyData</stp>
        <stp>ZSE</stp>
        <stp>Bar</stp>
        <stp/>
        <stp>Close</stp>
        <stp>AM</stp>
        <stp>-19</stp>
        <stp>All</stp>
        <stp/>
        <stp/>
        <stp>FALSE</stp>
        <stp>T</stp>
        <tr r="F21" s="1"/>
      </tp>
      <tp>
        <v>1016</v>
        <stp/>
        <stp>StudyData</stp>
        <stp>ZSE</stp>
        <stp>Bar</stp>
        <stp/>
        <stp>Close</stp>
        <stp>AM</stp>
        <stp>-99</stp>
        <stp>All</stp>
        <stp/>
        <stp/>
        <stp>FALSE</stp>
        <stp>T</stp>
        <tr r="F101" s="1"/>
      </tp>
      <tp>
        <v>892</v>
        <stp/>
        <stp>StudyData</stp>
        <stp>ZSE</stp>
        <stp>Bar</stp>
        <stp/>
        <stp>Close</stp>
        <stp>AM</stp>
        <stp>-89</stp>
        <stp>All</stp>
        <stp/>
        <stp/>
        <stp>FALSE</stp>
        <stp>T</stp>
        <tr r="F91" s="1"/>
      </tp>
      <tp>
        <v>1531.75</v>
        <stp/>
        <stp>StudyData</stp>
        <stp>ZSE</stp>
        <stp>Bar</stp>
        <stp/>
        <stp>Close</stp>
        <stp>AM</stp>
        <stp>0</stp>
        <stp>All</stp>
        <stp/>
        <stp/>
        <stp>FALSE</stp>
        <stp>T</stp>
        <tr r="F2" s="1"/>
      </tp>
      <tp>
        <v>676.5</v>
        <stp/>
        <stp>StudyData</stp>
        <stp>ZCE</stp>
        <stp>Bar</stp>
        <stp/>
        <stp>Close</stp>
        <stp>AM</stp>
        <stp>0</stp>
        <stp>All</stp>
        <stp/>
        <stp/>
        <stp>FALSE</stp>
        <stp>T</stp>
        <tr r="F2" s="4"/>
      </tp>
      <tp>
        <v>315.5</v>
        <stp/>
        <stp>StudyData</stp>
        <stp>ZCE</stp>
        <stp>Bar</stp>
        <stp/>
        <stp>Close</stp>
        <stp>AM</stp>
        <stp>-78</stp>
        <stp>All</stp>
        <stp/>
        <stp/>
        <stp>FALSE</stp>
        <stp>T</stp>
        <tr r="F80" s="4"/>
      </tp>
      <tp>
        <v>381</v>
        <stp/>
        <stp>StudyData</stp>
        <stp>ZCE</stp>
        <stp>Bar</stp>
        <stp/>
        <stp>Close</stp>
        <stp>AM</stp>
        <stp>-68</stp>
        <stp>All</stp>
        <stp/>
        <stp/>
        <stp>FALSE</stp>
        <stp>T</stp>
        <tr r="F70" s="4"/>
      </tp>
      <tp>
        <v>400.75</v>
        <stp/>
        <stp>StudyData</stp>
        <stp>ZCE</stp>
        <stp>Bar</stp>
        <stp/>
        <stp>Close</stp>
        <stp>AM</stp>
        <stp>-58</stp>
        <stp>All</stp>
        <stp/>
        <stp/>
        <stp>FALSE</stp>
        <stp>T</stp>
        <tr r="F60" s="4"/>
      </tp>
      <tp>
        <v>370.75</v>
        <stp/>
        <stp>StudyData</stp>
        <stp>ZCE</stp>
        <stp>Bar</stp>
        <stp/>
        <stp>Close</stp>
        <stp>AM</stp>
        <stp>-48</stp>
        <stp>All</stp>
        <stp/>
        <stp/>
        <stp>FALSE</stp>
        <stp>T</stp>
        <tr r="F50" s="4"/>
      </tp>
      <tp>
        <v>387.75</v>
        <stp/>
        <stp>StudyData</stp>
        <stp>ZCE</stp>
        <stp>Bar</stp>
        <stp/>
        <stp>Close</stp>
        <stp>AM</stp>
        <stp>-38</stp>
        <stp>All</stp>
        <stp/>
        <stp/>
        <stp>FALSE</stp>
        <stp>T</stp>
        <tr r="F40" s="4"/>
      </tp>
      <tp>
        <v>398.5</v>
        <stp/>
        <stp>StudyData</stp>
        <stp>ZCE</stp>
        <stp>Bar</stp>
        <stp/>
        <stp>Close</stp>
        <stp>AM</stp>
        <stp>-28</stp>
        <stp>All</stp>
        <stp/>
        <stp/>
        <stp>FALSE</stp>
        <stp>T</stp>
        <tr r="F30" s="4"/>
      </tp>
      <tp>
        <v>534.25</v>
        <stp/>
        <stp>StudyData</stp>
        <stp>ZCE</stp>
        <stp>Bar</stp>
        <stp/>
        <stp>Close</stp>
        <stp>AM</stp>
        <stp>-18</stp>
        <stp>All</stp>
        <stp/>
        <stp/>
        <stp>FALSE</stp>
        <stp>T</stp>
        <tr r="F20" s="4"/>
      </tp>
      <tp>
        <v>397</v>
        <stp/>
        <stp>StudyData</stp>
        <stp>ZCE</stp>
        <stp>Bar</stp>
        <stp/>
        <stp>Close</stp>
        <stp>AM</stp>
        <stp>-98</stp>
        <stp>All</stp>
        <stp/>
        <stp/>
        <stp>FALSE</stp>
        <stp>T</stp>
        <tr r="F100" s="4"/>
      </tp>
      <tp>
        <v>382.25</v>
        <stp/>
        <stp>StudyData</stp>
        <stp>ZCE</stp>
        <stp>Bar</stp>
        <stp/>
        <stp>Close</stp>
        <stp>AM</stp>
        <stp>-88</stp>
        <stp>All</stp>
        <stp/>
        <stp/>
        <stp>FALSE</stp>
        <stp>T</stp>
        <tr r="F90" s="4"/>
      </tp>
      <tp>
        <v>943</v>
        <stp/>
        <stp>StudyData</stp>
        <stp>ZSE</stp>
        <stp>Bar</stp>
        <stp/>
        <stp>Close</stp>
        <stp>AM</stp>
        <stp>-78</stp>
        <stp>All</stp>
        <stp/>
        <stp/>
        <stp>FALSE</stp>
        <stp>T</stp>
        <tr r="F80" s="1"/>
      </tp>
      <tp>
        <v>954.75</v>
        <stp/>
        <stp>StudyData</stp>
        <stp>ZSE</stp>
        <stp>Bar</stp>
        <stp/>
        <stp>Close</stp>
        <stp>AM</stp>
        <stp>-68</stp>
        <stp>All</stp>
        <stp/>
        <stp/>
        <stp>FALSE</stp>
        <stp>T</stp>
        <tr r="F70" s="1"/>
      </tp>
      <tp>
        <v>1048.5</v>
        <stp/>
        <stp>StudyData</stp>
        <stp>ZSE</stp>
        <stp>Bar</stp>
        <stp/>
        <stp>Close</stp>
        <stp>AM</stp>
        <stp>-58</stp>
        <stp>All</stp>
        <stp/>
        <stp/>
        <stp>FALSE</stp>
        <stp>T</stp>
        <tr r="F60" s="1"/>
      </tp>
      <tp>
        <v>910.25</v>
        <stp/>
        <stp>StudyData</stp>
        <stp>ZSE</stp>
        <stp>Bar</stp>
        <stp/>
        <stp>Close</stp>
        <stp>AM</stp>
        <stp>-48</stp>
        <stp>All</stp>
        <stp/>
        <stp/>
        <stp>FALSE</stp>
        <stp>T</stp>
        <tr r="F50" s="1"/>
      </tp>
      <tp>
        <v>955.5</v>
        <stp/>
        <stp>StudyData</stp>
        <stp>ZSE</stp>
        <stp>Bar</stp>
        <stp/>
        <stp>Close</stp>
        <stp>AM</stp>
        <stp>-38</stp>
        <stp>All</stp>
        <stp/>
        <stp/>
        <stp>FALSE</stp>
        <stp>T</stp>
        <tr r="F40" s="1"/>
      </tp>
      <tp>
        <v>1056.25</v>
        <stp/>
        <stp>StudyData</stp>
        <stp>ZSE</stp>
        <stp>Bar</stp>
        <stp/>
        <stp>Close</stp>
        <stp>AM</stp>
        <stp>-28</stp>
        <stp>All</stp>
        <stp/>
        <stp/>
        <stp>FALSE</stp>
        <stp>T</stp>
        <tr r="F30" s="1"/>
      </tp>
      <tp>
        <v>1292.5</v>
        <stp/>
        <stp>StudyData</stp>
        <stp>ZSE</stp>
        <stp>Bar</stp>
        <stp/>
        <stp>Close</stp>
        <stp>AM</stp>
        <stp>-18</stp>
        <stp>All</stp>
        <stp/>
        <stp/>
        <stp>FALSE</stp>
        <stp>T</stp>
        <tr r="F20" s="1"/>
      </tp>
      <tp>
        <v>1023.5</v>
        <stp/>
        <stp>StudyData</stp>
        <stp>ZSE</stp>
        <stp>Bar</stp>
        <stp/>
        <stp>Close</stp>
        <stp>AM</stp>
        <stp>-98</stp>
        <stp>All</stp>
        <stp/>
        <stp/>
        <stp>FALSE</stp>
        <stp>T</stp>
        <tr r="F100" s="1"/>
      </tp>
      <tp>
        <v>885.75</v>
        <stp/>
        <stp>StudyData</stp>
        <stp>ZSE</stp>
        <stp>Bar</stp>
        <stp/>
        <stp>Close</stp>
        <stp>AM</stp>
        <stp>-88</stp>
        <stp>All</stp>
        <stp/>
        <stp/>
        <stp>FALSE</stp>
        <stp>T</stp>
        <tr r="F90" s="1"/>
      </tp>
      <tp>
        <v>1458</v>
        <stp/>
        <stp>StudyData</stp>
        <stp>ZSE</stp>
        <stp>Bar</stp>
        <stp/>
        <stp>Close</stp>
        <stp>AM</stp>
        <stp>-8</stp>
        <stp>All</stp>
        <stp/>
        <stp/>
        <stp>FALSE</stp>
        <stp>T</stp>
        <tr r="F10" s="1"/>
      </tp>
      <tp>
        <v>619.75</v>
        <stp/>
        <stp>StudyData</stp>
        <stp>ZCE</stp>
        <stp>Bar</stp>
        <stp/>
        <stp>Close</stp>
        <stp>AM</stp>
        <stp>-8</stp>
        <stp>All</stp>
        <stp/>
        <stp/>
        <stp>FALSE</stp>
        <stp>T</stp>
        <tr r="F10" s="4"/>
      </tp>
      <tp>
        <v>1683.25</v>
        <stp/>
        <stp>StudyData</stp>
        <stp>ZSE</stp>
        <stp>Bar</stp>
        <stp/>
        <stp>Close</stp>
        <stp>AM</stp>
        <stp>-9</stp>
        <stp>All</stp>
        <stp/>
        <stp/>
        <stp>FALSE</stp>
        <stp>T</stp>
        <tr r="F11" s="1"/>
      </tp>
      <tp>
        <v>753.5</v>
        <stp/>
        <stp>StudyData</stp>
        <stp>ZCE</stp>
        <stp>Bar</stp>
        <stp/>
        <stp>Close</stp>
        <stp>AM</stp>
        <stp>-9</stp>
        <stp>All</stp>
        <stp/>
        <stp/>
        <stp>FALSE</stp>
        <stp>T</stp>
        <tr r="F11" s="4"/>
      </tp>
      <tp>
        <v>1023.25</v>
        <stp/>
        <stp>StudyData</stp>
        <stp>ZSE</stp>
        <stp>Bar</stp>
        <stp/>
        <stp>Open</stp>
        <stp>AM</stp>
        <stp>-28</stp>
        <stp>All</stp>
        <stp/>
        <stp/>
        <stp>FALSE</stp>
        <stp>T</stp>
        <tr r="C30" s="1"/>
      </tp>
      <tp>
        <v>877.75</v>
        <stp/>
        <stp>StudyData</stp>
        <stp>ZSE</stp>
        <stp>Bar</stp>
        <stp/>
        <stp>Open</stp>
        <stp>AM</stp>
        <stp>-38</stp>
        <stp>All</stp>
        <stp/>
        <stp/>
        <stp>FALSE</stp>
        <stp>T</stp>
        <tr r="C40" s="1"/>
      </tp>
      <tp>
        <v>1349</v>
        <stp/>
        <stp>StudyData</stp>
        <stp>ZSE</stp>
        <stp>Bar</stp>
        <stp/>
        <stp>Open</stp>
        <stp>AM</stp>
        <stp>-18</stp>
        <stp>All</stp>
        <stp/>
        <stp/>
        <stp>FALSE</stp>
        <stp>T</stp>
        <tr r="C20" s="1"/>
      </tp>
      <tp>
        <v>915.75</v>
        <stp/>
        <stp>StudyData</stp>
        <stp>ZSE</stp>
        <stp>Bar</stp>
        <stp/>
        <stp>Open</stp>
        <stp>AM</stp>
        <stp>-68</stp>
        <stp>All</stp>
        <stp/>
        <stp/>
        <stp>FALSE</stp>
        <stp>T</stp>
        <tr r="C70" s="1"/>
      </tp>
      <tp>
        <v>992.75</v>
        <stp/>
        <stp>StudyData</stp>
        <stp>ZSE</stp>
        <stp>Bar</stp>
        <stp/>
        <stp>Open</stp>
        <stp>AM</stp>
        <stp>-78</stp>
        <stp>All</stp>
        <stp/>
        <stp/>
        <stp>FALSE</stp>
        <stp>T</stp>
        <tr r="C80" s="1"/>
      </tp>
      <tp>
        <v>921</v>
        <stp/>
        <stp>StudyData</stp>
        <stp>ZSE</stp>
        <stp>Bar</stp>
        <stp/>
        <stp>Open</stp>
        <stp>AM</stp>
        <stp>-48</stp>
        <stp>All</stp>
        <stp/>
        <stp/>
        <stp>FALSE</stp>
        <stp>T</stp>
        <tr r="C50" s="1"/>
      </tp>
      <tp>
        <v>1045.25</v>
        <stp/>
        <stp>StudyData</stp>
        <stp>ZSE</stp>
        <stp>Bar</stp>
        <stp/>
        <stp>Open</stp>
        <stp>AM</stp>
        <stp>-58</stp>
        <stp>All</stp>
        <stp/>
        <stp/>
        <stp>FALSE</stp>
        <stp>T</stp>
        <tr r="C60" s="1"/>
      </tp>
      <tp>
        <v>891.5</v>
        <stp/>
        <stp>StudyData</stp>
        <stp>ZSE</stp>
        <stp>Bar</stp>
        <stp/>
        <stp>Open</stp>
        <stp>AM</stp>
        <stp>-88</stp>
        <stp>All</stp>
        <stp/>
        <stp/>
        <stp>FALSE</stp>
        <stp>T</stp>
        <tr r="C90" s="1"/>
      </tp>
      <tp>
        <v>1010.75</v>
        <stp/>
        <stp>StudyData</stp>
        <stp>ZSE</stp>
        <stp>Bar</stp>
        <stp/>
        <stp>Open</stp>
        <stp>AM</stp>
        <stp>-98</stp>
        <stp>All</stp>
        <stp/>
        <stp/>
        <stp>FALSE</stp>
        <stp>T</stp>
        <tr r="C100" s="1"/>
      </tp>
      <tp>
        <v>379</v>
        <stp/>
        <stp>StudyData</stp>
        <stp>ZCE</stp>
        <stp>Bar</stp>
        <stp/>
        <stp>Open</stp>
        <stp>AM</stp>
        <stp>-28</stp>
        <stp>All</stp>
        <stp/>
        <stp/>
        <stp>FALSE</stp>
        <stp>T</stp>
        <tr r="C30" s="4"/>
      </tp>
      <tp>
        <v>381.5</v>
        <stp/>
        <stp>StudyData</stp>
        <stp>ZCE</stp>
        <stp>Bar</stp>
        <stp/>
        <stp>Open</stp>
        <stp>AM</stp>
        <stp>-38</stp>
        <stp>All</stp>
        <stp/>
        <stp/>
        <stp>FALSE</stp>
        <stp>T</stp>
        <tr r="C40" s="4"/>
      </tp>
      <tp>
        <v>545</v>
        <stp/>
        <stp>StudyData</stp>
        <stp>ZCE</stp>
        <stp>Bar</stp>
        <stp/>
        <stp>Open</stp>
        <stp>AM</stp>
        <stp>-18</stp>
        <stp>All</stp>
        <stp/>
        <stp/>
        <stp>FALSE</stp>
        <stp>T</stp>
        <tr r="C20" s="4"/>
      </tp>
      <tp>
        <v>371.25</v>
        <stp/>
        <stp>StudyData</stp>
        <stp>ZCE</stp>
        <stp>Bar</stp>
        <stp/>
        <stp>Open</stp>
        <stp>AM</stp>
        <stp>-68</stp>
        <stp>All</stp>
        <stp/>
        <stp/>
        <stp>FALSE</stp>
        <stp>T</stp>
        <tr r="C70" s="4"/>
      </tp>
      <tp>
        <v>340.75</v>
        <stp/>
        <stp>StudyData</stp>
        <stp>ZCE</stp>
        <stp>Bar</stp>
        <stp/>
        <stp>Open</stp>
        <stp>AM</stp>
        <stp>-78</stp>
        <stp>All</stp>
        <stp/>
        <stp/>
        <stp>FALSE</stp>
        <stp>T</stp>
        <tr r="C80" s="4"/>
      </tp>
      <tp>
        <v>376.5</v>
        <stp/>
        <stp>StudyData</stp>
        <stp>ZCE</stp>
        <stp>Bar</stp>
        <stp/>
        <stp>Open</stp>
        <stp>AM</stp>
        <stp>-48</stp>
        <stp>All</stp>
        <stp/>
        <stp/>
        <stp>FALSE</stp>
        <stp>T</stp>
        <tr r="C50" s="4"/>
      </tp>
      <tp>
        <v>389.25</v>
        <stp/>
        <stp>StudyData</stp>
        <stp>ZCE</stp>
        <stp>Bar</stp>
        <stp/>
        <stp>Open</stp>
        <stp>AM</stp>
        <stp>-58</stp>
        <stp>All</stp>
        <stp/>
        <stp/>
        <stp>FALSE</stp>
        <stp>T</stp>
        <tr r="C60" s="4"/>
      </tp>
      <tp>
        <v>387.75</v>
        <stp/>
        <stp>StudyData</stp>
        <stp>ZCE</stp>
        <stp>Bar</stp>
        <stp/>
        <stp>Open</stp>
        <stp>AM</stp>
        <stp>-88</stp>
        <stp>All</stp>
        <stp/>
        <stp/>
        <stp>FALSE</stp>
        <stp>T</stp>
        <tr r="C90" s="4"/>
      </tp>
      <tp>
        <v>386</v>
        <stp/>
        <stp>StudyData</stp>
        <stp>ZCE</stp>
        <stp>Bar</stp>
        <stp/>
        <stp>Open</stp>
        <stp>AM</stp>
        <stp>-98</stp>
        <stp>All</stp>
        <stp/>
        <stp/>
        <stp>FALSE</stp>
        <stp>T</stp>
        <tr r="C100" s="4"/>
      </tp>
      <tp>
        <v>951.5</v>
        <stp/>
        <stp>StudyData</stp>
        <stp>ZSE</stp>
        <stp>Bar</stp>
        <stp/>
        <stp>Open</stp>
        <stp>AM</stp>
        <stp>-29</stp>
        <stp>All</stp>
        <stp/>
        <stp/>
        <stp>FALSE</stp>
        <stp>T</stp>
        <tr r="C31" s="1"/>
      </tp>
      <tp>
        <v>931</v>
        <stp/>
        <stp>StudyData</stp>
        <stp>ZSE</stp>
        <stp>Bar</stp>
        <stp/>
        <stp>Open</stp>
        <stp>AM</stp>
        <stp>-39</stp>
        <stp>All</stp>
        <stp/>
        <stp/>
        <stp>FALSE</stp>
        <stp>T</stp>
        <tr r="C41" s="1"/>
      </tp>
      <tp>
        <v>1402.5</v>
        <stp/>
        <stp>StudyData</stp>
        <stp>ZSE</stp>
        <stp>Bar</stp>
        <stp/>
        <stp>Open</stp>
        <stp>AM</stp>
        <stp>-19</stp>
        <stp>All</stp>
        <stp/>
        <stp/>
        <stp>FALSE</stp>
        <stp>T</stp>
        <tr r="C21" s="1"/>
      </tp>
      <tp>
        <v>959.75</v>
        <stp/>
        <stp>StudyData</stp>
        <stp>ZSE</stp>
        <stp>Bar</stp>
        <stp/>
        <stp>Open</stp>
        <stp>AM</stp>
        <stp>-69</stp>
        <stp>All</stp>
        <stp/>
        <stp/>
        <stp>FALSE</stp>
        <stp>T</stp>
        <tr r="C71" s="1"/>
      </tp>
      <tp>
        <v>1153</v>
        <stp/>
        <stp>StudyData</stp>
        <stp>ZSE</stp>
        <stp>Bar</stp>
        <stp/>
        <stp>Open</stp>
        <stp>AM</stp>
        <stp>-79</stp>
        <stp>All</stp>
        <stp/>
        <stp/>
        <stp>FALSE</stp>
        <stp>T</stp>
        <tr r="C81" s="1"/>
      </tp>
      <tp>
        <v>894.25</v>
        <stp/>
        <stp>StudyData</stp>
        <stp>ZSE</stp>
        <stp>Bar</stp>
        <stp/>
        <stp>Open</stp>
        <stp>AM</stp>
        <stp>-49</stp>
        <stp>All</stp>
        <stp/>
        <stp/>
        <stp>FALSE</stp>
        <stp>T</stp>
        <tr r="C51" s="1"/>
      </tp>
      <tp>
        <v>1053.75</v>
        <stp/>
        <stp>StudyData</stp>
        <stp>ZSE</stp>
        <stp>Bar</stp>
        <stp/>
        <stp>Open</stp>
        <stp>AM</stp>
        <stp>-59</stp>
        <stp>All</stp>
        <stp/>
        <stp/>
        <stp>FALSE</stp>
        <stp>T</stp>
        <tr r="C61" s="1"/>
      </tp>
      <tp>
        <v>885</v>
        <stp/>
        <stp>StudyData</stp>
        <stp>ZSE</stp>
        <stp>Bar</stp>
        <stp/>
        <stp>Open</stp>
        <stp>AM</stp>
        <stp>-89</stp>
        <stp>All</stp>
        <stp/>
        <stp/>
        <stp>FALSE</stp>
        <stp>T</stp>
        <tr r="C91" s="1"/>
      </tp>
      <tp>
        <v>1044</v>
        <stp/>
        <stp>StudyData</stp>
        <stp>ZSE</stp>
        <stp>Bar</stp>
        <stp/>
        <stp>Open</stp>
        <stp>AM</stp>
        <stp>-99</stp>
        <stp>All</stp>
        <stp/>
        <stp/>
        <stp>FALSE</stp>
        <stp>T</stp>
        <tr r="C101" s="1"/>
      </tp>
      <tp>
        <v>356.25</v>
        <stp/>
        <stp>StudyData</stp>
        <stp>ZCE</stp>
        <stp>Bar</stp>
        <stp/>
        <stp>Open</stp>
        <stp>AM</stp>
        <stp>-29</stp>
        <stp>All</stp>
        <stp/>
        <stp/>
        <stp>FALSE</stp>
        <stp>T</stp>
        <tr r="C31" s="4"/>
      </tp>
      <tp>
        <v>389.25</v>
        <stp/>
        <stp>StudyData</stp>
        <stp>ZCE</stp>
        <stp>Bar</stp>
        <stp/>
        <stp>Open</stp>
        <stp>AM</stp>
        <stp>-39</stp>
        <stp>All</stp>
        <stp/>
        <stp/>
        <stp>FALSE</stp>
        <stp>T</stp>
        <tr r="C41" s="4"/>
      </tp>
      <tp>
        <v>594.75</v>
        <stp/>
        <stp>StudyData</stp>
        <stp>ZCE</stp>
        <stp>Bar</stp>
        <stp/>
        <stp>Open</stp>
        <stp>AM</stp>
        <stp>-19</stp>
        <stp>All</stp>
        <stp/>
        <stp/>
        <stp>FALSE</stp>
        <stp>T</stp>
        <tr r="C21" s="4"/>
      </tp>
      <tp>
        <v>371.5</v>
        <stp/>
        <stp>StudyData</stp>
        <stp>ZCE</stp>
        <stp>Bar</stp>
        <stp/>
        <stp>Open</stp>
        <stp>AM</stp>
        <stp>-69</stp>
        <stp>All</stp>
        <stp/>
        <stp/>
        <stp>FALSE</stp>
        <stp>T</stp>
        <tr r="C71" s="4"/>
      </tp>
      <tp>
        <v>373.25</v>
        <stp/>
        <stp>StudyData</stp>
        <stp>ZCE</stp>
        <stp>Bar</stp>
        <stp/>
        <stp>Open</stp>
        <stp>AM</stp>
        <stp>-79</stp>
        <stp>All</stp>
        <stp/>
        <stp/>
        <stp>FALSE</stp>
        <stp>T</stp>
        <tr r="C81" s="4"/>
      </tp>
      <tp>
        <v>375.25</v>
        <stp/>
        <stp>StudyData</stp>
        <stp>ZCE</stp>
        <stp>Bar</stp>
        <stp/>
        <stp>Open</stp>
        <stp>AM</stp>
        <stp>-49</stp>
        <stp>All</stp>
        <stp/>
        <stp/>
        <stp>FALSE</stp>
        <stp>T</stp>
        <tr r="C51" s="4"/>
      </tp>
      <tp>
        <v>381.5</v>
        <stp/>
        <stp>StudyData</stp>
        <stp>ZCE</stp>
        <stp>Bar</stp>
        <stp/>
        <stp>Open</stp>
        <stp>AM</stp>
        <stp>-59</stp>
        <stp>All</stp>
        <stp/>
        <stp/>
        <stp>FALSE</stp>
        <stp>T</stp>
        <tr r="C61" s="4"/>
      </tp>
      <tp>
        <v>374.5</v>
        <stp/>
        <stp>StudyData</stp>
        <stp>ZCE</stp>
        <stp>Bar</stp>
        <stp/>
        <stp>Open</stp>
        <stp>AM</stp>
        <stp>-89</stp>
        <stp>All</stp>
        <stp/>
        <stp/>
        <stp>FALSE</stp>
        <stp>T</stp>
        <tr r="C91" s="4"/>
      </tp>
      <tp>
        <v>374.5</v>
        <stp/>
        <stp>StudyData</stp>
        <stp>ZCE</stp>
        <stp>Bar</stp>
        <stp/>
        <stp>Open</stp>
        <stp>AM</stp>
        <stp>-99</stp>
        <stp>All</stp>
        <stp/>
        <stp/>
        <stp>FALSE</stp>
        <stp>T</stp>
        <tr r="C101" s="4"/>
      </tp>
      <tp>
        <v>38901</v>
        <stp/>
        <stp>StudyData</stp>
        <stp>ZSE</stp>
        <stp>Bar</stp>
        <stp/>
        <stp>Time</stp>
        <stp>AM</stp>
        <stp>-199</stp>
        <stp>All</stp>
        <stp/>
        <stp/>
        <stp>False</stp>
        <tr r="B201" s="1"/>
      </tp>
      <tp>
        <v>38901</v>
        <stp/>
        <stp>StudyData</stp>
        <stp>ZCE</stp>
        <stp>Bar</stp>
        <stp/>
        <stp>Time</stp>
        <stp>AM</stp>
        <stp>-199</stp>
        <stp>All</stp>
        <stp/>
        <stp/>
        <stp>False</stp>
        <tr r="B201" s="4"/>
      </tp>
      <tp>
        <v>38930</v>
        <stp/>
        <stp>StudyData</stp>
        <stp>ZSE</stp>
        <stp>Bar</stp>
        <stp/>
        <stp>Time</stp>
        <stp>AM</stp>
        <stp>-198</stp>
        <stp>All</stp>
        <stp/>
        <stp/>
        <stp>False</stp>
        <tr r="B200" s="1"/>
      </tp>
      <tp>
        <v>38930</v>
        <stp/>
        <stp>StudyData</stp>
        <stp>ZCE</stp>
        <stp>Bar</stp>
        <stp/>
        <stp>Time</stp>
        <stp>AM</stp>
        <stp>-198</stp>
        <stp>All</stp>
        <stp/>
        <stp/>
        <stp>False</stp>
        <tr r="B200" s="4"/>
      </tp>
      <tp>
        <v>38961</v>
        <stp/>
        <stp>StudyData</stp>
        <stp>ZSE</stp>
        <stp>Bar</stp>
        <stp/>
        <stp>Time</stp>
        <stp>AM</stp>
        <stp>-197</stp>
        <stp>All</stp>
        <stp/>
        <stp/>
        <stp>False</stp>
        <tr r="B199" s="1"/>
      </tp>
      <tp>
        <v>38961</v>
        <stp/>
        <stp>StudyData</stp>
        <stp>ZCE</stp>
        <stp>Bar</stp>
        <stp/>
        <stp>Time</stp>
        <stp>AM</stp>
        <stp>-197</stp>
        <stp>All</stp>
        <stp/>
        <stp/>
        <stp>False</stp>
        <tr r="B199" s="4"/>
      </tp>
      <tp>
        <v>38992</v>
        <stp/>
        <stp>StudyData</stp>
        <stp>ZSE</stp>
        <stp>Bar</stp>
        <stp/>
        <stp>Time</stp>
        <stp>AM</stp>
        <stp>-196</stp>
        <stp>All</stp>
        <stp/>
        <stp/>
        <stp>False</stp>
        <tr r="B198" s="1"/>
      </tp>
      <tp>
        <v>38992</v>
        <stp/>
        <stp>StudyData</stp>
        <stp>ZCE</stp>
        <stp>Bar</stp>
        <stp/>
        <stp>Time</stp>
        <stp>AM</stp>
        <stp>-196</stp>
        <stp>All</stp>
        <stp/>
        <stp/>
        <stp>False</stp>
        <tr r="B198" s="4"/>
      </tp>
      <tp>
        <v>39022</v>
        <stp/>
        <stp>StudyData</stp>
        <stp>ZSE</stp>
        <stp>Bar</stp>
        <stp/>
        <stp>Time</stp>
        <stp>AM</stp>
        <stp>-195</stp>
        <stp>All</stp>
        <stp/>
        <stp/>
        <stp>False</stp>
        <tr r="B197" s="1"/>
      </tp>
      <tp>
        <v>39022</v>
        <stp/>
        <stp>StudyData</stp>
        <stp>ZCE</stp>
        <stp>Bar</stp>
        <stp/>
        <stp>Time</stp>
        <stp>AM</stp>
        <stp>-195</stp>
        <stp>All</stp>
        <stp/>
        <stp/>
        <stp>False</stp>
        <tr r="B197" s="4"/>
      </tp>
      <tp>
        <v>39052</v>
        <stp/>
        <stp>StudyData</stp>
        <stp>ZSE</stp>
        <stp>Bar</stp>
        <stp/>
        <stp>Time</stp>
        <stp>AM</stp>
        <stp>-194</stp>
        <stp>All</stp>
        <stp/>
        <stp/>
        <stp>False</stp>
        <tr r="B196" s="1"/>
      </tp>
      <tp>
        <v>39052</v>
        <stp/>
        <stp>StudyData</stp>
        <stp>ZCE</stp>
        <stp>Bar</stp>
        <stp/>
        <stp>Time</stp>
        <stp>AM</stp>
        <stp>-194</stp>
        <stp>All</stp>
        <stp/>
        <stp/>
        <stp>False</stp>
        <tr r="B196" s="4"/>
      </tp>
      <tp>
        <v>39085</v>
        <stp/>
        <stp>StudyData</stp>
        <stp>ZSE</stp>
        <stp>Bar</stp>
        <stp/>
        <stp>Time</stp>
        <stp>AM</stp>
        <stp>-193</stp>
        <stp>All</stp>
        <stp/>
        <stp/>
        <stp>False</stp>
        <tr r="B195" s="1"/>
      </tp>
      <tp>
        <v>39085</v>
        <stp/>
        <stp>StudyData</stp>
        <stp>ZCE</stp>
        <stp>Bar</stp>
        <stp/>
        <stp>Time</stp>
        <stp>AM</stp>
        <stp>-193</stp>
        <stp>All</stp>
        <stp/>
        <stp/>
        <stp>False</stp>
        <tr r="B195" s="4"/>
      </tp>
      <tp>
        <v>39114</v>
        <stp/>
        <stp>StudyData</stp>
        <stp>ZSE</stp>
        <stp>Bar</stp>
        <stp/>
        <stp>Time</stp>
        <stp>AM</stp>
        <stp>-192</stp>
        <stp>All</stp>
        <stp/>
        <stp/>
        <stp>False</stp>
        <tr r="B194" s="1"/>
      </tp>
      <tp>
        <v>39114</v>
        <stp/>
        <stp>StudyData</stp>
        <stp>ZCE</stp>
        <stp>Bar</stp>
        <stp/>
        <stp>Time</stp>
        <stp>AM</stp>
        <stp>-192</stp>
        <stp>All</stp>
        <stp/>
        <stp/>
        <stp>False</stp>
        <tr r="B194" s="4"/>
      </tp>
      <tp>
        <v>39142</v>
        <stp/>
        <stp>StudyData</stp>
        <stp>ZSE</stp>
        <stp>Bar</stp>
        <stp/>
        <stp>Time</stp>
        <stp>AM</stp>
        <stp>-191</stp>
        <stp>All</stp>
        <stp/>
        <stp/>
        <stp>False</stp>
        <tr r="B193" s="1"/>
      </tp>
      <tp>
        <v>39142</v>
        <stp/>
        <stp>StudyData</stp>
        <stp>ZCE</stp>
        <stp>Bar</stp>
        <stp/>
        <stp>Time</stp>
        <stp>AM</stp>
        <stp>-191</stp>
        <stp>All</stp>
        <stp/>
        <stp/>
        <stp>False</stp>
        <tr r="B193" s="4"/>
      </tp>
      <tp>
        <v>39174</v>
        <stp/>
        <stp>StudyData</stp>
        <stp>ZSE</stp>
        <stp>Bar</stp>
        <stp/>
        <stp>Time</stp>
        <stp>AM</stp>
        <stp>-190</stp>
        <stp>All</stp>
        <stp/>
        <stp/>
        <stp>False</stp>
        <tr r="B192" s="1"/>
      </tp>
      <tp>
        <v>39174</v>
        <stp/>
        <stp>StudyData</stp>
        <stp>ZCE</stp>
        <stp>Bar</stp>
        <stp/>
        <stp>Time</stp>
        <stp>AM</stp>
        <stp>-190</stp>
        <stp>All</stp>
        <stp/>
        <stp/>
        <stp>False</stp>
        <tr r="B192" s="4"/>
      </tp>
      <tp>
        <v>39203</v>
        <stp/>
        <stp>StudyData</stp>
        <stp>ZSE</stp>
        <stp>Bar</stp>
        <stp/>
        <stp>Time</stp>
        <stp>AM</stp>
        <stp>-189</stp>
        <stp>All</stp>
        <stp/>
        <stp/>
        <stp>False</stp>
        <tr r="B191" s="1"/>
      </tp>
      <tp>
        <v>39203</v>
        <stp/>
        <stp>StudyData</stp>
        <stp>ZCE</stp>
        <stp>Bar</stp>
        <stp/>
        <stp>Time</stp>
        <stp>AM</stp>
        <stp>-189</stp>
        <stp>All</stp>
        <stp/>
        <stp/>
        <stp>False</stp>
        <tr r="B191" s="4"/>
      </tp>
      <tp>
        <v>39234</v>
        <stp/>
        <stp>StudyData</stp>
        <stp>ZSE</stp>
        <stp>Bar</stp>
        <stp/>
        <stp>Time</stp>
        <stp>AM</stp>
        <stp>-188</stp>
        <stp>All</stp>
        <stp/>
        <stp/>
        <stp>False</stp>
        <tr r="B190" s="1"/>
      </tp>
      <tp>
        <v>39234</v>
        <stp/>
        <stp>StudyData</stp>
        <stp>ZCE</stp>
        <stp>Bar</stp>
        <stp/>
        <stp>Time</stp>
        <stp>AM</stp>
        <stp>-188</stp>
        <stp>All</stp>
        <stp/>
        <stp/>
        <stp>False</stp>
        <tr r="B190" s="4"/>
      </tp>
      <tp>
        <v>39265</v>
        <stp/>
        <stp>StudyData</stp>
        <stp>ZSE</stp>
        <stp>Bar</stp>
        <stp/>
        <stp>Time</stp>
        <stp>AM</stp>
        <stp>-187</stp>
        <stp>All</stp>
        <stp/>
        <stp/>
        <stp>False</stp>
        <tr r="B189" s="1"/>
      </tp>
      <tp>
        <v>39265</v>
        <stp/>
        <stp>StudyData</stp>
        <stp>ZCE</stp>
        <stp>Bar</stp>
        <stp/>
        <stp>Time</stp>
        <stp>AM</stp>
        <stp>-187</stp>
        <stp>All</stp>
        <stp/>
        <stp/>
        <stp>False</stp>
        <tr r="B189" s="4"/>
      </tp>
      <tp>
        <v>39295</v>
        <stp/>
        <stp>StudyData</stp>
        <stp>ZSE</stp>
        <stp>Bar</stp>
        <stp/>
        <stp>Time</stp>
        <stp>AM</stp>
        <stp>-186</stp>
        <stp>All</stp>
        <stp/>
        <stp/>
        <stp>False</stp>
        <tr r="B188" s="1"/>
      </tp>
      <tp>
        <v>39295</v>
        <stp/>
        <stp>StudyData</stp>
        <stp>ZCE</stp>
        <stp>Bar</stp>
        <stp/>
        <stp>Time</stp>
        <stp>AM</stp>
        <stp>-186</stp>
        <stp>All</stp>
        <stp/>
        <stp/>
        <stp>False</stp>
        <tr r="B188" s="4"/>
      </tp>
      <tp>
        <v>39329</v>
        <stp/>
        <stp>StudyData</stp>
        <stp>ZSE</stp>
        <stp>Bar</stp>
        <stp/>
        <stp>Time</stp>
        <stp>AM</stp>
        <stp>-185</stp>
        <stp>All</stp>
        <stp/>
        <stp/>
        <stp>False</stp>
        <tr r="B187" s="1"/>
      </tp>
      <tp>
        <v>39329</v>
        <stp/>
        <stp>StudyData</stp>
        <stp>ZCE</stp>
        <stp>Bar</stp>
        <stp/>
        <stp>Time</stp>
        <stp>AM</stp>
        <stp>-185</stp>
        <stp>All</stp>
        <stp/>
        <stp/>
        <stp>False</stp>
        <tr r="B187" s="4"/>
      </tp>
      <tp>
        <v>39356</v>
        <stp/>
        <stp>StudyData</stp>
        <stp>ZSE</stp>
        <stp>Bar</stp>
        <stp/>
        <stp>Time</stp>
        <stp>AM</stp>
        <stp>-184</stp>
        <stp>All</stp>
        <stp/>
        <stp/>
        <stp>False</stp>
        <tr r="B186" s="1"/>
      </tp>
      <tp>
        <v>39356</v>
        <stp/>
        <stp>StudyData</stp>
        <stp>ZCE</stp>
        <stp>Bar</stp>
        <stp/>
        <stp>Time</stp>
        <stp>AM</stp>
        <stp>-184</stp>
        <stp>All</stp>
        <stp/>
        <stp/>
        <stp>False</stp>
        <tr r="B186" s="4"/>
      </tp>
      <tp>
        <v>39387</v>
        <stp/>
        <stp>StudyData</stp>
        <stp>ZSE</stp>
        <stp>Bar</stp>
        <stp/>
        <stp>Time</stp>
        <stp>AM</stp>
        <stp>-183</stp>
        <stp>All</stp>
        <stp/>
        <stp/>
        <stp>False</stp>
        <tr r="B185" s="1"/>
      </tp>
      <tp>
        <v>39387</v>
        <stp/>
        <stp>StudyData</stp>
        <stp>ZCE</stp>
        <stp>Bar</stp>
        <stp/>
        <stp>Time</stp>
        <stp>AM</stp>
        <stp>-183</stp>
        <stp>All</stp>
        <stp/>
        <stp/>
        <stp>False</stp>
        <tr r="B185" s="4"/>
      </tp>
      <tp>
        <v>39419</v>
        <stp/>
        <stp>StudyData</stp>
        <stp>ZSE</stp>
        <stp>Bar</stp>
        <stp/>
        <stp>Time</stp>
        <stp>AM</stp>
        <stp>-182</stp>
        <stp>All</stp>
        <stp/>
        <stp/>
        <stp>False</stp>
        <tr r="B184" s="1"/>
      </tp>
      <tp>
        <v>39419</v>
        <stp/>
        <stp>StudyData</stp>
        <stp>ZCE</stp>
        <stp>Bar</stp>
        <stp/>
        <stp>Time</stp>
        <stp>AM</stp>
        <stp>-182</stp>
        <stp>All</stp>
        <stp/>
        <stp/>
        <stp>False</stp>
        <tr r="B184" s="4"/>
      </tp>
      <tp>
        <v>39449</v>
        <stp/>
        <stp>StudyData</stp>
        <stp>ZSE</stp>
        <stp>Bar</stp>
        <stp/>
        <stp>Time</stp>
        <stp>AM</stp>
        <stp>-181</stp>
        <stp>All</stp>
        <stp/>
        <stp/>
        <stp>False</stp>
        <tr r="B183" s="1"/>
      </tp>
      <tp>
        <v>39449</v>
        <stp/>
        <stp>StudyData</stp>
        <stp>ZCE</stp>
        <stp>Bar</stp>
        <stp/>
        <stp>Time</stp>
        <stp>AM</stp>
        <stp>-181</stp>
        <stp>All</stp>
        <stp/>
        <stp/>
        <stp>False</stp>
        <tr r="B183" s="4"/>
      </tp>
      <tp>
        <v>39479</v>
        <stp/>
        <stp>StudyData</stp>
        <stp>ZSE</stp>
        <stp>Bar</stp>
        <stp/>
        <stp>Time</stp>
        <stp>AM</stp>
        <stp>-180</stp>
        <stp>All</stp>
        <stp/>
        <stp/>
        <stp>False</stp>
        <tr r="B182" s="1"/>
      </tp>
      <tp>
        <v>39479</v>
        <stp/>
        <stp>StudyData</stp>
        <stp>ZCE</stp>
        <stp>Bar</stp>
        <stp/>
        <stp>Time</stp>
        <stp>AM</stp>
        <stp>-180</stp>
        <stp>All</stp>
        <stp/>
        <stp/>
        <stp>False</stp>
        <tr r="B182" s="4"/>
      </tp>
      <tp>
        <v>41334</v>
        <stp/>
        <stp>StudyData</stp>
        <stp>ZSE</stp>
        <stp>Bar</stp>
        <stp/>
        <stp>Time</stp>
        <stp>AM</stp>
        <stp>-119</stp>
        <stp>All</stp>
        <stp/>
        <stp/>
        <stp>False</stp>
        <tr r="B121" s="1"/>
      </tp>
      <tp>
        <v>41334</v>
        <stp/>
        <stp>StudyData</stp>
        <stp>ZCE</stp>
        <stp>Bar</stp>
        <stp/>
        <stp>Time</stp>
        <stp>AM</stp>
        <stp>-119</stp>
        <stp>All</stp>
        <stp/>
        <stp/>
        <stp>False</stp>
        <tr r="B121" s="4"/>
      </tp>
      <tp>
        <v>41365</v>
        <stp/>
        <stp>StudyData</stp>
        <stp>ZSE</stp>
        <stp>Bar</stp>
        <stp/>
        <stp>Time</stp>
        <stp>AM</stp>
        <stp>-118</stp>
        <stp>All</stp>
        <stp/>
        <stp/>
        <stp>False</stp>
        <tr r="B120" s="1"/>
      </tp>
      <tp>
        <v>41365</v>
        <stp/>
        <stp>StudyData</stp>
        <stp>ZCE</stp>
        <stp>Bar</stp>
        <stp/>
        <stp>Time</stp>
        <stp>AM</stp>
        <stp>-118</stp>
        <stp>All</stp>
        <stp/>
        <stp/>
        <stp>False</stp>
        <tr r="B120" s="4"/>
      </tp>
      <tp>
        <v>41395</v>
        <stp/>
        <stp>StudyData</stp>
        <stp>ZSE</stp>
        <stp>Bar</stp>
        <stp/>
        <stp>Time</stp>
        <stp>AM</stp>
        <stp>-117</stp>
        <stp>All</stp>
        <stp/>
        <stp/>
        <stp>False</stp>
        <tr r="B119" s="1"/>
      </tp>
      <tp>
        <v>41395</v>
        <stp/>
        <stp>StudyData</stp>
        <stp>ZCE</stp>
        <stp>Bar</stp>
        <stp/>
        <stp>Time</stp>
        <stp>AM</stp>
        <stp>-117</stp>
        <stp>All</stp>
        <stp/>
        <stp/>
        <stp>False</stp>
        <tr r="B119" s="4"/>
      </tp>
      <tp>
        <v>41428</v>
        <stp/>
        <stp>StudyData</stp>
        <stp>ZSE</stp>
        <stp>Bar</stp>
        <stp/>
        <stp>Time</stp>
        <stp>AM</stp>
        <stp>-116</stp>
        <stp>All</stp>
        <stp/>
        <stp/>
        <stp>False</stp>
        <tr r="B118" s="1"/>
      </tp>
      <tp>
        <v>41428</v>
        <stp/>
        <stp>StudyData</stp>
        <stp>ZCE</stp>
        <stp>Bar</stp>
        <stp/>
        <stp>Time</stp>
        <stp>AM</stp>
        <stp>-116</stp>
        <stp>All</stp>
        <stp/>
        <stp/>
        <stp>False</stp>
        <tr r="B118" s="4"/>
      </tp>
      <tp>
        <v>41456</v>
        <stp/>
        <stp>StudyData</stp>
        <stp>ZSE</stp>
        <stp>Bar</stp>
        <stp/>
        <stp>Time</stp>
        <stp>AM</stp>
        <stp>-115</stp>
        <stp>All</stp>
        <stp/>
        <stp/>
        <stp>False</stp>
        <tr r="B117" s="1"/>
      </tp>
      <tp>
        <v>41456</v>
        <stp/>
        <stp>StudyData</stp>
        <stp>ZCE</stp>
        <stp>Bar</stp>
        <stp/>
        <stp>Time</stp>
        <stp>AM</stp>
        <stp>-115</stp>
        <stp>All</stp>
        <stp/>
        <stp/>
        <stp>False</stp>
        <tr r="B117" s="4"/>
      </tp>
      <tp>
        <v>41487</v>
        <stp/>
        <stp>StudyData</stp>
        <stp>ZSE</stp>
        <stp>Bar</stp>
        <stp/>
        <stp>Time</stp>
        <stp>AM</stp>
        <stp>-114</stp>
        <stp>All</stp>
        <stp/>
        <stp/>
        <stp>False</stp>
        <tr r="B116" s="1"/>
      </tp>
      <tp>
        <v>41487</v>
        <stp/>
        <stp>StudyData</stp>
        <stp>ZCE</stp>
        <stp>Bar</stp>
        <stp/>
        <stp>Time</stp>
        <stp>AM</stp>
        <stp>-114</stp>
        <stp>All</stp>
        <stp/>
        <stp/>
        <stp>False</stp>
        <tr r="B116" s="4"/>
      </tp>
      <tp>
        <v>41520</v>
        <stp/>
        <stp>StudyData</stp>
        <stp>ZSE</stp>
        <stp>Bar</stp>
        <stp/>
        <stp>Time</stp>
        <stp>AM</stp>
        <stp>-113</stp>
        <stp>All</stp>
        <stp/>
        <stp/>
        <stp>False</stp>
        <tr r="B115" s="1"/>
      </tp>
      <tp>
        <v>41520</v>
        <stp/>
        <stp>StudyData</stp>
        <stp>ZCE</stp>
        <stp>Bar</stp>
        <stp/>
        <stp>Time</stp>
        <stp>AM</stp>
        <stp>-113</stp>
        <stp>All</stp>
        <stp/>
        <stp/>
        <stp>False</stp>
        <tr r="B115" s="4"/>
      </tp>
      <tp>
        <v>41548</v>
        <stp/>
        <stp>StudyData</stp>
        <stp>ZSE</stp>
        <stp>Bar</stp>
        <stp/>
        <stp>Time</stp>
        <stp>AM</stp>
        <stp>-112</stp>
        <stp>All</stp>
        <stp/>
        <stp/>
        <stp>False</stp>
        <tr r="B114" s="1"/>
      </tp>
      <tp>
        <v>41548</v>
        <stp/>
        <stp>StudyData</stp>
        <stp>ZCE</stp>
        <stp>Bar</stp>
        <stp/>
        <stp>Time</stp>
        <stp>AM</stp>
        <stp>-112</stp>
        <stp>All</stp>
        <stp/>
        <stp/>
        <stp>False</stp>
        <tr r="B114" s="4"/>
      </tp>
      <tp>
        <v>41579</v>
        <stp/>
        <stp>StudyData</stp>
        <stp>ZSE</stp>
        <stp>Bar</stp>
        <stp/>
        <stp>Time</stp>
        <stp>AM</stp>
        <stp>-111</stp>
        <stp>All</stp>
        <stp/>
        <stp/>
        <stp>False</stp>
        <tr r="B113" s="1"/>
      </tp>
      <tp>
        <v>41579</v>
        <stp/>
        <stp>StudyData</stp>
        <stp>ZCE</stp>
        <stp>Bar</stp>
        <stp/>
        <stp>Time</stp>
        <stp>AM</stp>
        <stp>-111</stp>
        <stp>All</stp>
        <stp/>
        <stp/>
        <stp>False</stp>
        <tr r="B113" s="4"/>
      </tp>
      <tp>
        <v>41610</v>
        <stp/>
        <stp>StudyData</stp>
        <stp>ZSE</stp>
        <stp>Bar</stp>
        <stp/>
        <stp>Time</stp>
        <stp>AM</stp>
        <stp>-110</stp>
        <stp>All</stp>
        <stp/>
        <stp/>
        <stp>False</stp>
        <tr r="B112" s="1"/>
      </tp>
      <tp>
        <v>41610</v>
        <stp/>
        <stp>StudyData</stp>
        <stp>ZCE</stp>
        <stp>Bar</stp>
        <stp/>
        <stp>Time</stp>
        <stp>AM</stp>
        <stp>-110</stp>
        <stp>All</stp>
        <stp/>
        <stp/>
        <stp>False</stp>
        <tr r="B112" s="4"/>
      </tp>
      <tp>
        <v>41641</v>
        <stp/>
        <stp>StudyData</stp>
        <stp>ZSE</stp>
        <stp>Bar</stp>
        <stp/>
        <stp>Time</stp>
        <stp>AM</stp>
        <stp>-109</stp>
        <stp>All</stp>
        <stp/>
        <stp/>
        <stp>False</stp>
        <tr r="B111" s="1"/>
      </tp>
      <tp>
        <v>41641</v>
        <stp/>
        <stp>StudyData</stp>
        <stp>ZCE</stp>
        <stp>Bar</stp>
        <stp/>
        <stp>Time</stp>
        <stp>AM</stp>
        <stp>-109</stp>
        <stp>All</stp>
        <stp/>
        <stp/>
        <stp>False</stp>
        <tr r="B111" s="4"/>
      </tp>
      <tp>
        <v>41673</v>
        <stp/>
        <stp>StudyData</stp>
        <stp>ZSE</stp>
        <stp>Bar</stp>
        <stp/>
        <stp>Time</stp>
        <stp>AM</stp>
        <stp>-108</stp>
        <stp>All</stp>
        <stp/>
        <stp/>
        <stp>False</stp>
        <tr r="B110" s="1"/>
      </tp>
      <tp>
        <v>41673</v>
        <stp/>
        <stp>StudyData</stp>
        <stp>ZCE</stp>
        <stp>Bar</stp>
        <stp/>
        <stp>Time</stp>
        <stp>AM</stp>
        <stp>-108</stp>
        <stp>All</stp>
        <stp/>
        <stp/>
        <stp>False</stp>
        <tr r="B110" s="4"/>
      </tp>
      <tp>
        <v>41701</v>
        <stp/>
        <stp>StudyData</stp>
        <stp>ZSE</stp>
        <stp>Bar</stp>
        <stp/>
        <stp>Time</stp>
        <stp>AM</stp>
        <stp>-107</stp>
        <stp>All</stp>
        <stp/>
        <stp/>
        <stp>False</stp>
        <tr r="B109" s="1"/>
      </tp>
      <tp>
        <v>41701</v>
        <stp/>
        <stp>StudyData</stp>
        <stp>ZCE</stp>
        <stp>Bar</stp>
        <stp/>
        <stp>Time</stp>
        <stp>AM</stp>
        <stp>-107</stp>
        <stp>All</stp>
        <stp/>
        <stp/>
        <stp>False</stp>
        <tr r="B109" s="4"/>
      </tp>
      <tp>
        <v>41730</v>
        <stp/>
        <stp>StudyData</stp>
        <stp>ZSE</stp>
        <stp>Bar</stp>
        <stp/>
        <stp>Time</stp>
        <stp>AM</stp>
        <stp>-106</stp>
        <stp>All</stp>
        <stp/>
        <stp/>
        <stp>False</stp>
        <tr r="B108" s="1"/>
      </tp>
      <tp>
        <v>41730</v>
        <stp/>
        <stp>StudyData</stp>
        <stp>ZCE</stp>
        <stp>Bar</stp>
        <stp/>
        <stp>Time</stp>
        <stp>AM</stp>
        <stp>-106</stp>
        <stp>All</stp>
        <stp/>
        <stp/>
        <stp>False</stp>
        <tr r="B108" s="4"/>
      </tp>
      <tp>
        <v>41760</v>
        <stp/>
        <stp>StudyData</stp>
        <stp>ZSE</stp>
        <stp>Bar</stp>
        <stp/>
        <stp>Time</stp>
        <stp>AM</stp>
        <stp>-105</stp>
        <stp>All</stp>
        <stp/>
        <stp/>
        <stp>False</stp>
        <tr r="B107" s="1"/>
      </tp>
      <tp>
        <v>41760</v>
        <stp/>
        <stp>StudyData</stp>
        <stp>ZCE</stp>
        <stp>Bar</stp>
        <stp/>
        <stp>Time</stp>
        <stp>AM</stp>
        <stp>-105</stp>
        <stp>All</stp>
        <stp/>
        <stp/>
        <stp>False</stp>
        <tr r="B107" s="4"/>
      </tp>
      <tp>
        <v>41792</v>
        <stp/>
        <stp>StudyData</stp>
        <stp>ZSE</stp>
        <stp>Bar</stp>
        <stp/>
        <stp>Time</stp>
        <stp>AM</stp>
        <stp>-104</stp>
        <stp>All</stp>
        <stp/>
        <stp/>
        <stp>False</stp>
        <tr r="B106" s="1"/>
      </tp>
      <tp>
        <v>41792</v>
        <stp/>
        <stp>StudyData</stp>
        <stp>ZCE</stp>
        <stp>Bar</stp>
        <stp/>
        <stp>Time</stp>
        <stp>AM</stp>
        <stp>-104</stp>
        <stp>All</stp>
        <stp/>
        <stp/>
        <stp>False</stp>
        <tr r="B106" s="4"/>
      </tp>
      <tp>
        <v>41821</v>
        <stp/>
        <stp>StudyData</stp>
        <stp>ZSE</stp>
        <stp>Bar</stp>
        <stp/>
        <stp>Time</stp>
        <stp>AM</stp>
        <stp>-103</stp>
        <stp>All</stp>
        <stp/>
        <stp/>
        <stp>False</stp>
        <tr r="B105" s="1"/>
      </tp>
      <tp>
        <v>41821</v>
        <stp/>
        <stp>StudyData</stp>
        <stp>ZCE</stp>
        <stp>Bar</stp>
        <stp/>
        <stp>Time</stp>
        <stp>AM</stp>
        <stp>-103</stp>
        <stp>All</stp>
        <stp/>
        <stp/>
        <stp>False</stp>
        <tr r="B105" s="4"/>
      </tp>
      <tp>
        <v>41852</v>
        <stp/>
        <stp>StudyData</stp>
        <stp>ZSE</stp>
        <stp>Bar</stp>
        <stp/>
        <stp>Time</stp>
        <stp>AM</stp>
        <stp>-102</stp>
        <stp>All</stp>
        <stp/>
        <stp/>
        <stp>False</stp>
        <tr r="B104" s="1"/>
      </tp>
      <tp>
        <v>41852</v>
        <stp/>
        <stp>StudyData</stp>
        <stp>ZCE</stp>
        <stp>Bar</stp>
        <stp/>
        <stp>Time</stp>
        <stp>AM</stp>
        <stp>-102</stp>
        <stp>All</stp>
        <stp/>
        <stp/>
        <stp>False</stp>
        <tr r="B104" s="4"/>
      </tp>
      <tp>
        <v>41884</v>
        <stp/>
        <stp>StudyData</stp>
        <stp>ZSE</stp>
        <stp>Bar</stp>
        <stp/>
        <stp>Time</stp>
        <stp>AM</stp>
        <stp>-101</stp>
        <stp>All</stp>
        <stp/>
        <stp/>
        <stp>False</stp>
        <tr r="B103" s="1"/>
      </tp>
      <tp>
        <v>41884</v>
        <stp/>
        <stp>StudyData</stp>
        <stp>ZCE</stp>
        <stp>Bar</stp>
        <stp/>
        <stp>Time</stp>
        <stp>AM</stp>
        <stp>-101</stp>
        <stp>All</stp>
        <stp/>
        <stp/>
        <stp>False</stp>
        <tr r="B103" s="4"/>
      </tp>
      <tp>
        <v>41913</v>
        <stp/>
        <stp>StudyData</stp>
        <stp>ZSE</stp>
        <stp>Bar</stp>
        <stp/>
        <stp>Time</stp>
        <stp>AM</stp>
        <stp>-100</stp>
        <stp>All</stp>
        <stp/>
        <stp/>
        <stp>False</stp>
        <tr r="B102" s="1"/>
      </tp>
      <tp>
        <v>41913</v>
        <stp/>
        <stp>StudyData</stp>
        <stp>ZCE</stp>
        <stp>Bar</stp>
        <stp/>
        <stp>Time</stp>
        <stp>AM</stp>
        <stp>-100</stp>
        <stp>All</stp>
        <stp/>
        <stp/>
        <stp>False</stp>
        <tr r="B102" s="4"/>
      </tp>
      <tp>
        <v>40725</v>
        <stp/>
        <stp>StudyData</stp>
        <stp>ZSE</stp>
        <stp>Bar</stp>
        <stp/>
        <stp>Time</stp>
        <stp>AM</stp>
        <stp>-139</stp>
        <stp>All</stp>
        <stp/>
        <stp/>
        <stp>False</stp>
        <tr r="B141" s="1"/>
      </tp>
      <tp>
        <v>40725</v>
        <stp/>
        <stp>StudyData</stp>
        <stp>ZCE</stp>
        <stp>Bar</stp>
        <stp/>
        <stp>Time</stp>
        <stp>AM</stp>
        <stp>-139</stp>
        <stp>All</stp>
        <stp/>
        <stp/>
        <stp>False</stp>
        <tr r="B141" s="4"/>
      </tp>
      <tp>
        <v>40756</v>
        <stp/>
        <stp>StudyData</stp>
        <stp>ZSE</stp>
        <stp>Bar</stp>
        <stp/>
        <stp>Time</stp>
        <stp>AM</stp>
        <stp>-138</stp>
        <stp>All</stp>
        <stp/>
        <stp/>
        <stp>False</stp>
        <tr r="B140" s="1"/>
      </tp>
      <tp>
        <v>40756</v>
        <stp/>
        <stp>StudyData</stp>
        <stp>ZCE</stp>
        <stp>Bar</stp>
        <stp/>
        <stp>Time</stp>
        <stp>AM</stp>
        <stp>-138</stp>
        <stp>All</stp>
        <stp/>
        <stp/>
        <stp>False</stp>
        <tr r="B140" s="4"/>
      </tp>
      <tp>
        <v>40787</v>
        <stp/>
        <stp>StudyData</stp>
        <stp>ZSE</stp>
        <stp>Bar</stp>
        <stp/>
        <stp>Time</stp>
        <stp>AM</stp>
        <stp>-137</stp>
        <stp>All</stp>
        <stp/>
        <stp/>
        <stp>False</stp>
        <tr r="B139" s="1"/>
      </tp>
      <tp>
        <v>40787</v>
        <stp/>
        <stp>StudyData</stp>
        <stp>ZCE</stp>
        <stp>Bar</stp>
        <stp/>
        <stp>Time</stp>
        <stp>AM</stp>
        <stp>-137</stp>
        <stp>All</stp>
        <stp/>
        <stp/>
        <stp>False</stp>
        <tr r="B139" s="4"/>
      </tp>
      <tp>
        <v>40819</v>
        <stp/>
        <stp>StudyData</stp>
        <stp>ZSE</stp>
        <stp>Bar</stp>
        <stp/>
        <stp>Time</stp>
        <stp>AM</stp>
        <stp>-136</stp>
        <stp>All</stp>
        <stp/>
        <stp/>
        <stp>False</stp>
        <tr r="B138" s="1"/>
      </tp>
      <tp>
        <v>40819</v>
        <stp/>
        <stp>StudyData</stp>
        <stp>ZCE</stp>
        <stp>Bar</stp>
        <stp/>
        <stp>Time</stp>
        <stp>AM</stp>
        <stp>-136</stp>
        <stp>All</stp>
        <stp/>
        <stp/>
        <stp>False</stp>
        <tr r="B138" s="4"/>
      </tp>
      <tp>
        <v>40848</v>
        <stp/>
        <stp>StudyData</stp>
        <stp>ZSE</stp>
        <stp>Bar</stp>
        <stp/>
        <stp>Time</stp>
        <stp>AM</stp>
        <stp>-135</stp>
        <stp>All</stp>
        <stp/>
        <stp/>
        <stp>False</stp>
        <tr r="B137" s="1"/>
      </tp>
      <tp>
        <v>40848</v>
        <stp/>
        <stp>StudyData</stp>
        <stp>ZCE</stp>
        <stp>Bar</stp>
        <stp/>
        <stp>Time</stp>
        <stp>AM</stp>
        <stp>-135</stp>
        <stp>All</stp>
        <stp/>
        <stp/>
        <stp>False</stp>
        <tr r="B137" s="4"/>
      </tp>
      <tp>
        <v>40878</v>
        <stp/>
        <stp>StudyData</stp>
        <stp>ZSE</stp>
        <stp>Bar</stp>
        <stp/>
        <stp>Time</stp>
        <stp>AM</stp>
        <stp>-134</stp>
        <stp>All</stp>
        <stp/>
        <stp/>
        <stp>False</stp>
        <tr r="B136" s="1"/>
      </tp>
      <tp>
        <v>40878</v>
        <stp/>
        <stp>StudyData</stp>
        <stp>ZCE</stp>
        <stp>Bar</stp>
        <stp/>
        <stp>Time</stp>
        <stp>AM</stp>
        <stp>-134</stp>
        <stp>All</stp>
        <stp/>
        <stp/>
        <stp>False</stp>
        <tr r="B136" s="4"/>
      </tp>
      <tp>
        <v>40911</v>
        <stp/>
        <stp>StudyData</stp>
        <stp>ZSE</stp>
        <stp>Bar</stp>
        <stp/>
        <stp>Time</stp>
        <stp>AM</stp>
        <stp>-133</stp>
        <stp>All</stp>
        <stp/>
        <stp/>
        <stp>False</stp>
        <tr r="B135" s="1"/>
      </tp>
      <tp>
        <v>40911</v>
        <stp/>
        <stp>StudyData</stp>
        <stp>ZCE</stp>
        <stp>Bar</stp>
        <stp/>
        <stp>Time</stp>
        <stp>AM</stp>
        <stp>-133</stp>
        <stp>All</stp>
        <stp/>
        <stp/>
        <stp>False</stp>
        <tr r="B135" s="4"/>
      </tp>
      <tp>
        <v>40940</v>
        <stp/>
        <stp>StudyData</stp>
        <stp>ZSE</stp>
        <stp>Bar</stp>
        <stp/>
        <stp>Time</stp>
        <stp>AM</stp>
        <stp>-132</stp>
        <stp>All</stp>
        <stp/>
        <stp/>
        <stp>False</stp>
        <tr r="B134" s="1"/>
      </tp>
      <tp>
        <v>40940</v>
        <stp/>
        <stp>StudyData</stp>
        <stp>ZCE</stp>
        <stp>Bar</stp>
        <stp/>
        <stp>Time</stp>
        <stp>AM</stp>
        <stp>-132</stp>
        <stp>All</stp>
        <stp/>
        <stp/>
        <stp>False</stp>
        <tr r="B134" s="4"/>
      </tp>
      <tp>
        <v>40969</v>
        <stp/>
        <stp>StudyData</stp>
        <stp>ZSE</stp>
        <stp>Bar</stp>
        <stp/>
        <stp>Time</stp>
        <stp>AM</stp>
        <stp>-131</stp>
        <stp>All</stp>
        <stp/>
        <stp/>
        <stp>False</stp>
        <tr r="B133" s="1"/>
      </tp>
      <tp>
        <v>40969</v>
        <stp/>
        <stp>StudyData</stp>
        <stp>ZCE</stp>
        <stp>Bar</stp>
        <stp/>
        <stp>Time</stp>
        <stp>AM</stp>
        <stp>-131</stp>
        <stp>All</stp>
        <stp/>
        <stp/>
        <stp>False</stp>
        <tr r="B133" s="4"/>
      </tp>
      <tp>
        <v>41001</v>
        <stp/>
        <stp>StudyData</stp>
        <stp>ZSE</stp>
        <stp>Bar</stp>
        <stp/>
        <stp>Time</stp>
        <stp>AM</stp>
        <stp>-130</stp>
        <stp>All</stp>
        <stp/>
        <stp/>
        <stp>False</stp>
        <tr r="B132" s="1"/>
      </tp>
      <tp>
        <v>41001</v>
        <stp/>
        <stp>StudyData</stp>
        <stp>ZCE</stp>
        <stp>Bar</stp>
        <stp/>
        <stp>Time</stp>
        <stp>AM</stp>
        <stp>-130</stp>
        <stp>All</stp>
        <stp/>
        <stp/>
        <stp>False</stp>
        <tr r="B132" s="4"/>
      </tp>
      <tp>
        <v>41030</v>
        <stp/>
        <stp>StudyData</stp>
        <stp>ZSE</stp>
        <stp>Bar</stp>
        <stp/>
        <stp>Time</stp>
        <stp>AM</stp>
        <stp>-129</stp>
        <stp>All</stp>
        <stp/>
        <stp/>
        <stp>False</stp>
        <tr r="B131" s="1"/>
      </tp>
      <tp>
        <v>41030</v>
        <stp/>
        <stp>StudyData</stp>
        <stp>ZCE</stp>
        <stp>Bar</stp>
        <stp/>
        <stp>Time</stp>
        <stp>AM</stp>
        <stp>-129</stp>
        <stp>All</stp>
        <stp/>
        <stp/>
        <stp>False</stp>
        <tr r="B131" s="4"/>
      </tp>
      <tp>
        <v>41061</v>
        <stp/>
        <stp>StudyData</stp>
        <stp>ZSE</stp>
        <stp>Bar</stp>
        <stp/>
        <stp>Time</stp>
        <stp>AM</stp>
        <stp>-128</stp>
        <stp>All</stp>
        <stp/>
        <stp/>
        <stp>False</stp>
        <tr r="B130" s="1"/>
      </tp>
      <tp>
        <v>41061</v>
        <stp/>
        <stp>StudyData</stp>
        <stp>ZCE</stp>
        <stp>Bar</stp>
        <stp/>
        <stp>Time</stp>
        <stp>AM</stp>
        <stp>-128</stp>
        <stp>All</stp>
        <stp/>
        <stp/>
        <stp>False</stp>
        <tr r="B130" s="4"/>
      </tp>
      <tp>
        <v>41092</v>
        <stp/>
        <stp>StudyData</stp>
        <stp>ZSE</stp>
        <stp>Bar</stp>
        <stp/>
        <stp>Time</stp>
        <stp>AM</stp>
        <stp>-127</stp>
        <stp>All</stp>
        <stp/>
        <stp/>
        <stp>False</stp>
        <tr r="B129" s="1"/>
      </tp>
      <tp>
        <v>41092</v>
        <stp/>
        <stp>StudyData</stp>
        <stp>ZCE</stp>
        <stp>Bar</stp>
        <stp/>
        <stp>Time</stp>
        <stp>AM</stp>
        <stp>-127</stp>
        <stp>All</stp>
        <stp/>
        <stp/>
        <stp>False</stp>
        <tr r="B129" s="4"/>
      </tp>
      <tp>
        <v>41122</v>
        <stp/>
        <stp>StudyData</stp>
        <stp>ZSE</stp>
        <stp>Bar</stp>
        <stp/>
        <stp>Time</stp>
        <stp>AM</stp>
        <stp>-126</stp>
        <stp>All</stp>
        <stp/>
        <stp/>
        <stp>False</stp>
        <tr r="B128" s="1"/>
      </tp>
      <tp>
        <v>41122</v>
        <stp/>
        <stp>StudyData</stp>
        <stp>ZCE</stp>
        <stp>Bar</stp>
        <stp/>
        <stp>Time</stp>
        <stp>AM</stp>
        <stp>-126</stp>
        <stp>All</stp>
        <stp/>
        <stp/>
        <stp>False</stp>
        <tr r="B128" s="4"/>
      </tp>
      <tp>
        <v>41156</v>
        <stp/>
        <stp>StudyData</stp>
        <stp>ZSE</stp>
        <stp>Bar</stp>
        <stp/>
        <stp>Time</stp>
        <stp>AM</stp>
        <stp>-125</stp>
        <stp>All</stp>
        <stp/>
        <stp/>
        <stp>False</stp>
        <tr r="B127" s="1"/>
      </tp>
      <tp>
        <v>41156</v>
        <stp/>
        <stp>StudyData</stp>
        <stp>ZCE</stp>
        <stp>Bar</stp>
        <stp/>
        <stp>Time</stp>
        <stp>AM</stp>
        <stp>-125</stp>
        <stp>All</stp>
        <stp/>
        <stp/>
        <stp>False</stp>
        <tr r="B127" s="4"/>
      </tp>
      <tp>
        <v>41183</v>
        <stp/>
        <stp>StudyData</stp>
        <stp>ZSE</stp>
        <stp>Bar</stp>
        <stp/>
        <stp>Time</stp>
        <stp>AM</stp>
        <stp>-124</stp>
        <stp>All</stp>
        <stp/>
        <stp/>
        <stp>False</stp>
        <tr r="B126" s="1"/>
      </tp>
      <tp>
        <v>41183</v>
        <stp/>
        <stp>StudyData</stp>
        <stp>ZCE</stp>
        <stp>Bar</stp>
        <stp/>
        <stp>Time</stp>
        <stp>AM</stp>
        <stp>-124</stp>
        <stp>All</stp>
        <stp/>
        <stp/>
        <stp>False</stp>
        <tr r="B126" s="4"/>
      </tp>
      <tp>
        <v>41214</v>
        <stp/>
        <stp>StudyData</stp>
        <stp>ZSE</stp>
        <stp>Bar</stp>
        <stp/>
        <stp>Time</stp>
        <stp>AM</stp>
        <stp>-123</stp>
        <stp>All</stp>
        <stp/>
        <stp/>
        <stp>False</stp>
        <tr r="B125" s="1"/>
      </tp>
      <tp>
        <v>41214</v>
        <stp/>
        <stp>StudyData</stp>
        <stp>ZCE</stp>
        <stp>Bar</stp>
        <stp/>
        <stp>Time</stp>
        <stp>AM</stp>
        <stp>-123</stp>
        <stp>All</stp>
        <stp/>
        <stp/>
        <stp>False</stp>
        <tr r="B125" s="4"/>
      </tp>
      <tp>
        <v>41246</v>
        <stp/>
        <stp>StudyData</stp>
        <stp>ZSE</stp>
        <stp>Bar</stp>
        <stp/>
        <stp>Time</stp>
        <stp>AM</stp>
        <stp>-122</stp>
        <stp>All</stp>
        <stp/>
        <stp/>
        <stp>False</stp>
        <tr r="B124" s="1"/>
      </tp>
      <tp>
        <v>41246</v>
        <stp/>
        <stp>StudyData</stp>
        <stp>ZCE</stp>
        <stp>Bar</stp>
        <stp/>
        <stp>Time</stp>
        <stp>AM</stp>
        <stp>-122</stp>
        <stp>All</stp>
        <stp/>
        <stp/>
        <stp>False</stp>
        <tr r="B124" s="4"/>
      </tp>
      <tp>
        <v>41276</v>
        <stp/>
        <stp>StudyData</stp>
        <stp>ZSE</stp>
        <stp>Bar</stp>
        <stp/>
        <stp>Time</stp>
        <stp>AM</stp>
        <stp>-121</stp>
        <stp>All</stp>
        <stp/>
        <stp/>
        <stp>False</stp>
        <tr r="B123" s="1"/>
      </tp>
      <tp>
        <v>41276</v>
        <stp/>
        <stp>StudyData</stp>
        <stp>ZCE</stp>
        <stp>Bar</stp>
        <stp/>
        <stp>Time</stp>
        <stp>AM</stp>
        <stp>-121</stp>
        <stp>All</stp>
        <stp/>
        <stp/>
        <stp>False</stp>
        <tr r="B123" s="4"/>
      </tp>
      <tp>
        <v>41306</v>
        <stp/>
        <stp>StudyData</stp>
        <stp>ZSE</stp>
        <stp>Bar</stp>
        <stp/>
        <stp>Time</stp>
        <stp>AM</stp>
        <stp>-120</stp>
        <stp>All</stp>
        <stp/>
        <stp/>
        <stp>False</stp>
        <tr r="B122" s="1"/>
      </tp>
      <tp>
        <v>41306</v>
        <stp/>
        <stp>StudyData</stp>
        <stp>ZCE</stp>
        <stp>Bar</stp>
        <stp/>
        <stp>Time</stp>
        <stp>AM</stp>
        <stp>-120</stp>
        <stp>All</stp>
        <stp/>
        <stp/>
        <stp>False</stp>
        <tr r="B122" s="4"/>
      </tp>
      <tp>
        <v>40119</v>
        <stp/>
        <stp>StudyData</stp>
        <stp>ZSE</stp>
        <stp>Bar</stp>
        <stp/>
        <stp>Time</stp>
        <stp>AM</stp>
        <stp>-159</stp>
        <stp>All</stp>
        <stp/>
        <stp/>
        <stp>False</stp>
        <tr r="B161" s="1"/>
      </tp>
      <tp>
        <v>40119</v>
        <stp/>
        <stp>StudyData</stp>
        <stp>ZCE</stp>
        <stp>Bar</stp>
        <stp/>
        <stp>Time</stp>
        <stp>AM</stp>
        <stp>-159</stp>
        <stp>All</stp>
        <stp/>
        <stp/>
        <stp>False</stp>
        <tr r="B161" s="4"/>
      </tp>
      <tp>
        <v>40148</v>
        <stp/>
        <stp>StudyData</stp>
        <stp>ZSE</stp>
        <stp>Bar</stp>
        <stp/>
        <stp>Time</stp>
        <stp>AM</stp>
        <stp>-158</stp>
        <stp>All</stp>
        <stp/>
        <stp/>
        <stp>False</stp>
        <tr r="B160" s="1"/>
      </tp>
      <tp>
        <v>40148</v>
        <stp/>
        <stp>StudyData</stp>
        <stp>ZCE</stp>
        <stp>Bar</stp>
        <stp/>
        <stp>Time</stp>
        <stp>AM</stp>
        <stp>-158</stp>
        <stp>All</stp>
        <stp/>
        <stp/>
        <stp>False</stp>
        <tr r="B160" s="4"/>
      </tp>
      <tp>
        <v>40182</v>
        <stp/>
        <stp>StudyData</stp>
        <stp>ZSE</stp>
        <stp>Bar</stp>
        <stp/>
        <stp>Time</stp>
        <stp>AM</stp>
        <stp>-157</stp>
        <stp>All</stp>
        <stp/>
        <stp/>
        <stp>False</stp>
        <tr r="B159" s="1"/>
      </tp>
      <tp>
        <v>40182</v>
        <stp/>
        <stp>StudyData</stp>
        <stp>ZCE</stp>
        <stp>Bar</stp>
        <stp/>
        <stp>Time</stp>
        <stp>AM</stp>
        <stp>-157</stp>
        <stp>All</stp>
        <stp/>
        <stp/>
        <stp>False</stp>
        <tr r="B159" s="4"/>
      </tp>
      <tp>
        <v>40210</v>
        <stp/>
        <stp>StudyData</stp>
        <stp>ZSE</stp>
        <stp>Bar</stp>
        <stp/>
        <stp>Time</stp>
        <stp>AM</stp>
        <stp>-156</stp>
        <stp>All</stp>
        <stp/>
        <stp/>
        <stp>False</stp>
        <tr r="B158" s="1"/>
      </tp>
      <tp>
        <v>40210</v>
        <stp/>
        <stp>StudyData</stp>
        <stp>ZCE</stp>
        <stp>Bar</stp>
        <stp/>
        <stp>Time</stp>
        <stp>AM</stp>
        <stp>-156</stp>
        <stp>All</stp>
        <stp/>
        <stp/>
        <stp>False</stp>
        <tr r="B158" s="4"/>
      </tp>
      <tp>
        <v>40238</v>
        <stp/>
        <stp>StudyData</stp>
        <stp>ZSE</stp>
        <stp>Bar</stp>
        <stp/>
        <stp>Time</stp>
        <stp>AM</stp>
        <stp>-155</stp>
        <stp>All</stp>
        <stp/>
        <stp/>
        <stp>False</stp>
        <tr r="B157" s="1"/>
      </tp>
      <tp>
        <v>40238</v>
        <stp/>
        <stp>StudyData</stp>
        <stp>ZCE</stp>
        <stp>Bar</stp>
        <stp/>
        <stp>Time</stp>
        <stp>AM</stp>
        <stp>-155</stp>
        <stp>All</stp>
        <stp/>
        <stp/>
        <stp>False</stp>
        <tr r="B157" s="4"/>
      </tp>
      <tp>
        <v>40269</v>
        <stp/>
        <stp>StudyData</stp>
        <stp>ZSE</stp>
        <stp>Bar</stp>
        <stp/>
        <stp>Time</stp>
        <stp>AM</stp>
        <stp>-154</stp>
        <stp>All</stp>
        <stp/>
        <stp/>
        <stp>False</stp>
        <tr r="B156" s="1"/>
      </tp>
      <tp>
        <v>40269</v>
        <stp/>
        <stp>StudyData</stp>
        <stp>ZCE</stp>
        <stp>Bar</stp>
        <stp/>
        <stp>Time</stp>
        <stp>AM</stp>
        <stp>-154</stp>
        <stp>All</stp>
        <stp/>
        <stp/>
        <stp>False</stp>
        <tr r="B156" s="4"/>
      </tp>
      <tp>
        <v>40301</v>
        <stp/>
        <stp>StudyData</stp>
        <stp>ZSE</stp>
        <stp>Bar</stp>
        <stp/>
        <stp>Time</stp>
        <stp>AM</stp>
        <stp>-153</stp>
        <stp>All</stp>
        <stp/>
        <stp/>
        <stp>False</stp>
        <tr r="B155" s="1"/>
      </tp>
      <tp>
        <v>40301</v>
        <stp/>
        <stp>StudyData</stp>
        <stp>ZCE</stp>
        <stp>Bar</stp>
        <stp/>
        <stp>Time</stp>
        <stp>AM</stp>
        <stp>-153</stp>
        <stp>All</stp>
        <stp/>
        <stp/>
        <stp>False</stp>
        <tr r="B155" s="4"/>
      </tp>
      <tp>
        <v>40330</v>
        <stp/>
        <stp>StudyData</stp>
        <stp>ZSE</stp>
        <stp>Bar</stp>
        <stp/>
        <stp>Time</stp>
        <stp>AM</stp>
        <stp>-152</stp>
        <stp>All</stp>
        <stp/>
        <stp/>
        <stp>False</stp>
        <tr r="B154" s="1"/>
      </tp>
      <tp>
        <v>40330</v>
        <stp/>
        <stp>StudyData</stp>
        <stp>ZCE</stp>
        <stp>Bar</stp>
        <stp/>
        <stp>Time</stp>
        <stp>AM</stp>
        <stp>-152</stp>
        <stp>All</stp>
        <stp/>
        <stp/>
        <stp>False</stp>
        <tr r="B154" s="4"/>
      </tp>
      <tp>
        <v>40360</v>
        <stp/>
        <stp>StudyData</stp>
        <stp>ZSE</stp>
        <stp>Bar</stp>
        <stp/>
        <stp>Time</stp>
        <stp>AM</stp>
        <stp>-151</stp>
        <stp>All</stp>
        <stp/>
        <stp/>
        <stp>False</stp>
        <tr r="B153" s="1"/>
      </tp>
      <tp>
        <v>40360</v>
        <stp/>
        <stp>StudyData</stp>
        <stp>ZCE</stp>
        <stp>Bar</stp>
        <stp/>
        <stp>Time</stp>
        <stp>AM</stp>
        <stp>-151</stp>
        <stp>All</stp>
        <stp/>
        <stp/>
        <stp>False</stp>
        <tr r="B153" s="4"/>
      </tp>
      <tp>
        <v>40392</v>
        <stp/>
        <stp>StudyData</stp>
        <stp>ZSE</stp>
        <stp>Bar</stp>
        <stp/>
        <stp>Time</stp>
        <stp>AM</stp>
        <stp>-150</stp>
        <stp>All</stp>
        <stp/>
        <stp/>
        <stp>False</stp>
        <tr r="B152" s="1"/>
      </tp>
      <tp>
        <v>40392</v>
        <stp/>
        <stp>StudyData</stp>
        <stp>ZCE</stp>
        <stp>Bar</stp>
        <stp/>
        <stp>Time</stp>
        <stp>AM</stp>
        <stp>-150</stp>
        <stp>All</stp>
        <stp/>
        <stp/>
        <stp>False</stp>
        <tr r="B152" s="4"/>
      </tp>
      <tp>
        <v>40422</v>
        <stp/>
        <stp>StudyData</stp>
        <stp>ZSE</stp>
        <stp>Bar</stp>
        <stp/>
        <stp>Time</stp>
        <stp>AM</stp>
        <stp>-149</stp>
        <stp>All</stp>
        <stp/>
        <stp/>
        <stp>False</stp>
        <tr r="B151" s="1"/>
      </tp>
      <tp>
        <v>40422</v>
        <stp/>
        <stp>StudyData</stp>
        <stp>ZCE</stp>
        <stp>Bar</stp>
        <stp/>
        <stp>Time</stp>
        <stp>AM</stp>
        <stp>-149</stp>
        <stp>All</stp>
        <stp/>
        <stp/>
        <stp>False</stp>
        <tr r="B151" s="4"/>
      </tp>
      <tp>
        <v>40452</v>
        <stp/>
        <stp>StudyData</stp>
        <stp>ZSE</stp>
        <stp>Bar</stp>
        <stp/>
        <stp>Time</stp>
        <stp>AM</stp>
        <stp>-148</stp>
        <stp>All</stp>
        <stp/>
        <stp/>
        <stp>False</stp>
        <tr r="B150" s="1"/>
      </tp>
      <tp>
        <v>40452</v>
        <stp/>
        <stp>StudyData</stp>
        <stp>ZCE</stp>
        <stp>Bar</stp>
        <stp/>
        <stp>Time</stp>
        <stp>AM</stp>
        <stp>-148</stp>
        <stp>All</stp>
        <stp/>
        <stp/>
        <stp>False</stp>
        <tr r="B150" s="4"/>
      </tp>
      <tp>
        <v>40483</v>
        <stp/>
        <stp>StudyData</stp>
        <stp>ZSE</stp>
        <stp>Bar</stp>
        <stp/>
        <stp>Time</stp>
        <stp>AM</stp>
        <stp>-147</stp>
        <stp>All</stp>
        <stp/>
        <stp/>
        <stp>False</stp>
        <tr r="B149" s="1"/>
      </tp>
      <tp>
        <v>40483</v>
        <stp/>
        <stp>StudyData</stp>
        <stp>ZCE</stp>
        <stp>Bar</stp>
        <stp/>
        <stp>Time</stp>
        <stp>AM</stp>
        <stp>-147</stp>
        <stp>All</stp>
        <stp/>
        <stp/>
        <stp>False</stp>
        <tr r="B149" s="4"/>
      </tp>
      <tp>
        <v>40513</v>
        <stp/>
        <stp>StudyData</stp>
        <stp>ZSE</stp>
        <stp>Bar</stp>
        <stp/>
        <stp>Time</stp>
        <stp>AM</stp>
        <stp>-146</stp>
        <stp>All</stp>
        <stp/>
        <stp/>
        <stp>False</stp>
        <tr r="B148" s="1"/>
      </tp>
      <tp>
        <v>40513</v>
        <stp/>
        <stp>StudyData</stp>
        <stp>ZCE</stp>
        <stp>Bar</stp>
        <stp/>
        <stp>Time</stp>
        <stp>AM</stp>
        <stp>-146</stp>
        <stp>All</stp>
        <stp/>
        <stp/>
        <stp>False</stp>
        <tr r="B148" s="4"/>
      </tp>
      <tp>
        <v>40546</v>
        <stp/>
        <stp>StudyData</stp>
        <stp>ZSE</stp>
        <stp>Bar</stp>
        <stp/>
        <stp>Time</stp>
        <stp>AM</stp>
        <stp>-145</stp>
        <stp>All</stp>
        <stp/>
        <stp/>
        <stp>False</stp>
        <tr r="B147" s="1"/>
      </tp>
      <tp>
        <v>40546</v>
        <stp/>
        <stp>StudyData</stp>
        <stp>ZCE</stp>
        <stp>Bar</stp>
        <stp/>
        <stp>Time</stp>
        <stp>AM</stp>
        <stp>-145</stp>
        <stp>All</stp>
        <stp/>
        <stp/>
        <stp>False</stp>
        <tr r="B147" s="4"/>
      </tp>
      <tp>
        <v>40575</v>
        <stp/>
        <stp>StudyData</stp>
        <stp>ZSE</stp>
        <stp>Bar</stp>
        <stp/>
        <stp>Time</stp>
        <stp>AM</stp>
        <stp>-144</stp>
        <stp>All</stp>
        <stp/>
        <stp/>
        <stp>False</stp>
        <tr r="B146" s="1"/>
      </tp>
      <tp>
        <v>40575</v>
        <stp/>
        <stp>StudyData</stp>
        <stp>ZCE</stp>
        <stp>Bar</stp>
        <stp/>
        <stp>Time</stp>
        <stp>AM</stp>
        <stp>-144</stp>
        <stp>All</stp>
        <stp/>
        <stp/>
        <stp>False</stp>
        <tr r="B146" s="4"/>
      </tp>
      <tp>
        <v>40603</v>
        <stp/>
        <stp>StudyData</stp>
        <stp>ZSE</stp>
        <stp>Bar</stp>
        <stp/>
        <stp>Time</stp>
        <stp>AM</stp>
        <stp>-143</stp>
        <stp>All</stp>
        <stp/>
        <stp/>
        <stp>False</stp>
        <tr r="B145" s="1"/>
      </tp>
      <tp>
        <v>40603</v>
        <stp/>
        <stp>StudyData</stp>
        <stp>ZCE</stp>
        <stp>Bar</stp>
        <stp/>
        <stp>Time</stp>
        <stp>AM</stp>
        <stp>-143</stp>
        <stp>All</stp>
        <stp/>
        <stp/>
        <stp>False</stp>
        <tr r="B145" s="4"/>
      </tp>
      <tp>
        <v>40634</v>
        <stp/>
        <stp>StudyData</stp>
        <stp>ZSE</stp>
        <stp>Bar</stp>
        <stp/>
        <stp>Time</stp>
        <stp>AM</stp>
        <stp>-142</stp>
        <stp>All</stp>
        <stp/>
        <stp/>
        <stp>False</stp>
        <tr r="B144" s="1"/>
      </tp>
      <tp>
        <v>40634</v>
        <stp/>
        <stp>StudyData</stp>
        <stp>ZCE</stp>
        <stp>Bar</stp>
        <stp/>
        <stp>Time</stp>
        <stp>AM</stp>
        <stp>-142</stp>
        <stp>All</stp>
        <stp/>
        <stp/>
        <stp>False</stp>
        <tr r="B144" s="4"/>
      </tp>
      <tp>
        <v>40665</v>
        <stp/>
        <stp>StudyData</stp>
        <stp>ZSE</stp>
        <stp>Bar</stp>
        <stp/>
        <stp>Time</stp>
        <stp>AM</stp>
        <stp>-141</stp>
        <stp>All</stp>
        <stp/>
        <stp/>
        <stp>False</stp>
        <tr r="B143" s="1"/>
      </tp>
      <tp>
        <v>40665</v>
        <stp/>
        <stp>StudyData</stp>
        <stp>ZCE</stp>
        <stp>Bar</stp>
        <stp/>
        <stp>Time</stp>
        <stp>AM</stp>
        <stp>-141</stp>
        <stp>All</stp>
        <stp/>
        <stp/>
        <stp>False</stp>
        <tr r="B143" s="4"/>
      </tp>
      <tp>
        <v>40695</v>
        <stp/>
        <stp>StudyData</stp>
        <stp>ZSE</stp>
        <stp>Bar</stp>
        <stp/>
        <stp>Time</stp>
        <stp>AM</stp>
        <stp>-140</stp>
        <stp>All</stp>
        <stp/>
        <stp/>
        <stp>False</stp>
        <tr r="B142" s="1"/>
      </tp>
      <tp>
        <v>40695</v>
        <stp/>
        <stp>StudyData</stp>
        <stp>ZCE</stp>
        <stp>Bar</stp>
        <stp/>
        <stp>Time</stp>
        <stp>AM</stp>
        <stp>-140</stp>
        <stp>All</stp>
        <stp/>
        <stp/>
        <stp>False</stp>
        <tr r="B142" s="4"/>
      </tp>
      <tp>
        <v>39510</v>
        <stp/>
        <stp>StudyData</stp>
        <stp>ZSE</stp>
        <stp>Bar</stp>
        <stp/>
        <stp>Time</stp>
        <stp>AM</stp>
        <stp>-179</stp>
        <stp>All</stp>
        <stp/>
        <stp/>
        <stp>False</stp>
        <tr r="B181" s="1"/>
      </tp>
      <tp>
        <v>39510</v>
        <stp/>
        <stp>StudyData</stp>
        <stp>ZCE</stp>
        <stp>Bar</stp>
        <stp/>
        <stp>Time</stp>
        <stp>AM</stp>
        <stp>-179</stp>
        <stp>All</stp>
        <stp/>
        <stp/>
        <stp>False</stp>
        <tr r="B181" s="4"/>
      </tp>
      <tp>
        <v>39539</v>
        <stp/>
        <stp>StudyData</stp>
        <stp>ZSE</stp>
        <stp>Bar</stp>
        <stp/>
        <stp>Time</stp>
        <stp>AM</stp>
        <stp>-178</stp>
        <stp>All</stp>
        <stp/>
        <stp/>
        <stp>False</stp>
        <tr r="B180" s="1"/>
      </tp>
      <tp>
        <v>39539</v>
        <stp/>
        <stp>StudyData</stp>
        <stp>ZCE</stp>
        <stp>Bar</stp>
        <stp/>
        <stp>Time</stp>
        <stp>AM</stp>
        <stp>-178</stp>
        <stp>All</stp>
        <stp/>
        <stp/>
        <stp>False</stp>
        <tr r="B180" s="4"/>
      </tp>
      <tp>
        <v>39569</v>
        <stp/>
        <stp>StudyData</stp>
        <stp>ZSE</stp>
        <stp>Bar</stp>
        <stp/>
        <stp>Time</stp>
        <stp>AM</stp>
        <stp>-177</stp>
        <stp>All</stp>
        <stp/>
        <stp/>
        <stp>False</stp>
        <tr r="B179" s="1"/>
      </tp>
      <tp>
        <v>39569</v>
        <stp/>
        <stp>StudyData</stp>
        <stp>ZCE</stp>
        <stp>Bar</stp>
        <stp/>
        <stp>Time</stp>
        <stp>AM</stp>
        <stp>-177</stp>
        <stp>All</stp>
        <stp/>
        <stp/>
        <stp>False</stp>
        <tr r="B179" s="4"/>
      </tp>
      <tp>
        <v>39601</v>
        <stp/>
        <stp>StudyData</stp>
        <stp>ZSE</stp>
        <stp>Bar</stp>
        <stp/>
        <stp>Time</stp>
        <stp>AM</stp>
        <stp>-176</stp>
        <stp>All</stp>
        <stp/>
        <stp/>
        <stp>False</stp>
        <tr r="B178" s="1"/>
      </tp>
      <tp>
        <v>39601</v>
        <stp/>
        <stp>StudyData</stp>
        <stp>ZCE</stp>
        <stp>Bar</stp>
        <stp/>
        <stp>Time</stp>
        <stp>AM</stp>
        <stp>-176</stp>
        <stp>All</stp>
        <stp/>
        <stp/>
        <stp>False</stp>
        <tr r="B178" s="4"/>
      </tp>
      <tp>
        <v>39630</v>
        <stp/>
        <stp>StudyData</stp>
        <stp>ZSE</stp>
        <stp>Bar</stp>
        <stp/>
        <stp>Time</stp>
        <stp>AM</stp>
        <stp>-175</stp>
        <stp>All</stp>
        <stp/>
        <stp/>
        <stp>False</stp>
        <tr r="B177" s="1"/>
      </tp>
      <tp>
        <v>39630</v>
        <stp/>
        <stp>StudyData</stp>
        <stp>ZCE</stp>
        <stp>Bar</stp>
        <stp/>
        <stp>Time</stp>
        <stp>AM</stp>
        <stp>-175</stp>
        <stp>All</stp>
        <stp/>
        <stp/>
        <stp>False</stp>
        <tr r="B177" s="4"/>
      </tp>
      <tp>
        <v>39661</v>
        <stp/>
        <stp>StudyData</stp>
        <stp>ZSE</stp>
        <stp>Bar</stp>
        <stp/>
        <stp>Time</stp>
        <stp>AM</stp>
        <stp>-174</stp>
        <stp>All</stp>
        <stp/>
        <stp/>
        <stp>False</stp>
        <tr r="B176" s="1"/>
      </tp>
      <tp>
        <v>39661</v>
        <stp/>
        <stp>StudyData</stp>
        <stp>ZCE</stp>
        <stp>Bar</stp>
        <stp/>
        <stp>Time</stp>
        <stp>AM</stp>
        <stp>-174</stp>
        <stp>All</stp>
        <stp/>
        <stp/>
        <stp>False</stp>
        <tr r="B176" s="4"/>
      </tp>
      <tp>
        <v>39693</v>
        <stp/>
        <stp>StudyData</stp>
        <stp>ZSE</stp>
        <stp>Bar</stp>
        <stp/>
        <stp>Time</stp>
        <stp>AM</stp>
        <stp>-173</stp>
        <stp>All</stp>
        <stp/>
        <stp/>
        <stp>False</stp>
        <tr r="B175" s="1"/>
      </tp>
      <tp>
        <v>39693</v>
        <stp/>
        <stp>StudyData</stp>
        <stp>ZCE</stp>
        <stp>Bar</stp>
        <stp/>
        <stp>Time</stp>
        <stp>AM</stp>
        <stp>-173</stp>
        <stp>All</stp>
        <stp/>
        <stp/>
        <stp>False</stp>
        <tr r="B175" s="4"/>
      </tp>
      <tp>
        <v>39722</v>
        <stp/>
        <stp>StudyData</stp>
        <stp>ZSE</stp>
        <stp>Bar</stp>
        <stp/>
        <stp>Time</stp>
        <stp>AM</stp>
        <stp>-172</stp>
        <stp>All</stp>
        <stp/>
        <stp/>
        <stp>False</stp>
        <tr r="B174" s="1"/>
      </tp>
      <tp>
        <v>39722</v>
        <stp/>
        <stp>StudyData</stp>
        <stp>ZCE</stp>
        <stp>Bar</stp>
        <stp/>
        <stp>Time</stp>
        <stp>AM</stp>
        <stp>-172</stp>
        <stp>All</stp>
        <stp/>
        <stp/>
        <stp>False</stp>
        <tr r="B174" s="4"/>
      </tp>
      <tp>
        <v>39755</v>
        <stp/>
        <stp>StudyData</stp>
        <stp>ZSE</stp>
        <stp>Bar</stp>
        <stp/>
        <stp>Time</stp>
        <stp>AM</stp>
        <stp>-171</stp>
        <stp>All</stp>
        <stp/>
        <stp/>
        <stp>False</stp>
        <tr r="B173" s="1"/>
      </tp>
      <tp>
        <v>39755</v>
        <stp/>
        <stp>StudyData</stp>
        <stp>ZCE</stp>
        <stp>Bar</stp>
        <stp/>
        <stp>Time</stp>
        <stp>AM</stp>
        <stp>-171</stp>
        <stp>All</stp>
        <stp/>
        <stp/>
        <stp>False</stp>
        <tr r="B173" s="4"/>
      </tp>
      <tp>
        <v>39783</v>
        <stp/>
        <stp>StudyData</stp>
        <stp>ZSE</stp>
        <stp>Bar</stp>
        <stp/>
        <stp>Time</stp>
        <stp>AM</stp>
        <stp>-170</stp>
        <stp>All</stp>
        <stp/>
        <stp/>
        <stp>False</stp>
        <tr r="B172" s="1"/>
      </tp>
      <tp>
        <v>39783</v>
        <stp/>
        <stp>StudyData</stp>
        <stp>ZCE</stp>
        <stp>Bar</stp>
        <stp/>
        <stp>Time</stp>
        <stp>AM</stp>
        <stp>-170</stp>
        <stp>All</stp>
        <stp/>
        <stp/>
        <stp>False</stp>
        <tr r="B172" s="4"/>
      </tp>
      <tp>
        <v>39815</v>
        <stp/>
        <stp>StudyData</stp>
        <stp>ZSE</stp>
        <stp>Bar</stp>
        <stp/>
        <stp>Time</stp>
        <stp>AM</stp>
        <stp>-169</stp>
        <stp>All</stp>
        <stp/>
        <stp/>
        <stp>False</stp>
        <tr r="B171" s="1"/>
      </tp>
      <tp>
        <v>39815</v>
        <stp/>
        <stp>StudyData</stp>
        <stp>ZCE</stp>
        <stp>Bar</stp>
        <stp/>
        <stp>Time</stp>
        <stp>AM</stp>
        <stp>-169</stp>
        <stp>All</stp>
        <stp/>
        <stp/>
        <stp>False</stp>
        <tr r="B171" s="4"/>
      </tp>
      <tp>
        <v>39846</v>
        <stp/>
        <stp>StudyData</stp>
        <stp>ZSE</stp>
        <stp>Bar</stp>
        <stp/>
        <stp>Time</stp>
        <stp>AM</stp>
        <stp>-168</stp>
        <stp>All</stp>
        <stp/>
        <stp/>
        <stp>False</stp>
        <tr r="B170" s="1"/>
      </tp>
      <tp>
        <v>39846</v>
        <stp/>
        <stp>StudyData</stp>
        <stp>ZCE</stp>
        <stp>Bar</stp>
        <stp/>
        <stp>Time</stp>
        <stp>AM</stp>
        <stp>-168</stp>
        <stp>All</stp>
        <stp/>
        <stp/>
        <stp>False</stp>
        <tr r="B170" s="4"/>
      </tp>
      <tp>
        <v>39874</v>
        <stp/>
        <stp>StudyData</stp>
        <stp>ZSE</stp>
        <stp>Bar</stp>
        <stp/>
        <stp>Time</stp>
        <stp>AM</stp>
        <stp>-167</stp>
        <stp>All</stp>
        <stp/>
        <stp/>
        <stp>False</stp>
        <tr r="B169" s="1"/>
      </tp>
      <tp>
        <v>39874</v>
        <stp/>
        <stp>StudyData</stp>
        <stp>ZCE</stp>
        <stp>Bar</stp>
        <stp/>
        <stp>Time</stp>
        <stp>AM</stp>
        <stp>-167</stp>
        <stp>All</stp>
        <stp/>
        <stp/>
        <stp>False</stp>
        <tr r="B169" s="4"/>
      </tp>
      <tp>
        <v>39904</v>
        <stp/>
        <stp>StudyData</stp>
        <stp>ZSE</stp>
        <stp>Bar</stp>
        <stp/>
        <stp>Time</stp>
        <stp>AM</stp>
        <stp>-166</stp>
        <stp>All</stp>
        <stp/>
        <stp/>
        <stp>False</stp>
        <tr r="B168" s="1"/>
      </tp>
      <tp>
        <v>39904</v>
        <stp/>
        <stp>StudyData</stp>
        <stp>ZCE</stp>
        <stp>Bar</stp>
        <stp/>
        <stp>Time</stp>
        <stp>AM</stp>
        <stp>-166</stp>
        <stp>All</stp>
        <stp/>
        <stp/>
        <stp>False</stp>
        <tr r="B168" s="4"/>
      </tp>
      <tp>
        <v>39934</v>
        <stp/>
        <stp>StudyData</stp>
        <stp>ZSE</stp>
        <stp>Bar</stp>
        <stp/>
        <stp>Time</stp>
        <stp>AM</stp>
        <stp>-165</stp>
        <stp>All</stp>
        <stp/>
        <stp/>
        <stp>False</stp>
        <tr r="B167" s="1"/>
      </tp>
      <tp>
        <v>39934</v>
        <stp/>
        <stp>StudyData</stp>
        <stp>ZCE</stp>
        <stp>Bar</stp>
        <stp/>
        <stp>Time</stp>
        <stp>AM</stp>
        <stp>-165</stp>
        <stp>All</stp>
        <stp/>
        <stp/>
        <stp>False</stp>
        <tr r="B167" s="4"/>
      </tp>
      <tp>
        <v>39965</v>
        <stp/>
        <stp>StudyData</stp>
        <stp>ZSE</stp>
        <stp>Bar</stp>
        <stp/>
        <stp>Time</stp>
        <stp>AM</stp>
        <stp>-164</stp>
        <stp>All</stp>
        <stp/>
        <stp/>
        <stp>False</stp>
        <tr r="B166" s="1"/>
      </tp>
      <tp>
        <v>39965</v>
        <stp/>
        <stp>StudyData</stp>
        <stp>ZCE</stp>
        <stp>Bar</stp>
        <stp/>
        <stp>Time</stp>
        <stp>AM</stp>
        <stp>-164</stp>
        <stp>All</stp>
        <stp/>
        <stp/>
        <stp>False</stp>
        <tr r="B166" s="4"/>
      </tp>
      <tp>
        <v>39995</v>
        <stp/>
        <stp>StudyData</stp>
        <stp>ZSE</stp>
        <stp>Bar</stp>
        <stp/>
        <stp>Time</stp>
        <stp>AM</stp>
        <stp>-163</stp>
        <stp>All</stp>
        <stp/>
        <stp/>
        <stp>False</stp>
        <tr r="B165" s="1"/>
      </tp>
      <tp>
        <v>39995</v>
        <stp/>
        <stp>StudyData</stp>
        <stp>ZCE</stp>
        <stp>Bar</stp>
        <stp/>
        <stp>Time</stp>
        <stp>AM</stp>
        <stp>-163</stp>
        <stp>All</stp>
        <stp/>
        <stp/>
        <stp>False</stp>
        <tr r="B165" s="4"/>
      </tp>
      <tp>
        <v>40028</v>
        <stp/>
        <stp>StudyData</stp>
        <stp>ZSE</stp>
        <stp>Bar</stp>
        <stp/>
        <stp>Time</stp>
        <stp>AM</stp>
        <stp>-162</stp>
        <stp>All</stp>
        <stp/>
        <stp/>
        <stp>False</stp>
        <tr r="B164" s="1"/>
      </tp>
      <tp>
        <v>40028</v>
        <stp/>
        <stp>StudyData</stp>
        <stp>ZCE</stp>
        <stp>Bar</stp>
        <stp/>
        <stp>Time</stp>
        <stp>AM</stp>
        <stp>-162</stp>
        <stp>All</stp>
        <stp/>
        <stp/>
        <stp>False</stp>
        <tr r="B164" s="4"/>
      </tp>
      <tp>
        <v>40057</v>
        <stp/>
        <stp>StudyData</stp>
        <stp>ZSE</stp>
        <stp>Bar</stp>
        <stp/>
        <stp>Time</stp>
        <stp>AM</stp>
        <stp>-161</stp>
        <stp>All</stp>
        <stp/>
        <stp/>
        <stp>False</stp>
        <tr r="B163" s="1"/>
      </tp>
      <tp>
        <v>40057</v>
        <stp/>
        <stp>StudyData</stp>
        <stp>ZCE</stp>
        <stp>Bar</stp>
        <stp/>
        <stp>Time</stp>
        <stp>AM</stp>
        <stp>-161</stp>
        <stp>All</stp>
        <stp/>
        <stp/>
        <stp>False</stp>
        <tr r="B163" s="4"/>
      </tp>
      <tp>
        <v>40087</v>
        <stp/>
        <stp>StudyData</stp>
        <stp>ZSE</stp>
        <stp>Bar</stp>
        <stp/>
        <stp>Time</stp>
        <stp>AM</stp>
        <stp>-160</stp>
        <stp>All</stp>
        <stp/>
        <stp/>
        <stp>False</stp>
        <tr r="B162" s="1"/>
      </tp>
      <tp>
        <v>40087</v>
        <stp/>
        <stp>StudyData</stp>
        <stp>ZCE</stp>
        <stp>Bar</stp>
        <stp/>
        <stp>Time</stp>
        <stp>AM</stp>
        <stp>-160</stp>
        <stp>All</stp>
        <stp/>
        <stp/>
        <stp>False</stp>
        <tr r="B162" s="4"/>
      </tp>
      <tp>
        <v>1068.25</v>
        <stp/>
        <stp>StudyData</stp>
        <stp>ZSE</stp>
        <stp>Bar</stp>
        <stp/>
        <stp>High</stp>
        <stp>AM</stp>
        <stp>-98</stp>
        <stp>All</stp>
        <stp/>
        <stp/>
        <stp>FALSE</stp>
        <stp>T</stp>
        <tr r="D100" s="1"/>
      </tp>
      <tp>
        <v>919.75</v>
        <stp/>
        <stp>StudyData</stp>
        <stp>ZSE</stp>
        <stp>Bar</stp>
        <stp/>
        <stp>High</stp>
        <stp>AM</stp>
        <stp>-88</stp>
        <stp>All</stp>
        <stp/>
        <stp/>
        <stp>FALSE</stp>
        <stp>T</stp>
        <tr r="D90" s="1"/>
      </tp>
      <tp>
        <v>956.25</v>
        <stp/>
        <stp>StudyData</stp>
        <stp>ZSE</stp>
        <stp>Bar</stp>
        <stp/>
        <stp>High</stp>
        <stp>AM</stp>
        <stp>-38</stp>
        <stp>All</stp>
        <stp/>
        <stp/>
        <stp>FALSE</stp>
        <stp>T</stp>
        <tr r="D40" s="1"/>
      </tp>
      <tp>
        <v>1089.75</v>
        <stp/>
        <stp>StudyData</stp>
        <stp>ZSE</stp>
        <stp>Bar</stp>
        <stp/>
        <stp>High</stp>
        <stp>AM</stp>
        <stp>-28</stp>
        <stp>All</stp>
        <stp/>
        <stp/>
        <stp>FALSE</stp>
        <stp>T</stp>
        <tr r="D30" s="1"/>
      </tp>
      <tp>
        <v>1379.75</v>
        <stp/>
        <stp>StudyData</stp>
        <stp>ZSE</stp>
        <stp>Bar</stp>
        <stp/>
        <stp>High</stp>
        <stp>AM</stp>
        <stp>-18</stp>
        <stp>All</stp>
        <stp/>
        <stp/>
        <stp>FALSE</stp>
        <stp>T</stp>
        <tr r="D20" s="1"/>
      </tp>
      <tp>
        <v>1020</v>
        <stp/>
        <stp>StudyData</stp>
        <stp>ZSE</stp>
        <stp>Bar</stp>
        <stp/>
        <stp>High</stp>
        <stp>AM</stp>
        <stp>-78</stp>
        <stp>All</stp>
        <stp/>
        <stp/>
        <stp>FALSE</stp>
        <stp>T</stp>
        <tr r="D80" s="1"/>
      </tp>
      <tp>
        <v>958</v>
        <stp/>
        <stp>StudyData</stp>
        <stp>ZSE</stp>
        <stp>Bar</stp>
        <stp/>
        <stp>High</stp>
        <stp>AM</stp>
        <stp>-68</stp>
        <stp>All</stp>
        <stp/>
        <stp/>
        <stp>FALSE</stp>
        <stp>T</stp>
        <tr r="D70" s="1"/>
      </tp>
      <tp>
        <v>1067.5</v>
        <stp/>
        <stp>StudyData</stp>
        <stp>ZSE</stp>
        <stp>Bar</stp>
        <stp/>
        <stp>High</stp>
        <stp>AM</stp>
        <stp>-58</stp>
        <stp>All</stp>
        <stp/>
        <stp/>
        <stp>FALSE</stp>
        <stp>T</stp>
        <tr r="D60" s="1"/>
      </tp>
      <tp>
        <v>931.25</v>
        <stp/>
        <stp>StudyData</stp>
        <stp>ZSE</stp>
        <stp>Bar</stp>
        <stp/>
        <stp>High</stp>
        <stp>AM</stp>
        <stp>-48</stp>
        <stp>All</stp>
        <stp/>
        <stp/>
        <stp>FALSE</stp>
        <stp>T</stp>
        <tr r="D50" s="1"/>
      </tp>
      <tp>
        <v>417</v>
        <stp/>
        <stp>StudyData</stp>
        <stp>ZCE</stp>
        <stp>Bar</stp>
        <stp/>
        <stp>High</stp>
        <stp>AM</stp>
        <stp>-98</stp>
        <stp>All</stp>
        <stp/>
        <stp/>
        <stp>FALSE</stp>
        <stp>T</stp>
        <tr r="D100" s="4"/>
      </tp>
      <tp>
        <v>399.75</v>
        <stp/>
        <stp>StudyData</stp>
        <stp>ZCE</stp>
        <stp>Bar</stp>
        <stp/>
        <stp>High</stp>
        <stp>AM</stp>
        <stp>-88</stp>
        <stp>All</stp>
        <stp/>
        <stp/>
        <stp>FALSE</stp>
        <stp>T</stp>
        <tr r="D90" s="4"/>
      </tp>
      <tp>
        <v>392</v>
        <stp/>
        <stp>StudyData</stp>
        <stp>ZCE</stp>
        <stp>Bar</stp>
        <stp/>
        <stp>High</stp>
        <stp>AM</stp>
        <stp>-38</stp>
        <stp>All</stp>
        <stp/>
        <stp/>
        <stp>FALSE</stp>
        <stp>T</stp>
        <tr r="D40" s="4"/>
      </tp>
      <tp>
        <v>422.25</v>
        <stp/>
        <stp>StudyData</stp>
        <stp>ZCE</stp>
        <stp>Bar</stp>
        <stp/>
        <stp>High</stp>
        <stp>AM</stp>
        <stp>-28</stp>
        <stp>All</stp>
        <stp/>
        <stp/>
        <stp>FALSE</stp>
        <stp>T</stp>
        <tr r="D30" s="4"/>
      </tp>
      <tp>
        <v>594.25</v>
        <stp/>
        <stp>StudyData</stp>
        <stp>ZCE</stp>
        <stp>Bar</stp>
        <stp/>
        <stp>High</stp>
        <stp>AM</stp>
        <stp>-18</stp>
        <stp>All</stp>
        <stp/>
        <stp/>
        <stp>FALSE</stp>
        <stp>T</stp>
        <tr r="D20" s="4"/>
      </tp>
      <tp>
        <v>344.25</v>
        <stp/>
        <stp>StudyData</stp>
        <stp>ZCE</stp>
        <stp>Bar</stp>
        <stp/>
        <stp>High</stp>
        <stp>AM</stp>
        <stp>-78</stp>
        <stp>All</stp>
        <stp/>
        <stp/>
        <stp>FALSE</stp>
        <stp>T</stp>
        <tr r="D80" s="4"/>
      </tp>
      <tp>
        <v>391.75</v>
        <stp/>
        <stp>StudyData</stp>
        <stp>ZCE</stp>
        <stp>Bar</stp>
        <stp/>
        <stp>High</stp>
        <stp>AM</stp>
        <stp>-68</stp>
        <stp>All</stp>
        <stp/>
        <stp/>
        <stp>FALSE</stp>
        <stp>T</stp>
        <tr r="D70" s="4"/>
      </tp>
      <tp>
        <v>404</v>
        <stp/>
        <stp>StudyData</stp>
        <stp>ZCE</stp>
        <stp>Bar</stp>
        <stp/>
        <stp>High</stp>
        <stp>AM</stp>
        <stp>-58</stp>
        <stp>All</stp>
        <stp/>
        <stp/>
        <stp>FALSE</stp>
        <stp>T</stp>
        <tr r="D60" s="4"/>
      </tp>
      <tp>
        <v>381.75</v>
        <stp/>
        <stp>StudyData</stp>
        <stp>ZCE</stp>
        <stp>Bar</stp>
        <stp/>
        <stp>High</stp>
        <stp>AM</stp>
        <stp>-48</stp>
        <stp>All</stp>
        <stp/>
        <stp/>
        <stp>FALSE</stp>
        <stp>T</stp>
        <tr r="D50" s="4"/>
      </tp>
      <tp>
        <v>35856</v>
        <stp/>
        <stp>StudyData</stp>
        <stp>ZSE</stp>
        <stp>Bar</stp>
        <stp/>
        <stp>Time</stp>
        <stp>AM</stp>
        <stp>-299</stp>
        <stp>All</stp>
        <stp/>
        <stp/>
        <stp>False</stp>
        <tr r="B301" s="1"/>
      </tp>
      <tp>
        <v>35856</v>
        <stp/>
        <stp>StudyData</stp>
        <stp>ZCE</stp>
        <stp>Bar</stp>
        <stp/>
        <stp>Time</stp>
        <stp>AM</stp>
        <stp>-299</stp>
        <stp>All</stp>
        <stp/>
        <stp/>
        <stp>False</stp>
        <tr r="B301" s="4"/>
      </tp>
      <tp>
        <v>35886</v>
        <stp/>
        <stp>StudyData</stp>
        <stp>ZSE</stp>
        <stp>Bar</stp>
        <stp/>
        <stp>Time</stp>
        <stp>AM</stp>
        <stp>-298</stp>
        <stp>All</stp>
        <stp/>
        <stp/>
        <stp>False</stp>
        <tr r="B300" s="1"/>
      </tp>
      <tp>
        <v>35886</v>
        <stp/>
        <stp>StudyData</stp>
        <stp>ZCE</stp>
        <stp>Bar</stp>
        <stp/>
        <stp>Time</stp>
        <stp>AM</stp>
        <stp>-298</stp>
        <stp>All</stp>
        <stp/>
        <stp/>
        <stp>False</stp>
        <tr r="B300" s="4"/>
      </tp>
      <tp>
        <v>35916</v>
        <stp/>
        <stp>StudyData</stp>
        <stp>ZSE</stp>
        <stp>Bar</stp>
        <stp/>
        <stp>Time</stp>
        <stp>AM</stp>
        <stp>-297</stp>
        <stp>All</stp>
        <stp/>
        <stp/>
        <stp>False</stp>
        <tr r="B299" s="1"/>
      </tp>
      <tp>
        <v>35916</v>
        <stp/>
        <stp>StudyData</stp>
        <stp>ZCE</stp>
        <stp>Bar</stp>
        <stp/>
        <stp>Time</stp>
        <stp>AM</stp>
        <stp>-297</stp>
        <stp>All</stp>
        <stp/>
        <stp/>
        <stp>False</stp>
        <tr r="B299" s="4"/>
      </tp>
      <tp>
        <v>35947</v>
        <stp/>
        <stp>StudyData</stp>
        <stp>ZSE</stp>
        <stp>Bar</stp>
        <stp/>
        <stp>Time</stp>
        <stp>AM</stp>
        <stp>-296</stp>
        <stp>All</stp>
        <stp/>
        <stp/>
        <stp>False</stp>
        <tr r="B298" s="1"/>
      </tp>
      <tp>
        <v>35947</v>
        <stp/>
        <stp>StudyData</stp>
        <stp>ZCE</stp>
        <stp>Bar</stp>
        <stp/>
        <stp>Time</stp>
        <stp>AM</stp>
        <stp>-296</stp>
        <stp>All</stp>
        <stp/>
        <stp/>
        <stp>False</stp>
        <tr r="B298" s="4"/>
      </tp>
      <tp>
        <v>35977</v>
        <stp/>
        <stp>StudyData</stp>
        <stp>ZSE</stp>
        <stp>Bar</stp>
        <stp/>
        <stp>Time</stp>
        <stp>AM</stp>
        <stp>-295</stp>
        <stp>All</stp>
        <stp/>
        <stp/>
        <stp>False</stp>
        <tr r="B297" s="1"/>
      </tp>
      <tp>
        <v>35977</v>
        <stp/>
        <stp>StudyData</stp>
        <stp>ZCE</stp>
        <stp>Bar</stp>
        <stp/>
        <stp>Time</stp>
        <stp>AM</stp>
        <stp>-295</stp>
        <stp>All</stp>
        <stp/>
        <stp/>
        <stp>False</stp>
        <tr r="B297" s="4"/>
      </tp>
      <tp>
        <v>36010</v>
        <stp/>
        <stp>StudyData</stp>
        <stp>ZSE</stp>
        <stp>Bar</stp>
        <stp/>
        <stp>Time</stp>
        <stp>AM</stp>
        <stp>-294</stp>
        <stp>All</stp>
        <stp/>
        <stp/>
        <stp>False</stp>
        <tr r="B296" s="1"/>
      </tp>
      <tp>
        <v>36010</v>
        <stp/>
        <stp>StudyData</stp>
        <stp>ZCE</stp>
        <stp>Bar</stp>
        <stp/>
        <stp>Time</stp>
        <stp>AM</stp>
        <stp>-294</stp>
        <stp>All</stp>
        <stp/>
        <stp/>
        <stp>False</stp>
        <tr r="B296" s="4"/>
      </tp>
      <tp>
        <v>36039</v>
        <stp/>
        <stp>StudyData</stp>
        <stp>ZSE</stp>
        <stp>Bar</stp>
        <stp/>
        <stp>Time</stp>
        <stp>AM</stp>
        <stp>-293</stp>
        <stp>All</stp>
        <stp/>
        <stp/>
        <stp>False</stp>
        <tr r="B295" s="1"/>
      </tp>
      <tp>
        <v>36039</v>
        <stp/>
        <stp>StudyData</stp>
        <stp>ZCE</stp>
        <stp>Bar</stp>
        <stp/>
        <stp>Time</stp>
        <stp>AM</stp>
        <stp>-293</stp>
        <stp>All</stp>
        <stp/>
        <stp/>
        <stp>False</stp>
        <tr r="B295" s="4"/>
      </tp>
      <tp>
        <v>36069</v>
        <stp/>
        <stp>StudyData</stp>
        <stp>ZSE</stp>
        <stp>Bar</stp>
        <stp/>
        <stp>Time</stp>
        <stp>AM</stp>
        <stp>-292</stp>
        <stp>All</stp>
        <stp/>
        <stp/>
        <stp>False</stp>
        <tr r="B294" s="1"/>
      </tp>
      <tp>
        <v>36069</v>
        <stp/>
        <stp>StudyData</stp>
        <stp>ZCE</stp>
        <stp>Bar</stp>
        <stp/>
        <stp>Time</stp>
        <stp>AM</stp>
        <stp>-292</stp>
        <stp>All</stp>
        <stp/>
        <stp/>
        <stp>False</stp>
        <tr r="B294" s="4"/>
      </tp>
      <tp>
        <v>36101</v>
        <stp/>
        <stp>StudyData</stp>
        <stp>ZSE</stp>
        <stp>Bar</stp>
        <stp/>
        <stp>Time</stp>
        <stp>AM</stp>
        <stp>-291</stp>
        <stp>All</stp>
        <stp/>
        <stp/>
        <stp>False</stp>
        <tr r="B293" s="1"/>
      </tp>
      <tp>
        <v>36101</v>
        <stp/>
        <stp>StudyData</stp>
        <stp>ZCE</stp>
        <stp>Bar</stp>
        <stp/>
        <stp>Time</stp>
        <stp>AM</stp>
        <stp>-291</stp>
        <stp>All</stp>
        <stp/>
        <stp/>
        <stp>False</stp>
        <tr r="B293" s="4"/>
      </tp>
      <tp>
        <v>36130</v>
        <stp/>
        <stp>StudyData</stp>
        <stp>ZSE</stp>
        <stp>Bar</stp>
        <stp/>
        <stp>Time</stp>
        <stp>AM</stp>
        <stp>-290</stp>
        <stp>All</stp>
        <stp/>
        <stp/>
        <stp>False</stp>
        <tr r="B292" s="1"/>
      </tp>
      <tp>
        <v>36130</v>
        <stp/>
        <stp>StudyData</stp>
        <stp>ZCE</stp>
        <stp>Bar</stp>
        <stp/>
        <stp>Time</stp>
        <stp>AM</stp>
        <stp>-290</stp>
        <stp>All</stp>
        <stp/>
        <stp/>
        <stp>False</stp>
        <tr r="B292" s="4"/>
      </tp>
      <tp>
        <v>36164</v>
        <stp/>
        <stp>StudyData</stp>
        <stp>ZSE</stp>
        <stp>Bar</stp>
        <stp/>
        <stp>Time</stp>
        <stp>AM</stp>
        <stp>-289</stp>
        <stp>All</stp>
        <stp/>
        <stp/>
        <stp>False</stp>
        <tr r="B291" s="1"/>
      </tp>
      <tp>
        <v>36164</v>
        <stp/>
        <stp>StudyData</stp>
        <stp>ZCE</stp>
        <stp>Bar</stp>
        <stp/>
        <stp>Time</stp>
        <stp>AM</stp>
        <stp>-289</stp>
        <stp>All</stp>
        <stp/>
        <stp/>
        <stp>False</stp>
        <tr r="B291" s="4"/>
      </tp>
      <tp>
        <v>36192</v>
        <stp/>
        <stp>StudyData</stp>
        <stp>ZSE</stp>
        <stp>Bar</stp>
        <stp/>
        <stp>Time</stp>
        <stp>AM</stp>
        <stp>-288</stp>
        <stp>All</stp>
        <stp/>
        <stp/>
        <stp>False</stp>
        <tr r="B290" s="1"/>
      </tp>
      <tp>
        <v>36192</v>
        <stp/>
        <stp>StudyData</stp>
        <stp>ZCE</stp>
        <stp>Bar</stp>
        <stp/>
        <stp>Time</stp>
        <stp>AM</stp>
        <stp>-288</stp>
        <stp>All</stp>
        <stp/>
        <stp/>
        <stp>False</stp>
        <tr r="B290" s="4"/>
      </tp>
      <tp>
        <v>36220</v>
        <stp/>
        <stp>StudyData</stp>
        <stp>ZSE</stp>
        <stp>Bar</stp>
        <stp/>
        <stp>Time</stp>
        <stp>AM</stp>
        <stp>-287</stp>
        <stp>All</stp>
        <stp/>
        <stp/>
        <stp>False</stp>
        <tr r="B289" s="1"/>
      </tp>
      <tp>
        <v>36220</v>
        <stp/>
        <stp>StudyData</stp>
        <stp>ZCE</stp>
        <stp>Bar</stp>
        <stp/>
        <stp>Time</stp>
        <stp>AM</stp>
        <stp>-287</stp>
        <stp>All</stp>
        <stp/>
        <stp/>
        <stp>False</stp>
        <tr r="B289" s="4"/>
      </tp>
      <tp>
        <v>36251</v>
        <stp/>
        <stp>StudyData</stp>
        <stp>ZSE</stp>
        <stp>Bar</stp>
        <stp/>
        <stp>Time</stp>
        <stp>AM</stp>
        <stp>-286</stp>
        <stp>All</stp>
        <stp/>
        <stp/>
        <stp>False</stp>
        <tr r="B288" s="1"/>
      </tp>
      <tp>
        <v>36251</v>
        <stp/>
        <stp>StudyData</stp>
        <stp>ZCE</stp>
        <stp>Bar</stp>
        <stp/>
        <stp>Time</stp>
        <stp>AM</stp>
        <stp>-286</stp>
        <stp>All</stp>
        <stp/>
        <stp/>
        <stp>False</stp>
        <tr r="B288" s="4"/>
      </tp>
      <tp>
        <v>36283</v>
        <stp/>
        <stp>StudyData</stp>
        <stp>ZSE</stp>
        <stp>Bar</stp>
        <stp/>
        <stp>Time</stp>
        <stp>AM</stp>
        <stp>-285</stp>
        <stp>All</stp>
        <stp/>
        <stp/>
        <stp>False</stp>
        <tr r="B287" s="1"/>
      </tp>
      <tp>
        <v>36283</v>
        <stp/>
        <stp>StudyData</stp>
        <stp>ZCE</stp>
        <stp>Bar</stp>
        <stp/>
        <stp>Time</stp>
        <stp>AM</stp>
        <stp>-285</stp>
        <stp>All</stp>
        <stp/>
        <stp/>
        <stp>False</stp>
        <tr r="B287" s="4"/>
      </tp>
      <tp>
        <v>36312</v>
        <stp/>
        <stp>StudyData</stp>
        <stp>ZSE</stp>
        <stp>Bar</stp>
        <stp/>
        <stp>Time</stp>
        <stp>AM</stp>
        <stp>-284</stp>
        <stp>All</stp>
        <stp/>
        <stp/>
        <stp>False</stp>
        <tr r="B286" s="1"/>
      </tp>
      <tp>
        <v>36312</v>
        <stp/>
        <stp>StudyData</stp>
        <stp>ZCE</stp>
        <stp>Bar</stp>
        <stp/>
        <stp>Time</stp>
        <stp>AM</stp>
        <stp>-284</stp>
        <stp>All</stp>
        <stp/>
        <stp/>
        <stp>False</stp>
        <tr r="B286" s="4"/>
      </tp>
      <tp>
        <v>36342</v>
        <stp/>
        <stp>StudyData</stp>
        <stp>ZSE</stp>
        <stp>Bar</stp>
        <stp/>
        <stp>Time</stp>
        <stp>AM</stp>
        <stp>-283</stp>
        <stp>All</stp>
        <stp/>
        <stp/>
        <stp>False</stp>
        <tr r="B285" s="1"/>
      </tp>
      <tp>
        <v>36342</v>
        <stp/>
        <stp>StudyData</stp>
        <stp>ZCE</stp>
        <stp>Bar</stp>
        <stp/>
        <stp>Time</stp>
        <stp>AM</stp>
        <stp>-283</stp>
        <stp>All</stp>
        <stp/>
        <stp/>
        <stp>False</stp>
        <tr r="B285" s="4"/>
      </tp>
      <tp>
        <v>36374</v>
        <stp/>
        <stp>StudyData</stp>
        <stp>ZSE</stp>
        <stp>Bar</stp>
        <stp/>
        <stp>Time</stp>
        <stp>AM</stp>
        <stp>-282</stp>
        <stp>All</stp>
        <stp/>
        <stp/>
        <stp>False</stp>
        <tr r="B284" s="1"/>
      </tp>
      <tp>
        <v>36374</v>
        <stp/>
        <stp>StudyData</stp>
        <stp>ZCE</stp>
        <stp>Bar</stp>
        <stp/>
        <stp>Time</stp>
        <stp>AM</stp>
        <stp>-282</stp>
        <stp>All</stp>
        <stp/>
        <stp/>
        <stp>False</stp>
        <tr r="B284" s="4"/>
      </tp>
      <tp>
        <v>36404</v>
        <stp/>
        <stp>StudyData</stp>
        <stp>ZSE</stp>
        <stp>Bar</stp>
        <stp/>
        <stp>Time</stp>
        <stp>AM</stp>
        <stp>-281</stp>
        <stp>All</stp>
        <stp/>
        <stp/>
        <stp>False</stp>
        <tr r="B283" s="1"/>
      </tp>
      <tp>
        <v>36404</v>
        <stp/>
        <stp>StudyData</stp>
        <stp>ZCE</stp>
        <stp>Bar</stp>
        <stp/>
        <stp>Time</stp>
        <stp>AM</stp>
        <stp>-281</stp>
        <stp>All</stp>
        <stp/>
        <stp/>
        <stp>False</stp>
        <tr r="B283" s="4"/>
      </tp>
      <tp>
        <v>36434</v>
        <stp/>
        <stp>StudyData</stp>
        <stp>ZSE</stp>
        <stp>Bar</stp>
        <stp/>
        <stp>Time</stp>
        <stp>AM</stp>
        <stp>-280</stp>
        <stp>All</stp>
        <stp/>
        <stp/>
        <stp>False</stp>
        <tr r="B282" s="1"/>
      </tp>
      <tp>
        <v>36434</v>
        <stp/>
        <stp>StudyData</stp>
        <stp>ZCE</stp>
        <stp>Bar</stp>
        <stp/>
        <stp>Time</stp>
        <stp>AM</stp>
        <stp>-280</stp>
        <stp>All</stp>
        <stp/>
        <stp/>
        <stp>False</stp>
        <tr r="B282" s="4"/>
      </tp>
      <tp>
        <v>38292</v>
        <stp/>
        <stp>StudyData</stp>
        <stp>ZSE</stp>
        <stp>Bar</stp>
        <stp/>
        <stp>Time</stp>
        <stp>AM</stp>
        <stp>-219</stp>
        <stp>All</stp>
        <stp/>
        <stp/>
        <stp>False</stp>
        <tr r="B221" s="1"/>
      </tp>
      <tp>
        <v>38292</v>
        <stp/>
        <stp>StudyData</stp>
        <stp>ZCE</stp>
        <stp>Bar</stp>
        <stp/>
        <stp>Time</stp>
        <stp>AM</stp>
        <stp>-219</stp>
        <stp>All</stp>
        <stp/>
        <stp/>
        <stp>False</stp>
        <tr r="B221" s="4"/>
      </tp>
      <tp>
        <v>38322</v>
        <stp/>
        <stp>StudyData</stp>
        <stp>ZSE</stp>
        <stp>Bar</stp>
        <stp/>
        <stp>Time</stp>
        <stp>AM</stp>
        <stp>-218</stp>
        <stp>All</stp>
        <stp/>
        <stp/>
        <stp>False</stp>
        <tr r="B220" s="1"/>
      </tp>
      <tp>
        <v>38322</v>
        <stp/>
        <stp>StudyData</stp>
        <stp>ZCE</stp>
        <stp>Bar</stp>
        <stp/>
        <stp>Time</stp>
        <stp>AM</stp>
        <stp>-218</stp>
        <stp>All</stp>
        <stp/>
        <stp/>
        <stp>False</stp>
        <tr r="B220" s="4"/>
      </tp>
      <tp>
        <v>38355</v>
        <stp/>
        <stp>StudyData</stp>
        <stp>ZSE</stp>
        <stp>Bar</stp>
        <stp/>
        <stp>Time</stp>
        <stp>AM</stp>
        <stp>-217</stp>
        <stp>All</stp>
        <stp/>
        <stp/>
        <stp>False</stp>
        <tr r="B219" s="1"/>
      </tp>
      <tp>
        <v>38355</v>
        <stp/>
        <stp>StudyData</stp>
        <stp>ZCE</stp>
        <stp>Bar</stp>
        <stp/>
        <stp>Time</stp>
        <stp>AM</stp>
        <stp>-217</stp>
        <stp>All</stp>
        <stp/>
        <stp/>
        <stp>False</stp>
        <tr r="B219" s="4"/>
      </tp>
      <tp>
        <v>38384</v>
        <stp/>
        <stp>StudyData</stp>
        <stp>ZSE</stp>
        <stp>Bar</stp>
        <stp/>
        <stp>Time</stp>
        <stp>AM</stp>
        <stp>-216</stp>
        <stp>All</stp>
        <stp/>
        <stp/>
        <stp>False</stp>
        <tr r="B218" s="1"/>
      </tp>
      <tp>
        <v>38384</v>
        <stp/>
        <stp>StudyData</stp>
        <stp>ZCE</stp>
        <stp>Bar</stp>
        <stp/>
        <stp>Time</stp>
        <stp>AM</stp>
        <stp>-216</stp>
        <stp>All</stp>
        <stp/>
        <stp/>
        <stp>False</stp>
        <tr r="B218" s="4"/>
      </tp>
      <tp>
        <v>38412</v>
        <stp/>
        <stp>StudyData</stp>
        <stp>ZSE</stp>
        <stp>Bar</stp>
        <stp/>
        <stp>Time</stp>
        <stp>AM</stp>
        <stp>-215</stp>
        <stp>All</stp>
        <stp/>
        <stp/>
        <stp>False</stp>
        <tr r="B217" s="1"/>
      </tp>
      <tp>
        <v>38412</v>
        <stp/>
        <stp>StudyData</stp>
        <stp>ZCE</stp>
        <stp>Bar</stp>
        <stp/>
        <stp>Time</stp>
        <stp>AM</stp>
        <stp>-215</stp>
        <stp>All</stp>
        <stp/>
        <stp/>
        <stp>False</stp>
        <tr r="B217" s="4"/>
      </tp>
      <tp>
        <v>38443</v>
        <stp/>
        <stp>StudyData</stp>
        <stp>ZSE</stp>
        <stp>Bar</stp>
        <stp/>
        <stp>Time</stp>
        <stp>AM</stp>
        <stp>-214</stp>
        <stp>All</stp>
        <stp/>
        <stp/>
        <stp>False</stp>
        <tr r="B216" s="1"/>
      </tp>
      <tp>
        <v>38443</v>
        <stp/>
        <stp>StudyData</stp>
        <stp>ZCE</stp>
        <stp>Bar</stp>
        <stp/>
        <stp>Time</stp>
        <stp>AM</stp>
        <stp>-214</stp>
        <stp>All</stp>
        <stp/>
        <stp/>
        <stp>False</stp>
        <tr r="B216" s="4"/>
      </tp>
      <tp>
        <v>38474</v>
        <stp/>
        <stp>StudyData</stp>
        <stp>ZSE</stp>
        <stp>Bar</stp>
        <stp/>
        <stp>Time</stp>
        <stp>AM</stp>
        <stp>-213</stp>
        <stp>All</stp>
        <stp/>
        <stp/>
        <stp>False</stp>
        <tr r="B215" s="1"/>
      </tp>
      <tp>
        <v>38474</v>
        <stp/>
        <stp>StudyData</stp>
        <stp>ZCE</stp>
        <stp>Bar</stp>
        <stp/>
        <stp>Time</stp>
        <stp>AM</stp>
        <stp>-213</stp>
        <stp>All</stp>
        <stp/>
        <stp/>
        <stp>False</stp>
        <tr r="B215" s="4"/>
      </tp>
      <tp>
        <v>38504</v>
        <stp/>
        <stp>StudyData</stp>
        <stp>ZSE</stp>
        <stp>Bar</stp>
        <stp/>
        <stp>Time</stp>
        <stp>AM</stp>
        <stp>-212</stp>
        <stp>All</stp>
        <stp/>
        <stp/>
        <stp>False</stp>
        <tr r="B214" s="1"/>
      </tp>
      <tp>
        <v>38504</v>
        <stp/>
        <stp>StudyData</stp>
        <stp>ZCE</stp>
        <stp>Bar</stp>
        <stp/>
        <stp>Time</stp>
        <stp>AM</stp>
        <stp>-212</stp>
        <stp>All</stp>
        <stp/>
        <stp/>
        <stp>False</stp>
        <tr r="B214" s="4"/>
      </tp>
      <tp>
        <v>38534</v>
        <stp/>
        <stp>StudyData</stp>
        <stp>ZSE</stp>
        <stp>Bar</stp>
        <stp/>
        <stp>Time</stp>
        <stp>AM</stp>
        <stp>-211</stp>
        <stp>All</stp>
        <stp/>
        <stp/>
        <stp>False</stp>
        <tr r="B213" s="1"/>
      </tp>
      <tp>
        <v>38534</v>
        <stp/>
        <stp>StudyData</stp>
        <stp>ZCE</stp>
        <stp>Bar</stp>
        <stp/>
        <stp>Time</stp>
        <stp>AM</stp>
        <stp>-211</stp>
        <stp>All</stp>
        <stp/>
        <stp/>
        <stp>False</stp>
        <tr r="B213" s="4"/>
      </tp>
      <tp>
        <v>38565</v>
        <stp/>
        <stp>StudyData</stp>
        <stp>ZSE</stp>
        <stp>Bar</stp>
        <stp/>
        <stp>Time</stp>
        <stp>AM</stp>
        <stp>-210</stp>
        <stp>All</stp>
        <stp/>
        <stp/>
        <stp>False</stp>
        <tr r="B212" s="1"/>
      </tp>
      <tp>
        <v>38565</v>
        <stp/>
        <stp>StudyData</stp>
        <stp>ZCE</stp>
        <stp>Bar</stp>
        <stp/>
        <stp>Time</stp>
        <stp>AM</stp>
        <stp>-210</stp>
        <stp>All</stp>
        <stp/>
        <stp/>
        <stp>False</stp>
        <tr r="B212" s="4"/>
      </tp>
      <tp>
        <v>38596</v>
        <stp/>
        <stp>StudyData</stp>
        <stp>ZSE</stp>
        <stp>Bar</stp>
        <stp/>
        <stp>Time</stp>
        <stp>AM</stp>
        <stp>-209</stp>
        <stp>All</stp>
        <stp/>
        <stp/>
        <stp>False</stp>
        <tr r="B211" s="1"/>
      </tp>
      <tp>
        <v>38596</v>
        <stp/>
        <stp>StudyData</stp>
        <stp>ZCE</stp>
        <stp>Bar</stp>
        <stp/>
        <stp>Time</stp>
        <stp>AM</stp>
        <stp>-209</stp>
        <stp>All</stp>
        <stp/>
        <stp/>
        <stp>False</stp>
        <tr r="B211" s="4"/>
      </tp>
      <tp>
        <v>38628</v>
        <stp/>
        <stp>StudyData</stp>
        <stp>ZSE</stp>
        <stp>Bar</stp>
        <stp/>
        <stp>Time</stp>
        <stp>AM</stp>
        <stp>-208</stp>
        <stp>All</stp>
        <stp/>
        <stp/>
        <stp>False</stp>
        <tr r="B210" s="1"/>
      </tp>
      <tp>
        <v>38628</v>
        <stp/>
        <stp>StudyData</stp>
        <stp>ZCE</stp>
        <stp>Bar</stp>
        <stp/>
        <stp>Time</stp>
        <stp>AM</stp>
        <stp>-208</stp>
        <stp>All</stp>
        <stp/>
        <stp/>
        <stp>False</stp>
        <tr r="B210" s="4"/>
      </tp>
      <tp>
        <v>38657</v>
        <stp/>
        <stp>StudyData</stp>
        <stp>ZSE</stp>
        <stp>Bar</stp>
        <stp/>
        <stp>Time</stp>
        <stp>AM</stp>
        <stp>-207</stp>
        <stp>All</stp>
        <stp/>
        <stp/>
        <stp>False</stp>
        <tr r="B209" s="1"/>
      </tp>
      <tp>
        <v>38657</v>
        <stp/>
        <stp>StudyData</stp>
        <stp>ZCE</stp>
        <stp>Bar</stp>
        <stp/>
        <stp>Time</stp>
        <stp>AM</stp>
        <stp>-207</stp>
        <stp>All</stp>
        <stp/>
        <stp/>
        <stp>False</stp>
        <tr r="B209" s="4"/>
      </tp>
      <tp>
        <v>38687</v>
        <stp/>
        <stp>StudyData</stp>
        <stp>ZSE</stp>
        <stp>Bar</stp>
        <stp/>
        <stp>Time</stp>
        <stp>AM</stp>
        <stp>-206</stp>
        <stp>All</stp>
        <stp/>
        <stp/>
        <stp>False</stp>
        <tr r="B208" s="1"/>
      </tp>
      <tp>
        <v>38687</v>
        <stp/>
        <stp>StudyData</stp>
        <stp>ZCE</stp>
        <stp>Bar</stp>
        <stp/>
        <stp>Time</stp>
        <stp>AM</stp>
        <stp>-206</stp>
        <stp>All</stp>
        <stp/>
        <stp/>
        <stp>False</stp>
        <tr r="B208" s="4"/>
      </tp>
      <tp>
        <v>38720</v>
        <stp/>
        <stp>StudyData</stp>
        <stp>ZSE</stp>
        <stp>Bar</stp>
        <stp/>
        <stp>Time</stp>
        <stp>AM</stp>
        <stp>-205</stp>
        <stp>All</stp>
        <stp/>
        <stp/>
        <stp>False</stp>
        <tr r="B207" s="1"/>
      </tp>
      <tp>
        <v>38720</v>
        <stp/>
        <stp>StudyData</stp>
        <stp>ZCE</stp>
        <stp>Bar</stp>
        <stp/>
        <stp>Time</stp>
        <stp>AM</stp>
        <stp>-205</stp>
        <stp>All</stp>
        <stp/>
        <stp/>
        <stp>False</stp>
        <tr r="B207" s="4"/>
      </tp>
      <tp>
        <v>38749</v>
        <stp/>
        <stp>StudyData</stp>
        <stp>ZSE</stp>
        <stp>Bar</stp>
        <stp/>
        <stp>Time</stp>
        <stp>AM</stp>
        <stp>-204</stp>
        <stp>All</stp>
        <stp/>
        <stp/>
        <stp>False</stp>
        <tr r="B206" s="1"/>
      </tp>
      <tp>
        <v>38749</v>
        <stp/>
        <stp>StudyData</stp>
        <stp>ZCE</stp>
        <stp>Bar</stp>
        <stp/>
        <stp>Time</stp>
        <stp>AM</stp>
        <stp>-204</stp>
        <stp>All</stp>
        <stp/>
        <stp/>
        <stp>False</stp>
        <tr r="B206" s="4"/>
      </tp>
      <tp>
        <v>38777</v>
        <stp/>
        <stp>StudyData</stp>
        <stp>ZSE</stp>
        <stp>Bar</stp>
        <stp/>
        <stp>Time</stp>
        <stp>AM</stp>
        <stp>-203</stp>
        <stp>All</stp>
        <stp/>
        <stp/>
        <stp>False</stp>
        <tr r="B205" s="1"/>
      </tp>
      <tp>
        <v>38777</v>
        <stp/>
        <stp>StudyData</stp>
        <stp>ZCE</stp>
        <stp>Bar</stp>
        <stp/>
        <stp>Time</stp>
        <stp>AM</stp>
        <stp>-203</stp>
        <stp>All</stp>
        <stp/>
        <stp/>
        <stp>False</stp>
        <tr r="B205" s="4"/>
      </tp>
      <tp>
        <v>38810</v>
        <stp/>
        <stp>StudyData</stp>
        <stp>ZSE</stp>
        <stp>Bar</stp>
        <stp/>
        <stp>Time</stp>
        <stp>AM</stp>
        <stp>-202</stp>
        <stp>All</stp>
        <stp/>
        <stp/>
        <stp>False</stp>
        <tr r="B204" s="1"/>
      </tp>
      <tp>
        <v>38810</v>
        <stp/>
        <stp>StudyData</stp>
        <stp>ZCE</stp>
        <stp>Bar</stp>
        <stp/>
        <stp>Time</stp>
        <stp>AM</stp>
        <stp>-202</stp>
        <stp>All</stp>
        <stp/>
        <stp/>
        <stp>False</stp>
        <tr r="B204" s="4"/>
      </tp>
      <tp>
        <v>38838</v>
        <stp/>
        <stp>StudyData</stp>
        <stp>ZSE</stp>
        <stp>Bar</stp>
        <stp/>
        <stp>Time</stp>
        <stp>AM</stp>
        <stp>-201</stp>
        <stp>All</stp>
        <stp/>
        <stp/>
        <stp>False</stp>
        <tr r="B203" s="1"/>
      </tp>
      <tp>
        <v>38838</v>
        <stp/>
        <stp>StudyData</stp>
        <stp>ZCE</stp>
        <stp>Bar</stp>
        <stp/>
        <stp>Time</stp>
        <stp>AM</stp>
        <stp>-201</stp>
        <stp>All</stp>
        <stp/>
        <stp/>
        <stp>False</stp>
        <tr r="B203" s="4"/>
      </tp>
      <tp>
        <v>38869</v>
        <stp/>
        <stp>StudyData</stp>
        <stp>ZSE</stp>
        <stp>Bar</stp>
        <stp/>
        <stp>Time</stp>
        <stp>AM</stp>
        <stp>-200</stp>
        <stp>All</stp>
        <stp/>
        <stp/>
        <stp>False</stp>
        <tr r="B202" s="1"/>
      </tp>
      <tp>
        <v>38869</v>
        <stp/>
        <stp>StudyData</stp>
        <stp>ZCE</stp>
        <stp>Bar</stp>
        <stp/>
        <stp>Time</stp>
        <stp>AM</stp>
        <stp>-200</stp>
        <stp>All</stp>
        <stp/>
        <stp/>
        <stp>False</stp>
        <tr r="B202" s="4"/>
      </tp>
      <tp>
        <v>37683</v>
        <stp/>
        <stp>StudyData</stp>
        <stp>ZSE</stp>
        <stp>Bar</stp>
        <stp/>
        <stp>Time</stp>
        <stp>AM</stp>
        <stp>-239</stp>
        <stp>All</stp>
        <stp/>
        <stp/>
        <stp>False</stp>
        <tr r="B241" s="1"/>
      </tp>
      <tp>
        <v>37683</v>
        <stp/>
        <stp>StudyData</stp>
        <stp>ZCE</stp>
        <stp>Bar</stp>
        <stp/>
        <stp>Time</stp>
        <stp>AM</stp>
        <stp>-239</stp>
        <stp>All</stp>
        <stp/>
        <stp/>
        <stp>False</stp>
        <tr r="B241" s="4"/>
      </tp>
      <tp>
        <v>37712</v>
        <stp/>
        <stp>StudyData</stp>
        <stp>ZSE</stp>
        <stp>Bar</stp>
        <stp/>
        <stp>Time</stp>
        <stp>AM</stp>
        <stp>-238</stp>
        <stp>All</stp>
        <stp/>
        <stp/>
        <stp>False</stp>
        <tr r="B240" s="1"/>
      </tp>
      <tp>
        <v>37712</v>
        <stp/>
        <stp>StudyData</stp>
        <stp>ZCE</stp>
        <stp>Bar</stp>
        <stp/>
        <stp>Time</stp>
        <stp>AM</stp>
        <stp>-238</stp>
        <stp>All</stp>
        <stp/>
        <stp/>
        <stp>False</stp>
        <tr r="B240" s="4"/>
      </tp>
      <tp>
        <v>37742</v>
        <stp/>
        <stp>StudyData</stp>
        <stp>ZSE</stp>
        <stp>Bar</stp>
        <stp/>
        <stp>Time</stp>
        <stp>AM</stp>
        <stp>-237</stp>
        <stp>All</stp>
        <stp/>
        <stp/>
        <stp>False</stp>
        <tr r="B239" s="1"/>
      </tp>
      <tp>
        <v>37742</v>
        <stp/>
        <stp>StudyData</stp>
        <stp>ZCE</stp>
        <stp>Bar</stp>
        <stp/>
        <stp>Time</stp>
        <stp>AM</stp>
        <stp>-237</stp>
        <stp>All</stp>
        <stp/>
        <stp/>
        <stp>False</stp>
        <tr r="B239" s="4"/>
      </tp>
      <tp>
        <v>37774</v>
        <stp/>
        <stp>StudyData</stp>
        <stp>ZSE</stp>
        <stp>Bar</stp>
        <stp/>
        <stp>Time</stp>
        <stp>AM</stp>
        <stp>-236</stp>
        <stp>All</stp>
        <stp/>
        <stp/>
        <stp>False</stp>
        <tr r="B238" s="1"/>
      </tp>
      <tp>
        <v>37774</v>
        <stp/>
        <stp>StudyData</stp>
        <stp>ZCE</stp>
        <stp>Bar</stp>
        <stp/>
        <stp>Time</stp>
        <stp>AM</stp>
        <stp>-236</stp>
        <stp>All</stp>
        <stp/>
        <stp/>
        <stp>False</stp>
        <tr r="B238" s="4"/>
      </tp>
      <tp>
        <v>37803</v>
        <stp/>
        <stp>StudyData</stp>
        <stp>ZSE</stp>
        <stp>Bar</stp>
        <stp/>
        <stp>Time</stp>
        <stp>AM</stp>
        <stp>-235</stp>
        <stp>All</stp>
        <stp/>
        <stp/>
        <stp>False</stp>
        <tr r="B237" s="1"/>
      </tp>
      <tp>
        <v>37803</v>
        <stp/>
        <stp>StudyData</stp>
        <stp>ZCE</stp>
        <stp>Bar</stp>
        <stp/>
        <stp>Time</stp>
        <stp>AM</stp>
        <stp>-235</stp>
        <stp>All</stp>
        <stp/>
        <stp/>
        <stp>False</stp>
        <tr r="B237" s="4"/>
      </tp>
      <tp>
        <v>37834</v>
        <stp/>
        <stp>StudyData</stp>
        <stp>ZSE</stp>
        <stp>Bar</stp>
        <stp/>
        <stp>Time</stp>
        <stp>AM</stp>
        <stp>-234</stp>
        <stp>All</stp>
        <stp/>
        <stp/>
        <stp>False</stp>
        <tr r="B236" s="1"/>
      </tp>
      <tp>
        <v>37834</v>
        <stp/>
        <stp>StudyData</stp>
        <stp>ZCE</stp>
        <stp>Bar</stp>
        <stp/>
        <stp>Time</stp>
        <stp>AM</stp>
        <stp>-234</stp>
        <stp>All</stp>
        <stp/>
        <stp/>
        <stp>False</stp>
        <tr r="B236" s="4"/>
      </tp>
      <tp>
        <v>37866</v>
        <stp/>
        <stp>StudyData</stp>
        <stp>ZSE</stp>
        <stp>Bar</stp>
        <stp/>
        <stp>Time</stp>
        <stp>AM</stp>
        <stp>-233</stp>
        <stp>All</stp>
        <stp/>
        <stp/>
        <stp>False</stp>
        <tr r="B235" s="1"/>
      </tp>
      <tp>
        <v>37866</v>
        <stp/>
        <stp>StudyData</stp>
        <stp>ZCE</stp>
        <stp>Bar</stp>
        <stp/>
        <stp>Time</stp>
        <stp>AM</stp>
        <stp>-233</stp>
        <stp>All</stp>
        <stp/>
        <stp/>
        <stp>False</stp>
        <tr r="B235" s="4"/>
      </tp>
      <tp>
        <v>37895</v>
        <stp/>
        <stp>StudyData</stp>
        <stp>ZSE</stp>
        <stp>Bar</stp>
        <stp/>
        <stp>Time</stp>
        <stp>AM</stp>
        <stp>-232</stp>
        <stp>All</stp>
        <stp/>
        <stp/>
        <stp>False</stp>
        <tr r="B234" s="1"/>
      </tp>
      <tp>
        <v>37895</v>
        <stp/>
        <stp>StudyData</stp>
        <stp>ZCE</stp>
        <stp>Bar</stp>
        <stp/>
        <stp>Time</stp>
        <stp>AM</stp>
        <stp>-232</stp>
        <stp>All</stp>
        <stp/>
        <stp/>
        <stp>False</stp>
        <tr r="B234" s="4"/>
      </tp>
      <tp>
        <v>37928</v>
        <stp/>
        <stp>StudyData</stp>
        <stp>ZSE</stp>
        <stp>Bar</stp>
        <stp/>
        <stp>Time</stp>
        <stp>AM</stp>
        <stp>-231</stp>
        <stp>All</stp>
        <stp/>
        <stp/>
        <stp>False</stp>
        <tr r="B233" s="1"/>
      </tp>
      <tp>
        <v>37928</v>
        <stp/>
        <stp>StudyData</stp>
        <stp>ZCE</stp>
        <stp>Bar</stp>
        <stp/>
        <stp>Time</stp>
        <stp>AM</stp>
        <stp>-231</stp>
        <stp>All</stp>
        <stp/>
        <stp/>
        <stp>False</stp>
        <tr r="B233" s="4"/>
      </tp>
      <tp>
        <v>37956</v>
        <stp/>
        <stp>StudyData</stp>
        <stp>ZSE</stp>
        <stp>Bar</stp>
        <stp/>
        <stp>Time</stp>
        <stp>AM</stp>
        <stp>-230</stp>
        <stp>All</stp>
        <stp/>
        <stp/>
        <stp>False</stp>
        <tr r="B232" s="1"/>
      </tp>
      <tp>
        <v>37956</v>
        <stp/>
        <stp>StudyData</stp>
        <stp>ZCE</stp>
        <stp>Bar</stp>
        <stp/>
        <stp>Time</stp>
        <stp>AM</stp>
        <stp>-230</stp>
        <stp>All</stp>
        <stp/>
        <stp/>
        <stp>False</stp>
        <tr r="B232" s="4"/>
      </tp>
      <tp>
        <v>37988</v>
        <stp/>
        <stp>StudyData</stp>
        <stp>ZSE</stp>
        <stp>Bar</stp>
        <stp/>
        <stp>Time</stp>
        <stp>AM</stp>
        <stp>-229</stp>
        <stp>All</stp>
        <stp/>
        <stp/>
        <stp>False</stp>
        <tr r="B231" s="1"/>
      </tp>
      <tp>
        <v>37988</v>
        <stp/>
        <stp>StudyData</stp>
        <stp>ZCE</stp>
        <stp>Bar</stp>
        <stp/>
        <stp>Time</stp>
        <stp>AM</stp>
        <stp>-229</stp>
        <stp>All</stp>
        <stp/>
        <stp/>
        <stp>False</stp>
        <tr r="B231" s="4"/>
      </tp>
      <tp>
        <v>38019</v>
        <stp/>
        <stp>StudyData</stp>
        <stp>ZSE</stp>
        <stp>Bar</stp>
        <stp/>
        <stp>Time</stp>
        <stp>AM</stp>
        <stp>-228</stp>
        <stp>All</stp>
        <stp/>
        <stp/>
        <stp>False</stp>
        <tr r="B230" s="1"/>
      </tp>
      <tp>
        <v>38019</v>
        <stp/>
        <stp>StudyData</stp>
        <stp>ZCE</stp>
        <stp>Bar</stp>
        <stp/>
        <stp>Time</stp>
        <stp>AM</stp>
        <stp>-228</stp>
        <stp>All</stp>
        <stp/>
        <stp/>
        <stp>False</stp>
        <tr r="B230" s="4"/>
      </tp>
      <tp>
        <v>38047</v>
        <stp/>
        <stp>StudyData</stp>
        <stp>ZSE</stp>
        <stp>Bar</stp>
        <stp/>
        <stp>Time</stp>
        <stp>AM</stp>
        <stp>-227</stp>
        <stp>All</stp>
        <stp/>
        <stp/>
        <stp>False</stp>
        <tr r="B229" s="1"/>
      </tp>
      <tp>
        <v>38047</v>
        <stp/>
        <stp>StudyData</stp>
        <stp>ZCE</stp>
        <stp>Bar</stp>
        <stp/>
        <stp>Time</stp>
        <stp>AM</stp>
        <stp>-227</stp>
        <stp>All</stp>
        <stp/>
        <stp/>
        <stp>False</stp>
        <tr r="B229" s="4"/>
      </tp>
      <tp>
        <v>38078</v>
        <stp/>
        <stp>StudyData</stp>
        <stp>ZSE</stp>
        <stp>Bar</stp>
        <stp/>
        <stp>Time</stp>
        <stp>AM</stp>
        <stp>-226</stp>
        <stp>All</stp>
        <stp/>
        <stp/>
        <stp>False</stp>
        <tr r="B228" s="1"/>
      </tp>
      <tp>
        <v>38078</v>
        <stp/>
        <stp>StudyData</stp>
        <stp>ZCE</stp>
        <stp>Bar</stp>
        <stp/>
        <stp>Time</stp>
        <stp>AM</stp>
        <stp>-226</stp>
        <stp>All</stp>
        <stp/>
        <stp/>
        <stp>False</stp>
        <tr r="B228" s="4"/>
      </tp>
      <tp>
        <v>38110</v>
        <stp/>
        <stp>StudyData</stp>
        <stp>ZSE</stp>
        <stp>Bar</stp>
        <stp/>
        <stp>Time</stp>
        <stp>AM</stp>
        <stp>-225</stp>
        <stp>All</stp>
        <stp/>
        <stp/>
        <stp>False</stp>
        <tr r="B227" s="1"/>
      </tp>
      <tp>
        <v>38110</v>
        <stp/>
        <stp>StudyData</stp>
        <stp>ZCE</stp>
        <stp>Bar</stp>
        <stp/>
        <stp>Time</stp>
        <stp>AM</stp>
        <stp>-225</stp>
        <stp>All</stp>
        <stp/>
        <stp/>
        <stp>False</stp>
        <tr r="B227" s="4"/>
      </tp>
      <tp>
        <v>38139</v>
        <stp/>
        <stp>StudyData</stp>
        <stp>ZSE</stp>
        <stp>Bar</stp>
        <stp/>
        <stp>Time</stp>
        <stp>AM</stp>
        <stp>-224</stp>
        <stp>All</stp>
        <stp/>
        <stp/>
        <stp>False</stp>
        <tr r="B226" s="1"/>
      </tp>
      <tp>
        <v>38139</v>
        <stp/>
        <stp>StudyData</stp>
        <stp>ZCE</stp>
        <stp>Bar</stp>
        <stp/>
        <stp>Time</stp>
        <stp>AM</stp>
        <stp>-224</stp>
        <stp>All</stp>
        <stp/>
        <stp/>
        <stp>False</stp>
        <tr r="B226" s="4"/>
      </tp>
      <tp>
        <v>38169</v>
        <stp/>
        <stp>StudyData</stp>
        <stp>ZSE</stp>
        <stp>Bar</stp>
        <stp/>
        <stp>Time</stp>
        <stp>AM</stp>
        <stp>-223</stp>
        <stp>All</stp>
        <stp/>
        <stp/>
        <stp>False</stp>
        <tr r="B225" s="1"/>
      </tp>
      <tp>
        <v>38169</v>
        <stp/>
        <stp>StudyData</stp>
        <stp>ZCE</stp>
        <stp>Bar</stp>
        <stp/>
        <stp>Time</stp>
        <stp>AM</stp>
        <stp>-223</stp>
        <stp>All</stp>
        <stp/>
        <stp/>
        <stp>False</stp>
        <tr r="B225" s="4"/>
      </tp>
      <tp>
        <v>38201</v>
        <stp/>
        <stp>StudyData</stp>
        <stp>ZSE</stp>
        <stp>Bar</stp>
        <stp/>
        <stp>Time</stp>
        <stp>AM</stp>
        <stp>-222</stp>
        <stp>All</stp>
        <stp/>
        <stp/>
        <stp>False</stp>
        <tr r="B224" s="1"/>
      </tp>
      <tp>
        <v>38201</v>
        <stp/>
        <stp>StudyData</stp>
        <stp>ZCE</stp>
        <stp>Bar</stp>
        <stp/>
        <stp>Time</stp>
        <stp>AM</stp>
        <stp>-222</stp>
        <stp>All</stp>
        <stp/>
        <stp/>
        <stp>False</stp>
        <tr r="B224" s="4"/>
      </tp>
      <tp>
        <v>38231</v>
        <stp/>
        <stp>StudyData</stp>
        <stp>ZSE</stp>
        <stp>Bar</stp>
        <stp/>
        <stp>Time</stp>
        <stp>AM</stp>
        <stp>-221</stp>
        <stp>All</stp>
        <stp/>
        <stp/>
        <stp>False</stp>
        <tr r="B223" s="1"/>
      </tp>
      <tp>
        <v>38231</v>
        <stp/>
        <stp>StudyData</stp>
        <stp>ZCE</stp>
        <stp>Bar</stp>
        <stp/>
        <stp>Time</stp>
        <stp>AM</stp>
        <stp>-221</stp>
        <stp>All</stp>
        <stp/>
        <stp/>
        <stp>False</stp>
        <tr r="B223" s="4"/>
      </tp>
      <tp>
        <v>38261</v>
        <stp/>
        <stp>StudyData</stp>
        <stp>ZSE</stp>
        <stp>Bar</stp>
        <stp/>
        <stp>Time</stp>
        <stp>AM</stp>
        <stp>-220</stp>
        <stp>All</stp>
        <stp/>
        <stp/>
        <stp>False</stp>
        <tr r="B222" s="1"/>
      </tp>
      <tp>
        <v>38261</v>
        <stp/>
        <stp>StudyData</stp>
        <stp>ZCE</stp>
        <stp>Bar</stp>
        <stp/>
        <stp>Time</stp>
        <stp>AM</stp>
        <stp>-220</stp>
        <stp>All</stp>
        <stp/>
        <stp/>
        <stp>False</stp>
        <tr r="B222" s="4"/>
      </tp>
      <tp>
        <v>37074</v>
        <stp/>
        <stp>StudyData</stp>
        <stp>ZSE</stp>
        <stp>Bar</stp>
        <stp/>
        <stp>Time</stp>
        <stp>AM</stp>
        <stp>-259</stp>
        <stp>All</stp>
        <stp/>
        <stp/>
        <stp>False</stp>
        <tr r="B261" s="1"/>
      </tp>
      <tp>
        <v>37074</v>
        <stp/>
        <stp>StudyData</stp>
        <stp>ZCE</stp>
        <stp>Bar</stp>
        <stp/>
        <stp>Time</stp>
        <stp>AM</stp>
        <stp>-259</stp>
        <stp>All</stp>
        <stp/>
        <stp/>
        <stp>False</stp>
        <tr r="B261" s="4"/>
      </tp>
      <tp>
        <v>37104</v>
        <stp/>
        <stp>StudyData</stp>
        <stp>ZSE</stp>
        <stp>Bar</stp>
        <stp/>
        <stp>Time</stp>
        <stp>AM</stp>
        <stp>-258</stp>
        <stp>All</stp>
        <stp/>
        <stp/>
        <stp>False</stp>
        <tr r="B260" s="1"/>
      </tp>
      <tp>
        <v>37104</v>
        <stp/>
        <stp>StudyData</stp>
        <stp>ZCE</stp>
        <stp>Bar</stp>
        <stp/>
        <stp>Time</stp>
        <stp>AM</stp>
        <stp>-258</stp>
        <stp>All</stp>
        <stp/>
        <stp/>
        <stp>False</stp>
        <tr r="B260" s="4"/>
      </tp>
      <tp>
        <v>37138</v>
        <stp/>
        <stp>StudyData</stp>
        <stp>ZSE</stp>
        <stp>Bar</stp>
        <stp/>
        <stp>Time</stp>
        <stp>AM</stp>
        <stp>-257</stp>
        <stp>All</stp>
        <stp/>
        <stp/>
        <stp>False</stp>
        <tr r="B259" s="1"/>
      </tp>
      <tp>
        <v>37138</v>
        <stp/>
        <stp>StudyData</stp>
        <stp>ZCE</stp>
        <stp>Bar</stp>
        <stp/>
        <stp>Time</stp>
        <stp>AM</stp>
        <stp>-257</stp>
        <stp>All</stp>
        <stp/>
        <stp/>
        <stp>False</stp>
        <tr r="B259" s="4"/>
      </tp>
      <tp>
        <v>37165</v>
        <stp/>
        <stp>StudyData</stp>
        <stp>ZSE</stp>
        <stp>Bar</stp>
        <stp/>
        <stp>Time</stp>
        <stp>AM</stp>
        <stp>-256</stp>
        <stp>All</stp>
        <stp/>
        <stp/>
        <stp>False</stp>
        <tr r="B258" s="1"/>
      </tp>
      <tp>
        <v>37165</v>
        <stp/>
        <stp>StudyData</stp>
        <stp>ZCE</stp>
        <stp>Bar</stp>
        <stp/>
        <stp>Time</stp>
        <stp>AM</stp>
        <stp>-256</stp>
        <stp>All</stp>
        <stp/>
        <stp/>
        <stp>False</stp>
        <tr r="B258" s="4"/>
      </tp>
      <tp>
        <v>37196</v>
        <stp/>
        <stp>StudyData</stp>
        <stp>ZSE</stp>
        <stp>Bar</stp>
        <stp/>
        <stp>Time</stp>
        <stp>AM</stp>
        <stp>-255</stp>
        <stp>All</stp>
        <stp/>
        <stp/>
        <stp>False</stp>
        <tr r="B257" s="1"/>
      </tp>
      <tp>
        <v>37196</v>
        <stp/>
        <stp>StudyData</stp>
        <stp>ZCE</stp>
        <stp>Bar</stp>
        <stp/>
        <stp>Time</stp>
        <stp>AM</stp>
        <stp>-255</stp>
        <stp>All</stp>
        <stp/>
        <stp/>
        <stp>False</stp>
        <tr r="B257" s="4"/>
      </tp>
      <tp>
        <v>37228</v>
        <stp/>
        <stp>StudyData</stp>
        <stp>ZSE</stp>
        <stp>Bar</stp>
        <stp/>
        <stp>Time</stp>
        <stp>AM</stp>
        <stp>-254</stp>
        <stp>All</stp>
        <stp/>
        <stp/>
        <stp>False</stp>
        <tr r="B256" s="1"/>
      </tp>
      <tp>
        <v>37228</v>
        <stp/>
        <stp>StudyData</stp>
        <stp>ZCE</stp>
        <stp>Bar</stp>
        <stp/>
        <stp>Time</stp>
        <stp>AM</stp>
        <stp>-254</stp>
        <stp>All</stp>
        <stp/>
        <stp/>
        <stp>False</stp>
        <tr r="B256" s="4"/>
      </tp>
      <tp>
        <v>37258</v>
        <stp/>
        <stp>StudyData</stp>
        <stp>ZSE</stp>
        <stp>Bar</stp>
        <stp/>
        <stp>Time</stp>
        <stp>AM</stp>
        <stp>-253</stp>
        <stp>All</stp>
        <stp/>
        <stp/>
        <stp>False</stp>
        <tr r="B255" s="1"/>
      </tp>
      <tp>
        <v>37258</v>
        <stp/>
        <stp>StudyData</stp>
        <stp>ZCE</stp>
        <stp>Bar</stp>
        <stp/>
        <stp>Time</stp>
        <stp>AM</stp>
        <stp>-253</stp>
        <stp>All</stp>
        <stp/>
        <stp/>
        <stp>False</stp>
        <tr r="B255" s="4"/>
      </tp>
      <tp>
        <v>37288</v>
        <stp/>
        <stp>StudyData</stp>
        <stp>ZSE</stp>
        <stp>Bar</stp>
        <stp/>
        <stp>Time</stp>
        <stp>AM</stp>
        <stp>-252</stp>
        <stp>All</stp>
        <stp/>
        <stp/>
        <stp>False</stp>
        <tr r="B254" s="1"/>
      </tp>
      <tp>
        <v>37288</v>
        <stp/>
        <stp>StudyData</stp>
        <stp>ZCE</stp>
        <stp>Bar</stp>
        <stp/>
        <stp>Time</stp>
        <stp>AM</stp>
        <stp>-252</stp>
        <stp>All</stp>
        <stp/>
        <stp/>
        <stp>False</stp>
        <tr r="B254" s="4"/>
      </tp>
      <tp>
        <v>37316</v>
        <stp/>
        <stp>StudyData</stp>
        <stp>ZSE</stp>
        <stp>Bar</stp>
        <stp/>
        <stp>Time</stp>
        <stp>AM</stp>
        <stp>-251</stp>
        <stp>All</stp>
        <stp/>
        <stp/>
        <stp>False</stp>
        <tr r="B253" s="1"/>
      </tp>
      <tp>
        <v>37316</v>
        <stp/>
        <stp>StudyData</stp>
        <stp>ZCE</stp>
        <stp>Bar</stp>
        <stp/>
        <stp>Time</stp>
        <stp>AM</stp>
        <stp>-251</stp>
        <stp>All</stp>
        <stp/>
        <stp/>
        <stp>False</stp>
        <tr r="B253" s="4"/>
      </tp>
      <tp>
        <v>37347</v>
        <stp/>
        <stp>StudyData</stp>
        <stp>ZSE</stp>
        <stp>Bar</stp>
        <stp/>
        <stp>Time</stp>
        <stp>AM</stp>
        <stp>-250</stp>
        <stp>All</stp>
        <stp/>
        <stp/>
        <stp>False</stp>
        <tr r="B252" s="1"/>
      </tp>
      <tp>
        <v>37347</v>
        <stp/>
        <stp>StudyData</stp>
        <stp>ZCE</stp>
        <stp>Bar</stp>
        <stp/>
        <stp>Time</stp>
        <stp>AM</stp>
        <stp>-250</stp>
        <stp>All</stp>
        <stp/>
        <stp/>
        <stp>False</stp>
        <tr r="B252" s="4"/>
      </tp>
      <tp>
        <v>37377</v>
        <stp/>
        <stp>StudyData</stp>
        <stp>ZSE</stp>
        <stp>Bar</stp>
        <stp/>
        <stp>Time</stp>
        <stp>AM</stp>
        <stp>-249</stp>
        <stp>All</stp>
        <stp/>
        <stp/>
        <stp>False</stp>
        <tr r="B251" s="1"/>
      </tp>
      <tp>
        <v>37377</v>
        <stp/>
        <stp>StudyData</stp>
        <stp>ZCE</stp>
        <stp>Bar</stp>
        <stp/>
        <stp>Time</stp>
        <stp>AM</stp>
        <stp>-249</stp>
        <stp>All</stp>
        <stp/>
        <stp/>
        <stp>False</stp>
        <tr r="B251" s="4"/>
      </tp>
      <tp>
        <v>37410</v>
        <stp/>
        <stp>StudyData</stp>
        <stp>ZSE</stp>
        <stp>Bar</stp>
        <stp/>
        <stp>Time</stp>
        <stp>AM</stp>
        <stp>-248</stp>
        <stp>All</stp>
        <stp/>
        <stp/>
        <stp>False</stp>
        <tr r="B250" s="1"/>
      </tp>
      <tp>
        <v>37410</v>
        <stp/>
        <stp>StudyData</stp>
        <stp>ZCE</stp>
        <stp>Bar</stp>
        <stp/>
        <stp>Time</stp>
        <stp>AM</stp>
        <stp>-248</stp>
        <stp>All</stp>
        <stp/>
        <stp/>
        <stp>False</stp>
        <tr r="B250" s="4"/>
      </tp>
      <tp>
        <v>37438</v>
        <stp/>
        <stp>StudyData</stp>
        <stp>ZSE</stp>
        <stp>Bar</stp>
        <stp/>
        <stp>Time</stp>
        <stp>AM</stp>
        <stp>-247</stp>
        <stp>All</stp>
        <stp/>
        <stp/>
        <stp>False</stp>
        <tr r="B249" s="1"/>
      </tp>
      <tp>
        <v>37438</v>
        <stp/>
        <stp>StudyData</stp>
        <stp>ZCE</stp>
        <stp>Bar</stp>
        <stp/>
        <stp>Time</stp>
        <stp>AM</stp>
        <stp>-247</stp>
        <stp>All</stp>
        <stp/>
        <stp/>
        <stp>False</stp>
        <tr r="B249" s="4"/>
      </tp>
      <tp>
        <v>37469</v>
        <stp/>
        <stp>StudyData</stp>
        <stp>ZSE</stp>
        <stp>Bar</stp>
        <stp/>
        <stp>Time</stp>
        <stp>AM</stp>
        <stp>-246</stp>
        <stp>All</stp>
        <stp/>
        <stp/>
        <stp>False</stp>
        <tr r="B248" s="1"/>
      </tp>
      <tp>
        <v>37469</v>
        <stp/>
        <stp>StudyData</stp>
        <stp>ZCE</stp>
        <stp>Bar</stp>
        <stp/>
        <stp>Time</stp>
        <stp>AM</stp>
        <stp>-246</stp>
        <stp>All</stp>
        <stp/>
        <stp/>
        <stp>False</stp>
        <tr r="B248" s="4"/>
      </tp>
      <tp>
        <v>37502</v>
        <stp/>
        <stp>StudyData</stp>
        <stp>ZSE</stp>
        <stp>Bar</stp>
        <stp/>
        <stp>Time</stp>
        <stp>AM</stp>
        <stp>-245</stp>
        <stp>All</stp>
        <stp/>
        <stp/>
        <stp>False</stp>
        <tr r="B247" s="1"/>
      </tp>
      <tp>
        <v>37502</v>
        <stp/>
        <stp>StudyData</stp>
        <stp>ZCE</stp>
        <stp>Bar</stp>
        <stp/>
        <stp>Time</stp>
        <stp>AM</stp>
        <stp>-245</stp>
        <stp>All</stp>
        <stp/>
        <stp/>
        <stp>False</stp>
        <tr r="B247" s="4"/>
      </tp>
      <tp>
        <v>37530</v>
        <stp/>
        <stp>StudyData</stp>
        <stp>ZSE</stp>
        <stp>Bar</stp>
        <stp/>
        <stp>Time</stp>
        <stp>AM</stp>
        <stp>-244</stp>
        <stp>All</stp>
        <stp/>
        <stp/>
        <stp>False</stp>
        <tr r="B246" s="1"/>
      </tp>
      <tp>
        <v>37530</v>
        <stp/>
        <stp>StudyData</stp>
        <stp>ZCE</stp>
        <stp>Bar</stp>
        <stp/>
        <stp>Time</stp>
        <stp>AM</stp>
        <stp>-244</stp>
        <stp>All</stp>
        <stp/>
        <stp/>
        <stp>False</stp>
        <tr r="B246" s="4"/>
      </tp>
      <tp>
        <v>37561</v>
        <stp/>
        <stp>StudyData</stp>
        <stp>ZSE</stp>
        <stp>Bar</stp>
        <stp/>
        <stp>Time</stp>
        <stp>AM</stp>
        <stp>-243</stp>
        <stp>All</stp>
        <stp/>
        <stp/>
        <stp>False</stp>
        <tr r="B245" s="1"/>
      </tp>
      <tp>
        <v>37561</v>
        <stp/>
        <stp>StudyData</stp>
        <stp>ZCE</stp>
        <stp>Bar</stp>
        <stp/>
        <stp>Time</stp>
        <stp>AM</stp>
        <stp>-243</stp>
        <stp>All</stp>
        <stp/>
        <stp/>
        <stp>False</stp>
        <tr r="B245" s="4"/>
      </tp>
      <tp>
        <v>37592</v>
        <stp/>
        <stp>StudyData</stp>
        <stp>ZSE</stp>
        <stp>Bar</stp>
        <stp/>
        <stp>Time</stp>
        <stp>AM</stp>
        <stp>-242</stp>
        <stp>All</stp>
        <stp/>
        <stp/>
        <stp>False</stp>
        <tr r="B244" s="1"/>
      </tp>
      <tp>
        <v>37592</v>
        <stp/>
        <stp>StudyData</stp>
        <stp>ZCE</stp>
        <stp>Bar</stp>
        <stp/>
        <stp>Time</stp>
        <stp>AM</stp>
        <stp>-242</stp>
        <stp>All</stp>
        <stp/>
        <stp/>
        <stp>False</stp>
        <tr r="B244" s="4"/>
      </tp>
      <tp>
        <v>37623</v>
        <stp/>
        <stp>StudyData</stp>
        <stp>ZSE</stp>
        <stp>Bar</stp>
        <stp/>
        <stp>Time</stp>
        <stp>AM</stp>
        <stp>-241</stp>
        <stp>All</stp>
        <stp/>
        <stp/>
        <stp>False</stp>
        <tr r="B243" s="1"/>
      </tp>
      <tp>
        <v>37623</v>
        <stp/>
        <stp>StudyData</stp>
        <stp>ZCE</stp>
        <stp>Bar</stp>
        <stp/>
        <stp>Time</stp>
        <stp>AM</stp>
        <stp>-241</stp>
        <stp>All</stp>
        <stp/>
        <stp/>
        <stp>False</stp>
        <tr r="B243" s="4"/>
      </tp>
      <tp>
        <v>37655</v>
        <stp/>
        <stp>StudyData</stp>
        <stp>ZSE</stp>
        <stp>Bar</stp>
        <stp/>
        <stp>Time</stp>
        <stp>AM</stp>
        <stp>-240</stp>
        <stp>All</stp>
        <stp/>
        <stp/>
        <stp>False</stp>
        <tr r="B242" s="1"/>
      </tp>
      <tp>
        <v>37655</v>
        <stp/>
        <stp>StudyData</stp>
        <stp>ZCE</stp>
        <stp>Bar</stp>
        <stp/>
        <stp>Time</stp>
        <stp>AM</stp>
        <stp>-240</stp>
        <stp>All</stp>
        <stp/>
        <stp/>
        <stp>False</stp>
        <tr r="B242" s="4"/>
      </tp>
      <tp>
        <v>36465</v>
        <stp/>
        <stp>StudyData</stp>
        <stp>ZSE</stp>
        <stp>Bar</stp>
        <stp/>
        <stp>Time</stp>
        <stp>AM</stp>
        <stp>-279</stp>
        <stp>All</stp>
        <stp/>
        <stp/>
        <stp>False</stp>
        <tr r="B281" s="1"/>
      </tp>
      <tp>
        <v>36465</v>
        <stp/>
        <stp>StudyData</stp>
        <stp>ZCE</stp>
        <stp>Bar</stp>
        <stp/>
        <stp>Time</stp>
        <stp>AM</stp>
        <stp>-279</stp>
        <stp>All</stp>
        <stp/>
        <stp/>
        <stp>False</stp>
        <tr r="B281" s="4"/>
      </tp>
      <tp>
        <v>36495</v>
        <stp/>
        <stp>StudyData</stp>
        <stp>ZSE</stp>
        <stp>Bar</stp>
        <stp/>
        <stp>Time</stp>
        <stp>AM</stp>
        <stp>-278</stp>
        <stp>All</stp>
        <stp/>
        <stp/>
        <stp>False</stp>
        <tr r="B280" s="1"/>
      </tp>
      <tp>
        <v>36495</v>
        <stp/>
        <stp>StudyData</stp>
        <stp>ZCE</stp>
        <stp>Bar</stp>
        <stp/>
        <stp>Time</stp>
        <stp>AM</stp>
        <stp>-278</stp>
        <stp>All</stp>
        <stp/>
        <stp/>
        <stp>False</stp>
        <tr r="B280" s="4"/>
      </tp>
      <tp>
        <v>36528</v>
        <stp/>
        <stp>StudyData</stp>
        <stp>ZSE</stp>
        <stp>Bar</stp>
        <stp/>
        <stp>Time</stp>
        <stp>AM</stp>
        <stp>-277</stp>
        <stp>All</stp>
        <stp/>
        <stp/>
        <stp>False</stp>
        <tr r="B279" s="1"/>
      </tp>
      <tp>
        <v>36528</v>
        <stp/>
        <stp>StudyData</stp>
        <stp>ZCE</stp>
        <stp>Bar</stp>
        <stp/>
        <stp>Time</stp>
        <stp>AM</stp>
        <stp>-277</stp>
        <stp>All</stp>
        <stp/>
        <stp/>
        <stp>False</stp>
        <tr r="B279" s="4"/>
      </tp>
      <tp>
        <v>36557</v>
        <stp/>
        <stp>StudyData</stp>
        <stp>ZSE</stp>
        <stp>Bar</stp>
        <stp/>
        <stp>Time</stp>
        <stp>AM</stp>
        <stp>-276</stp>
        <stp>All</stp>
        <stp/>
        <stp/>
        <stp>False</stp>
        <tr r="B278" s="1"/>
      </tp>
      <tp>
        <v>36557</v>
        <stp/>
        <stp>StudyData</stp>
        <stp>ZCE</stp>
        <stp>Bar</stp>
        <stp/>
        <stp>Time</stp>
        <stp>AM</stp>
        <stp>-276</stp>
        <stp>All</stp>
        <stp/>
        <stp/>
        <stp>False</stp>
        <tr r="B278" s="4"/>
      </tp>
      <tp>
        <v>36586</v>
        <stp/>
        <stp>StudyData</stp>
        <stp>ZSE</stp>
        <stp>Bar</stp>
        <stp/>
        <stp>Time</stp>
        <stp>AM</stp>
        <stp>-275</stp>
        <stp>All</stp>
        <stp/>
        <stp/>
        <stp>False</stp>
        <tr r="B277" s="1"/>
      </tp>
      <tp>
        <v>36586</v>
        <stp/>
        <stp>StudyData</stp>
        <stp>ZCE</stp>
        <stp>Bar</stp>
        <stp/>
        <stp>Time</stp>
        <stp>AM</stp>
        <stp>-275</stp>
        <stp>All</stp>
        <stp/>
        <stp/>
        <stp>False</stp>
        <tr r="B277" s="4"/>
      </tp>
      <tp>
        <v>36619</v>
        <stp/>
        <stp>StudyData</stp>
        <stp>ZSE</stp>
        <stp>Bar</stp>
        <stp/>
        <stp>Time</stp>
        <stp>AM</stp>
        <stp>-274</stp>
        <stp>All</stp>
        <stp/>
        <stp/>
        <stp>False</stp>
        <tr r="B276" s="1"/>
      </tp>
      <tp>
        <v>36619</v>
        <stp/>
        <stp>StudyData</stp>
        <stp>ZCE</stp>
        <stp>Bar</stp>
        <stp/>
        <stp>Time</stp>
        <stp>AM</stp>
        <stp>-274</stp>
        <stp>All</stp>
        <stp/>
        <stp/>
        <stp>False</stp>
        <tr r="B276" s="4"/>
      </tp>
      <tp>
        <v>36647</v>
        <stp/>
        <stp>StudyData</stp>
        <stp>ZSE</stp>
        <stp>Bar</stp>
        <stp/>
        <stp>Time</stp>
        <stp>AM</stp>
        <stp>-273</stp>
        <stp>All</stp>
        <stp/>
        <stp/>
        <stp>False</stp>
        <tr r="B275" s="1"/>
      </tp>
      <tp>
        <v>36647</v>
        <stp/>
        <stp>StudyData</stp>
        <stp>ZCE</stp>
        <stp>Bar</stp>
        <stp/>
        <stp>Time</stp>
        <stp>AM</stp>
        <stp>-273</stp>
        <stp>All</stp>
        <stp/>
        <stp/>
        <stp>False</stp>
        <tr r="B275" s="4"/>
      </tp>
      <tp>
        <v>36678</v>
        <stp/>
        <stp>StudyData</stp>
        <stp>ZSE</stp>
        <stp>Bar</stp>
        <stp/>
        <stp>Time</stp>
        <stp>AM</stp>
        <stp>-272</stp>
        <stp>All</stp>
        <stp/>
        <stp/>
        <stp>False</stp>
        <tr r="B274" s="1"/>
      </tp>
      <tp>
        <v>36678</v>
        <stp/>
        <stp>StudyData</stp>
        <stp>ZCE</stp>
        <stp>Bar</stp>
        <stp/>
        <stp>Time</stp>
        <stp>AM</stp>
        <stp>-272</stp>
        <stp>All</stp>
        <stp/>
        <stp/>
        <stp>False</stp>
        <tr r="B274" s="4"/>
      </tp>
      <tp>
        <v>36710</v>
        <stp/>
        <stp>StudyData</stp>
        <stp>ZSE</stp>
        <stp>Bar</stp>
        <stp/>
        <stp>Time</stp>
        <stp>AM</stp>
        <stp>-271</stp>
        <stp>All</stp>
        <stp/>
        <stp/>
        <stp>False</stp>
        <tr r="B273" s="1"/>
      </tp>
      <tp>
        <v>36710</v>
        <stp/>
        <stp>StudyData</stp>
        <stp>ZCE</stp>
        <stp>Bar</stp>
        <stp/>
        <stp>Time</stp>
        <stp>AM</stp>
        <stp>-271</stp>
        <stp>All</stp>
        <stp/>
        <stp/>
        <stp>False</stp>
        <tr r="B273" s="4"/>
      </tp>
      <tp>
        <v>36739</v>
        <stp/>
        <stp>StudyData</stp>
        <stp>ZSE</stp>
        <stp>Bar</stp>
        <stp/>
        <stp>Time</stp>
        <stp>AM</stp>
        <stp>-270</stp>
        <stp>All</stp>
        <stp/>
        <stp/>
        <stp>False</stp>
        <tr r="B272" s="1"/>
      </tp>
      <tp>
        <v>36739</v>
        <stp/>
        <stp>StudyData</stp>
        <stp>ZCE</stp>
        <stp>Bar</stp>
        <stp/>
        <stp>Time</stp>
        <stp>AM</stp>
        <stp>-270</stp>
        <stp>All</stp>
        <stp/>
        <stp/>
        <stp>False</stp>
        <tr r="B272" s="4"/>
      </tp>
      <tp>
        <v>36770</v>
        <stp/>
        <stp>StudyData</stp>
        <stp>ZSE</stp>
        <stp>Bar</stp>
        <stp/>
        <stp>Time</stp>
        <stp>AM</stp>
        <stp>-269</stp>
        <stp>All</stp>
        <stp/>
        <stp/>
        <stp>False</stp>
        <tr r="B271" s="1"/>
      </tp>
      <tp>
        <v>36770</v>
        <stp/>
        <stp>StudyData</stp>
        <stp>ZCE</stp>
        <stp>Bar</stp>
        <stp/>
        <stp>Time</stp>
        <stp>AM</stp>
        <stp>-269</stp>
        <stp>All</stp>
        <stp/>
        <stp/>
        <stp>False</stp>
        <tr r="B271" s="4"/>
      </tp>
      <tp>
        <v>36801</v>
        <stp/>
        <stp>StudyData</stp>
        <stp>ZSE</stp>
        <stp>Bar</stp>
        <stp/>
        <stp>Time</stp>
        <stp>AM</stp>
        <stp>-268</stp>
        <stp>All</stp>
        <stp/>
        <stp/>
        <stp>False</stp>
        <tr r="B270" s="1"/>
      </tp>
      <tp>
        <v>36801</v>
        <stp/>
        <stp>StudyData</stp>
        <stp>ZCE</stp>
        <stp>Bar</stp>
        <stp/>
        <stp>Time</stp>
        <stp>AM</stp>
        <stp>-268</stp>
        <stp>All</stp>
        <stp/>
        <stp/>
        <stp>False</stp>
        <tr r="B270" s="4"/>
      </tp>
      <tp>
        <v>36831</v>
        <stp/>
        <stp>StudyData</stp>
        <stp>ZSE</stp>
        <stp>Bar</stp>
        <stp/>
        <stp>Time</stp>
        <stp>AM</stp>
        <stp>-267</stp>
        <stp>All</stp>
        <stp/>
        <stp/>
        <stp>False</stp>
        <tr r="B269" s="1"/>
      </tp>
      <tp>
        <v>36831</v>
        <stp/>
        <stp>StudyData</stp>
        <stp>ZCE</stp>
        <stp>Bar</stp>
        <stp/>
        <stp>Time</stp>
        <stp>AM</stp>
        <stp>-267</stp>
        <stp>All</stp>
        <stp/>
        <stp/>
        <stp>False</stp>
        <tr r="B269" s="4"/>
      </tp>
      <tp>
        <v>36861</v>
        <stp/>
        <stp>StudyData</stp>
        <stp>ZSE</stp>
        <stp>Bar</stp>
        <stp/>
        <stp>Time</stp>
        <stp>AM</stp>
        <stp>-266</stp>
        <stp>All</stp>
        <stp/>
        <stp/>
        <stp>False</stp>
        <tr r="B268" s="1"/>
      </tp>
      <tp>
        <v>36861</v>
        <stp/>
        <stp>StudyData</stp>
        <stp>ZCE</stp>
        <stp>Bar</stp>
        <stp/>
        <stp>Time</stp>
        <stp>AM</stp>
        <stp>-266</stp>
        <stp>All</stp>
        <stp/>
        <stp/>
        <stp>False</stp>
        <tr r="B268" s="4"/>
      </tp>
      <tp>
        <v>36893</v>
        <stp/>
        <stp>StudyData</stp>
        <stp>ZSE</stp>
        <stp>Bar</stp>
        <stp/>
        <stp>Time</stp>
        <stp>AM</stp>
        <stp>-265</stp>
        <stp>All</stp>
        <stp/>
        <stp/>
        <stp>False</stp>
        <tr r="B267" s="1"/>
      </tp>
      <tp>
        <v>36893</v>
        <stp/>
        <stp>StudyData</stp>
        <stp>ZCE</stp>
        <stp>Bar</stp>
        <stp/>
        <stp>Time</stp>
        <stp>AM</stp>
        <stp>-265</stp>
        <stp>All</stp>
        <stp/>
        <stp/>
        <stp>False</stp>
        <tr r="B267" s="4"/>
      </tp>
      <tp>
        <v>36923</v>
        <stp/>
        <stp>StudyData</stp>
        <stp>ZSE</stp>
        <stp>Bar</stp>
        <stp/>
        <stp>Time</stp>
        <stp>AM</stp>
        <stp>-264</stp>
        <stp>All</stp>
        <stp/>
        <stp/>
        <stp>False</stp>
        <tr r="B266" s="1"/>
      </tp>
      <tp>
        <v>36923</v>
        <stp/>
        <stp>StudyData</stp>
        <stp>ZCE</stp>
        <stp>Bar</stp>
        <stp/>
        <stp>Time</stp>
        <stp>AM</stp>
        <stp>-264</stp>
        <stp>All</stp>
        <stp/>
        <stp/>
        <stp>False</stp>
        <tr r="B266" s="4"/>
      </tp>
      <tp>
        <v>36951</v>
        <stp/>
        <stp>StudyData</stp>
        <stp>ZSE</stp>
        <stp>Bar</stp>
        <stp/>
        <stp>Time</stp>
        <stp>AM</stp>
        <stp>-263</stp>
        <stp>All</stp>
        <stp/>
        <stp/>
        <stp>False</stp>
        <tr r="B265" s="1"/>
      </tp>
      <tp>
        <v>36951</v>
        <stp/>
        <stp>StudyData</stp>
        <stp>ZCE</stp>
        <stp>Bar</stp>
        <stp/>
        <stp>Time</stp>
        <stp>AM</stp>
        <stp>-263</stp>
        <stp>All</stp>
        <stp/>
        <stp/>
        <stp>False</stp>
        <tr r="B265" s="4"/>
      </tp>
      <tp>
        <v>36983</v>
        <stp/>
        <stp>StudyData</stp>
        <stp>ZSE</stp>
        <stp>Bar</stp>
        <stp/>
        <stp>Time</stp>
        <stp>AM</stp>
        <stp>-262</stp>
        <stp>All</stp>
        <stp/>
        <stp/>
        <stp>False</stp>
        <tr r="B264" s="1"/>
      </tp>
      <tp>
        <v>36983</v>
        <stp/>
        <stp>StudyData</stp>
        <stp>ZCE</stp>
        <stp>Bar</stp>
        <stp/>
        <stp>Time</stp>
        <stp>AM</stp>
        <stp>-262</stp>
        <stp>All</stp>
        <stp/>
        <stp/>
        <stp>False</stp>
        <tr r="B264" s="4"/>
      </tp>
      <tp>
        <v>37012</v>
        <stp/>
        <stp>StudyData</stp>
        <stp>ZSE</stp>
        <stp>Bar</stp>
        <stp/>
        <stp>Time</stp>
        <stp>AM</stp>
        <stp>-261</stp>
        <stp>All</stp>
        <stp/>
        <stp/>
        <stp>False</stp>
        <tr r="B263" s="1"/>
      </tp>
      <tp>
        <v>37012</v>
        <stp/>
        <stp>StudyData</stp>
        <stp>ZCE</stp>
        <stp>Bar</stp>
        <stp/>
        <stp>Time</stp>
        <stp>AM</stp>
        <stp>-261</stp>
        <stp>All</stp>
        <stp/>
        <stp/>
        <stp>False</stp>
        <tr r="B263" s="4"/>
      </tp>
      <tp>
        <v>37043</v>
        <stp/>
        <stp>StudyData</stp>
        <stp>ZSE</stp>
        <stp>Bar</stp>
        <stp/>
        <stp>Time</stp>
        <stp>AM</stp>
        <stp>-260</stp>
        <stp>All</stp>
        <stp/>
        <stp/>
        <stp>False</stp>
        <tr r="B262" s="1"/>
      </tp>
      <tp>
        <v>37043</v>
        <stp/>
        <stp>StudyData</stp>
        <stp>ZCE</stp>
        <stp>Bar</stp>
        <stp/>
        <stp>Time</stp>
        <stp>AM</stp>
        <stp>-260</stp>
        <stp>All</stp>
        <stp/>
        <stp/>
        <stp>False</stp>
        <tr r="B262" s="4"/>
      </tp>
      <tp>
        <v>1106.75</v>
        <stp/>
        <stp>StudyData</stp>
        <stp>ZSE</stp>
        <stp>Bar</stp>
        <stp/>
        <stp>Close</stp>
        <stp>AM</stp>
        <stp>-149</stp>
        <stp>All</stp>
        <stp/>
        <stp/>
        <stp>FALSE</stp>
        <stp>T</stp>
        <tr r="F151" s="1"/>
      </tp>
      <tp>
        <v>1060.5</v>
        <stp/>
        <stp>StudyData</stp>
        <stp>ZSE</stp>
        <stp>Bar</stp>
        <stp/>
        <stp>Close</stp>
        <stp>AM</stp>
        <stp>-159</stp>
        <stp>All</stp>
        <stp/>
        <stp/>
        <stp>FALSE</stp>
        <stp>T</stp>
        <tr r="F161" s="1"/>
      </tp>
      <tp>
        <v>980</v>
        <stp/>
        <stp>StudyData</stp>
        <stp>ZSE</stp>
        <stp>Bar</stp>
        <stp/>
        <stp>Close</stp>
        <stp>AM</stp>
        <stp>-169</stp>
        <stp>All</stp>
        <stp/>
        <stp/>
        <stp>FALSE</stp>
        <stp>T</stp>
        <tr r="F171" s="1"/>
      </tp>
      <tp>
        <v>1197.25</v>
        <stp/>
        <stp>StudyData</stp>
        <stp>ZSE</stp>
        <stp>Bar</stp>
        <stp/>
        <stp>Close</stp>
        <stp>AM</stp>
        <stp>-179</stp>
        <stp>All</stp>
        <stp/>
        <stp/>
        <stp>FALSE</stp>
        <stp>T</stp>
        <tr r="F181" s="1"/>
      </tp>
      <tp>
        <v>1282.75</v>
        <stp/>
        <stp>StudyData</stp>
        <stp>ZSE</stp>
        <stp>Bar</stp>
        <stp/>
        <stp>Close</stp>
        <stp>AM</stp>
        <stp>-109</stp>
        <stp>All</stp>
        <stp/>
        <stp/>
        <stp>FALSE</stp>
        <stp>T</stp>
        <tr r="F111" s="1"/>
      </tp>
      <tp>
        <v>1404.75</v>
        <stp/>
        <stp>StudyData</stp>
        <stp>ZSE</stp>
        <stp>Bar</stp>
        <stp/>
        <stp>Close</stp>
        <stp>AM</stp>
        <stp>-119</stp>
        <stp>All</stp>
        <stp/>
        <stp/>
        <stp>FALSE</stp>
        <stp>T</stp>
        <tr r="F121" s="1"/>
      </tp>
      <tp>
        <v>1340</v>
        <stp/>
        <stp>StudyData</stp>
        <stp>ZSE</stp>
        <stp>Bar</stp>
        <stp/>
        <stp>Close</stp>
        <stp>AM</stp>
        <stp>-129</stp>
        <stp>All</stp>
        <stp/>
        <stp/>
        <stp>FALSE</stp>
        <stp>T</stp>
        <tr r="F131" s="1"/>
      </tp>
      <tp>
        <v>1357.25</v>
        <stp/>
        <stp>StudyData</stp>
        <stp>ZSE</stp>
        <stp>Bar</stp>
        <stp/>
        <stp>Close</stp>
        <stp>AM</stp>
        <stp>-139</stp>
        <stp>All</stp>
        <stp/>
        <stp/>
        <stp>FALSE</stp>
        <stp>T</stp>
        <tr r="F141" s="1"/>
      </tp>
      <tp>
        <v>806.25</v>
        <stp/>
        <stp>StudyData</stp>
        <stp>ZSE</stp>
        <stp>Bar</stp>
        <stp/>
        <stp>Close</stp>
        <stp>AM</stp>
        <stp>-189</stp>
        <stp>All</stp>
        <stp/>
        <stp/>
        <stp>FALSE</stp>
        <stp>T</stp>
        <tr r="F191" s="1"/>
      </tp>
      <tp>
        <v>599.75</v>
        <stp/>
        <stp>StudyData</stp>
        <stp>ZSE</stp>
        <stp>Bar</stp>
        <stp/>
        <stp>Close</stp>
        <stp>AM</stp>
        <stp>-199</stp>
        <stp>All</stp>
        <stp/>
        <stp/>
        <stp>FALSE</stp>
        <stp>T</stp>
        <tr r="F201" s="1"/>
      </tp>
      <tp>
        <v>508.75</v>
        <stp/>
        <stp>StudyData</stp>
        <stp>ZSE</stp>
        <stp>Bar</stp>
        <stp/>
        <stp>Close</stp>
        <stp>AM</stp>
        <stp>-249</stp>
        <stp>All</stp>
        <stp/>
        <stp/>
        <stp>FALSE</stp>
        <stp>T</stp>
        <tr r="F251" s="1"/>
      </tp>
      <tp>
        <v>512.5</v>
        <stp/>
        <stp>StudyData</stp>
        <stp>ZSE</stp>
        <stp>Bar</stp>
        <stp/>
        <stp>Close</stp>
        <stp>AM</stp>
        <stp>-259</stp>
        <stp>All</stp>
        <stp/>
        <stp/>
        <stp>FALSE</stp>
        <stp>T</stp>
        <tr r="F261" s="1"/>
      </tp>
      <tp>
        <v>490.5</v>
        <stp/>
        <stp>StudyData</stp>
        <stp>ZSE</stp>
        <stp>Bar</stp>
        <stp/>
        <stp>Close</stp>
        <stp>AM</stp>
        <stp>-269</stp>
        <stp>All</stp>
        <stp/>
        <stp/>
        <stp>FALSE</stp>
        <stp>T</stp>
        <tr r="F271" s="1"/>
      </tp>
      <tp>
        <v>476.25</v>
        <stp/>
        <stp>StudyData</stp>
        <stp>ZSE</stp>
        <stp>Bar</stp>
        <stp/>
        <stp>Close</stp>
        <stp>AM</stp>
        <stp>-279</stp>
        <stp>All</stp>
        <stp/>
        <stp/>
        <stp>FALSE</stp>
        <stp>T</stp>
        <tr r="F281" s="1"/>
      </tp>
      <tp>
        <v>573.25</v>
        <stp/>
        <stp>StudyData</stp>
        <stp>ZSE</stp>
        <stp>Bar</stp>
        <stp/>
        <stp>Close</stp>
        <stp>AM</stp>
        <stp>-209</stp>
        <stp>All</stp>
        <stp/>
        <stp/>
        <stp>FALSE</stp>
        <stp>T</stp>
        <tr r="F211" s="1"/>
      </tp>
      <tp>
        <v>534.75</v>
        <stp/>
        <stp>StudyData</stp>
        <stp>ZSE</stp>
        <stp>Bar</stp>
        <stp/>
        <stp>Close</stp>
        <stp>AM</stp>
        <stp>-219</stp>
        <stp>All</stp>
        <stp/>
        <stp/>
        <stp>FALSE</stp>
        <stp>T</stp>
        <tr r="F221" s="1"/>
      </tp>
      <tp>
        <v>819.5</v>
        <stp/>
        <stp>StudyData</stp>
        <stp>ZSE</stp>
        <stp>Bar</stp>
        <stp/>
        <stp>Close</stp>
        <stp>AM</stp>
        <stp>-229</stp>
        <stp>All</stp>
        <stp/>
        <stp/>
        <stp>FALSE</stp>
        <stp>T</stp>
        <tr r="F231" s="1"/>
      </tp>
      <tp>
        <v>574.5</v>
        <stp/>
        <stp>StudyData</stp>
        <stp>ZSE</stp>
        <stp>Bar</stp>
        <stp/>
        <stp>Close</stp>
        <stp>AM</stp>
        <stp>-239</stp>
        <stp>All</stp>
        <stp/>
        <stp/>
        <stp>FALSE</stp>
        <stp>T</stp>
        <tr r="F241" s="1"/>
      </tp>
      <tp>
        <v>506.75</v>
        <stp/>
        <stp>StudyData</stp>
        <stp>ZSE</stp>
        <stp>Bar</stp>
        <stp/>
        <stp>Close</stp>
        <stp>AM</stp>
        <stp>-289</stp>
        <stp>All</stp>
        <stp/>
        <stp/>
        <stp>FALSE</stp>
        <stp>T</stp>
        <tr r="F291" s="1"/>
      </tp>
      <tp>
        <v>645</v>
        <stp/>
        <stp>StudyData</stp>
        <stp>ZSE</stp>
        <stp>Bar</stp>
        <stp/>
        <stp>Close</stp>
        <stp>AM</stp>
        <stp>-299</stp>
        <stp>All</stp>
        <stp/>
        <stp/>
        <stp>FALSE</stp>
        <stp>T</stp>
        <tr r="F301" s="1"/>
      </tp>
      <tp>
        <v>1086.25</v>
        <stp/>
        <stp>StudyData</stp>
        <stp>ZSE</stp>
        <stp>Bar</stp>
        <stp/>
        <stp>High</stp>
        <stp>AM</stp>
        <stp>-99</stp>
        <stp>All</stp>
        <stp/>
        <stp/>
        <stp>FALSE</stp>
        <stp>T</stp>
        <tr r="D101" s="1"/>
      </tp>
      <tp>
        <v>902.25</v>
        <stp/>
        <stp>StudyData</stp>
        <stp>ZSE</stp>
        <stp>Bar</stp>
        <stp/>
        <stp>High</stp>
        <stp>AM</stp>
        <stp>-89</stp>
        <stp>All</stp>
        <stp/>
        <stp/>
        <stp>FALSE</stp>
        <stp>T</stp>
        <tr r="D91" s="1"/>
      </tp>
      <tp>
        <v>942.25</v>
        <stp/>
        <stp>StudyData</stp>
        <stp>ZSE</stp>
        <stp>Bar</stp>
        <stp/>
        <stp>High</stp>
        <stp>AM</stp>
        <stp>-39</stp>
        <stp>All</stp>
        <stp/>
        <stp/>
        <stp>FALSE</stp>
        <stp>T</stp>
        <tr r="D41" s="1"/>
      </tp>
      <tp>
        <v>1046.75</v>
        <stp/>
        <stp>StudyData</stp>
        <stp>ZSE</stp>
        <stp>Bar</stp>
        <stp/>
        <stp>High</stp>
        <stp>AM</stp>
        <stp>-29</stp>
        <stp>All</stp>
        <stp/>
        <stp/>
        <stp>FALSE</stp>
        <stp>T</stp>
        <tr r="D31" s="1"/>
      </tp>
      <tp>
        <v>1423</v>
        <stp/>
        <stp>StudyData</stp>
        <stp>ZSE</stp>
        <stp>Bar</stp>
        <stp/>
        <stp>High</stp>
        <stp>AM</stp>
        <stp>-19</stp>
        <stp>All</stp>
        <stp/>
        <stp/>
        <stp>FALSE</stp>
        <stp>T</stp>
        <tr r="D21" s="1"/>
      </tp>
      <tp>
        <v>1157.5</v>
        <stp/>
        <stp>StudyData</stp>
        <stp>ZSE</stp>
        <stp>Bar</stp>
        <stp/>
        <stp>High</stp>
        <stp>AM</stp>
        <stp>-79</stp>
        <stp>All</stp>
        <stp/>
        <stp/>
        <stp>FALSE</stp>
        <stp>T</stp>
        <tr r="D81" s="1"/>
      </tp>
      <tp>
        <v>989</v>
        <stp/>
        <stp>StudyData</stp>
        <stp>ZSE</stp>
        <stp>Bar</stp>
        <stp/>
        <stp>High</stp>
        <stp>AM</stp>
        <stp>-69</stp>
        <stp>All</stp>
        <stp/>
        <stp/>
        <stp>FALSE</stp>
        <stp>T</stp>
        <tr r="D71" s="1"/>
      </tp>
      <tp>
        <v>1082.5</v>
        <stp/>
        <stp>StudyData</stp>
        <stp>ZSE</stp>
        <stp>Bar</stp>
        <stp/>
        <stp>High</stp>
        <stp>AM</stp>
        <stp>-59</stp>
        <stp>All</stp>
        <stp/>
        <stp/>
        <stp>FALSE</stp>
        <stp>T</stp>
        <tr r="D61" s="1"/>
      </tp>
      <tp>
        <v>927.75</v>
        <stp/>
        <stp>StudyData</stp>
        <stp>ZSE</stp>
        <stp>Bar</stp>
        <stp/>
        <stp>High</stp>
        <stp>AM</stp>
        <stp>-49</stp>
        <stp>All</stp>
        <stp/>
        <stp/>
        <stp>FALSE</stp>
        <stp>T</stp>
        <tr r="D51" s="1"/>
      </tp>
      <tp>
        <v>393.75</v>
        <stp/>
        <stp>StudyData</stp>
        <stp>ZCE</stp>
        <stp>Bar</stp>
        <stp/>
        <stp>High</stp>
        <stp>AM</stp>
        <stp>-99</stp>
        <stp>All</stp>
        <stp/>
        <stp/>
        <stp>FALSE</stp>
        <stp>T</stp>
        <tr r="D101" s="4"/>
      </tp>
      <tp>
        <v>395</v>
        <stp/>
        <stp>StudyData</stp>
        <stp>ZCE</stp>
        <stp>Bar</stp>
        <stp/>
        <stp>High</stp>
        <stp>AM</stp>
        <stp>-89</stp>
        <stp>All</stp>
        <stp/>
        <stp/>
        <stp>FALSE</stp>
        <stp>T</stp>
        <tr r="D91" s="4"/>
      </tp>
      <tp>
        <v>391.75</v>
        <stp/>
        <stp>StudyData</stp>
        <stp>ZCE</stp>
        <stp>Bar</stp>
        <stp/>
        <stp>High</stp>
        <stp>AM</stp>
        <stp>-39</stp>
        <stp>All</stp>
        <stp/>
        <stp/>
        <stp>FALSE</stp>
        <stp>T</stp>
        <tr r="D41" s="4"/>
      </tp>
      <tp>
        <v>382.75</v>
        <stp/>
        <stp>StudyData</stp>
        <stp>ZCE</stp>
        <stp>Bar</stp>
        <stp/>
        <stp>High</stp>
        <stp>AM</stp>
        <stp>-29</stp>
        <stp>All</stp>
        <stp/>
        <stp/>
        <stp>FALSE</stp>
        <stp>T</stp>
        <tr r="D31" s="4"/>
      </tp>
      <tp>
        <v>611.25</v>
        <stp/>
        <stp>StudyData</stp>
        <stp>ZCE</stp>
        <stp>Bar</stp>
        <stp/>
        <stp>High</stp>
        <stp>AM</stp>
        <stp>-19</stp>
        <stp>All</stp>
        <stp/>
        <stp/>
        <stp>FALSE</stp>
        <stp>T</stp>
        <tr r="D21" s="4"/>
      </tp>
      <tp>
        <v>380</v>
        <stp/>
        <stp>StudyData</stp>
        <stp>ZCE</stp>
        <stp>Bar</stp>
        <stp/>
        <stp>High</stp>
        <stp>AM</stp>
        <stp>-79</stp>
        <stp>All</stp>
        <stp/>
        <stp/>
        <stp>FALSE</stp>
        <stp>T</stp>
        <tr r="D81" s="4"/>
      </tp>
      <tp>
        <v>379</v>
        <stp/>
        <stp>StudyData</stp>
        <stp>ZCE</stp>
        <stp>Bar</stp>
        <stp/>
        <stp>High</stp>
        <stp>AM</stp>
        <stp>-69</stp>
        <stp>All</stp>
        <stp/>
        <stp/>
        <stp>FALSE</stp>
        <stp>T</stp>
        <tr r="D71" s="4"/>
      </tp>
      <tp>
        <v>395.25</v>
        <stp/>
        <stp>StudyData</stp>
        <stp>ZCE</stp>
        <stp>Bar</stp>
        <stp/>
        <stp>High</stp>
        <stp>AM</stp>
        <stp>-59</stp>
        <stp>All</stp>
        <stp/>
        <stp/>
        <stp>FALSE</stp>
        <stp>T</stp>
        <tr r="D61" s="4"/>
      </tp>
      <tp>
        <v>384.5</v>
        <stp/>
        <stp>StudyData</stp>
        <stp>ZCE</stp>
        <stp>Bar</stp>
        <stp/>
        <stp>High</stp>
        <stp>AM</stp>
        <stp>-49</stp>
        <stp>All</stp>
        <stp/>
        <stp/>
        <stp>FALSE</stp>
        <stp>T</stp>
        <tr r="D51" s="4"/>
      </tp>
      <tp>
        <v>1236</v>
        <stp/>
        <stp>StudyData</stp>
        <stp>ZSE</stp>
        <stp>Bar</stp>
        <stp/>
        <stp>Close</stp>
        <stp>AM</stp>
        <stp>-148</stp>
        <stp>All</stp>
        <stp/>
        <stp/>
        <stp>FALSE</stp>
        <stp>T</stp>
        <tr r="F150" s="1"/>
      </tp>
      <tp>
        <v>1048.5</v>
        <stp/>
        <stp>StudyData</stp>
        <stp>ZSE</stp>
        <stp>Bar</stp>
        <stp/>
        <stp>Close</stp>
        <stp>AM</stp>
        <stp>-158</stp>
        <stp>All</stp>
        <stp/>
        <stp/>
        <stp>FALSE</stp>
        <stp>T</stp>
        <tr r="F160" s="1"/>
      </tp>
      <tp>
        <v>872</v>
        <stp/>
        <stp>StudyData</stp>
        <stp>ZSE</stp>
        <stp>Bar</stp>
        <stp/>
        <stp>Close</stp>
        <stp>AM</stp>
        <stp>-168</stp>
        <stp>All</stp>
        <stp/>
        <stp/>
        <stp>FALSE</stp>
        <stp>T</stp>
        <tr r="F170" s="1"/>
      </tp>
      <tp>
        <v>1314</v>
        <stp/>
        <stp>StudyData</stp>
        <stp>ZSE</stp>
        <stp>Bar</stp>
        <stp/>
        <stp>Close</stp>
        <stp>AM</stp>
        <stp>-178</stp>
        <stp>All</stp>
        <stp/>
        <stp/>
        <stp>FALSE</stp>
        <stp>T</stp>
        <tr r="F180" s="1"/>
      </tp>
      <tp>
        <v>1414</v>
        <stp/>
        <stp>StudyData</stp>
        <stp>ZSE</stp>
        <stp>Bar</stp>
        <stp/>
        <stp>Close</stp>
        <stp>AM</stp>
        <stp>-108</stp>
        <stp>All</stp>
        <stp/>
        <stp/>
        <stp>FALSE</stp>
        <stp>T</stp>
        <tr r="F110" s="1"/>
      </tp>
      <tp>
        <v>1399</v>
        <stp/>
        <stp>StudyData</stp>
        <stp>ZSE</stp>
        <stp>Bar</stp>
        <stp/>
        <stp>Close</stp>
        <stp>AM</stp>
        <stp>-118</stp>
        <stp>All</stp>
        <stp/>
        <stp/>
        <stp>FALSE</stp>
        <stp>T</stp>
        <tr r="F120" s="1"/>
      </tp>
      <tp>
        <v>1427.75</v>
        <stp/>
        <stp>StudyData</stp>
        <stp>ZSE</stp>
        <stp>Bar</stp>
        <stp/>
        <stp>Close</stp>
        <stp>AM</stp>
        <stp>-128</stp>
        <stp>All</stp>
        <stp/>
        <stp/>
        <stp>FALSE</stp>
        <stp>T</stp>
        <tr r="F130" s="1"/>
      </tp>
      <tp>
        <v>1457.5</v>
        <stp/>
        <stp>StudyData</stp>
        <stp>ZSE</stp>
        <stp>Bar</stp>
        <stp/>
        <stp>Close</stp>
        <stp>AM</stp>
        <stp>-138</stp>
        <stp>All</stp>
        <stp/>
        <stp/>
        <stp>FALSE</stp>
        <stp>T</stp>
        <tr r="F140" s="1"/>
      </tp>
      <tp>
        <v>881.75</v>
        <stp/>
        <stp>StudyData</stp>
        <stp>ZSE</stp>
        <stp>Bar</stp>
        <stp/>
        <stp>Close</stp>
        <stp>AM</stp>
        <stp>-188</stp>
        <stp>All</stp>
        <stp/>
        <stp/>
        <stp>FALSE</stp>
        <stp>T</stp>
        <tr r="F190" s="1"/>
      </tp>
      <tp>
        <v>555.75</v>
        <stp/>
        <stp>StudyData</stp>
        <stp>ZSE</stp>
        <stp>Bar</stp>
        <stp/>
        <stp>Close</stp>
        <stp>AM</stp>
        <stp>-198</stp>
        <stp>All</stp>
        <stp/>
        <stp/>
        <stp>FALSE</stp>
        <stp>T</stp>
        <tr r="F200" s="1"/>
      </tp>
      <tp>
        <v>506.75</v>
        <stp/>
        <stp>StudyData</stp>
        <stp>ZSE</stp>
        <stp>Bar</stp>
        <stp/>
        <stp>Close</stp>
        <stp>AM</stp>
        <stp>-248</stp>
        <stp>All</stp>
        <stp/>
        <stp/>
        <stp>FALSE</stp>
        <stp>T</stp>
        <tr r="F250" s="1"/>
      </tp>
      <tp>
        <v>486</v>
        <stp/>
        <stp>StudyData</stp>
        <stp>ZSE</stp>
        <stp>Bar</stp>
        <stp/>
        <stp>Close</stp>
        <stp>AM</stp>
        <stp>-258</stp>
        <stp>All</stp>
        <stp/>
        <stp/>
        <stp>FALSE</stp>
        <stp>T</stp>
        <tr r="F260" s="1"/>
      </tp>
      <tp>
        <v>470.25</v>
        <stp/>
        <stp>StudyData</stp>
        <stp>ZSE</stp>
        <stp>Bar</stp>
        <stp/>
        <stp>Close</stp>
        <stp>AM</stp>
        <stp>-268</stp>
        <stp>All</stp>
        <stp/>
        <stp/>
        <stp>FALSE</stp>
        <stp>T</stp>
        <tr r="F270" s="1"/>
      </tp>
      <tp>
        <v>469.75</v>
        <stp/>
        <stp>StudyData</stp>
        <stp>ZSE</stp>
        <stp>Bar</stp>
        <stp/>
        <stp>Close</stp>
        <stp>AM</stp>
        <stp>-278</stp>
        <stp>All</stp>
        <stp/>
        <stp/>
        <stp>FALSE</stp>
        <stp>T</stp>
        <tr r="F280" s="1"/>
      </tp>
      <tp>
        <v>576</v>
        <stp/>
        <stp>StudyData</stp>
        <stp>ZSE</stp>
        <stp>Bar</stp>
        <stp/>
        <stp>Close</stp>
        <stp>AM</stp>
        <stp>-208</stp>
        <stp>All</stp>
        <stp/>
        <stp/>
        <stp>FALSE</stp>
        <stp>T</stp>
        <tr r="F210" s="1"/>
      </tp>
      <tp>
        <v>547.25</v>
        <stp/>
        <stp>StudyData</stp>
        <stp>ZSE</stp>
        <stp>Bar</stp>
        <stp/>
        <stp>Close</stp>
        <stp>AM</stp>
        <stp>-218</stp>
        <stp>All</stp>
        <stp/>
        <stp/>
        <stp>FALSE</stp>
        <stp>T</stp>
        <tr r="F220" s="1"/>
      </tp>
      <tp>
        <v>937.5</v>
        <stp/>
        <stp>StudyData</stp>
        <stp>ZSE</stp>
        <stp>Bar</stp>
        <stp/>
        <stp>Close</stp>
        <stp>AM</stp>
        <stp>-228</stp>
        <stp>All</stp>
        <stp/>
        <stp/>
        <stp>FALSE</stp>
        <stp>T</stp>
        <tr r="F230" s="1"/>
      </tp>
      <tp>
        <v>627.25</v>
        <stp/>
        <stp>StudyData</stp>
        <stp>ZSE</stp>
        <stp>Bar</stp>
        <stp/>
        <stp>Close</stp>
        <stp>AM</stp>
        <stp>-238</stp>
        <stp>All</stp>
        <stp/>
        <stp/>
        <stp>FALSE</stp>
        <stp>T</stp>
        <tr r="F240" s="1"/>
      </tp>
      <tp>
        <v>458</v>
        <stp/>
        <stp>StudyData</stp>
        <stp>ZSE</stp>
        <stp>Bar</stp>
        <stp/>
        <stp>Close</stp>
        <stp>AM</stp>
        <stp>-288</stp>
        <stp>All</stp>
        <stp/>
        <stp/>
        <stp>FALSE</stp>
        <stp>T</stp>
        <tr r="F290" s="1"/>
      </tp>
      <tp>
        <v>638.5</v>
        <stp/>
        <stp>StudyData</stp>
        <stp>ZSE</stp>
        <stp>Bar</stp>
        <stp/>
        <stp>Close</stp>
        <stp>AM</stp>
        <stp>-298</stp>
        <stp>All</stp>
        <stp/>
        <stp/>
        <stp>FALSE</stp>
        <stp>T</stp>
        <tr r="F300" s="1"/>
      </tp>
      <tp>
        <v>544</v>
        <stp/>
        <stp>StudyData</stp>
        <stp>ZCE</stp>
        <stp>Bar</stp>
        <stp/>
        <stp>Close</stp>
        <stp>AM</stp>
        <stp>-147</stp>
        <stp>All</stp>
        <stp/>
        <stp/>
        <stp>FALSE</stp>
        <stp>T</stp>
        <tr r="F149" s="4"/>
      </tp>
      <tp>
        <v>356.5</v>
        <stp/>
        <stp>StudyData</stp>
        <stp>ZCE</stp>
        <stp>Bar</stp>
        <stp/>
        <stp>Close</stp>
        <stp>AM</stp>
        <stp>-157</stp>
        <stp>All</stp>
        <stp/>
        <stp/>
        <stp>FALSE</stp>
        <stp>T</stp>
        <tr r="F159" s="4"/>
      </tp>
      <tp>
        <v>404.75</v>
        <stp/>
        <stp>StudyData</stp>
        <stp>ZCE</stp>
        <stp>Bar</stp>
        <stp/>
        <stp>Close</stp>
        <stp>AM</stp>
        <stp>-167</stp>
        <stp>All</stp>
        <stp/>
        <stp/>
        <stp>FALSE</stp>
        <stp>T</stp>
        <tr r="F169" s="4"/>
      </tp>
      <tp>
        <v>599.25</v>
        <stp/>
        <stp>StudyData</stp>
        <stp>ZCE</stp>
        <stp>Bar</stp>
        <stp/>
        <stp>Close</stp>
        <stp>AM</stp>
        <stp>-177</stp>
        <stp>All</stp>
        <stp/>
        <stp/>
        <stp>FALSE</stp>
        <stp>T</stp>
        <tr r="F179" s="4"/>
      </tp>
      <tp>
        <v>502</v>
        <stp/>
        <stp>StudyData</stp>
        <stp>ZCE</stp>
        <stp>Bar</stp>
        <stp/>
        <stp>Close</stp>
        <stp>AM</stp>
        <stp>-107</stp>
        <stp>All</stp>
        <stp/>
        <stp/>
        <stp>FALSE</stp>
        <stp>T</stp>
        <tr r="F109" s="4"/>
      </tp>
      <tp>
        <v>567.25</v>
        <stp/>
        <stp>StudyData</stp>
        <stp>ZCE</stp>
        <stp>Bar</stp>
        <stp/>
        <stp>Close</stp>
        <stp>AM</stp>
        <stp>-117</stp>
        <stp>All</stp>
        <stp/>
        <stp/>
        <stp>FALSE</stp>
        <stp>T</stp>
        <tr r="F119" s="4"/>
      </tp>
      <tp>
        <v>805.25</v>
        <stp/>
        <stp>StudyData</stp>
        <stp>ZCE</stp>
        <stp>Bar</stp>
        <stp/>
        <stp>Close</stp>
        <stp>AM</stp>
        <stp>-127</stp>
        <stp>All</stp>
        <stp/>
        <stp/>
        <stp>FALSE</stp>
        <stp>T</stp>
        <tr r="F129" s="4"/>
      </tp>
      <tp>
        <v>592.5</v>
        <stp/>
        <stp>StudyData</stp>
        <stp>ZCE</stp>
        <stp>Bar</stp>
        <stp/>
        <stp>Close</stp>
        <stp>AM</stp>
        <stp>-137</stp>
        <stp>All</stp>
        <stp/>
        <stp/>
        <stp>FALSE</stp>
        <stp>T</stp>
        <tr r="F139" s="4"/>
      </tp>
      <tp>
        <v>342.25</v>
        <stp/>
        <stp>StudyData</stp>
        <stp>ZCE</stp>
        <stp>Bar</stp>
        <stp/>
        <stp>Close</stp>
        <stp>AM</stp>
        <stp>-187</stp>
        <stp>All</stp>
        <stp/>
        <stp/>
        <stp>FALSE</stp>
        <stp>T</stp>
        <tr r="F189" s="4"/>
      </tp>
      <tp>
        <v>262.5</v>
        <stp/>
        <stp>StudyData</stp>
        <stp>ZCE</stp>
        <stp>Bar</stp>
        <stp/>
        <stp>Close</stp>
        <stp>AM</stp>
        <stp>-197</stp>
        <stp>All</stp>
        <stp/>
        <stp/>
        <stp>FALSE</stp>
        <stp>T</stp>
        <tr r="F199" s="4"/>
      </tp>
      <tp>
        <v>256.5</v>
        <stp/>
        <stp>StudyData</stp>
        <stp>ZCE</stp>
        <stp>Bar</stp>
        <stp/>
        <stp>Close</stp>
        <stp>AM</stp>
        <stp>-247</stp>
        <stp>All</stp>
        <stp/>
        <stp/>
        <stp>FALSE</stp>
        <stp>T</stp>
        <tr r="F249" s="4"/>
      </tp>
      <tp>
        <v>214.5</v>
        <stp/>
        <stp>StudyData</stp>
        <stp>ZCE</stp>
        <stp>Bar</stp>
        <stp/>
        <stp>Close</stp>
        <stp>AM</stp>
        <stp>-257</stp>
        <stp>All</stp>
        <stp/>
        <stp/>
        <stp>FALSE</stp>
        <stp>T</stp>
        <tr r="F259" s="4"/>
      </tp>
      <tp>
        <v>220.5</v>
        <stp/>
        <stp>StudyData</stp>
        <stp>ZCE</stp>
        <stp>Bar</stp>
        <stp/>
        <stp>Close</stp>
        <stp>AM</stp>
        <stp>-267</stp>
        <stp>All</stp>
        <stp/>
        <stp/>
        <stp>FALSE</stp>
        <stp>T</stp>
        <tr r="F269" s="4"/>
      </tp>
      <tp>
        <v>220</v>
        <stp/>
        <stp>StudyData</stp>
        <stp>ZCE</stp>
        <stp>Bar</stp>
        <stp/>
        <stp>Close</stp>
        <stp>AM</stp>
        <stp>-277</stp>
        <stp>All</stp>
        <stp/>
        <stp/>
        <stp>FALSE</stp>
        <stp>T</stp>
        <tr r="F279" s="4"/>
      </tp>
      <tp>
        <v>187.5</v>
        <stp/>
        <stp>StudyData</stp>
        <stp>ZCE</stp>
        <stp>Bar</stp>
        <stp/>
        <stp>Close</stp>
        <stp>AM</stp>
        <stp>-207</stp>
        <stp>All</stp>
        <stp/>
        <stp/>
        <stp>FALSE</stp>
        <stp>T</stp>
        <tr r="F209" s="4"/>
      </tp>
      <tp>
        <v>197</v>
        <stp/>
        <stp>StudyData</stp>
        <stp>ZCE</stp>
        <stp>Bar</stp>
        <stp/>
        <stp>Close</stp>
        <stp>AM</stp>
        <stp>-217</stp>
        <stp>All</stp>
        <stp/>
        <stp/>
        <stp>FALSE</stp>
        <stp>T</stp>
        <tr r="F219" s="4"/>
      </tp>
      <tp>
        <v>320</v>
        <stp/>
        <stp>StudyData</stp>
        <stp>ZCE</stp>
        <stp>Bar</stp>
        <stp/>
        <stp>Close</stp>
        <stp>AM</stp>
        <stp>-227</stp>
        <stp>All</stp>
        <stp/>
        <stp/>
        <stp>FALSE</stp>
        <stp>T</stp>
        <tr r="F229" s="4"/>
      </tp>
      <tp>
        <v>244.25</v>
        <stp/>
        <stp>StudyData</stp>
        <stp>ZCE</stp>
        <stp>Bar</stp>
        <stp/>
        <stp>Close</stp>
        <stp>AM</stp>
        <stp>-237</stp>
        <stp>All</stp>
        <stp/>
        <stp/>
        <stp>FALSE</stp>
        <stp>T</stp>
        <tr r="F239" s="4"/>
      </tp>
      <tp>
        <v>225.5</v>
        <stp/>
        <stp>StudyData</stp>
        <stp>ZCE</stp>
        <stp>Bar</stp>
        <stp/>
        <stp>Close</stp>
        <stp>AM</stp>
        <stp>-287</stp>
        <stp>All</stp>
        <stp/>
        <stp/>
        <stp>FALSE</stp>
        <stp>T</stp>
        <tr r="F289" s="4"/>
      </tp>
      <tp>
        <v>238.5</v>
        <stp/>
        <stp>StudyData</stp>
        <stp>ZCE</stp>
        <stp>Bar</stp>
        <stp/>
        <stp>Close</stp>
        <stp>AM</stp>
        <stp>-297</stp>
        <stp>All</stp>
        <stp/>
        <stp/>
        <stp>FALSE</stp>
        <stp>T</stp>
        <tr r="F299" s="4"/>
      </tp>
      <tp>
        <v>629</v>
        <stp/>
        <stp>StudyData</stp>
        <stp>ZCE</stp>
        <stp>Bar</stp>
        <stp/>
        <stp>Close</stp>
        <stp>AM</stp>
        <stp>-146</stp>
        <stp>All</stp>
        <stp/>
        <stp/>
        <stp>FALSE</stp>
        <stp>T</stp>
        <tr r="F148" s="4"/>
      </tp>
      <tp>
        <v>389</v>
        <stp/>
        <stp>StudyData</stp>
        <stp>ZCE</stp>
        <stp>Bar</stp>
        <stp/>
        <stp>Close</stp>
        <stp>AM</stp>
        <stp>-156</stp>
        <stp>All</stp>
        <stp/>
        <stp/>
        <stp>FALSE</stp>
        <stp>T</stp>
        <tr r="F158" s="4"/>
      </tp>
      <tp>
        <v>403.5</v>
        <stp/>
        <stp>StudyData</stp>
        <stp>ZCE</stp>
        <stp>Bar</stp>
        <stp/>
        <stp>Close</stp>
        <stp>AM</stp>
        <stp>-166</stp>
        <stp>All</stp>
        <stp/>
        <stp/>
        <stp>FALSE</stp>
        <stp>T</stp>
        <tr r="F168" s="4"/>
      </tp>
      <tp>
        <v>757</v>
        <stp/>
        <stp>StudyData</stp>
        <stp>ZCE</stp>
        <stp>Bar</stp>
        <stp/>
        <stp>Close</stp>
        <stp>AM</stp>
        <stp>-176</stp>
        <stp>All</stp>
        <stp/>
        <stp/>
        <stp>FALSE</stp>
        <stp>T</stp>
        <tr r="F178" s="4"/>
      </tp>
      <tp>
        <v>519</v>
        <stp/>
        <stp>StudyData</stp>
        <stp>ZCE</stp>
        <stp>Bar</stp>
        <stp/>
        <stp>Close</stp>
        <stp>AM</stp>
        <stp>-106</stp>
        <stp>All</stp>
        <stp/>
        <stp/>
        <stp>FALSE</stp>
        <stp>T</stp>
        <tr r="F108" s="4"/>
      </tp>
      <tp>
        <v>511</v>
        <stp/>
        <stp>StudyData</stp>
        <stp>ZCE</stp>
        <stp>Bar</stp>
        <stp/>
        <stp>Close</stp>
        <stp>AM</stp>
        <stp>-116</stp>
        <stp>All</stp>
        <stp/>
        <stp/>
        <stp>FALSE</stp>
        <stp>T</stp>
        <tr r="F118" s="4"/>
      </tp>
      <tp>
        <v>799.75</v>
        <stp/>
        <stp>StudyData</stp>
        <stp>ZCE</stp>
        <stp>Bar</stp>
        <stp/>
        <stp>Close</stp>
        <stp>AM</stp>
        <stp>-126</stp>
        <stp>All</stp>
        <stp/>
        <stp/>
        <stp>FALSE</stp>
        <stp>T</stp>
        <tr r="F128" s="4"/>
      </tp>
      <tp>
        <v>647</v>
        <stp/>
        <stp>StudyData</stp>
        <stp>ZCE</stp>
        <stp>Bar</stp>
        <stp/>
        <stp>Close</stp>
        <stp>AM</stp>
        <stp>-136</stp>
        <stp>All</stp>
        <stp/>
        <stp/>
        <stp>FALSE</stp>
        <stp>T</stp>
        <tr r="F138" s="4"/>
      </tp>
      <tp>
        <v>340</v>
        <stp/>
        <stp>StudyData</stp>
        <stp>ZCE</stp>
        <stp>Bar</stp>
        <stp/>
        <stp>Close</stp>
        <stp>AM</stp>
        <stp>-186</stp>
        <stp>All</stp>
        <stp/>
        <stp/>
        <stp>FALSE</stp>
        <stp>T</stp>
        <tr r="F188" s="4"/>
      </tp>
      <tp>
        <v>320.75</v>
        <stp/>
        <stp>StudyData</stp>
        <stp>ZCE</stp>
        <stp>Bar</stp>
        <stp/>
        <stp>Close</stp>
        <stp>AM</stp>
        <stp>-196</stp>
        <stp>All</stp>
        <stp/>
        <stp/>
        <stp>FALSE</stp>
        <stp>T</stp>
        <tr r="F198" s="4"/>
      </tp>
      <tp>
        <v>268</v>
        <stp/>
        <stp>StudyData</stp>
        <stp>ZCE</stp>
        <stp>Bar</stp>
        <stp/>
        <stp>Close</stp>
        <stp>AM</stp>
        <stp>-246</stp>
        <stp>All</stp>
        <stp/>
        <stp/>
        <stp>FALSE</stp>
        <stp>T</stp>
        <tr r="F248" s="4"/>
      </tp>
      <tp>
        <v>205.5</v>
        <stp/>
        <stp>StudyData</stp>
        <stp>ZCE</stp>
        <stp>Bar</stp>
        <stp/>
        <stp>Close</stp>
        <stp>AM</stp>
        <stp>-256</stp>
        <stp>All</stp>
        <stp/>
        <stp/>
        <stp>FALSE</stp>
        <stp>T</stp>
        <tr r="F258" s="4"/>
      </tp>
      <tp>
        <v>231.75</v>
        <stp/>
        <stp>StudyData</stp>
        <stp>ZCE</stp>
        <stp>Bar</stp>
        <stp/>
        <stp>Close</stp>
        <stp>AM</stp>
        <stp>-266</stp>
        <stp>All</stp>
        <stp/>
        <stp/>
        <stp>FALSE</stp>
        <stp>T</stp>
        <tr r="F268" s="4"/>
      </tp>
      <tp>
        <v>224</v>
        <stp/>
        <stp>StudyData</stp>
        <stp>ZCE</stp>
        <stp>Bar</stp>
        <stp/>
        <stp>Close</stp>
        <stp>AM</stp>
        <stp>-276</stp>
        <stp>All</stp>
        <stp/>
        <stp/>
        <stp>FALSE</stp>
        <stp>T</stp>
        <tr r="F278" s="4"/>
      </tp>
      <tp>
        <v>215.75</v>
        <stp/>
        <stp>StudyData</stp>
        <stp>ZCE</stp>
        <stp>Bar</stp>
        <stp/>
        <stp>Close</stp>
        <stp>AM</stp>
        <stp>-206</stp>
        <stp>All</stp>
        <stp/>
        <stp/>
        <stp>FALSE</stp>
        <stp>T</stp>
        <tr r="F208" s="4"/>
      </tp>
      <tp>
        <v>222.75</v>
        <stp/>
        <stp>StudyData</stp>
        <stp>ZCE</stp>
        <stp>Bar</stp>
        <stp/>
        <stp>Close</stp>
        <stp>AM</stp>
        <stp>-216</stp>
        <stp>All</stp>
        <stp/>
        <stp/>
        <stp>FALSE</stp>
        <stp>T</stp>
        <tr r="F218" s="4"/>
      </tp>
      <tp>
        <v>317.25</v>
        <stp/>
        <stp>StudyData</stp>
        <stp>ZCE</stp>
        <stp>Bar</stp>
        <stp/>
        <stp>Close</stp>
        <stp>AM</stp>
        <stp>-226</stp>
        <stp>All</stp>
        <stp/>
        <stp/>
        <stp>FALSE</stp>
        <stp>T</stp>
        <tr r="F228" s="4"/>
      </tp>
      <tp>
        <v>223.75</v>
        <stp/>
        <stp>StudyData</stp>
        <stp>ZCE</stp>
        <stp>Bar</stp>
        <stp/>
        <stp>Close</stp>
        <stp>AM</stp>
        <stp>-236</stp>
        <stp>All</stp>
        <stp/>
        <stp/>
        <stp>FALSE</stp>
        <stp>T</stp>
        <tr r="F238" s="4"/>
      </tp>
      <tp>
        <v>218.75</v>
        <stp/>
        <stp>StudyData</stp>
        <stp>ZCE</stp>
        <stp>Bar</stp>
        <stp/>
        <stp>Close</stp>
        <stp>AM</stp>
        <stp>-286</stp>
        <stp>All</stp>
        <stp/>
        <stp/>
        <stp>FALSE</stp>
        <stp>T</stp>
        <tr r="F288" s="4"/>
      </tp>
      <tp>
        <v>259.5</v>
        <stp/>
        <stp>StudyData</stp>
        <stp>ZCE</stp>
        <stp>Bar</stp>
        <stp/>
        <stp>Close</stp>
        <stp>AM</stp>
        <stp>-296</stp>
        <stp>All</stp>
        <stp/>
        <stp/>
        <stp>FALSE</stp>
        <stp>T</stp>
        <tr r="F298" s="4"/>
      </tp>
      <tp>
        <v>659.5</v>
        <stp/>
        <stp>StudyData</stp>
        <stp>ZCE</stp>
        <stp>Bar</stp>
        <stp/>
        <stp>Close</stp>
        <stp>AM</stp>
        <stp>-145</stp>
        <stp>All</stp>
        <stp/>
        <stp/>
        <stp>FALSE</stp>
        <stp>T</stp>
        <tr r="F147" s="4"/>
      </tp>
      <tp>
        <v>345</v>
        <stp/>
        <stp>StudyData</stp>
        <stp>ZCE</stp>
        <stp>Bar</stp>
        <stp/>
        <stp>Close</stp>
        <stp>AM</stp>
        <stp>-155</stp>
        <stp>All</stp>
        <stp/>
        <stp/>
        <stp>FALSE</stp>
        <stp>T</stp>
        <tr r="F157" s="4"/>
      </tp>
      <tp>
        <v>436.25</v>
        <stp/>
        <stp>StudyData</stp>
        <stp>ZCE</stp>
        <stp>Bar</stp>
        <stp/>
        <stp>Close</stp>
        <stp>AM</stp>
        <stp>-165</stp>
        <stp>All</stp>
        <stp/>
        <stp/>
        <stp>FALSE</stp>
        <stp>T</stp>
        <tr r="F167" s="4"/>
      </tp>
      <tp>
        <v>607.5</v>
        <stp/>
        <stp>StudyData</stp>
        <stp>ZCE</stp>
        <stp>Bar</stp>
        <stp/>
        <stp>Close</stp>
        <stp>AM</stp>
        <stp>-175</stp>
        <stp>All</stp>
        <stp/>
        <stp/>
        <stp>FALSE</stp>
        <stp>T</stp>
        <tr r="F177" s="4"/>
      </tp>
      <tp>
        <v>465.75</v>
        <stp/>
        <stp>StudyData</stp>
        <stp>ZCE</stp>
        <stp>Bar</stp>
        <stp/>
        <stp>Close</stp>
        <stp>AM</stp>
        <stp>-105</stp>
        <stp>All</stp>
        <stp/>
        <stp/>
        <stp>FALSE</stp>
        <stp>T</stp>
        <tr r="F107" s="4"/>
      </tp>
      <tp>
        <v>479</v>
        <stp/>
        <stp>StudyData</stp>
        <stp>ZCE</stp>
        <stp>Bar</stp>
        <stp/>
        <stp>Close</stp>
        <stp>AM</stp>
        <stp>-115</stp>
        <stp>All</stp>
        <stp/>
        <stp/>
        <stp>FALSE</stp>
        <stp>T</stp>
        <tr r="F117" s="4"/>
      </tp>
      <tp>
        <v>756.25</v>
        <stp/>
        <stp>StudyData</stp>
        <stp>ZCE</stp>
        <stp>Bar</stp>
        <stp/>
        <stp>Close</stp>
        <stp>AM</stp>
        <stp>-125</stp>
        <stp>All</stp>
        <stp/>
        <stp/>
        <stp>FALSE</stp>
        <stp>T</stp>
        <tr r="F127" s="4"/>
      </tp>
      <tp>
        <v>608</v>
        <stp/>
        <stp>StudyData</stp>
        <stp>ZCE</stp>
        <stp>Bar</stp>
        <stp/>
        <stp>Close</stp>
        <stp>AM</stp>
        <stp>-135</stp>
        <stp>All</stp>
        <stp/>
        <stp/>
        <stp>FALSE</stp>
        <stp>T</stp>
        <tr r="F137" s="4"/>
      </tp>
      <tp>
        <v>373</v>
        <stp/>
        <stp>StudyData</stp>
        <stp>ZCE</stp>
        <stp>Bar</stp>
        <stp/>
        <stp>Close</stp>
        <stp>AM</stp>
        <stp>-185</stp>
        <stp>All</stp>
        <stp/>
        <stp/>
        <stp>FALSE</stp>
        <stp>T</stp>
        <tr r="F187" s="4"/>
      </tp>
      <tp>
        <v>390.5</v>
        <stp/>
        <stp>StudyData</stp>
        <stp>ZCE</stp>
        <stp>Bar</stp>
        <stp/>
        <stp>Close</stp>
        <stp>AM</stp>
        <stp>-195</stp>
        <stp>All</stp>
        <stp/>
        <stp/>
        <stp>FALSE</stp>
        <stp>T</stp>
        <tr r="F197" s="4"/>
      </tp>
      <tp>
        <v>251.5</v>
        <stp/>
        <stp>StudyData</stp>
        <stp>ZCE</stp>
        <stp>Bar</stp>
        <stp/>
        <stp>Close</stp>
        <stp>AM</stp>
        <stp>-245</stp>
        <stp>All</stp>
        <stp/>
        <stp/>
        <stp>FALSE</stp>
        <stp>T</stp>
        <tr r="F247" s="4"/>
      </tp>
      <tp>
        <v>220.5</v>
        <stp/>
        <stp>StudyData</stp>
        <stp>ZCE</stp>
        <stp>Bar</stp>
        <stp/>
        <stp>Close</stp>
        <stp>AM</stp>
        <stp>-255</stp>
        <stp>All</stp>
        <stp/>
        <stp/>
        <stp>FALSE</stp>
        <stp>T</stp>
        <tr r="F257" s="4"/>
      </tp>
      <tp>
        <v>209</v>
        <stp/>
        <stp>StudyData</stp>
        <stp>ZCE</stp>
        <stp>Bar</stp>
        <stp/>
        <stp>Close</stp>
        <stp>AM</stp>
        <stp>-265</stp>
        <stp>All</stp>
        <stp/>
        <stp/>
        <stp>FALSE</stp>
        <stp>T</stp>
        <tr r="F267" s="4"/>
      </tp>
      <tp>
        <v>236</v>
        <stp/>
        <stp>StudyData</stp>
        <stp>ZCE</stp>
        <stp>Bar</stp>
        <stp/>
        <stp>Close</stp>
        <stp>AM</stp>
        <stp>-275</stp>
        <stp>All</stp>
        <stp/>
        <stp/>
        <stp>FALSE</stp>
        <stp>T</stp>
        <tr r="F277" s="4"/>
      </tp>
      <tp>
        <v>218.75</v>
        <stp/>
        <stp>StudyData</stp>
        <stp>ZCE</stp>
        <stp>Bar</stp>
        <stp/>
        <stp>Close</stp>
        <stp>AM</stp>
        <stp>-205</stp>
        <stp>All</stp>
        <stp/>
        <stp/>
        <stp>FALSE</stp>
        <stp>T</stp>
        <tr r="F207" s="4"/>
      </tp>
      <tp>
        <v>213</v>
        <stp/>
        <stp>StudyData</stp>
        <stp>ZCE</stp>
        <stp>Bar</stp>
        <stp/>
        <stp>Close</stp>
        <stp>AM</stp>
        <stp>-215</stp>
        <stp>All</stp>
        <stp/>
        <stp/>
        <stp>FALSE</stp>
        <stp>T</stp>
        <tr r="F217" s="4"/>
      </tp>
      <tp>
        <v>297.25</v>
        <stp/>
        <stp>StudyData</stp>
        <stp>ZCE</stp>
        <stp>Bar</stp>
        <stp/>
        <stp>Close</stp>
        <stp>AM</stp>
        <stp>-225</stp>
        <stp>All</stp>
        <stp/>
        <stp/>
        <stp>FALSE</stp>
        <stp>T</stp>
        <tr r="F227" s="4"/>
      </tp>
      <tp>
        <v>212</v>
        <stp/>
        <stp>StudyData</stp>
        <stp>ZCE</stp>
        <stp>Bar</stp>
        <stp/>
        <stp>Close</stp>
        <stp>AM</stp>
        <stp>-235</stp>
        <stp>All</stp>
        <stp/>
        <stp/>
        <stp>FALSE</stp>
        <stp>T</stp>
        <tr r="F237" s="4"/>
      </tp>
      <tp>
        <v>219.5</v>
        <stp/>
        <stp>StudyData</stp>
        <stp>ZCE</stp>
        <stp>Bar</stp>
        <stp/>
        <stp>Close</stp>
        <stp>AM</stp>
        <stp>-285</stp>
        <stp>All</stp>
        <stp/>
        <stp/>
        <stp>FALSE</stp>
        <stp>T</stp>
        <tr r="F287" s="4"/>
      </tp>
      <tp>
        <v>223.75</v>
        <stp/>
        <stp>StudyData</stp>
        <stp>ZCE</stp>
        <stp>Bar</stp>
        <stp/>
        <stp>Close</stp>
        <stp>AM</stp>
        <stp>-295</stp>
        <stp>All</stp>
        <stp/>
        <stp/>
        <stp>FALSE</stp>
        <stp>T</stp>
        <tr r="F297" s="4"/>
      </tp>
      <tp>
        <v>731</v>
        <stp/>
        <stp>StudyData</stp>
        <stp>ZCE</stp>
        <stp>Bar</stp>
        <stp/>
        <stp>Close</stp>
        <stp>AM</stp>
        <stp>-144</stp>
        <stp>All</stp>
        <stp/>
        <stp/>
        <stp>FALSE</stp>
        <stp>T</stp>
        <tr r="F146" s="4"/>
      </tp>
      <tp>
        <v>375.25</v>
        <stp/>
        <stp>StudyData</stp>
        <stp>ZCE</stp>
        <stp>Bar</stp>
        <stp/>
        <stp>Close</stp>
        <stp>AM</stp>
        <stp>-154</stp>
        <stp>All</stp>
        <stp/>
        <stp/>
        <stp>FALSE</stp>
        <stp>T</stp>
        <tr r="F156" s="4"/>
      </tp>
      <tp>
        <v>367.25</v>
        <stp/>
        <stp>StudyData</stp>
        <stp>ZCE</stp>
        <stp>Bar</stp>
        <stp/>
        <stp>Close</stp>
        <stp>AM</stp>
        <stp>-164</stp>
        <stp>All</stp>
        <stp/>
        <stp/>
        <stp>FALSE</stp>
        <stp>T</stp>
        <tr r="F166" s="4"/>
      </tp>
      <tp>
        <v>585</v>
        <stp/>
        <stp>StudyData</stp>
        <stp>ZCE</stp>
        <stp>Bar</stp>
        <stp/>
        <stp>Close</stp>
        <stp>AM</stp>
        <stp>-174</stp>
        <stp>All</stp>
        <stp/>
        <stp/>
        <stp>FALSE</stp>
        <stp>T</stp>
        <tr r="F176" s="4"/>
      </tp>
      <tp>
        <v>425.25</v>
        <stp/>
        <stp>StudyData</stp>
        <stp>ZCE</stp>
        <stp>Bar</stp>
        <stp/>
        <stp>Close</stp>
        <stp>AM</stp>
        <stp>-104</stp>
        <stp>All</stp>
        <stp/>
        <stp/>
        <stp>FALSE</stp>
        <stp>T</stp>
        <tr r="F106" s="4"/>
      </tp>
      <tp>
        <v>482</v>
        <stp/>
        <stp>StudyData</stp>
        <stp>ZCE</stp>
        <stp>Bar</stp>
        <stp/>
        <stp>Close</stp>
        <stp>AM</stp>
        <stp>-114</stp>
        <stp>All</stp>
        <stp/>
        <stp/>
        <stp>FALSE</stp>
        <stp>T</stp>
        <tr r="F116" s="4"/>
      </tp>
      <tp>
        <v>755.75</v>
        <stp/>
        <stp>StudyData</stp>
        <stp>ZCE</stp>
        <stp>Bar</stp>
        <stp/>
        <stp>Close</stp>
        <stp>AM</stp>
        <stp>-124</stp>
        <stp>All</stp>
        <stp/>
        <stp/>
        <stp>FALSE</stp>
        <stp>T</stp>
        <tr r="F126" s="4"/>
      </tp>
      <tp>
        <v>646.5</v>
        <stp/>
        <stp>StudyData</stp>
        <stp>ZCE</stp>
        <stp>Bar</stp>
        <stp/>
        <stp>Close</stp>
        <stp>AM</stp>
        <stp>-134</stp>
        <stp>All</stp>
        <stp/>
        <stp/>
        <stp>FALSE</stp>
        <stp>T</stp>
        <tr r="F136" s="4"/>
      </tp>
      <tp>
        <v>375.5</v>
        <stp/>
        <stp>StudyData</stp>
        <stp>ZCE</stp>
        <stp>Bar</stp>
        <stp/>
        <stp>Close</stp>
        <stp>AM</stp>
        <stp>-184</stp>
        <stp>All</stp>
        <stp/>
        <stp/>
        <stp>FALSE</stp>
        <stp>T</stp>
        <tr r="F186" s="4"/>
      </tp>
      <tp>
        <v>390.25</v>
        <stp/>
        <stp>StudyData</stp>
        <stp>ZCE</stp>
        <stp>Bar</stp>
        <stp/>
        <stp>Close</stp>
        <stp>AM</stp>
        <stp>-194</stp>
        <stp>All</stp>
        <stp/>
        <stp/>
        <stp>FALSE</stp>
        <stp>T</stp>
        <tr r="F196" s="4"/>
      </tp>
      <tp>
        <v>247.5</v>
        <stp/>
        <stp>StudyData</stp>
        <stp>ZCE</stp>
        <stp>Bar</stp>
        <stp/>
        <stp>Close</stp>
        <stp>AM</stp>
        <stp>-244</stp>
        <stp>All</stp>
        <stp/>
        <stp/>
        <stp>FALSE</stp>
        <stp>T</stp>
        <tr r="F246" s="4"/>
      </tp>
      <tp>
        <v>209</v>
        <stp/>
        <stp>StudyData</stp>
        <stp>ZCE</stp>
        <stp>Bar</stp>
        <stp/>
        <stp>Close</stp>
        <stp>AM</stp>
        <stp>-254</stp>
        <stp>All</stp>
        <stp/>
        <stp/>
        <stp>FALSE</stp>
        <stp>T</stp>
        <tr r="F256" s="4"/>
      </tp>
      <tp>
        <v>214.5</v>
        <stp/>
        <stp>StudyData</stp>
        <stp>ZCE</stp>
        <stp>Bar</stp>
        <stp/>
        <stp>Close</stp>
        <stp>AM</stp>
        <stp>-264</stp>
        <stp>All</stp>
        <stp/>
        <stp/>
        <stp>FALSE</stp>
        <stp>T</stp>
        <tr r="F266" s="4"/>
      </tp>
      <tp>
        <v>232</v>
        <stp/>
        <stp>StudyData</stp>
        <stp>ZCE</stp>
        <stp>Bar</stp>
        <stp/>
        <stp>Close</stp>
        <stp>AM</stp>
        <stp>-274</stp>
        <stp>All</stp>
        <stp/>
        <stp/>
        <stp>FALSE</stp>
        <stp>T</stp>
        <tr r="F276" s="4"/>
      </tp>
      <tp>
        <v>238.75</v>
        <stp/>
        <stp>StudyData</stp>
        <stp>ZCE</stp>
        <stp>Bar</stp>
        <stp/>
        <stp>Close</stp>
        <stp>AM</stp>
        <stp>-204</stp>
        <stp>All</stp>
        <stp/>
        <stp/>
        <stp>FALSE</stp>
        <stp>T</stp>
        <tr r="F206" s="4"/>
      </tp>
      <tp>
        <v>213.5</v>
        <stp/>
        <stp>StudyData</stp>
        <stp>ZCE</stp>
        <stp>Bar</stp>
        <stp/>
        <stp>Close</stp>
        <stp>AM</stp>
        <stp>-214</stp>
        <stp>All</stp>
        <stp/>
        <stp/>
        <stp>FALSE</stp>
        <stp>T</stp>
        <tr r="F216" s="4"/>
      </tp>
      <tp>
        <v>267</v>
        <stp/>
        <stp>StudyData</stp>
        <stp>ZCE</stp>
        <stp>Bar</stp>
        <stp/>
        <stp>Close</stp>
        <stp>AM</stp>
        <stp>-224</stp>
        <stp>All</stp>
        <stp/>
        <stp/>
        <stp>FALSE</stp>
        <stp>T</stp>
        <tr r="F226" s="4"/>
      </tp>
      <tp>
        <v>241.75</v>
        <stp/>
        <stp>StudyData</stp>
        <stp>ZCE</stp>
        <stp>Bar</stp>
        <stp/>
        <stp>Close</stp>
        <stp>AM</stp>
        <stp>-234</stp>
        <stp>All</stp>
        <stp/>
        <stp/>
        <stp>FALSE</stp>
        <stp>T</stp>
        <tr r="F236" s="4"/>
      </tp>
      <tp>
        <v>226.25</v>
        <stp/>
        <stp>StudyData</stp>
        <stp>ZCE</stp>
        <stp>Bar</stp>
        <stp/>
        <stp>Close</stp>
        <stp>AM</stp>
        <stp>-284</stp>
        <stp>All</stp>
        <stp/>
        <stp/>
        <stp>FALSE</stp>
        <stp>T</stp>
        <tr r="F286" s="4"/>
      </tp>
      <tp>
        <v>199.5</v>
        <stp/>
        <stp>StudyData</stp>
        <stp>ZCE</stp>
        <stp>Bar</stp>
        <stp/>
        <stp>Close</stp>
        <stp>AM</stp>
        <stp>-294</stp>
        <stp>All</stp>
        <stp/>
        <stp/>
        <stp>FALSE</stp>
        <stp>T</stp>
        <tr r="F296" s="4"/>
      </tp>
      <tp>
        <v>693.25</v>
        <stp/>
        <stp>StudyData</stp>
        <stp>ZCE</stp>
        <stp>Bar</stp>
        <stp/>
        <stp>Close</stp>
        <stp>AM</stp>
        <stp>-143</stp>
        <stp>All</stp>
        <stp/>
        <stp/>
        <stp>FALSE</stp>
        <stp>T</stp>
        <tr r="F145" s="4"/>
      </tp>
      <tp>
        <v>359</v>
        <stp/>
        <stp>StudyData</stp>
        <stp>ZCE</stp>
        <stp>Bar</stp>
        <stp/>
        <stp>Close</stp>
        <stp>AM</stp>
        <stp>-153</stp>
        <stp>All</stp>
        <stp/>
        <stp/>
        <stp>FALSE</stp>
        <stp>T</stp>
        <tr r="F155" s="4"/>
      </tp>
      <tp>
        <v>349.5</v>
        <stp/>
        <stp>StudyData</stp>
        <stp>ZCE</stp>
        <stp>Bar</stp>
        <stp/>
        <stp>Close</stp>
        <stp>AM</stp>
        <stp>-163</stp>
        <stp>All</stp>
        <stp/>
        <stp/>
        <stp>FALSE</stp>
        <stp>T</stp>
        <tr r="F165" s="4"/>
      </tp>
      <tp>
        <v>487.5</v>
        <stp/>
        <stp>StudyData</stp>
        <stp>ZCE</stp>
        <stp>Bar</stp>
        <stp/>
        <stp>Close</stp>
        <stp>AM</stp>
        <stp>-173</stp>
        <stp>All</stp>
        <stp/>
        <stp/>
        <stp>FALSE</stp>
        <stp>T</stp>
        <tr r="F175" s="4"/>
      </tp>
      <tp>
        <v>367</v>
        <stp/>
        <stp>StudyData</stp>
        <stp>ZCE</stp>
        <stp>Bar</stp>
        <stp/>
        <stp>Close</stp>
        <stp>AM</stp>
        <stp>-103</stp>
        <stp>All</stp>
        <stp/>
        <stp/>
        <stp>FALSE</stp>
        <stp>T</stp>
        <tr r="F105" s="4"/>
      </tp>
      <tp>
        <v>441.5</v>
        <stp/>
        <stp>StudyData</stp>
        <stp>ZCE</stp>
        <stp>Bar</stp>
        <stp/>
        <stp>Close</stp>
        <stp>AM</stp>
        <stp>-113</stp>
        <stp>All</stp>
        <stp/>
        <stp/>
        <stp>FALSE</stp>
        <stp>T</stp>
        <tr r="F115" s="4"/>
      </tp>
      <tp>
        <v>752.75</v>
        <stp/>
        <stp>StudyData</stp>
        <stp>ZCE</stp>
        <stp>Bar</stp>
        <stp/>
        <stp>Close</stp>
        <stp>AM</stp>
        <stp>-123</stp>
        <stp>All</stp>
        <stp/>
        <stp/>
        <stp>FALSE</stp>
        <stp>T</stp>
        <tr r="F125" s="4"/>
      </tp>
      <tp>
        <v>639</v>
        <stp/>
        <stp>StudyData</stp>
        <stp>ZCE</stp>
        <stp>Bar</stp>
        <stp/>
        <stp>Close</stp>
        <stp>AM</stp>
        <stp>-133</stp>
        <stp>All</stp>
        <stp/>
        <stp/>
        <stp>FALSE</stp>
        <stp>T</stp>
        <tr r="F135" s="4"/>
      </tp>
      <tp>
        <v>401.5</v>
        <stp/>
        <stp>StudyData</stp>
        <stp>ZCE</stp>
        <stp>Bar</stp>
        <stp/>
        <stp>Close</stp>
        <stp>AM</stp>
        <stp>-183</stp>
        <stp>All</stp>
        <stp/>
        <stp/>
        <stp>FALSE</stp>
        <stp>T</stp>
        <tr r="F185" s="4"/>
      </tp>
      <tp>
        <v>404</v>
        <stp/>
        <stp>StudyData</stp>
        <stp>ZCE</stp>
        <stp>Bar</stp>
        <stp/>
        <stp>Close</stp>
        <stp>AM</stp>
        <stp>-193</stp>
        <stp>All</stp>
        <stp/>
        <stp/>
        <stp>FALSE</stp>
        <stp>T</stp>
        <tr r="F195" s="4"/>
      </tp>
      <tp>
        <v>240.25</v>
        <stp/>
        <stp>StudyData</stp>
        <stp>ZCE</stp>
        <stp>Bar</stp>
        <stp/>
        <stp>Close</stp>
        <stp>AM</stp>
        <stp>-243</stp>
        <stp>All</stp>
        <stp/>
        <stp/>
        <stp>FALSE</stp>
        <stp>T</stp>
        <tr r="F245" s="4"/>
      </tp>
      <tp>
        <v>206</v>
        <stp/>
        <stp>StudyData</stp>
        <stp>ZCE</stp>
        <stp>Bar</stp>
        <stp/>
        <stp>Close</stp>
        <stp>AM</stp>
        <stp>-253</stp>
        <stp>All</stp>
        <stp/>
        <stp/>
        <stp>FALSE</stp>
        <stp>T</stp>
        <tr r="F255" s="4"/>
      </tp>
      <tp>
        <v>203.25</v>
        <stp/>
        <stp>StudyData</stp>
        <stp>ZCE</stp>
        <stp>Bar</stp>
        <stp/>
        <stp>Close</stp>
        <stp>AM</stp>
        <stp>-263</stp>
        <stp>All</stp>
        <stp/>
        <stp/>
        <stp>FALSE</stp>
        <stp>T</stp>
        <tr r="F265" s="4"/>
      </tp>
      <tp>
        <v>225</v>
        <stp/>
        <stp>StudyData</stp>
        <stp>ZCE</stp>
        <stp>Bar</stp>
        <stp/>
        <stp>Close</stp>
        <stp>AM</stp>
        <stp>-273</stp>
        <stp>All</stp>
        <stp/>
        <stp/>
        <stp>FALSE</stp>
        <stp>T</stp>
        <tr r="F275" s="4"/>
      </tp>
      <tp>
        <v>236</v>
        <stp/>
        <stp>StudyData</stp>
        <stp>ZCE</stp>
        <stp>Bar</stp>
        <stp/>
        <stp>Close</stp>
        <stp>AM</stp>
        <stp>-203</stp>
        <stp>All</stp>
        <stp/>
        <stp/>
        <stp>FALSE</stp>
        <stp>T</stp>
        <tr r="F205" s="4"/>
      </tp>
      <tp>
        <v>227</v>
        <stp/>
        <stp>StudyData</stp>
        <stp>ZCE</stp>
        <stp>Bar</stp>
        <stp/>
        <stp>Close</stp>
        <stp>AM</stp>
        <stp>-213</stp>
        <stp>All</stp>
        <stp/>
        <stp/>
        <stp>FALSE</stp>
        <stp>T</stp>
        <tr r="F215" s="4"/>
      </tp>
      <tp>
        <v>225.5</v>
        <stp/>
        <stp>StudyData</stp>
        <stp>ZCE</stp>
        <stp>Bar</stp>
        <stp/>
        <stp>Close</stp>
        <stp>AM</stp>
        <stp>-223</stp>
        <stp>All</stp>
        <stp/>
        <stp/>
        <stp>FALSE</stp>
        <stp>T</stp>
        <tr r="F225" s="4"/>
      </tp>
      <tp>
        <v>220.25</v>
        <stp/>
        <stp>StudyData</stp>
        <stp>ZCE</stp>
        <stp>Bar</stp>
        <stp/>
        <stp>Close</stp>
        <stp>AM</stp>
        <stp>-233</stp>
        <stp>All</stp>
        <stp/>
        <stp/>
        <stp>FALSE</stp>
        <stp>T</stp>
        <tr r="F235" s="4"/>
      </tp>
      <tp>
        <v>214.5</v>
        <stp/>
        <stp>StudyData</stp>
        <stp>ZCE</stp>
        <stp>Bar</stp>
        <stp/>
        <stp>Close</stp>
        <stp>AM</stp>
        <stp>-283</stp>
        <stp>All</stp>
        <stp/>
        <stp/>
        <stp>FALSE</stp>
        <stp>T</stp>
        <tr r="F285" s="4"/>
      </tp>
      <tp>
        <v>209</v>
        <stp/>
        <stp>StudyData</stp>
        <stp>ZCE</stp>
        <stp>Bar</stp>
        <stp/>
        <stp>Close</stp>
        <stp>AM</stp>
        <stp>-293</stp>
        <stp>All</stp>
        <stp/>
        <stp/>
        <stp>FALSE</stp>
        <stp>T</stp>
        <tr r="F295" s="4"/>
      </tp>
      <tp>
        <v>756.5</v>
        <stp/>
        <stp>StudyData</stp>
        <stp>ZCE</stp>
        <stp>Bar</stp>
        <stp/>
        <stp>Close</stp>
        <stp>AM</stp>
        <stp>-142</stp>
        <stp>All</stp>
        <stp/>
        <stp/>
        <stp>FALSE</stp>
        <stp>T</stp>
        <tr r="F144" s="4"/>
      </tp>
      <tp>
        <v>373.5</v>
        <stp/>
        <stp>StudyData</stp>
        <stp>ZCE</stp>
        <stp>Bar</stp>
        <stp/>
        <stp>Close</stp>
        <stp>AM</stp>
        <stp>-152</stp>
        <stp>All</stp>
        <stp/>
        <stp/>
        <stp>FALSE</stp>
        <stp>T</stp>
        <tr r="F154" s="4"/>
      </tp>
      <tp>
        <v>329.75</v>
        <stp/>
        <stp>StudyData</stp>
        <stp>ZCE</stp>
        <stp>Bar</stp>
        <stp/>
        <stp>Close</stp>
        <stp>AM</stp>
        <stp>-162</stp>
        <stp>All</stp>
        <stp/>
        <stp/>
        <stp>FALSE</stp>
        <stp>T</stp>
        <tr r="F164" s="4"/>
      </tp>
      <tp>
        <v>401.5</v>
        <stp/>
        <stp>StudyData</stp>
        <stp>ZCE</stp>
        <stp>Bar</stp>
        <stp/>
        <stp>Close</stp>
        <stp>AM</stp>
        <stp>-172</stp>
        <stp>All</stp>
        <stp/>
        <stp/>
        <stp>FALSE</stp>
        <stp>T</stp>
        <tr r="F174" s="4"/>
      </tp>
      <tp>
        <v>364.75</v>
        <stp/>
        <stp>StudyData</stp>
        <stp>ZCE</stp>
        <stp>Bar</stp>
        <stp/>
        <stp>Close</stp>
        <stp>AM</stp>
        <stp>-102</stp>
        <stp>All</stp>
        <stp/>
        <stp/>
        <stp>FALSE</stp>
        <stp>T</stp>
        <tr r="F104" s="4"/>
      </tp>
      <tp>
        <v>428.25</v>
        <stp/>
        <stp>StudyData</stp>
        <stp>ZCE</stp>
        <stp>Bar</stp>
        <stp/>
        <stp>Close</stp>
        <stp>AM</stp>
        <stp>-112</stp>
        <stp>All</stp>
        <stp/>
        <stp/>
        <stp>FALSE</stp>
        <stp>T</stp>
        <tr r="F114" s="4"/>
      </tp>
      <tp>
        <v>698.25</v>
        <stp/>
        <stp>StudyData</stp>
        <stp>ZCE</stp>
        <stp>Bar</stp>
        <stp/>
        <stp>Close</stp>
        <stp>AM</stp>
        <stp>-122</stp>
        <stp>All</stp>
        <stp/>
        <stp/>
        <stp>FALSE</stp>
        <stp>T</stp>
        <tr r="F124" s="4"/>
      </tp>
      <tp>
        <v>658</v>
        <stp/>
        <stp>StudyData</stp>
        <stp>ZCE</stp>
        <stp>Bar</stp>
        <stp/>
        <stp>Close</stp>
        <stp>AM</stp>
        <stp>-132</stp>
        <stp>All</stp>
        <stp/>
        <stp/>
        <stp>FALSE</stp>
        <stp>T</stp>
        <tr r="F134" s="4"/>
      </tp>
      <tp>
        <v>455.5</v>
        <stp/>
        <stp>StudyData</stp>
        <stp>ZCE</stp>
        <stp>Bar</stp>
        <stp/>
        <stp>Close</stp>
        <stp>AM</stp>
        <stp>-182</stp>
        <stp>All</stp>
        <stp/>
        <stp/>
        <stp>FALSE</stp>
        <stp>T</stp>
        <tr r="F184" s="4"/>
      </tp>
      <tp>
        <v>435.5</v>
        <stp/>
        <stp>StudyData</stp>
        <stp>ZCE</stp>
        <stp>Bar</stp>
        <stp/>
        <stp>Close</stp>
        <stp>AM</stp>
        <stp>-192</stp>
        <stp>All</stp>
        <stp/>
        <stp/>
        <stp>FALSE</stp>
        <stp>T</stp>
        <tr r="F194" s="4"/>
      </tp>
      <tp>
        <v>235.75</v>
        <stp/>
        <stp>StudyData</stp>
        <stp>ZCE</stp>
        <stp>Bar</stp>
        <stp/>
        <stp>Close</stp>
        <stp>AM</stp>
        <stp>-242</stp>
        <stp>All</stp>
        <stp/>
        <stp/>
        <stp>FALSE</stp>
        <stp>T</stp>
        <tr r="F244" s="4"/>
      </tp>
      <tp>
        <v>200.5</v>
        <stp/>
        <stp>StudyData</stp>
        <stp>ZCE</stp>
        <stp>Bar</stp>
        <stp/>
        <stp>Close</stp>
        <stp>AM</stp>
        <stp>-252</stp>
        <stp>All</stp>
        <stp/>
        <stp/>
        <stp>FALSE</stp>
        <stp>T</stp>
        <tr r="F254" s="4"/>
      </tp>
      <tp>
        <v>207.5</v>
        <stp/>
        <stp>StudyData</stp>
        <stp>ZCE</stp>
        <stp>Bar</stp>
        <stp/>
        <stp>Close</stp>
        <stp>AM</stp>
        <stp>-262</stp>
        <stp>All</stp>
        <stp/>
        <stp/>
        <stp>FALSE</stp>
        <stp>T</stp>
        <tr r="F264" s="4"/>
      </tp>
      <tp>
        <v>207.5</v>
        <stp/>
        <stp>StudyData</stp>
        <stp>ZCE</stp>
        <stp>Bar</stp>
        <stp/>
        <stp>Close</stp>
        <stp>AM</stp>
        <stp>-272</stp>
        <stp>All</stp>
        <stp/>
        <stp/>
        <stp>FALSE</stp>
        <stp>T</stp>
        <tr r="F274" s="4"/>
      </tp>
      <tp>
        <v>249</v>
        <stp/>
        <stp>StudyData</stp>
        <stp>ZCE</stp>
        <stp>Bar</stp>
        <stp/>
        <stp>Close</stp>
        <stp>AM</stp>
        <stp>-202</stp>
        <stp>All</stp>
        <stp/>
        <stp/>
        <stp>FALSE</stp>
        <stp>T</stp>
        <tr r="F204" s="4"/>
      </tp>
      <tp>
        <v>231.75</v>
        <stp/>
        <stp>StudyData</stp>
        <stp>ZCE</stp>
        <stp>Bar</stp>
        <stp/>
        <stp>Close</stp>
        <stp>AM</stp>
        <stp>-212</stp>
        <stp>All</stp>
        <stp/>
        <stp/>
        <stp>FALSE</stp>
        <stp>T</stp>
        <tr r="F214" s="4"/>
      </tp>
      <tp>
        <v>237.75</v>
        <stp/>
        <stp>StudyData</stp>
        <stp>ZCE</stp>
        <stp>Bar</stp>
        <stp/>
        <stp>Close</stp>
        <stp>AM</stp>
        <stp>-222</stp>
        <stp>All</stp>
        <stp/>
        <stp/>
        <stp>FALSE</stp>
        <stp>T</stp>
        <tr r="F224" s="4"/>
      </tp>
      <tp>
        <v>247.25</v>
        <stp/>
        <stp>StudyData</stp>
        <stp>ZCE</stp>
        <stp>Bar</stp>
        <stp/>
        <stp>Close</stp>
        <stp>AM</stp>
        <stp>-232</stp>
        <stp>All</stp>
        <stp/>
        <stp/>
        <stp>FALSE</stp>
        <stp>T</stp>
        <tr r="F234" s="4"/>
      </tp>
      <tp>
        <v>219.25</v>
        <stp/>
        <stp>StudyData</stp>
        <stp>ZCE</stp>
        <stp>Bar</stp>
        <stp/>
        <stp>Close</stp>
        <stp>AM</stp>
        <stp>-282</stp>
        <stp>All</stp>
        <stp/>
        <stp/>
        <stp>FALSE</stp>
        <stp>T</stp>
        <tr r="F284" s="4"/>
      </tp>
      <tp>
        <v>219</v>
        <stp/>
        <stp>StudyData</stp>
        <stp>ZCE</stp>
        <stp>Bar</stp>
        <stp/>
        <stp>Close</stp>
        <stp>AM</stp>
        <stp>-292</stp>
        <stp>All</stp>
        <stp/>
        <stp/>
        <stp>FALSE</stp>
        <stp>T</stp>
        <tr r="F294" s="4"/>
      </tp>
      <tp>
        <v>44960.548645833333</v>
        <stp/>
        <stp>SystemInfo</stp>
        <stp>Linetime</stp>
        <tr r="Z2" s="3"/>
      </tp>
      <tp>
        <v>747.5</v>
        <stp/>
        <stp>StudyData</stp>
        <stp>ZCE</stp>
        <stp>Bar</stp>
        <stp/>
        <stp>Close</stp>
        <stp>AM</stp>
        <stp>-141</stp>
        <stp>All</stp>
        <stp/>
        <stp/>
        <stp>FALSE</stp>
        <stp>T</stp>
        <tr r="F143" s="4"/>
      </tp>
      <tp>
        <v>406.75</v>
        <stp/>
        <stp>StudyData</stp>
        <stp>ZCE</stp>
        <stp>Bar</stp>
        <stp/>
        <stp>Close</stp>
        <stp>AM</stp>
        <stp>-151</stp>
        <stp>All</stp>
        <stp/>
        <stp/>
        <stp>FALSE</stp>
        <stp>T</stp>
        <tr r="F153" s="4"/>
      </tp>
      <tp>
        <v>344</v>
        <stp/>
        <stp>StudyData</stp>
        <stp>ZCE</stp>
        <stp>Bar</stp>
        <stp/>
        <stp>Close</stp>
        <stp>AM</stp>
        <stp>-161</stp>
        <stp>All</stp>
        <stp/>
        <stp/>
        <stp>FALSE</stp>
        <stp>T</stp>
        <tr r="F163" s="4"/>
      </tp>
      <tp>
        <v>349.5</v>
        <stp/>
        <stp>StudyData</stp>
        <stp>ZCE</stp>
        <stp>Bar</stp>
        <stp/>
        <stp>Close</stp>
        <stp>AM</stp>
        <stp>-171</stp>
        <stp>All</stp>
        <stp/>
        <stp/>
        <stp>FALSE</stp>
        <stp>T</stp>
        <tr r="F173" s="4"/>
      </tp>
      <tp>
        <v>320.75</v>
        <stp/>
        <stp>StudyData</stp>
        <stp>ZCE</stp>
        <stp>Bar</stp>
        <stp/>
        <stp>Close</stp>
        <stp>AM</stp>
        <stp>-101</stp>
        <stp>All</stp>
        <stp/>
        <stp/>
        <stp>FALSE</stp>
        <stp>T</stp>
        <tr r="F103" s="4"/>
      </tp>
      <tp>
        <v>424.5</v>
        <stp/>
        <stp>StudyData</stp>
        <stp>ZCE</stp>
        <stp>Bar</stp>
        <stp/>
        <stp>Close</stp>
        <stp>AM</stp>
        <stp>-111</stp>
        <stp>All</stp>
        <stp/>
        <stp/>
        <stp>FALSE</stp>
        <stp>T</stp>
        <tr r="F113" s="4"/>
      </tp>
      <tp>
        <v>740.5</v>
        <stp/>
        <stp>StudyData</stp>
        <stp>ZCE</stp>
        <stp>Bar</stp>
        <stp/>
        <stp>Close</stp>
        <stp>AM</stp>
        <stp>-121</stp>
        <stp>All</stp>
        <stp/>
        <stp/>
        <stp>FALSE</stp>
        <stp>T</stp>
        <tr r="F123" s="4"/>
      </tp>
      <tp>
        <v>644</v>
        <stp/>
        <stp>StudyData</stp>
        <stp>ZCE</stp>
        <stp>Bar</stp>
        <stp/>
        <stp>Close</stp>
        <stp>AM</stp>
        <stp>-131</stp>
        <stp>All</stp>
        <stp/>
        <stp/>
        <stp>FALSE</stp>
        <stp>T</stp>
        <tr r="F133" s="4"/>
      </tp>
      <tp>
        <v>501.25</v>
        <stp/>
        <stp>StudyData</stp>
        <stp>ZCE</stp>
        <stp>Bar</stp>
        <stp/>
        <stp>Close</stp>
        <stp>AM</stp>
        <stp>-181</stp>
        <stp>All</stp>
        <stp/>
        <stp/>
        <stp>FALSE</stp>
        <stp>T</stp>
        <tr r="F183" s="4"/>
      </tp>
      <tp>
        <v>374.5</v>
        <stp/>
        <stp>StudyData</stp>
        <stp>ZCE</stp>
        <stp>Bar</stp>
        <stp/>
        <stp>Close</stp>
        <stp>AM</stp>
        <stp>-191</stp>
        <stp>All</stp>
        <stp/>
        <stp/>
        <stp>FALSE</stp>
        <stp>T</stp>
        <tr r="F193" s="4"/>
      </tp>
      <tp>
        <v>238.25</v>
        <stp/>
        <stp>StudyData</stp>
        <stp>ZCE</stp>
        <stp>Bar</stp>
        <stp/>
        <stp>Close</stp>
        <stp>AM</stp>
        <stp>-241</stp>
        <stp>All</stp>
        <stp/>
        <stp/>
        <stp>FALSE</stp>
        <stp>T</stp>
        <tr r="F243" s="4"/>
      </tp>
      <tp>
        <v>202.5</v>
        <stp/>
        <stp>StudyData</stp>
        <stp>ZCE</stp>
        <stp>Bar</stp>
        <stp/>
        <stp>Close</stp>
        <stp>AM</stp>
        <stp>-251</stp>
        <stp>All</stp>
        <stp/>
        <stp/>
        <stp>FALSE</stp>
        <stp>T</stp>
        <tr r="F253" s="4"/>
      </tp>
      <tp>
        <v>192.75</v>
        <stp/>
        <stp>StudyData</stp>
        <stp>ZCE</stp>
        <stp>Bar</stp>
        <stp/>
        <stp>Close</stp>
        <stp>AM</stp>
        <stp>-261</stp>
        <stp>All</stp>
        <stp/>
        <stp/>
        <stp>FALSE</stp>
        <stp>T</stp>
        <tr r="F263" s="4"/>
      </tp>
      <tp>
        <v>192.25</v>
        <stp/>
        <stp>StudyData</stp>
        <stp>ZCE</stp>
        <stp>Bar</stp>
        <stp/>
        <stp>Close</stp>
        <stp>AM</stp>
        <stp>-271</stp>
        <stp>All</stp>
        <stp/>
        <stp/>
        <stp>FALSE</stp>
        <stp>T</stp>
        <tr r="F273" s="4"/>
      </tp>
      <tp>
        <v>251.25</v>
        <stp/>
        <stp>StudyData</stp>
        <stp>ZCE</stp>
        <stp>Bar</stp>
        <stp/>
        <stp>Close</stp>
        <stp>AM</stp>
        <stp>-201</stp>
        <stp>All</stp>
        <stp/>
        <stp/>
        <stp>FALSE</stp>
        <stp>T</stp>
        <tr r="F203" s="4"/>
      </tp>
      <tp>
        <v>248.25</v>
        <stp/>
        <stp>StudyData</stp>
        <stp>ZCE</stp>
        <stp>Bar</stp>
        <stp/>
        <stp>Close</stp>
        <stp>AM</stp>
        <stp>-211</stp>
        <stp>All</stp>
        <stp/>
        <stp/>
        <stp>FALSE</stp>
        <stp>T</stp>
        <tr r="F213" s="4"/>
      </tp>
      <tp>
        <v>205.5</v>
        <stp/>
        <stp>StudyData</stp>
        <stp>ZCE</stp>
        <stp>Bar</stp>
        <stp/>
        <stp>Close</stp>
        <stp>AM</stp>
        <stp>-221</stp>
        <stp>All</stp>
        <stp/>
        <stp/>
        <stp>FALSE</stp>
        <stp>T</stp>
        <tr r="F223" s="4"/>
      </tp>
      <tp>
        <v>248.75</v>
        <stp/>
        <stp>StudyData</stp>
        <stp>ZCE</stp>
        <stp>Bar</stp>
        <stp/>
        <stp>Close</stp>
        <stp>AM</stp>
        <stp>-231</stp>
        <stp>All</stp>
        <stp/>
        <stp/>
        <stp>FALSE</stp>
        <stp>T</stp>
        <tr r="F233" s="4"/>
      </tp>
      <tp>
        <v>208.25</v>
        <stp/>
        <stp>StudyData</stp>
        <stp>ZCE</stp>
        <stp>Bar</stp>
        <stp/>
        <stp>Close</stp>
        <stp>AM</stp>
        <stp>-281</stp>
        <stp>All</stp>
        <stp/>
        <stp/>
        <stp>FALSE</stp>
        <stp>T</stp>
        <tr r="F283" s="4"/>
      </tp>
      <tp>
        <v>218.75</v>
        <stp/>
        <stp>StudyData</stp>
        <stp>ZCE</stp>
        <stp>Bar</stp>
        <stp/>
        <stp>Close</stp>
        <stp>AM</stp>
        <stp>-291</stp>
        <stp>All</stp>
        <stp/>
        <stp/>
        <stp>FALSE</stp>
        <stp>T</stp>
        <tr r="F293" s="4"/>
      </tp>
      <tp>
        <v>620.5</v>
        <stp/>
        <stp>StudyData</stp>
        <stp>ZCE</stp>
        <stp>Bar</stp>
        <stp/>
        <stp>Close</stp>
        <stp>AM</stp>
        <stp>-140</stp>
        <stp>All</stp>
        <stp/>
        <stp/>
        <stp>FALSE</stp>
        <stp>T</stp>
        <tr r="F142" s="4"/>
      </tp>
      <tp>
        <v>439.25</v>
        <stp/>
        <stp>StudyData</stp>
        <stp>ZCE</stp>
        <stp>Bar</stp>
        <stp/>
        <stp>Close</stp>
        <stp>AM</stp>
        <stp>-150</stp>
        <stp>All</stp>
        <stp/>
        <stp/>
        <stp>FALSE</stp>
        <stp>T</stp>
        <tr r="F152" s="4"/>
      </tp>
      <tp>
        <v>366</v>
        <stp/>
        <stp>StudyData</stp>
        <stp>ZCE</stp>
        <stp>Bar</stp>
        <stp/>
        <stp>Close</stp>
        <stp>AM</stp>
        <stp>-160</stp>
        <stp>All</stp>
        <stp/>
        <stp/>
        <stp>FALSE</stp>
        <stp>T</stp>
        <tr r="F162" s="4"/>
      </tp>
      <tp>
        <v>407</v>
        <stp/>
        <stp>StudyData</stp>
        <stp>ZCE</stp>
        <stp>Bar</stp>
        <stp/>
        <stp>Close</stp>
        <stp>AM</stp>
        <stp>-170</stp>
        <stp>All</stp>
        <stp/>
        <stp/>
        <stp>FALSE</stp>
        <stp>T</stp>
        <tr r="F172" s="4"/>
      </tp>
      <tp>
        <v>376.75</v>
        <stp/>
        <stp>StudyData</stp>
        <stp>ZCE</stp>
        <stp>Bar</stp>
        <stp/>
        <stp>Close</stp>
        <stp>AM</stp>
        <stp>-100</stp>
        <stp>All</stp>
        <stp/>
        <stp/>
        <stp>FALSE</stp>
        <stp>T</stp>
        <tr r="F102" s="4"/>
      </tp>
      <tp>
        <v>422</v>
        <stp/>
        <stp>StudyData</stp>
        <stp>ZCE</stp>
        <stp>Bar</stp>
        <stp/>
        <stp>Close</stp>
        <stp>AM</stp>
        <stp>-110</stp>
        <stp>All</stp>
        <stp/>
        <stp/>
        <stp>FALSE</stp>
        <stp>T</stp>
        <tr r="F112" s="4"/>
      </tp>
      <tp>
        <v>703.5</v>
        <stp/>
        <stp>StudyData</stp>
        <stp>ZCE</stp>
        <stp>Bar</stp>
        <stp/>
        <stp>Close</stp>
        <stp>AM</stp>
        <stp>-120</stp>
        <stp>All</stp>
        <stp/>
        <stp/>
        <stp>FALSE</stp>
        <stp>T</stp>
        <tr r="F122" s="4"/>
      </tp>
      <tp>
        <v>634.25</v>
        <stp/>
        <stp>StudyData</stp>
        <stp>ZCE</stp>
        <stp>Bar</stp>
        <stp/>
        <stp>Close</stp>
        <stp>AM</stp>
        <stp>-130</stp>
        <stp>All</stp>
        <stp/>
        <stp/>
        <stp>FALSE</stp>
        <stp>T</stp>
        <tr r="F132" s="4"/>
      </tp>
      <tp>
        <v>556.5</v>
        <stp/>
        <stp>StudyData</stp>
        <stp>ZCE</stp>
        <stp>Bar</stp>
        <stp/>
        <stp>Close</stp>
        <stp>AM</stp>
        <stp>-180</stp>
        <stp>All</stp>
        <stp/>
        <stp/>
        <stp>FALSE</stp>
        <stp>T</stp>
        <tr r="F182" s="4"/>
      </tp>
      <tp>
        <v>367.5</v>
        <stp/>
        <stp>StudyData</stp>
        <stp>ZCE</stp>
        <stp>Bar</stp>
        <stp/>
        <stp>Close</stp>
        <stp>AM</stp>
        <stp>-190</stp>
        <stp>All</stp>
        <stp/>
        <stp/>
        <stp>FALSE</stp>
        <stp>T</stp>
        <tr r="F192" s="4"/>
      </tp>
      <tp>
        <v>233.25</v>
        <stp/>
        <stp>StudyData</stp>
        <stp>ZCE</stp>
        <stp>Bar</stp>
        <stp/>
        <stp>Close</stp>
        <stp>AM</stp>
        <stp>-240</stp>
        <stp>All</stp>
        <stp/>
        <stp/>
        <stp>FALSE</stp>
        <stp>T</stp>
        <tr r="F242" s="4"/>
      </tp>
      <tp>
        <v>200.5</v>
        <stp/>
        <stp>StudyData</stp>
        <stp>ZCE</stp>
        <stp>Bar</stp>
        <stp/>
        <stp>Close</stp>
        <stp>AM</stp>
        <stp>-250</stp>
        <stp>All</stp>
        <stp/>
        <stp/>
        <stp>FALSE</stp>
        <stp>T</stp>
        <tr r="F252" s="4"/>
      </tp>
      <tp>
        <v>208.5</v>
        <stp/>
        <stp>StudyData</stp>
        <stp>ZCE</stp>
        <stp>Bar</stp>
        <stp/>
        <stp>Close</stp>
        <stp>AM</stp>
        <stp>-260</stp>
        <stp>All</stp>
        <stp/>
        <stp/>
        <stp>FALSE</stp>
        <stp>T</stp>
        <tr r="F262" s="4"/>
      </tp>
      <tp>
        <v>196.5</v>
        <stp/>
        <stp>StudyData</stp>
        <stp>ZCE</stp>
        <stp>Bar</stp>
        <stp/>
        <stp>Close</stp>
        <stp>AM</stp>
        <stp>-270</stp>
        <stp>All</stp>
        <stp/>
        <stp/>
        <stp>FALSE</stp>
        <stp>T</stp>
        <tr r="F272" s="4"/>
      </tp>
      <tp>
        <v>260.25</v>
        <stp/>
        <stp>StudyData</stp>
        <stp>ZCE</stp>
        <stp>Bar</stp>
        <stp/>
        <stp>Close</stp>
        <stp>AM</stp>
        <stp>-200</stp>
        <stp>All</stp>
        <stp/>
        <stp/>
        <stp>FALSE</stp>
        <stp>T</stp>
        <tr r="F202" s="4"/>
      </tp>
      <tp>
        <v>216.5</v>
        <stp/>
        <stp>StudyData</stp>
        <stp>ZCE</stp>
        <stp>Bar</stp>
        <stp/>
        <stp>Close</stp>
        <stp>AM</stp>
        <stp>-210</stp>
        <stp>All</stp>
        <stp/>
        <stp/>
        <stp>FALSE</stp>
        <stp>T</stp>
        <tr r="F212" s="4"/>
      </tp>
      <tp>
        <v>202.5</v>
        <stp/>
        <stp>StudyData</stp>
        <stp>ZCE</stp>
        <stp>Bar</stp>
        <stp/>
        <stp>Close</stp>
        <stp>AM</stp>
        <stp>-220</stp>
        <stp>All</stp>
        <stp/>
        <stp/>
        <stp>FALSE</stp>
        <stp>T</stp>
        <tr r="F222" s="4"/>
      </tp>
      <tp>
        <v>246</v>
        <stp/>
        <stp>StudyData</stp>
        <stp>ZCE</stp>
        <stp>Bar</stp>
        <stp/>
        <stp>Close</stp>
        <stp>AM</stp>
        <stp>-230</stp>
        <stp>All</stp>
        <stp/>
        <stp/>
        <stp>FALSE</stp>
        <stp>T</stp>
        <tr r="F232" s="4"/>
      </tp>
      <tp>
        <v>199.5</v>
        <stp/>
        <stp>StudyData</stp>
        <stp>ZCE</stp>
        <stp>Bar</stp>
        <stp/>
        <stp>Close</stp>
        <stp>AM</stp>
        <stp>-280</stp>
        <stp>All</stp>
        <stp/>
        <stp/>
        <stp>FALSE</stp>
        <stp>T</stp>
        <tr r="F282" s="4"/>
      </tp>
      <tp>
        <v>213.5</v>
        <stp/>
        <stp>StudyData</stp>
        <stp>ZCE</stp>
        <stp>Bar</stp>
        <stp/>
        <stp>Close</stp>
        <stp>AM</stp>
        <stp>-290</stp>
        <stp>All</stp>
        <stp/>
        <stp/>
        <stp>FALSE</stp>
        <stp>T</stp>
        <tr r="F292" s="4"/>
      </tp>
      <tp>
        <v>495.75</v>
        <stp/>
        <stp>StudyData</stp>
        <stp>ZCE</stp>
        <stp>Bar</stp>
        <stp/>
        <stp>Close</stp>
        <stp>AM</stp>
        <stp>-149</stp>
        <stp>All</stp>
        <stp/>
        <stp/>
        <stp>FALSE</stp>
        <stp>T</stp>
        <tr r="F151" s="4"/>
      </tp>
      <tp>
        <v>402.75</v>
        <stp/>
        <stp>StudyData</stp>
        <stp>ZCE</stp>
        <stp>Bar</stp>
        <stp/>
        <stp>Close</stp>
        <stp>AM</stp>
        <stp>-159</stp>
        <stp>All</stp>
        <stp/>
        <stp/>
        <stp>FALSE</stp>
        <stp>T</stp>
        <tr r="F161" s="4"/>
      </tp>
      <tp>
        <v>379</v>
        <stp/>
        <stp>StudyData</stp>
        <stp>ZCE</stp>
        <stp>Bar</stp>
        <stp/>
        <stp>Close</stp>
        <stp>AM</stp>
        <stp>-169</stp>
        <stp>All</stp>
        <stp/>
        <stp/>
        <stp>FALSE</stp>
        <stp>T</stp>
        <tr r="F171" s="4"/>
      </tp>
      <tp>
        <v>567.25</v>
        <stp/>
        <stp>StudyData</stp>
        <stp>ZCE</stp>
        <stp>Bar</stp>
        <stp/>
        <stp>Close</stp>
        <stp>AM</stp>
        <stp>-179</stp>
        <stp>All</stp>
        <stp/>
        <stp/>
        <stp>FALSE</stp>
        <stp>T</stp>
        <tr r="F181" s="4"/>
      </tp>
      <tp>
        <v>434</v>
        <stp/>
        <stp>StudyData</stp>
        <stp>ZCE</stp>
        <stp>Bar</stp>
        <stp/>
        <stp>Close</stp>
        <stp>AM</stp>
        <stp>-109</stp>
        <stp>All</stp>
        <stp/>
        <stp/>
        <stp>FALSE</stp>
        <stp>T</stp>
        <tr r="F111" s="4"/>
      </tp>
      <tp>
        <v>695.25</v>
        <stp/>
        <stp>StudyData</stp>
        <stp>ZCE</stp>
        <stp>Bar</stp>
        <stp/>
        <stp>Close</stp>
        <stp>AM</stp>
        <stp>-119</stp>
        <stp>All</stp>
        <stp/>
        <stp/>
        <stp>FALSE</stp>
        <stp>T</stp>
        <tr r="F121" s="4"/>
      </tp>
      <tp>
        <v>555.25</v>
        <stp/>
        <stp>StudyData</stp>
        <stp>ZCE</stp>
        <stp>Bar</stp>
        <stp/>
        <stp>Close</stp>
        <stp>AM</stp>
        <stp>-129</stp>
        <stp>All</stp>
        <stp/>
        <stp/>
        <stp>FALSE</stp>
        <stp>T</stp>
        <tr r="F131" s="4"/>
      </tp>
      <tp>
        <v>668.75</v>
        <stp/>
        <stp>StudyData</stp>
        <stp>ZCE</stp>
        <stp>Bar</stp>
        <stp/>
        <stp>Close</stp>
        <stp>AM</stp>
        <stp>-139</stp>
        <stp>All</stp>
        <stp/>
        <stp/>
        <stp>FALSE</stp>
        <stp>T</stp>
        <tr r="F141" s="4"/>
      </tp>
      <tp>
        <v>390.25</v>
        <stp/>
        <stp>StudyData</stp>
        <stp>ZCE</stp>
        <stp>Bar</stp>
        <stp/>
        <stp>Close</stp>
        <stp>AM</stp>
        <stp>-189</stp>
        <stp>All</stp>
        <stp/>
        <stp/>
        <stp>FALSE</stp>
        <stp>T</stp>
        <tr r="F191" s="4"/>
      </tp>
      <tp>
        <v>256</v>
        <stp/>
        <stp>StudyData</stp>
        <stp>ZCE</stp>
        <stp>Bar</stp>
        <stp/>
        <stp>Close</stp>
        <stp>AM</stp>
        <stp>-199</stp>
        <stp>All</stp>
        <stp/>
        <stp/>
        <stp>FALSE</stp>
        <stp>T</stp>
        <tr r="F201" s="4"/>
      </tp>
      <tp>
        <v>214</v>
        <stp/>
        <stp>StudyData</stp>
        <stp>ZCE</stp>
        <stp>Bar</stp>
        <stp/>
        <stp>Close</stp>
        <stp>AM</stp>
        <stp>-249</stp>
        <stp>All</stp>
        <stp/>
        <stp/>
        <stp>FALSE</stp>
        <stp>T</stp>
        <tr r="F251" s="4"/>
      </tp>
      <tp>
        <v>230.25</v>
        <stp/>
        <stp>StudyData</stp>
        <stp>ZCE</stp>
        <stp>Bar</stp>
        <stp/>
        <stp>Close</stp>
        <stp>AM</stp>
        <stp>-259</stp>
        <stp>All</stp>
        <stp/>
        <stp/>
        <stp>FALSE</stp>
        <stp>T</stp>
        <tr r="F261" s="4"/>
      </tp>
      <tp>
        <v>197.75</v>
        <stp/>
        <stp>StudyData</stp>
        <stp>ZCE</stp>
        <stp>Bar</stp>
        <stp/>
        <stp>Close</stp>
        <stp>AM</stp>
        <stp>-269</stp>
        <stp>All</stp>
        <stp/>
        <stp/>
        <stp>FALSE</stp>
        <stp>T</stp>
        <tr r="F271" s="4"/>
      </tp>
      <tp>
        <v>187.5</v>
        <stp/>
        <stp>StudyData</stp>
        <stp>ZCE</stp>
        <stp>Bar</stp>
        <stp/>
        <stp>Close</stp>
        <stp>AM</stp>
        <stp>-279</stp>
        <stp>All</stp>
        <stp/>
        <stp/>
        <stp>FALSE</stp>
        <stp>T</stp>
        <tr r="F281" s="4"/>
      </tp>
      <tp>
        <v>205.5</v>
        <stp/>
        <stp>StudyData</stp>
        <stp>ZCE</stp>
        <stp>Bar</stp>
        <stp/>
        <stp>Close</stp>
        <stp>AM</stp>
        <stp>-209</stp>
        <stp>All</stp>
        <stp/>
        <stp/>
        <stp>FALSE</stp>
        <stp>T</stp>
        <tr r="F211" s="4"/>
      </tp>
      <tp>
        <v>192.5</v>
        <stp/>
        <stp>StudyData</stp>
        <stp>ZCE</stp>
        <stp>Bar</stp>
        <stp/>
        <stp>Close</stp>
        <stp>AM</stp>
        <stp>-219</stp>
        <stp>All</stp>
        <stp/>
        <stp/>
        <stp>FALSE</stp>
        <stp>T</stp>
        <tr r="F221" s="4"/>
      </tp>
      <tp>
        <v>276.25</v>
        <stp/>
        <stp>StudyData</stp>
        <stp>ZCE</stp>
        <stp>Bar</stp>
        <stp/>
        <stp>Close</stp>
        <stp>AM</stp>
        <stp>-229</stp>
        <stp>All</stp>
        <stp/>
        <stp/>
        <stp>FALSE</stp>
        <stp>T</stp>
        <tr r="F231" s="4"/>
      </tp>
      <tp>
        <v>236.5</v>
        <stp/>
        <stp>StudyData</stp>
        <stp>ZCE</stp>
        <stp>Bar</stp>
        <stp/>
        <stp>Close</stp>
        <stp>AM</stp>
        <stp>-239</stp>
        <stp>All</stp>
        <stp/>
        <stp/>
        <stp>FALSE</stp>
        <stp>T</stp>
        <tr r="F241" s="4"/>
      </tp>
      <tp>
        <v>214.5</v>
        <stp/>
        <stp>StudyData</stp>
        <stp>ZCE</stp>
        <stp>Bar</stp>
        <stp/>
        <stp>Close</stp>
        <stp>AM</stp>
        <stp>-289</stp>
        <stp>All</stp>
        <stp/>
        <stp/>
        <stp>FALSE</stp>
        <stp>T</stp>
        <tr r="F291" s="4"/>
      </tp>
      <tp>
        <v>259</v>
        <stp/>
        <stp>StudyData</stp>
        <stp>ZCE</stp>
        <stp>Bar</stp>
        <stp/>
        <stp>Close</stp>
        <stp>AM</stp>
        <stp>-299</stp>
        <stp>All</stp>
        <stp/>
        <stp/>
        <stp>FALSE</stp>
        <stp>T</stp>
        <tr r="F301" s="4"/>
      </tp>
      <tp>
        <v>582</v>
        <stp/>
        <stp>StudyData</stp>
        <stp>ZCE</stp>
        <stp>Bar</stp>
        <stp/>
        <stp>Close</stp>
        <stp>AM</stp>
        <stp>-148</stp>
        <stp>All</stp>
        <stp/>
        <stp/>
        <stp>FALSE</stp>
        <stp>T</stp>
        <tr r="F150" s="4"/>
      </tp>
      <tp>
        <v>414.5</v>
        <stp/>
        <stp>StudyData</stp>
        <stp>ZCE</stp>
        <stp>Bar</stp>
        <stp/>
        <stp>Close</stp>
        <stp>AM</stp>
        <stp>-158</stp>
        <stp>All</stp>
        <stp/>
        <stp/>
        <stp>FALSE</stp>
        <stp>T</stp>
        <tr r="F160" s="4"/>
      </tp>
      <tp>
        <v>359</v>
        <stp/>
        <stp>StudyData</stp>
        <stp>ZCE</stp>
        <stp>Bar</stp>
        <stp/>
        <stp>Close</stp>
        <stp>AM</stp>
        <stp>-168</stp>
        <stp>All</stp>
        <stp/>
        <stp/>
        <stp>FALSE</stp>
        <stp>T</stp>
        <tr r="F170" s="4"/>
      </tp>
      <tp>
        <v>612.25</v>
        <stp/>
        <stp>StudyData</stp>
        <stp>ZCE</stp>
        <stp>Bar</stp>
        <stp/>
        <stp>Close</stp>
        <stp>AM</stp>
        <stp>-178</stp>
        <stp>All</stp>
        <stp/>
        <stp/>
        <stp>FALSE</stp>
        <stp>T</stp>
        <tr r="F180" s="4"/>
      </tp>
      <tp>
        <v>463.5</v>
        <stp/>
        <stp>StudyData</stp>
        <stp>ZCE</stp>
        <stp>Bar</stp>
        <stp/>
        <stp>Close</stp>
        <stp>AM</stp>
        <stp>-108</stp>
        <stp>All</stp>
        <stp/>
        <stp/>
        <stp>FALSE</stp>
        <stp>T</stp>
        <tr r="F110" s="4"/>
      </tp>
      <tp>
        <v>650</v>
        <stp/>
        <stp>StudyData</stp>
        <stp>ZCE</stp>
        <stp>Bar</stp>
        <stp/>
        <stp>Close</stp>
        <stp>AM</stp>
        <stp>-118</stp>
        <stp>All</stp>
        <stp/>
        <stp/>
        <stp>FALSE</stp>
        <stp>T</stp>
        <tr r="F120" s="4"/>
      </tp>
      <tp>
        <v>634.75</v>
        <stp/>
        <stp>StudyData</stp>
        <stp>ZCE</stp>
        <stp>Bar</stp>
        <stp/>
        <stp>Close</stp>
        <stp>AM</stp>
        <stp>-128</stp>
        <stp>All</stp>
        <stp/>
        <stp/>
        <stp>FALSE</stp>
        <stp>T</stp>
        <tr r="F130" s="4"/>
      </tp>
      <tp>
        <v>767.5</v>
        <stp/>
        <stp>StudyData</stp>
        <stp>ZCE</stp>
        <stp>Bar</stp>
        <stp/>
        <stp>Close</stp>
        <stp>AM</stp>
        <stp>-138</stp>
        <stp>All</stp>
        <stp/>
        <stp/>
        <stp>FALSE</stp>
        <stp>T</stp>
        <tr r="F140" s="4"/>
      </tp>
      <tp>
        <v>350.75</v>
        <stp/>
        <stp>StudyData</stp>
        <stp>ZCE</stp>
        <stp>Bar</stp>
        <stp/>
        <stp>Close</stp>
        <stp>AM</stp>
        <stp>-188</stp>
        <stp>All</stp>
        <stp/>
        <stp/>
        <stp>FALSE</stp>
        <stp>T</stp>
        <tr r="F190" s="4"/>
      </tp>
      <tp>
        <v>248</v>
        <stp/>
        <stp>StudyData</stp>
        <stp>ZCE</stp>
        <stp>Bar</stp>
        <stp/>
        <stp>Close</stp>
        <stp>AM</stp>
        <stp>-198</stp>
        <stp>All</stp>
        <stp/>
        <stp/>
        <stp>FALSE</stp>
        <stp>T</stp>
        <tr r="F200" s="4"/>
      </tp>
      <tp>
        <v>243.5</v>
        <stp/>
        <stp>StudyData</stp>
        <stp>ZCE</stp>
        <stp>Bar</stp>
        <stp/>
        <stp>Close</stp>
        <stp>AM</stp>
        <stp>-248</stp>
        <stp>All</stp>
        <stp/>
        <stp/>
        <stp>FALSE</stp>
        <stp>T</stp>
        <tr r="F250" s="4"/>
      </tp>
      <tp>
        <v>232.25</v>
        <stp/>
        <stp>StudyData</stp>
        <stp>ZCE</stp>
        <stp>Bar</stp>
        <stp/>
        <stp>Close</stp>
        <stp>AM</stp>
        <stp>-258</stp>
        <stp>All</stp>
        <stp/>
        <stp/>
        <stp>FALSE</stp>
        <stp>T</stp>
        <tr r="F260" s="4"/>
      </tp>
      <tp>
        <v>206</v>
        <stp/>
        <stp>StudyData</stp>
        <stp>ZCE</stp>
        <stp>Bar</stp>
        <stp/>
        <stp>Close</stp>
        <stp>AM</stp>
        <stp>-268</stp>
        <stp>All</stp>
        <stp/>
        <stp/>
        <stp>FALSE</stp>
        <stp>T</stp>
        <tr r="F270" s="4"/>
      </tp>
      <tp>
        <v>204.5</v>
        <stp/>
        <stp>StudyData</stp>
        <stp>ZCE</stp>
        <stp>Bar</stp>
        <stp/>
        <stp>Close</stp>
        <stp>AM</stp>
        <stp>-278</stp>
        <stp>All</stp>
        <stp/>
        <stp/>
        <stp>FALSE</stp>
        <stp>T</stp>
        <tr r="F280" s="4"/>
      </tp>
      <tp>
        <v>196.25</v>
        <stp/>
        <stp>StudyData</stp>
        <stp>ZCE</stp>
        <stp>Bar</stp>
        <stp/>
        <stp>Close</stp>
        <stp>AM</stp>
        <stp>-208</stp>
        <stp>All</stp>
        <stp/>
        <stp/>
        <stp>FALSE</stp>
        <stp>T</stp>
        <tr r="F210" s="4"/>
      </tp>
      <tp>
        <v>204.75</v>
        <stp/>
        <stp>StudyData</stp>
        <stp>ZCE</stp>
        <stp>Bar</stp>
        <stp/>
        <stp>Close</stp>
        <stp>AM</stp>
        <stp>-218</stp>
        <stp>All</stp>
        <stp/>
        <stp/>
        <stp>FALSE</stp>
        <stp>T</stp>
        <tr r="F220" s="4"/>
      </tp>
      <tp>
        <v>303</v>
        <stp/>
        <stp>StudyData</stp>
        <stp>ZCE</stp>
        <stp>Bar</stp>
        <stp/>
        <stp>Close</stp>
        <stp>AM</stp>
        <stp>-228</stp>
        <stp>All</stp>
        <stp/>
        <stp/>
        <stp>FALSE</stp>
        <stp>T</stp>
        <tr r="F230" s="4"/>
      </tp>
      <tp>
        <v>231.25</v>
        <stp/>
        <stp>StudyData</stp>
        <stp>ZCE</stp>
        <stp>Bar</stp>
        <stp/>
        <stp>Close</stp>
        <stp>AM</stp>
        <stp>-238</stp>
        <stp>All</stp>
        <stp/>
        <stp/>
        <stp>FALSE</stp>
        <stp>T</stp>
        <tr r="F240" s="4"/>
      </tp>
      <tp>
        <v>210.25</v>
        <stp/>
        <stp>StudyData</stp>
        <stp>ZCE</stp>
        <stp>Bar</stp>
        <stp/>
        <stp>Close</stp>
        <stp>AM</stp>
        <stp>-288</stp>
        <stp>All</stp>
        <stp/>
        <stp/>
        <stp>FALSE</stp>
        <stp>T</stp>
        <tr r="F290" s="4"/>
      </tp>
      <tp>
        <v>252.25</v>
        <stp/>
        <stp>StudyData</stp>
        <stp>ZCE</stp>
        <stp>Bar</stp>
        <stp/>
        <stp>Close</stp>
        <stp>AM</stp>
        <stp>-298</stp>
        <stp>All</stp>
        <stp/>
        <stp/>
        <stp>FALSE</stp>
        <stp>T</stp>
        <tr r="F300" s="4"/>
      </tp>
      <tp>
        <v>1399.25</v>
        <stp/>
        <stp>StudyData</stp>
        <stp>ZSE</stp>
        <stp>Bar</stp>
        <stp/>
        <stp>Low</stp>
        <stp>AM</stp>
        <stp>-8</stp>
        <stp>All</stp>
        <stp/>
        <stp/>
        <stp>FALSE</stp>
        <stp>T</stp>
        <tr r="E10" s="1"/>
      </tp>
      <tp>
        <v>1578</v>
        <stp/>
        <stp>StudyData</stp>
        <stp>ZSE</stp>
        <stp>Bar</stp>
        <stp/>
        <stp>Low</stp>
        <stp>AM</stp>
        <stp>-9</stp>
        <stp>All</stp>
        <stp/>
        <stp/>
        <stp>FALSE</stp>
        <stp>T</stp>
        <tr r="E11" s="1"/>
      </tp>
      <tp>
        <v>1465</v>
        <stp/>
        <stp>StudyData</stp>
        <stp>ZSE</stp>
        <stp>Bar</stp>
        <stp/>
        <stp>Low</stp>
        <stp>AM</stp>
        <stp>-1</stp>
        <stp>All</stp>
        <stp/>
        <stp/>
        <stp>FALSE</stp>
        <stp>T</stp>
        <tr r="E3" s="1"/>
      </tp>
      <tp>
        <v>1425.25</v>
        <stp/>
        <stp>StudyData</stp>
        <stp>ZSE</stp>
        <stp>Bar</stp>
        <stp/>
        <stp>Low</stp>
        <stp>AM</stp>
        <stp>-2</stp>
        <stp>All</stp>
        <stp/>
        <stp/>
        <stp>FALSE</stp>
        <stp>T</stp>
        <tr r="E4" s="1"/>
      </tp>
      <tp>
        <v>1406.75</v>
        <stp/>
        <stp>StudyData</stp>
        <stp>ZSE</stp>
        <stp>Bar</stp>
        <stp/>
        <stp>Low</stp>
        <stp>AM</stp>
        <stp>-3</stp>
        <stp>All</stp>
        <stp/>
        <stp/>
        <stp>FALSE</stp>
        <stp>T</stp>
        <tr r="E5" s="1"/>
      </tp>
      <tp>
        <v>44713</v>
        <stp/>
        <stp>StudyData</stp>
        <stp>ZCE</stp>
        <stp>Bar</stp>
        <stp/>
        <stp>Time</stp>
        <stp>AM</stp>
        <stp>-8</stp>
        <stp>All</stp>
        <stp/>
        <stp/>
        <stp>False</stp>
        <tr r="B10" s="4"/>
      </tp>
      <tp>
        <v>44683</v>
        <stp/>
        <stp>StudyData</stp>
        <stp>ZCE</stp>
        <stp>Bar</stp>
        <stp/>
        <stp>Time</stp>
        <stp>AM</stp>
        <stp>-9</stp>
        <stp>All</stp>
        <stp/>
        <stp/>
        <stp>False</stp>
        <tr r="B11" s="4"/>
      </tp>
      <tp>
        <v>44774</v>
        <stp/>
        <stp>StudyData</stp>
        <stp>ZCE</stp>
        <stp>Bar</stp>
        <stp/>
        <stp>Time</stp>
        <stp>AM</stp>
        <stp>-6</stp>
        <stp>All</stp>
        <stp/>
        <stp/>
        <stp>False</stp>
        <tr r="B8" s="4"/>
      </tp>
      <tp>
        <v>44743</v>
        <stp/>
        <stp>StudyData</stp>
        <stp>ZCE</stp>
        <stp>Bar</stp>
        <stp/>
        <stp>Time</stp>
        <stp>AM</stp>
        <stp>-7</stp>
        <stp>All</stp>
        <stp/>
        <stp/>
        <stp>False</stp>
        <tr r="B9" s="4"/>
      </tp>
      <tp>
        <v>44837</v>
        <stp/>
        <stp>StudyData</stp>
        <stp>ZCE</stp>
        <stp>Bar</stp>
        <stp/>
        <stp>Time</stp>
        <stp>AM</stp>
        <stp>-4</stp>
        <stp>All</stp>
        <stp/>
        <stp/>
        <stp>False</stp>
        <tr r="B6" s="4"/>
      </tp>
      <tp>
        <v>44805</v>
        <stp/>
        <stp>StudyData</stp>
        <stp>ZCE</stp>
        <stp>Bar</stp>
        <stp/>
        <stp>Time</stp>
        <stp>AM</stp>
        <stp>-5</stp>
        <stp>All</stp>
        <stp/>
        <stp/>
        <stp>False</stp>
        <tr r="B7" s="4"/>
      </tp>
      <tp>
        <v>44896</v>
        <stp/>
        <stp>StudyData</stp>
        <stp>ZCE</stp>
        <stp>Bar</stp>
        <stp/>
        <stp>Time</stp>
        <stp>AM</stp>
        <stp>-2</stp>
        <stp>All</stp>
        <stp/>
        <stp/>
        <stp>False</stp>
        <tr r="B4" s="4"/>
      </tp>
      <tp>
        <v>44866</v>
        <stp/>
        <stp>StudyData</stp>
        <stp>ZCE</stp>
        <stp>Bar</stp>
        <stp/>
        <stp>Time</stp>
        <stp>AM</stp>
        <stp>-3</stp>
        <stp>All</stp>
        <stp/>
        <stp/>
        <stp>False</stp>
        <tr r="B5" s="4"/>
      </tp>
      <tp>
        <v>44929</v>
        <stp/>
        <stp>StudyData</stp>
        <stp>ZCE</stp>
        <stp>Bar</stp>
        <stp/>
        <stp>Time</stp>
        <stp>AM</stp>
        <stp>-1</stp>
        <stp>All</stp>
        <stp/>
        <stp/>
        <stp>False</stp>
        <tr r="B3" s="4"/>
      </tp>
      <tp>
        <v>44713</v>
        <stp/>
        <stp>StudyData</stp>
        <stp>ZSE</stp>
        <stp>Bar</stp>
        <stp/>
        <stp>Time</stp>
        <stp>AM</stp>
        <stp>-8</stp>
        <stp>All</stp>
        <stp/>
        <stp/>
        <stp>False</stp>
        <tr r="B10" s="1"/>
      </tp>
      <tp>
        <v>44683</v>
        <stp/>
        <stp>StudyData</stp>
        <stp>ZSE</stp>
        <stp>Bar</stp>
        <stp/>
        <stp>Time</stp>
        <stp>AM</stp>
        <stp>-9</stp>
        <stp>All</stp>
        <stp/>
        <stp/>
        <stp>False</stp>
        <tr r="B11" s="1"/>
      </tp>
      <tp>
        <v>44774</v>
        <stp/>
        <stp>StudyData</stp>
        <stp>ZSE</stp>
        <stp>Bar</stp>
        <stp/>
        <stp>Time</stp>
        <stp>AM</stp>
        <stp>-6</stp>
        <stp>All</stp>
        <stp/>
        <stp/>
        <stp>False</stp>
        <tr r="B8" s="1"/>
      </tp>
      <tp>
        <v>44743</v>
        <stp/>
        <stp>StudyData</stp>
        <stp>ZSE</stp>
        <stp>Bar</stp>
        <stp/>
        <stp>Time</stp>
        <stp>AM</stp>
        <stp>-7</stp>
        <stp>All</stp>
        <stp/>
        <stp/>
        <stp>False</stp>
        <tr r="B9" s="1"/>
      </tp>
      <tp>
        <v>44837</v>
        <stp/>
        <stp>StudyData</stp>
        <stp>ZSE</stp>
        <stp>Bar</stp>
        <stp/>
        <stp>Time</stp>
        <stp>AM</stp>
        <stp>-4</stp>
        <stp>All</stp>
        <stp/>
        <stp/>
        <stp>False</stp>
        <tr r="B6" s="1"/>
      </tp>
      <tp>
        <v>44805</v>
        <stp/>
        <stp>StudyData</stp>
        <stp>ZSE</stp>
        <stp>Bar</stp>
        <stp/>
        <stp>Time</stp>
        <stp>AM</stp>
        <stp>-5</stp>
        <stp>All</stp>
        <stp/>
        <stp/>
        <stp>False</stp>
        <tr r="B7" s="1"/>
      </tp>
      <tp>
        <v>44896</v>
        <stp/>
        <stp>StudyData</stp>
        <stp>ZSE</stp>
        <stp>Bar</stp>
        <stp/>
        <stp>Time</stp>
        <stp>AM</stp>
        <stp>-2</stp>
        <stp>All</stp>
        <stp/>
        <stp/>
        <stp>False</stp>
        <tr r="B4" s="1"/>
      </tp>
      <tp>
        <v>44866</v>
        <stp/>
        <stp>StudyData</stp>
        <stp>ZSE</stp>
        <stp>Bar</stp>
        <stp/>
        <stp>Time</stp>
        <stp>AM</stp>
        <stp>-3</stp>
        <stp>All</stp>
        <stp/>
        <stp/>
        <stp>False</stp>
        <tr r="B5" s="1"/>
      </tp>
      <tp>
        <v>44929</v>
        <stp/>
        <stp>StudyData</stp>
        <stp>ZSE</stp>
        <stp>Bar</stp>
        <stp/>
        <stp>Time</stp>
        <stp>AM</stp>
        <stp>-1</stp>
        <stp>All</stp>
        <stp/>
        <stp/>
        <stp>False</stp>
        <tr r="B3" s="1"/>
      </tp>
      <tp>
        <v>1350</v>
        <stp/>
        <stp>StudyData</stp>
        <stp>ZSE</stp>
        <stp>Bar</stp>
        <stp/>
        <stp>Low</stp>
        <stp>AM</stp>
        <stp>-4</stp>
        <stp>All</stp>
        <stp/>
        <stp/>
        <stp>FALSE</stp>
        <stp>T</stp>
        <tr r="E6" s="1"/>
      </tp>
      <tp>
        <v>41974</v>
        <stp/>
        <stp>StudyData</stp>
        <stp>ZSE</stp>
        <stp>Bar</stp>
        <stp/>
        <stp>Time</stp>
        <stp>AM</stp>
        <stp>-98</stp>
        <stp>All</stp>
        <stp/>
        <stp/>
        <stp>False</stp>
        <tr r="B100" s="1"/>
      </tp>
      <tp>
        <v>41946</v>
        <stp/>
        <stp>StudyData</stp>
        <stp>ZSE</stp>
        <stp>Bar</stp>
        <stp/>
        <stp>Time</stp>
        <stp>AM</stp>
        <stp>-99</stp>
        <stp>All</stp>
        <stp/>
        <stp/>
        <stp>False</stp>
        <tr r="B101" s="1"/>
      </tp>
      <tp>
        <v>42095</v>
        <stp/>
        <stp>StudyData</stp>
        <stp>ZSE</stp>
        <stp>Bar</stp>
        <stp/>
        <stp>Time</stp>
        <stp>AM</stp>
        <stp>-94</stp>
        <stp>All</stp>
        <stp/>
        <stp/>
        <stp>False</stp>
        <tr r="B96" s="1"/>
      </tp>
      <tp>
        <v>42065</v>
        <stp/>
        <stp>StudyData</stp>
        <stp>ZSE</stp>
        <stp>Bar</stp>
        <stp/>
        <stp>Time</stp>
        <stp>AM</stp>
        <stp>-95</stp>
        <stp>All</stp>
        <stp/>
        <stp/>
        <stp>False</stp>
        <tr r="B97" s="1"/>
      </tp>
      <tp>
        <v>42037</v>
        <stp/>
        <stp>StudyData</stp>
        <stp>ZSE</stp>
        <stp>Bar</stp>
        <stp/>
        <stp>Time</stp>
        <stp>AM</stp>
        <stp>-96</stp>
        <stp>All</stp>
        <stp/>
        <stp/>
        <stp>False</stp>
        <tr r="B98" s="1"/>
      </tp>
      <tp>
        <v>42006</v>
        <stp/>
        <stp>StudyData</stp>
        <stp>ZSE</stp>
        <stp>Bar</stp>
        <stp/>
        <stp>Time</stp>
        <stp>AM</stp>
        <stp>-97</stp>
        <stp>All</stp>
        <stp/>
        <stp/>
        <stp>False</stp>
        <tr r="B99" s="1"/>
      </tp>
      <tp>
        <v>42219</v>
        <stp/>
        <stp>StudyData</stp>
        <stp>ZSE</stp>
        <stp>Bar</stp>
        <stp/>
        <stp>Time</stp>
        <stp>AM</stp>
        <stp>-90</stp>
        <stp>All</stp>
        <stp/>
        <stp/>
        <stp>False</stp>
        <tr r="B92" s="1"/>
      </tp>
      <tp>
        <v>42186</v>
        <stp/>
        <stp>StudyData</stp>
        <stp>ZSE</stp>
        <stp>Bar</stp>
        <stp/>
        <stp>Time</stp>
        <stp>AM</stp>
        <stp>-91</stp>
        <stp>All</stp>
        <stp/>
        <stp/>
        <stp>False</stp>
        <tr r="B93" s="1"/>
      </tp>
      <tp>
        <v>42156</v>
        <stp/>
        <stp>StudyData</stp>
        <stp>ZSE</stp>
        <stp>Bar</stp>
        <stp/>
        <stp>Time</stp>
        <stp>AM</stp>
        <stp>-92</stp>
        <stp>All</stp>
        <stp/>
        <stp/>
        <stp>False</stp>
        <tr r="B94" s="1"/>
      </tp>
      <tp>
        <v>42125</v>
        <stp/>
        <stp>StudyData</stp>
        <stp>ZSE</stp>
        <stp>Bar</stp>
        <stp/>
        <stp>Time</stp>
        <stp>AM</stp>
        <stp>-93</stp>
        <stp>All</stp>
        <stp/>
        <stp/>
        <stp>False</stp>
        <tr r="B95" s="1"/>
      </tp>
      <tp>
        <v>42278</v>
        <stp/>
        <stp>StudyData</stp>
        <stp>ZSE</stp>
        <stp>Bar</stp>
        <stp/>
        <stp>Time</stp>
        <stp>AM</stp>
        <stp>-88</stp>
        <stp>All</stp>
        <stp/>
        <stp/>
        <stp>False</stp>
        <tr r="B90" s="1"/>
      </tp>
      <tp>
        <v>42248</v>
        <stp/>
        <stp>StudyData</stp>
        <stp>ZSE</stp>
        <stp>Bar</stp>
        <stp/>
        <stp>Time</stp>
        <stp>AM</stp>
        <stp>-89</stp>
        <stp>All</stp>
        <stp/>
        <stp/>
        <stp>False</stp>
        <tr r="B91" s="1"/>
      </tp>
      <tp>
        <v>42401</v>
        <stp/>
        <stp>StudyData</stp>
        <stp>ZSE</stp>
        <stp>Bar</stp>
        <stp/>
        <stp>Time</stp>
        <stp>AM</stp>
        <stp>-84</stp>
        <stp>All</stp>
        <stp/>
        <stp/>
        <stp>False</stp>
        <tr r="B86" s="1"/>
      </tp>
      <tp>
        <v>42373</v>
        <stp/>
        <stp>StudyData</stp>
        <stp>ZSE</stp>
        <stp>Bar</stp>
        <stp/>
        <stp>Time</stp>
        <stp>AM</stp>
        <stp>-85</stp>
        <stp>All</stp>
        <stp/>
        <stp/>
        <stp>False</stp>
        <tr r="B87" s="1"/>
      </tp>
      <tp>
        <v>42339</v>
        <stp/>
        <stp>StudyData</stp>
        <stp>ZSE</stp>
        <stp>Bar</stp>
        <stp/>
        <stp>Time</stp>
        <stp>AM</stp>
        <stp>-86</stp>
        <stp>All</stp>
        <stp/>
        <stp/>
        <stp>False</stp>
        <tr r="B88" s="1"/>
      </tp>
      <tp>
        <v>42310</v>
        <stp/>
        <stp>StudyData</stp>
        <stp>ZSE</stp>
        <stp>Bar</stp>
        <stp/>
        <stp>Time</stp>
        <stp>AM</stp>
        <stp>-87</stp>
        <stp>All</stp>
        <stp/>
        <stp/>
        <stp>False</stp>
        <tr r="B89" s="1"/>
      </tp>
      <tp>
        <v>42522</v>
        <stp/>
        <stp>StudyData</stp>
        <stp>ZSE</stp>
        <stp>Bar</stp>
        <stp/>
        <stp>Time</stp>
        <stp>AM</stp>
        <stp>-80</stp>
        <stp>All</stp>
        <stp/>
        <stp/>
        <stp>False</stp>
        <tr r="B82" s="1"/>
      </tp>
      <tp>
        <v>42492</v>
        <stp/>
        <stp>StudyData</stp>
        <stp>ZSE</stp>
        <stp>Bar</stp>
        <stp/>
        <stp>Time</stp>
        <stp>AM</stp>
        <stp>-81</stp>
        <stp>All</stp>
        <stp/>
        <stp/>
        <stp>False</stp>
        <tr r="B83" s="1"/>
      </tp>
      <tp>
        <v>42461</v>
        <stp/>
        <stp>StudyData</stp>
        <stp>ZSE</stp>
        <stp>Bar</stp>
        <stp/>
        <stp>Time</stp>
        <stp>AM</stp>
        <stp>-82</stp>
        <stp>All</stp>
        <stp/>
        <stp/>
        <stp>False</stp>
        <tr r="B84" s="1"/>
      </tp>
      <tp>
        <v>42430</v>
        <stp/>
        <stp>StudyData</stp>
        <stp>ZSE</stp>
        <stp>Bar</stp>
        <stp/>
        <stp>Time</stp>
        <stp>AM</stp>
        <stp>-83</stp>
        <stp>All</stp>
        <stp/>
        <stp/>
        <stp>False</stp>
        <tr r="B85" s="1"/>
      </tp>
      <tp>
        <v>43801</v>
        <stp/>
        <stp>StudyData</stp>
        <stp>ZSE</stp>
        <stp>Bar</stp>
        <stp/>
        <stp>Time</stp>
        <stp>AM</stp>
        <stp>-38</stp>
        <stp>All</stp>
        <stp/>
        <stp/>
        <stp>False</stp>
        <tr r="B40" s="1"/>
      </tp>
      <tp>
        <v>43770</v>
        <stp/>
        <stp>StudyData</stp>
        <stp>ZSE</stp>
        <stp>Bar</stp>
        <stp/>
        <stp>Time</stp>
        <stp>AM</stp>
        <stp>-39</stp>
        <stp>All</stp>
        <stp/>
        <stp/>
        <stp>False</stp>
        <tr r="B41" s="1"/>
      </tp>
      <tp>
        <v>43922</v>
        <stp/>
        <stp>StudyData</stp>
        <stp>ZSE</stp>
        <stp>Bar</stp>
        <stp/>
        <stp>Time</stp>
        <stp>AM</stp>
        <stp>-34</stp>
        <stp>All</stp>
        <stp/>
        <stp/>
        <stp>False</stp>
        <tr r="B36" s="1"/>
      </tp>
      <tp>
        <v>43892</v>
        <stp/>
        <stp>StudyData</stp>
        <stp>ZSE</stp>
        <stp>Bar</stp>
        <stp/>
        <stp>Time</stp>
        <stp>AM</stp>
        <stp>-35</stp>
        <stp>All</stp>
        <stp/>
        <stp/>
        <stp>False</stp>
        <tr r="B37" s="1"/>
      </tp>
      <tp>
        <v>43864</v>
        <stp/>
        <stp>StudyData</stp>
        <stp>ZSE</stp>
        <stp>Bar</stp>
        <stp/>
        <stp>Time</stp>
        <stp>AM</stp>
        <stp>-36</stp>
        <stp>All</stp>
        <stp/>
        <stp/>
        <stp>False</stp>
        <tr r="B38" s="1"/>
      </tp>
      <tp>
        <v>43832</v>
        <stp/>
        <stp>StudyData</stp>
        <stp>ZSE</stp>
        <stp>Bar</stp>
        <stp/>
        <stp>Time</stp>
        <stp>AM</stp>
        <stp>-37</stp>
        <stp>All</stp>
        <stp/>
        <stp/>
        <stp>False</stp>
        <tr r="B39" s="1"/>
      </tp>
      <tp>
        <v>44046</v>
        <stp/>
        <stp>StudyData</stp>
        <stp>ZSE</stp>
        <stp>Bar</stp>
        <stp/>
        <stp>Time</stp>
        <stp>AM</stp>
        <stp>-30</stp>
        <stp>All</stp>
        <stp/>
        <stp/>
        <stp>False</stp>
        <tr r="B32" s="1"/>
      </tp>
      <tp>
        <v>44013</v>
        <stp/>
        <stp>StudyData</stp>
        <stp>ZSE</stp>
        <stp>Bar</stp>
        <stp/>
        <stp>Time</stp>
        <stp>AM</stp>
        <stp>-31</stp>
        <stp>All</stp>
        <stp/>
        <stp/>
        <stp>False</stp>
        <tr r="B33" s="1"/>
      </tp>
      <tp>
        <v>43983</v>
        <stp/>
        <stp>StudyData</stp>
        <stp>ZSE</stp>
        <stp>Bar</stp>
        <stp/>
        <stp>Time</stp>
        <stp>AM</stp>
        <stp>-32</stp>
        <stp>All</stp>
        <stp/>
        <stp/>
        <stp>False</stp>
        <tr r="B34" s="1"/>
      </tp>
      <tp>
        <v>43952</v>
        <stp/>
        <stp>StudyData</stp>
        <stp>ZSE</stp>
        <stp>Bar</stp>
        <stp/>
        <stp>Time</stp>
        <stp>AM</stp>
        <stp>-33</stp>
        <stp>All</stp>
        <stp/>
        <stp/>
        <stp>False</stp>
        <tr r="B35" s="1"/>
      </tp>
      <tp>
        <v>44105</v>
        <stp/>
        <stp>StudyData</stp>
        <stp>ZSE</stp>
        <stp>Bar</stp>
        <stp/>
        <stp>Time</stp>
        <stp>AM</stp>
        <stp>-28</stp>
        <stp>All</stp>
        <stp/>
        <stp/>
        <stp>False</stp>
        <tr r="B30" s="1"/>
      </tp>
      <tp>
        <v>44075</v>
        <stp/>
        <stp>StudyData</stp>
        <stp>ZSE</stp>
        <stp>Bar</stp>
        <stp/>
        <stp>Time</stp>
        <stp>AM</stp>
        <stp>-29</stp>
        <stp>All</stp>
        <stp/>
        <stp/>
        <stp>False</stp>
        <tr r="B31" s="1"/>
      </tp>
      <tp>
        <v>44228</v>
        <stp/>
        <stp>StudyData</stp>
        <stp>ZSE</stp>
        <stp>Bar</stp>
        <stp/>
        <stp>Time</stp>
        <stp>AM</stp>
        <stp>-24</stp>
        <stp>All</stp>
        <stp/>
        <stp/>
        <stp>False</stp>
        <tr r="B26" s="1"/>
      </tp>
      <tp>
        <v>44200</v>
        <stp/>
        <stp>StudyData</stp>
        <stp>ZSE</stp>
        <stp>Bar</stp>
        <stp/>
        <stp>Time</stp>
        <stp>AM</stp>
        <stp>-25</stp>
        <stp>All</stp>
        <stp/>
        <stp/>
        <stp>False</stp>
        <tr r="B27" s="1"/>
      </tp>
      <tp>
        <v>44166</v>
        <stp/>
        <stp>StudyData</stp>
        <stp>ZSE</stp>
        <stp>Bar</stp>
        <stp/>
        <stp>Time</stp>
        <stp>AM</stp>
        <stp>-26</stp>
        <stp>All</stp>
        <stp/>
        <stp/>
        <stp>False</stp>
        <tr r="B28" s="1"/>
      </tp>
      <tp>
        <v>44137</v>
        <stp/>
        <stp>StudyData</stp>
        <stp>ZSE</stp>
        <stp>Bar</stp>
        <stp/>
        <stp>Time</stp>
        <stp>AM</stp>
        <stp>-27</stp>
        <stp>All</stp>
        <stp/>
        <stp/>
        <stp>False</stp>
        <tr r="B29" s="1"/>
      </tp>
      <tp>
        <v>44348</v>
        <stp/>
        <stp>StudyData</stp>
        <stp>ZSE</stp>
        <stp>Bar</stp>
        <stp/>
        <stp>Time</stp>
        <stp>AM</stp>
        <stp>-20</stp>
        <stp>All</stp>
        <stp/>
        <stp/>
        <stp>False</stp>
        <tr r="B22" s="1"/>
      </tp>
      <tp>
        <v>44319</v>
        <stp/>
        <stp>StudyData</stp>
        <stp>ZSE</stp>
        <stp>Bar</stp>
        <stp/>
        <stp>Time</stp>
        <stp>AM</stp>
        <stp>-21</stp>
        <stp>All</stp>
        <stp/>
        <stp/>
        <stp>False</stp>
        <tr r="B23" s="1"/>
      </tp>
      <tp>
        <v>44287</v>
        <stp/>
        <stp>StudyData</stp>
        <stp>ZSE</stp>
        <stp>Bar</stp>
        <stp/>
        <stp>Time</stp>
        <stp>AM</stp>
        <stp>-22</stp>
        <stp>All</stp>
        <stp/>
        <stp/>
        <stp>False</stp>
        <tr r="B24" s="1"/>
      </tp>
      <tp>
        <v>44256</v>
        <stp/>
        <stp>StudyData</stp>
        <stp>ZSE</stp>
        <stp>Bar</stp>
        <stp/>
        <stp>Time</stp>
        <stp>AM</stp>
        <stp>-23</stp>
        <stp>All</stp>
        <stp/>
        <stp/>
        <stp>False</stp>
        <tr r="B25" s="1"/>
      </tp>
      <tp>
        <v>44410</v>
        <stp/>
        <stp>StudyData</stp>
        <stp>ZSE</stp>
        <stp>Bar</stp>
        <stp/>
        <stp>Time</stp>
        <stp>AM</stp>
        <stp>-18</stp>
        <stp>All</stp>
        <stp/>
        <stp/>
        <stp>False</stp>
        <tr r="B20" s="1"/>
      </tp>
      <tp>
        <v>44378</v>
        <stp/>
        <stp>StudyData</stp>
        <stp>ZSE</stp>
        <stp>Bar</stp>
        <stp/>
        <stp>Time</stp>
        <stp>AM</stp>
        <stp>-19</stp>
        <stp>All</stp>
        <stp/>
        <stp/>
        <stp>False</stp>
        <tr r="B21" s="1"/>
      </tp>
      <tp>
        <v>44531</v>
        <stp/>
        <stp>StudyData</stp>
        <stp>ZSE</stp>
        <stp>Bar</stp>
        <stp/>
        <stp>Time</stp>
        <stp>AM</stp>
        <stp>-14</stp>
        <stp>All</stp>
        <stp/>
        <stp/>
        <stp>False</stp>
        <tr r="B16" s="1"/>
      </tp>
      <tp>
        <v>44501</v>
        <stp/>
        <stp>StudyData</stp>
        <stp>ZSE</stp>
        <stp>Bar</stp>
        <stp/>
        <stp>Time</stp>
        <stp>AM</stp>
        <stp>-15</stp>
        <stp>All</stp>
        <stp/>
        <stp/>
        <stp>False</stp>
        <tr r="B17" s="1"/>
      </tp>
      <tp>
        <v>44470</v>
        <stp/>
        <stp>StudyData</stp>
        <stp>ZSE</stp>
        <stp>Bar</stp>
        <stp/>
        <stp>Time</stp>
        <stp>AM</stp>
        <stp>-16</stp>
        <stp>All</stp>
        <stp/>
        <stp/>
        <stp>False</stp>
        <tr r="B18" s="1"/>
      </tp>
      <tp>
        <v>44440</v>
        <stp/>
        <stp>StudyData</stp>
        <stp>ZSE</stp>
        <stp>Bar</stp>
        <stp/>
        <stp>Time</stp>
        <stp>AM</stp>
        <stp>-17</stp>
        <stp>All</stp>
        <stp/>
        <stp/>
        <stp>False</stp>
        <tr r="B19" s="1"/>
      </tp>
      <tp>
        <v>44652</v>
        <stp/>
        <stp>StudyData</stp>
        <stp>ZSE</stp>
        <stp>Bar</stp>
        <stp/>
        <stp>Time</stp>
        <stp>AM</stp>
        <stp>-10</stp>
        <stp>All</stp>
        <stp/>
        <stp/>
        <stp>False</stp>
        <tr r="B12" s="1"/>
      </tp>
      <tp>
        <v>44621</v>
        <stp/>
        <stp>StudyData</stp>
        <stp>ZSE</stp>
        <stp>Bar</stp>
        <stp/>
        <stp>Time</stp>
        <stp>AM</stp>
        <stp>-11</stp>
        <stp>All</stp>
        <stp/>
        <stp/>
        <stp>False</stp>
        <tr r="B13" s="1"/>
      </tp>
      <tp>
        <v>44593</v>
        <stp/>
        <stp>StudyData</stp>
        <stp>ZSE</stp>
        <stp>Bar</stp>
        <stp/>
        <stp>Time</stp>
        <stp>AM</stp>
        <stp>-12</stp>
        <stp>All</stp>
        <stp/>
        <stp/>
        <stp>False</stp>
        <tr r="B14" s="1"/>
      </tp>
      <tp>
        <v>44564</v>
        <stp/>
        <stp>StudyData</stp>
        <stp>ZSE</stp>
        <stp>Bar</stp>
        <stp/>
        <stp>Time</stp>
        <stp>AM</stp>
        <stp>-13</stp>
        <stp>All</stp>
        <stp/>
        <stp/>
        <stp>False</stp>
        <tr r="B15" s="1"/>
      </tp>
      <tp>
        <v>42583</v>
        <stp/>
        <stp>StudyData</stp>
        <stp>ZSE</stp>
        <stp>Bar</stp>
        <stp/>
        <stp>Time</stp>
        <stp>AM</stp>
        <stp>-78</stp>
        <stp>All</stp>
        <stp/>
        <stp/>
        <stp>False</stp>
        <tr r="B80" s="1"/>
      </tp>
      <tp>
        <v>42552</v>
        <stp/>
        <stp>StudyData</stp>
        <stp>ZSE</stp>
        <stp>Bar</stp>
        <stp/>
        <stp>Time</stp>
        <stp>AM</stp>
        <stp>-79</stp>
        <stp>All</stp>
        <stp/>
        <stp/>
        <stp>False</stp>
        <tr r="B81" s="1"/>
      </tp>
      <tp>
        <v>42705</v>
        <stp/>
        <stp>StudyData</stp>
        <stp>ZSE</stp>
        <stp>Bar</stp>
        <stp/>
        <stp>Time</stp>
        <stp>AM</stp>
        <stp>-74</stp>
        <stp>All</stp>
        <stp/>
        <stp/>
        <stp>False</stp>
        <tr r="B76" s="1"/>
      </tp>
      <tp>
        <v>42675</v>
        <stp/>
        <stp>StudyData</stp>
        <stp>ZSE</stp>
        <stp>Bar</stp>
        <stp/>
        <stp>Time</stp>
        <stp>AM</stp>
        <stp>-75</stp>
        <stp>All</stp>
        <stp/>
        <stp/>
        <stp>False</stp>
        <tr r="B77" s="1"/>
      </tp>
      <tp>
        <v>42646</v>
        <stp/>
        <stp>StudyData</stp>
        <stp>ZSE</stp>
        <stp>Bar</stp>
        <stp/>
        <stp>Time</stp>
        <stp>AM</stp>
        <stp>-76</stp>
        <stp>All</stp>
        <stp/>
        <stp/>
        <stp>False</stp>
        <tr r="B78" s="1"/>
      </tp>
      <tp>
        <v>42614</v>
        <stp/>
        <stp>StudyData</stp>
        <stp>ZSE</stp>
        <stp>Bar</stp>
        <stp/>
        <stp>Time</stp>
        <stp>AM</stp>
        <stp>-77</stp>
        <stp>All</stp>
        <stp/>
        <stp/>
        <stp>False</stp>
        <tr r="B79" s="1"/>
      </tp>
      <tp>
        <v>42828</v>
        <stp/>
        <stp>StudyData</stp>
        <stp>ZSE</stp>
        <stp>Bar</stp>
        <stp/>
        <stp>Time</stp>
        <stp>AM</stp>
        <stp>-70</stp>
        <stp>All</stp>
        <stp/>
        <stp/>
        <stp>False</stp>
        <tr r="B72" s="1"/>
      </tp>
      <tp>
        <v>42795</v>
        <stp/>
        <stp>StudyData</stp>
        <stp>ZSE</stp>
        <stp>Bar</stp>
        <stp/>
        <stp>Time</stp>
        <stp>AM</stp>
        <stp>-71</stp>
        <stp>All</stp>
        <stp/>
        <stp/>
        <stp>False</stp>
        <tr r="B73" s="1"/>
      </tp>
      <tp>
        <v>42767</v>
        <stp/>
        <stp>StudyData</stp>
        <stp>ZSE</stp>
        <stp>Bar</stp>
        <stp/>
        <stp>Time</stp>
        <stp>AM</stp>
        <stp>-72</stp>
        <stp>All</stp>
        <stp/>
        <stp/>
        <stp>False</stp>
        <tr r="B74" s="1"/>
      </tp>
      <tp>
        <v>42738</v>
        <stp/>
        <stp>StudyData</stp>
        <stp>ZSE</stp>
        <stp>Bar</stp>
        <stp/>
        <stp>Time</stp>
        <stp>AM</stp>
        <stp>-73</stp>
        <stp>All</stp>
        <stp/>
        <stp/>
        <stp>False</stp>
        <tr r="B75" s="1"/>
      </tp>
      <tp>
        <v>42887</v>
        <stp/>
        <stp>StudyData</stp>
        <stp>ZSE</stp>
        <stp>Bar</stp>
        <stp/>
        <stp>Time</stp>
        <stp>AM</stp>
        <stp>-68</stp>
        <stp>All</stp>
        <stp/>
        <stp/>
        <stp>False</stp>
        <tr r="B70" s="1"/>
      </tp>
      <tp>
        <v>42856</v>
        <stp/>
        <stp>StudyData</stp>
        <stp>ZSE</stp>
        <stp>Bar</stp>
        <stp/>
        <stp>Time</stp>
        <stp>AM</stp>
        <stp>-69</stp>
        <stp>All</stp>
        <stp/>
        <stp/>
        <stp>False</stp>
        <tr r="B71" s="1"/>
      </tp>
      <tp>
        <v>43010</v>
        <stp/>
        <stp>StudyData</stp>
        <stp>ZSE</stp>
        <stp>Bar</stp>
        <stp/>
        <stp>Time</stp>
        <stp>AM</stp>
        <stp>-64</stp>
        <stp>All</stp>
        <stp/>
        <stp/>
        <stp>False</stp>
        <tr r="B66" s="1"/>
      </tp>
      <tp>
        <v>42979</v>
        <stp/>
        <stp>StudyData</stp>
        <stp>ZSE</stp>
        <stp>Bar</stp>
        <stp/>
        <stp>Time</stp>
        <stp>AM</stp>
        <stp>-65</stp>
        <stp>All</stp>
        <stp/>
        <stp/>
        <stp>False</stp>
        <tr r="B67" s="1"/>
      </tp>
      <tp>
        <v>42948</v>
        <stp/>
        <stp>StudyData</stp>
        <stp>ZSE</stp>
        <stp>Bar</stp>
        <stp/>
        <stp>Time</stp>
        <stp>AM</stp>
        <stp>-66</stp>
        <stp>All</stp>
        <stp/>
        <stp/>
        <stp>False</stp>
        <tr r="B68" s="1"/>
      </tp>
      <tp>
        <v>42919</v>
        <stp/>
        <stp>StudyData</stp>
        <stp>ZSE</stp>
        <stp>Bar</stp>
        <stp/>
        <stp>Time</stp>
        <stp>AM</stp>
        <stp>-67</stp>
        <stp>All</stp>
        <stp/>
        <stp/>
        <stp>False</stp>
        <tr r="B69" s="1"/>
      </tp>
      <tp>
        <v>43132</v>
        <stp/>
        <stp>StudyData</stp>
        <stp>ZSE</stp>
        <stp>Bar</stp>
        <stp/>
        <stp>Time</stp>
        <stp>AM</stp>
        <stp>-60</stp>
        <stp>All</stp>
        <stp/>
        <stp/>
        <stp>False</stp>
        <tr r="B62" s="1"/>
      </tp>
      <tp>
        <v>43102</v>
        <stp/>
        <stp>StudyData</stp>
        <stp>ZSE</stp>
        <stp>Bar</stp>
        <stp/>
        <stp>Time</stp>
        <stp>AM</stp>
        <stp>-61</stp>
        <stp>All</stp>
        <stp/>
        <stp/>
        <stp>False</stp>
        <tr r="B63" s="1"/>
      </tp>
      <tp>
        <v>43070</v>
        <stp/>
        <stp>StudyData</stp>
        <stp>ZSE</stp>
        <stp>Bar</stp>
        <stp/>
        <stp>Time</stp>
        <stp>AM</stp>
        <stp>-62</stp>
        <stp>All</stp>
        <stp/>
        <stp/>
        <stp>False</stp>
        <tr r="B64" s="1"/>
      </tp>
      <tp>
        <v>43040</v>
        <stp/>
        <stp>StudyData</stp>
        <stp>ZSE</stp>
        <stp>Bar</stp>
        <stp/>
        <stp>Time</stp>
        <stp>AM</stp>
        <stp>-63</stp>
        <stp>All</stp>
        <stp/>
        <stp/>
        <stp>False</stp>
        <tr r="B65" s="1"/>
      </tp>
      <tp>
        <v>43192</v>
        <stp/>
        <stp>StudyData</stp>
        <stp>ZSE</stp>
        <stp>Bar</stp>
        <stp/>
        <stp>Time</stp>
        <stp>AM</stp>
        <stp>-58</stp>
        <stp>All</stp>
        <stp/>
        <stp/>
        <stp>False</stp>
        <tr r="B60" s="1"/>
      </tp>
      <tp>
        <v>43160</v>
        <stp/>
        <stp>StudyData</stp>
        <stp>ZSE</stp>
        <stp>Bar</stp>
        <stp/>
        <stp>Time</stp>
        <stp>AM</stp>
        <stp>-59</stp>
        <stp>All</stp>
        <stp/>
        <stp/>
        <stp>False</stp>
        <tr r="B61" s="1"/>
      </tp>
      <tp>
        <v>43313</v>
        <stp/>
        <stp>StudyData</stp>
        <stp>ZSE</stp>
        <stp>Bar</stp>
        <stp/>
        <stp>Time</stp>
        <stp>AM</stp>
        <stp>-54</stp>
        <stp>All</stp>
        <stp/>
        <stp/>
        <stp>False</stp>
        <tr r="B56" s="1"/>
      </tp>
      <tp>
        <v>43283</v>
        <stp/>
        <stp>StudyData</stp>
        <stp>ZSE</stp>
        <stp>Bar</stp>
        <stp/>
        <stp>Time</stp>
        <stp>AM</stp>
        <stp>-55</stp>
        <stp>All</stp>
        <stp/>
        <stp/>
        <stp>False</stp>
        <tr r="B57" s="1"/>
      </tp>
      <tp>
        <v>43252</v>
        <stp/>
        <stp>StudyData</stp>
        <stp>ZSE</stp>
        <stp>Bar</stp>
        <stp/>
        <stp>Time</stp>
        <stp>AM</stp>
        <stp>-56</stp>
        <stp>All</stp>
        <stp/>
        <stp/>
        <stp>False</stp>
        <tr r="B58" s="1"/>
      </tp>
      <tp>
        <v>43221</v>
        <stp/>
        <stp>StudyData</stp>
        <stp>ZSE</stp>
        <stp>Bar</stp>
        <stp/>
        <stp>Time</stp>
        <stp>AM</stp>
        <stp>-57</stp>
        <stp>All</stp>
        <stp/>
        <stp/>
        <stp>False</stp>
        <tr r="B59" s="1"/>
      </tp>
      <tp>
        <v>43437</v>
        <stp/>
        <stp>StudyData</stp>
        <stp>ZSE</stp>
        <stp>Bar</stp>
        <stp/>
        <stp>Time</stp>
        <stp>AM</stp>
        <stp>-50</stp>
        <stp>All</stp>
        <stp/>
        <stp/>
        <stp>False</stp>
        <tr r="B52" s="1"/>
      </tp>
      <tp>
        <v>43405</v>
        <stp/>
        <stp>StudyData</stp>
        <stp>ZSE</stp>
        <stp>Bar</stp>
        <stp/>
        <stp>Time</stp>
        <stp>AM</stp>
        <stp>-51</stp>
        <stp>All</stp>
        <stp/>
        <stp/>
        <stp>False</stp>
        <tr r="B53" s="1"/>
      </tp>
      <tp>
        <v>43374</v>
        <stp/>
        <stp>StudyData</stp>
        <stp>ZSE</stp>
        <stp>Bar</stp>
        <stp/>
        <stp>Time</stp>
        <stp>AM</stp>
        <stp>-52</stp>
        <stp>All</stp>
        <stp/>
        <stp/>
        <stp>False</stp>
        <tr r="B54" s="1"/>
      </tp>
      <tp>
        <v>43347</v>
        <stp/>
        <stp>StudyData</stp>
        <stp>ZSE</stp>
        <stp>Bar</stp>
        <stp/>
        <stp>Time</stp>
        <stp>AM</stp>
        <stp>-53</stp>
        <stp>All</stp>
        <stp/>
        <stp/>
        <stp>False</stp>
        <tr r="B55" s="1"/>
      </tp>
      <tp>
        <v>43497</v>
        <stp/>
        <stp>StudyData</stp>
        <stp>ZSE</stp>
        <stp>Bar</stp>
        <stp/>
        <stp>Time</stp>
        <stp>AM</stp>
        <stp>-48</stp>
        <stp>All</stp>
        <stp/>
        <stp/>
        <stp>False</stp>
        <tr r="B50" s="1"/>
      </tp>
      <tp>
        <v>43467</v>
        <stp/>
        <stp>StudyData</stp>
        <stp>ZSE</stp>
        <stp>Bar</stp>
        <stp/>
        <stp>Time</stp>
        <stp>AM</stp>
        <stp>-49</stp>
        <stp>All</stp>
        <stp/>
        <stp/>
        <stp>False</stp>
        <tr r="B51" s="1"/>
      </tp>
      <tp>
        <v>43619</v>
        <stp/>
        <stp>StudyData</stp>
        <stp>ZSE</stp>
        <stp>Bar</stp>
        <stp/>
        <stp>Time</stp>
        <stp>AM</stp>
        <stp>-44</stp>
        <stp>All</stp>
        <stp/>
        <stp/>
        <stp>False</stp>
        <tr r="B46" s="1"/>
      </tp>
      <tp>
        <v>43586</v>
        <stp/>
        <stp>StudyData</stp>
        <stp>ZSE</stp>
        <stp>Bar</stp>
        <stp/>
        <stp>Time</stp>
        <stp>AM</stp>
        <stp>-45</stp>
        <stp>All</stp>
        <stp/>
        <stp/>
        <stp>False</stp>
        <tr r="B47" s="1"/>
      </tp>
      <tp>
        <v>43556</v>
        <stp/>
        <stp>StudyData</stp>
        <stp>ZSE</stp>
        <stp>Bar</stp>
        <stp/>
        <stp>Time</stp>
        <stp>AM</stp>
        <stp>-46</stp>
        <stp>All</stp>
        <stp/>
        <stp/>
        <stp>False</stp>
        <tr r="B48" s="1"/>
      </tp>
      <tp>
        <v>43525</v>
        <stp/>
        <stp>StudyData</stp>
        <stp>ZSE</stp>
        <stp>Bar</stp>
        <stp/>
        <stp>Time</stp>
        <stp>AM</stp>
        <stp>-47</stp>
        <stp>All</stp>
        <stp/>
        <stp/>
        <stp>False</stp>
        <tr r="B49" s="1"/>
      </tp>
      <tp>
        <v>43739</v>
        <stp/>
        <stp>StudyData</stp>
        <stp>ZSE</stp>
        <stp>Bar</stp>
        <stp/>
        <stp>Time</stp>
        <stp>AM</stp>
        <stp>-40</stp>
        <stp>All</stp>
        <stp/>
        <stp/>
        <stp>False</stp>
        <tr r="B42" s="1"/>
      </tp>
      <tp>
        <v>43711</v>
        <stp/>
        <stp>StudyData</stp>
        <stp>ZSE</stp>
        <stp>Bar</stp>
        <stp/>
        <stp>Time</stp>
        <stp>AM</stp>
        <stp>-41</stp>
        <stp>All</stp>
        <stp/>
        <stp/>
        <stp>False</stp>
        <tr r="B43" s="1"/>
      </tp>
      <tp>
        <v>43678</v>
        <stp/>
        <stp>StudyData</stp>
        <stp>ZSE</stp>
        <stp>Bar</stp>
        <stp/>
        <stp>Time</stp>
        <stp>AM</stp>
        <stp>-42</stp>
        <stp>All</stp>
        <stp/>
        <stp/>
        <stp>False</stp>
        <tr r="B44" s="1"/>
      </tp>
      <tp>
        <v>43647</v>
        <stp/>
        <stp>StudyData</stp>
        <stp>ZSE</stp>
        <stp>Bar</stp>
        <stp/>
        <stp>Time</stp>
        <stp>AM</stp>
        <stp>-43</stp>
        <stp>All</stp>
        <stp/>
        <stp/>
        <stp>False</stp>
        <tr r="B45" s="1"/>
      </tp>
      <tp>
        <v>1363.25</v>
        <stp/>
        <stp>StudyData</stp>
        <stp>ZSE</stp>
        <stp>Bar</stp>
        <stp/>
        <stp>Low</stp>
        <stp>AM</stp>
        <stp>-5</stp>
        <stp>All</stp>
        <stp/>
        <stp/>
        <stp>FALSE</stp>
        <stp>T</stp>
        <tr r="E7" s="1"/>
      </tp>
      <tp>
        <v>1356</v>
        <stp/>
        <stp>StudyData</stp>
        <stp>ZSE</stp>
        <stp>Bar</stp>
        <stp/>
        <stp>Low</stp>
        <stp>AM</stp>
        <stp>-6</stp>
        <stp>All</stp>
        <stp/>
        <stp/>
        <stp>FALSE</stp>
        <stp>T</stp>
        <tr r="E8" s="1"/>
      </tp>
      <tp>
        <v>1288.5</v>
        <stp/>
        <stp>StudyData</stp>
        <stp>ZSE</stp>
        <stp>Bar</stp>
        <stp/>
        <stp>Low</stp>
        <stp>AM</stp>
        <stp>-7</stp>
        <stp>All</stp>
        <stp/>
        <stp/>
        <stp>FALSE</stp>
        <stp>T</stp>
        <tr r="E9" s="1"/>
      </tp>
      <tp>
        <v>618.75</v>
        <stp/>
        <stp>StudyData</stp>
        <stp>ZCE</stp>
        <stp>Bar</stp>
        <stp/>
        <stp>Low</stp>
        <stp>AM</stp>
        <stp>-8</stp>
        <stp>All</stp>
        <stp/>
        <stp/>
        <stp>FALSE</stp>
        <stp>T</stp>
        <tr r="E10" s="4"/>
      </tp>
      <tp>
        <v>747.25</v>
        <stp/>
        <stp>StudyData</stp>
        <stp>ZCE</stp>
        <stp>Bar</stp>
        <stp/>
        <stp>Low</stp>
        <stp>AM</stp>
        <stp>-9</stp>
        <stp>All</stp>
        <stp/>
        <stp/>
        <stp>FALSE</stp>
        <stp>T</stp>
        <tr r="E11" s="4"/>
      </tp>
      <tp>
        <v>648.25</v>
        <stp/>
        <stp>StudyData</stp>
        <stp>ZCE</stp>
        <stp>Bar</stp>
        <stp/>
        <stp>Low</stp>
        <stp>AM</stp>
        <stp>-1</stp>
        <stp>All</stp>
        <stp/>
        <stp/>
        <stp>FALSE</stp>
        <stp>T</stp>
        <tr r="E3" s="4"/>
      </tp>
      <tp>
        <v>635</v>
        <stp/>
        <stp>StudyData</stp>
        <stp>ZCE</stp>
        <stp>Bar</stp>
        <stp/>
        <stp>Low</stp>
        <stp>AM</stp>
        <stp>-2</stp>
        <stp>All</stp>
        <stp/>
        <stp/>
        <stp>FALSE</stp>
        <stp>T</stp>
        <tr r="E4" s="4"/>
      </tp>
      <tp>
        <v>651.25</v>
        <stp/>
        <stp>StudyData</stp>
        <stp>ZCE</stp>
        <stp>Bar</stp>
        <stp/>
        <stp>Low</stp>
        <stp>AM</stp>
        <stp>-3</stp>
        <stp>All</stp>
        <stp/>
        <stp/>
        <stp>FALSE</stp>
        <stp>T</stp>
        <tr r="E5" s="4"/>
      </tp>
      <tp>
        <v>671.5</v>
        <stp/>
        <stp>StudyData</stp>
        <stp>ZCE</stp>
        <stp>Bar</stp>
        <stp/>
        <stp>Low</stp>
        <stp>AM</stp>
        <stp>0</stp>
        <stp>All</stp>
        <stp/>
        <stp/>
        <stp>FALSE</stp>
        <stp>T</stp>
        <tr r="E2" s="4"/>
      </tp>
      <tp>
        <v>1510.75</v>
        <stp/>
        <stp>StudyData</stp>
        <stp>ZSE</stp>
        <stp>Bar</stp>
        <stp/>
        <stp>Low</stp>
        <stp>AM</stp>
        <stp>0</stp>
        <stp>All</stp>
        <stp/>
        <stp/>
        <stp>FALSE</stp>
        <stp>T</stp>
        <tr r="E2" s="1"/>
      </tp>
      <tp>
        <v>671.5</v>
        <stp/>
        <stp>StudyData</stp>
        <stp>ZCE</stp>
        <stp>Bar</stp>
        <stp/>
        <stp>Low</stp>
        <stp>AM</stp>
        <stp>-4</stp>
        <stp>All</stp>
        <stp/>
        <stp/>
        <stp>FALSE</stp>
        <stp>T</stp>
        <tr r="E6" s="4"/>
      </tp>
      <tp>
        <v>41974</v>
        <stp/>
        <stp>StudyData</stp>
        <stp>ZCE</stp>
        <stp>Bar</stp>
        <stp/>
        <stp>Time</stp>
        <stp>AM</stp>
        <stp>-98</stp>
        <stp>All</stp>
        <stp/>
        <stp/>
        <stp>False</stp>
        <tr r="B100" s="4"/>
      </tp>
      <tp>
        <v>41946</v>
        <stp/>
        <stp>StudyData</stp>
        <stp>ZCE</stp>
        <stp>Bar</stp>
        <stp/>
        <stp>Time</stp>
        <stp>AM</stp>
        <stp>-99</stp>
        <stp>All</stp>
        <stp/>
        <stp/>
        <stp>False</stp>
        <tr r="B101" s="4"/>
      </tp>
      <tp>
        <v>42095</v>
        <stp/>
        <stp>StudyData</stp>
        <stp>ZCE</stp>
        <stp>Bar</stp>
        <stp/>
        <stp>Time</stp>
        <stp>AM</stp>
        <stp>-94</stp>
        <stp>All</stp>
        <stp/>
        <stp/>
        <stp>False</stp>
        <tr r="B96" s="4"/>
      </tp>
      <tp>
        <v>42065</v>
        <stp/>
        <stp>StudyData</stp>
        <stp>ZCE</stp>
        <stp>Bar</stp>
        <stp/>
        <stp>Time</stp>
        <stp>AM</stp>
        <stp>-95</stp>
        <stp>All</stp>
        <stp/>
        <stp/>
        <stp>False</stp>
        <tr r="B97" s="4"/>
      </tp>
      <tp>
        <v>42037</v>
        <stp/>
        <stp>StudyData</stp>
        <stp>ZCE</stp>
        <stp>Bar</stp>
        <stp/>
        <stp>Time</stp>
        <stp>AM</stp>
        <stp>-96</stp>
        <stp>All</stp>
        <stp/>
        <stp/>
        <stp>False</stp>
        <tr r="B98" s="4"/>
      </tp>
      <tp>
        <v>42006</v>
        <stp/>
        <stp>StudyData</stp>
        <stp>ZCE</stp>
        <stp>Bar</stp>
        <stp/>
        <stp>Time</stp>
        <stp>AM</stp>
        <stp>-97</stp>
        <stp>All</stp>
        <stp/>
        <stp/>
        <stp>False</stp>
        <tr r="B99" s="4"/>
      </tp>
      <tp>
        <v>42219</v>
        <stp/>
        <stp>StudyData</stp>
        <stp>ZCE</stp>
        <stp>Bar</stp>
        <stp/>
        <stp>Time</stp>
        <stp>AM</stp>
        <stp>-90</stp>
        <stp>All</stp>
        <stp/>
        <stp/>
        <stp>False</stp>
        <tr r="B92" s="4"/>
      </tp>
      <tp>
        <v>42186</v>
        <stp/>
        <stp>StudyData</stp>
        <stp>ZCE</stp>
        <stp>Bar</stp>
        <stp/>
        <stp>Time</stp>
        <stp>AM</stp>
        <stp>-91</stp>
        <stp>All</stp>
        <stp/>
        <stp/>
        <stp>False</stp>
        <tr r="B93" s="4"/>
      </tp>
      <tp>
        <v>42156</v>
        <stp/>
        <stp>StudyData</stp>
        <stp>ZCE</stp>
        <stp>Bar</stp>
        <stp/>
        <stp>Time</stp>
        <stp>AM</stp>
        <stp>-92</stp>
        <stp>All</stp>
        <stp/>
        <stp/>
        <stp>False</stp>
        <tr r="B94" s="4"/>
      </tp>
      <tp>
        <v>42125</v>
        <stp/>
        <stp>StudyData</stp>
        <stp>ZCE</stp>
        <stp>Bar</stp>
        <stp/>
        <stp>Time</stp>
        <stp>AM</stp>
        <stp>-93</stp>
        <stp>All</stp>
        <stp/>
        <stp/>
        <stp>False</stp>
        <tr r="B95" s="4"/>
      </tp>
      <tp>
        <v>42278</v>
        <stp/>
        <stp>StudyData</stp>
        <stp>ZCE</stp>
        <stp>Bar</stp>
        <stp/>
        <stp>Time</stp>
        <stp>AM</stp>
        <stp>-88</stp>
        <stp>All</stp>
        <stp/>
        <stp/>
        <stp>False</stp>
        <tr r="B90" s="4"/>
      </tp>
      <tp>
        <v>42248</v>
        <stp/>
        <stp>StudyData</stp>
        <stp>ZCE</stp>
        <stp>Bar</stp>
        <stp/>
        <stp>Time</stp>
        <stp>AM</stp>
        <stp>-89</stp>
        <stp>All</stp>
        <stp/>
        <stp/>
        <stp>False</stp>
        <tr r="B91" s="4"/>
      </tp>
      <tp>
        <v>42401</v>
        <stp/>
        <stp>StudyData</stp>
        <stp>ZCE</stp>
        <stp>Bar</stp>
        <stp/>
        <stp>Time</stp>
        <stp>AM</stp>
        <stp>-84</stp>
        <stp>All</stp>
        <stp/>
        <stp/>
        <stp>False</stp>
        <tr r="B86" s="4"/>
      </tp>
      <tp>
        <v>42373</v>
        <stp/>
        <stp>StudyData</stp>
        <stp>ZCE</stp>
        <stp>Bar</stp>
        <stp/>
        <stp>Time</stp>
        <stp>AM</stp>
        <stp>-85</stp>
        <stp>All</stp>
        <stp/>
        <stp/>
        <stp>False</stp>
        <tr r="B87" s="4"/>
      </tp>
      <tp>
        <v>42339</v>
        <stp/>
        <stp>StudyData</stp>
        <stp>ZCE</stp>
        <stp>Bar</stp>
        <stp/>
        <stp>Time</stp>
        <stp>AM</stp>
        <stp>-86</stp>
        <stp>All</stp>
        <stp/>
        <stp/>
        <stp>False</stp>
        <tr r="B88" s="4"/>
      </tp>
      <tp>
        <v>42310</v>
        <stp/>
        <stp>StudyData</stp>
        <stp>ZCE</stp>
        <stp>Bar</stp>
        <stp/>
        <stp>Time</stp>
        <stp>AM</stp>
        <stp>-87</stp>
        <stp>All</stp>
        <stp/>
        <stp/>
        <stp>False</stp>
        <tr r="B89" s="4"/>
      </tp>
      <tp>
        <v>42522</v>
        <stp/>
        <stp>StudyData</stp>
        <stp>ZCE</stp>
        <stp>Bar</stp>
        <stp/>
        <stp>Time</stp>
        <stp>AM</stp>
        <stp>-80</stp>
        <stp>All</stp>
        <stp/>
        <stp/>
        <stp>False</stp>
        <tr r="B82" s="4"/>
      </tp>
      <tp>
        <v>42492</v>
        <stp/>
        <stp>StudyData</stp>
        <stp>ZCE</stp>
        <stp>Bar</stp>
        <stp/>
        <stp>Time</stp>
        <stp>AM</stp>
        <stp>-81</stp>
        <stp>All</stp>
        <stp/>
        <stp/>
        <stp>False</stp>
        <tr r="B83" s="4"/>
      </tp>
      <tp>
        <v>42461</v>
        <stp/>
        <stp>StudyData</stp>
        <stp>ZCE</stp>
        <stp>Bar</stp>
        <stp/>
        <stp>Time</stp>
        <stp>AM</stp>
        <stp>-82</stp>
        <stp>All</stp>
        <stp/>
        <stp/>
        <stp>False</stp>
        <tr r="B84" s="4"/>
      </tp>
      <tp>
        <v>42430</v>
        <stp/>
        <stp>StudyData</stp>
        <stp>ZCE</stp>
        <stp>Bar</stp>
        <stp/>
        <stp>Time</stp>
        <stp>AM</stp>
        <stp>-83</stp>
        <stp>All</stp>
        <stp/>
        <stp/>
        <stp>False</stp>
        <tr r="B85" s="4"/>
      </tp>
      <tp>
        <v>43801</v>
        <stp/>
        <stp>StudyData</stp>
        <stp>ZCE</stp>
        <stp>Bar</stp>
        <stp/>
        <stp>Time</stp>
        <stp>AM</stp>
        <stp>-38</stp>
        <stp>All</stp>
        <stp/>
        <stp/>
        <stp>False</stp>
        <tr r="B40" s="4"/>
      </tp>
      <tp>
        <v>43770</v>
        <stp/>
        <stp>StudyData</stp>
        <stp>ZCE</stp>
        <stp>Bar</stp>
        <stp/>
        <stp>Time</stp>
        <stp>AM</stp>
        <stp>-39</stp>
        <stp>All</stp>
        <stp/>
        <stp/>
        <stp>False</stp>
        <tr r="B41" s="4"/>
      </tp>
      <tp>
        <v>43922</v>
        <stp/>
        <stp>StudyData</stp>
        <stp>ZCE</stp>
        <stp>Bar</stp>
        <stp/>
        <stp>Time</stp>
        <stp>AM</stp>
        <stp>-34</stp>
        <stp>All</stp>
        <stp/>
        <stp/>
        <stp>False</stp>
        <tr r="B36" s="4"/>
      </tp>
      <tp>
        <v>43892</v>
        <stp/>
        <stp>StudyData</stp>
        <stp>ZCE</stp>
        <stp>Bar</stp>
        <stp/>
        <stp>Time</stp>
        <stp>AM</stp>
        <stp>-35</stp>
        <stp>All</stp>
        <stp/>
        <stp/>
        <stp>False</stp>
        <tr r="B37" s="4"/>
      </tp>
      <tp>
        <v>43864</v>
        <stp/>
        <stp>StudyData</stp>
        <stp>ZCE</stp>
        <stp>Bar</stp>
        <stp/>
        <stp>Time</stp>
        <stp>AM</stp>
        <stp>-36</stp>
        <stp>All</stp>
        <stp/>
        <stp/>
        <stp>False</stp>
        <tr r="B38" s="4"/>
      </tp>
      <tp>
        <v>43832</v>
        <stp/>
        <stp>StudyData</stp>
        <stp>ZCE</stp>
        <stp>Bar</stp>
        <stp/>
        <stp>Time</stp>
        <stp>AM</stp>
        <stp>-37</stp>
        <stp>All</stp>
        <stp/>
        <stp/>
        <stp>False</stp>
        <tr r="B39" s="4"/>
      </tp>
      <tp>
        <v>44046</v>
        <stp/>
        <stp>StudyData</stp>
        <stp>ZCE</stp>
        <stp>Bar</stp>
        <stp/>
        <stp>Time</stp>
        <stp>AM</stp>
        <stp>-30</stp>
        <stp>All</stp>
        <stp/>
        <stp/>
        <stp>False</stp>
        <tr r="B32" s="4"/>
      </tp>
      <tp>
        <v>44013</v>
        <stp/>
        <stp>StudyData</stp>
        <stp>ZCE</stp>
        <stp>Bar</stp>
        <stp/>
        <stp>Time</stp>
        <stp>AM</stp>
        <stp>-31</stp>
        <stp>All</stp>
        <stp/>
        <stp/>
        <stp>False</stp>
        <tr r="B33" s="4"/>
      </tp>
      <tp>
        <v>43983</v>
        <stp/>
        <stp>StudyData</stp>
        <stp>ZCE</stp>
        <stp>Bar</stp>
        <stp/>
        <stp>Time</stp>
        <stp>AM</stp>
        <stp>-32</stp>
        <stp>All</stp>
        <stp/>
        <stp/>
        <stp>False</stp>
        <tr r="B34" s="4"/>
      </tp>
      <tp>
        <v>43952</v>
        <stp/>
        <stp>StudyData</stp>
        <stp>ZCE</stp>
        <stp>Bar</stp>
        <stp/>
        <stp>Time</stp>
        <stp>AM</stp>
        <stp>-33</stp>
        <stp>All</stp>
        <stp/>
        <stp/>
        <stp>False</stp>
        <tr r="B35" s="4"/>
      </tp>
      <tp>
        <v>44105</v>
        <stp/>
        <stp>StudyData</stp>
        <stp>ZCE</stp>
        <stp>Bar</stp>
        <stp/>
        <stp>Time</stp>
        <stp>AM</stp>
        <stp>-28</stp>
        <stp>All</stp>
        <stp/>
        <stp/>
        <stp>False</stp>
        <tr r="B30" s="4"/>
      </tp>
      <tp>
        <v>44075</v>
        <stp/>
        <stp>StudyData</stp>
        <stp>ZCE</stp>
        <stp>Bar</stp>
        <stp/>
        <stp>Time</stp>
        <stp>AM</stp>
        <stp>-29</stp>
        <stp>All</stp>
        <stp/>
        <stp/>
        <stp>False</stp>
        <tr r="B31" s="4"/>
      </tp>
      <tp>
        <v>44228</v>
        <stp/>
        <stp>StudyData</stp>
        <stp>ZCE</stp>
        <stp>Bar</stp>
        <stp/>
        <stp>Time</stp>
        <stp>AM</stp>
        <stp>-24</stp>
        <stp>All</stp>
        <stp/>
        <stp/>
        <stp>False</stp>
        <tr r="B26" s="4"/>
      </tp>
      <tp>
        <v>44200</v>
        <stp/>
        <stp>StudyData</stp>
        <stp>ZCE</stp>
        <stp>Bar</stp>
        <stp/>
        <stp>Time</stp>
        <stp>AM</stp>
        <stp>-25</stp>
        <stp>All</stp>
        <stp/>
        <stp/>
        <stp>False</stp>
        <tr r="B27" s="4"/>
      </tp>
      <tp>
        <v>44166</v>
        <stp/>
        <stp>StudyData</stp>
        <stp>ZCE</stp>
        <stp>Bar</stp>
        <stp/>
        <stp>Time</stp>
        <stp>AM</stp>
        <stp>-26</stp>
        <stp>All</stp>
        <stp/>
        <stp/>
        <stp>False</stp>
        <tr r="B28" s="4"/>
      </tp>
      <tp>
        <v>44137</v>
        <stp/>
        <stp>StudyData</stp>
        <stp>ZCE</stp>
        <stp>Bar</stp>
        <stp/>
        <stp>Time</stp>
        <stp>AM</stp>
        <stp>-27</stp>
        <stp>All</stp>
        <stp/>
        <stp/>
        <stp>False</stp>
        <tr r="B29" s="4"/>
      </tp>
      <tp>
        <v>44348</v>
        <stp/>
        <stp>StudyData</stp>
        <stp>ZCE</stp>
        <stp>Bar</stp>
        <stp/>
        <stp>Time</stp>
        <stp>AM</stp>
        <stp>-20</stp>
        <stp>All</stp>
        <stp/>
        <stp/>
        <stp>False</stp>
        <tr r="B22" s="4"/>
      </tp>
      <tp>
        <v>44319</v>
        <stp/>
        <stp>StudyData</stp>
        <stp>ZCE</stp>
        <stp>Bar</stp>
        <stp/>
        <stp>Time</stp>
        <stp>AM</stp>
        <stp>-21</stp>
        <stp>All</stp>
        <stp/>
        <stp/>
        <stp>False</stp>
        <tr r="B23" s="4"/>
      </tp>
      <tp>
        <v>44287</v>
        <stp/>
        <stp>StudyData</stp>
        <stp>ZCE</stp>
        <stp>Bar</stp>
        <stp/>
        <stp>Time</stp>
        <stp>AM</stp>
        <stp>-22</stp>
        <stp>All</stp>
        <stp/>
        <stp/>
        <stp>False</stp>
        <tr r="B24" s="4"/>
      </tp>
      <tp>
        <v>44256</v>
        <stp/>
        <stp>StudyData</stp>
        <stp>ZCE</stp>
        <stp>Bar</stp>
        <stp/>
        <stp>Time</stp>
        <stp>AM</stp>
        <stp>-23</stp>
        <stp>All</stp>
        <stp/>
        <stp/>
        <stp>False</stp>
        <tr r="B25" s="4"/>
      </tp>
      <tp>
        <v>44410</v>
        <stp/>
        <stp>StudyData</stp>
        <stp>ZCE</stp>
        <stp>Bar</stp>
        <stp/>
        <stp>Time</stp>
        <stp>AM</stp>
        <stp>-18</stp>
        <stp>All</stp>
        <stp/>
        <stp/>
        <stp>False</stp>
        <tr r="B20" s="4"/>
      </tp>
      <tp>
        <v>44378</v>
        <stp/>
        <stp>StudyData</stp>
        <stp>ZCE</stp>
        <stp>Bar</stp>
        <stp/>
        <stp>Time</stp>
        <stp>AM</stp>
        <stp>-19</stp>
        <stp>All</stp>
        <stp/>
        <stp/>
        <stp>False</stp>
        <tr r="B21" s="4"/>
      </tp>
      <tp>
        <v>44531</v>
        <stp/>
        <stp>StudyData</stp>
        <stp>ZCE</stp>
        <stp>Bar</stp>
        <stp/>
        <stp>Time</stp>
        <stp>AM</stp>
        <stp>-14</stp>
        <stp>All</stp>
        <stp/>
        <stp/>
        <stp>False</stp>
        <tr r="B16" s="4"/>
      </tp>
      <tp>
        <v>44501</v>
        <stp/>
        <stp>StudyData</stp>
        <stp>ZCE</stp>
        <stp>Bar</stp>
        <stp/>
        <stp>Time</stp>
        <stp>AM</stp>
        <stp>-15</stp>
        <stp>All</stp>
        <stp/>
        <stp/>
        <stp>False</stp>
        <tr r="B17" s="4"/>
      </tp>
      <tp>
        <v>44470</v>
        <stp/>
        <stp>StudyData</stp>
        <stp>ZCE</stp>
        <stp>Bar</stp>
        <stp/>
        <stp>Time</stp>
        <stp>AM</stp>
        <stp>-16</stp>
        <stp>All</stp>
        <stp/>
        <stp/>
        <stp>False</stp>
        <tr r="B18" s="4"/>
      </tp>
      <tp>
        <v>44440</v>
        <stp/>
        <stp>StudyData</stp>
        <stp>ZCE</stp>
        <stp>Bar</stp>
        <stp/>
        <stp>Time</stp>
        <stp>AM</stp>
        <stp>-17</stp>
        <stp>All</stp>
        <stp/>
        <stp/>
        <stp>False</stp>
        <tr r="B19" s="4"/>
      </tp>
      <tp>
        <v>44652</v>
        <stp/>
        <stp>StudyData</stp>
        <stp>ZCE</stp>
        <stp>Bar</stp>
        <stp/>
        <stp>Time</stp>
        <stp>AM</stp>
        <stp>-10</stp>
        <stp>All</stp>
        <stp/>
        <stp/>
        <stp>False</stp>
        <tr r="B12" s="4"/>
      </tp>
      <tp>
        <v>44621</v>
        <stp/>
        <stp>StudyData</stp>
        <stp>ZCE</stp>
        <stp>Bar</stp>
        <stp/>
        <stp>Time</stp>
        <stp>AM</stp>
        <stp>-11</stp>
        <stp>All</stp>
        <stp/>
        <stp/>
        <stp>False</stp>
        <tr r="B13" s="4"/>
      </tp>
      <tp>
        <v>44593</v>
        <stp/>
        <stp>StudyData</stp>
        <stp>ZCE</stp>
        <stp>Bar</stp>
        <stp/>
        <stp>Time</stp>
        <stp>AM</stp>
        <stp>-12</stp>
        <stp>All</stp>
        <stp/>
        <stp/>
        <stp>False</stp>
        <tr r="B14" s="4"/>
      </tp>
      <tp>
        <v>44564</v>
        <stp/>
        <stp>StudyData</stp>
        <stp>ZCE</stp>
        <stp>Bar</stp>
        <stp/>
        <stp>Time</stp>
        <stp>AM</stp>
        <stp>-13</stp>
        <stp>All</stp>
        <stp/>
        <stp/>
        <stp>False</stp>
        <tr r="B15" s="4"/>
      </tp>
      <tp>
        <v>42583</v>
        <stp/>
        <stp>StudyData</stp>
        <stp>ZCE</stp>
        <stp>Bar</stp>
        <stp/>
        <stp>Time</stp>
        <stp>AM</stp>
        <stp>-78</stp>
        <stp>All</stp>
        <stp/>
        <stp/>
        <stp>False</stp>
        <tr r="B80" s="4"/>
      </tp>
      <tp>
        <v>42552</v>
        <stp/>
        <stp>StudyData</stp>
        <stp>ZCE</stp>
        <stp>Bar</stp>
        <stp/>
        <stp>Time</stp>
        <stp>AM</stp>
        <stp>-79</stp>
        <stp>All</stp>
        <stp/>
        <stp/>
        <stp>False</stp>
        <tr r="B81" s="4"/>
      </tp>
      <tp>
        <v>42705</v>
        <stp/>
        <stp>StudyData</stp>
        <stp>ZCE</stp>
        <stp>Bar</stp>
        <stp/>
        <stp>Time</stp>
        <stp>AM</stp>
        <stp>-74</stp>
        <stp>All</stp>
        <stp/>
        <stp/>
        <stp>False</stp>
        <tr r="B76" s="4"/>
      </tp>
      <tp>
        <v>42675</v>
        <stp/>
        <stp>StudyData</stp>
        <stp>ZCE</stp>
        <stp>Bar</stp>
        <stp/>
        <stp>Time</stp>
        <stp>AM</stp>
        <stp>-75</stp>
        <stp>All</stp>
        <stp/>
        <stp/>
        <stp>False</stp>
        <tr r="B77" s="4"/>
      </tp>
      <tp>
        <v>42646</v>
        <stp/>
        <stp>StudyData</stp>
        <stp>ZCE</stp>
        <stp>Bar</stp>
        <stp/>
        <stp>Time</stp>
        <stp>AM</stp>
        <stp>-76</stp>
        <stp>All</stp>
        <stp/>
        <stp/>
        <stp>False</stp>
        <tr r="B78" s="4"/>
      </tp>
      <tp>
        <v>42614</v>
        <stp/>
        <stp>StudyData</stp>
        <stp>ZCE</stp>
        <stp>Bar</stp>
        <stp/>
        <stp>Time</stp>
        <stp>AM</stp>
        <stp>-77</stp>
        <stp>All</stp>
        <stp/>
        <stp/>
        <stp>False</stp>
        <tr r="B79" s="4"/>
      </tp>
      <tp>
        <v>42828</v>
        <stp/>
        <stp>StudyData</stp>
        <stp>ZCE</stp>
        <stp>Bar</stp>
        <stp/>
        <stp>Time</stp>
        <stp>AM</stp>
        <stp>-70</stp>
        <stp>All</stp>
        <stp/>
        <stp/>
        <stp>False</stp>
        <tr r="B72" s="4"/>
      </tp>
      <tp>
        <v>42795</v>
        <stp/>
        <stp>StudyData</stp>
        <stp>ZCE</stp>
        <stp>Bar</stp>
        <stp/>
        <stp>Time</stp>
        <stp>AM</stp>
        <stp>-71</stp>
        <stp>All</stp>
        <stp/>
        <stp/>
        <stp>False</stp>
        <tr r="B73" s="4"/>
      </tp>
      <tp>
        <v>42767</v>
        <stp/>
        <stp>StudyData</stp>
        <stp>ZCE</stp>
        <stp>Bar</stp>
        <stp/>
        <stp>Time</stp>
        <stp>AM</stp>
        <stp>-72</stp>
        <stp>All</stp>
        <stp/>
        <stp/>
        <stp>False</stp>
        <tr r="B74" s="4"/>
      </tp>
      <tp>
        <v>42738</v>
        <stp/>
        <stp>StudyData</stp>
        <stp>ZCE</stp>
        <stp>Bar</stp>
        <stp/>
        <stp>Time</stp>
        <stp>AM</stp>
        <stp>-73</stp>
        <stp>All</stp>
        <stp/>
        <stp/>
        <stp>False</stp>
        <tr r="B75" s="4"/>
      </tp>
      <tp>
        <v>42887</v>
        <stp/>
        <stp>StudyData</stp>
        <stp>ZCE</stp>
        <stp>Bar</stp>
        <stp/>
        <stp>Time</stp>
        <stp>AM</stp>
        <stp>-68</stp>
        <stp>All</stp>
        <stp/>
        <stp/>
        <stp>False</stp>
        <tr r="B70" s="4"/>
      </tp>
      <tp>
        <v>42856</v>
        <stp/>
        <stp>StudyData</stp>
        <stp>ZCE</stp>
        <stp>Bar</stp>
        <stp/>
        <stp>Time</stp>
        <stp>AM</stp>
        <stp>-69</stp>
        <stp>All</stp>
        <stp/>
        <stp/>
        <stp>False</stp>
        <tr r="B71" s="4"/>
      </tp>
      <tp>
        <v>43010</v>
        <stp/>
        <stp>StudyData</stp>
        <stp>ZCE</stp>
        <stp>Bar</stp>
        <stp/>
        <stp>Time</stp>
        <stp>AM</stp>
        <stp>-64</stp>
        <stp>All</stp>
        <stp/>
        <stp/>
        <stp>False</stp>
        <tr r="B66" s="4"/>
      </tp>
      <tp>
        <v>42979</v>
        <stp/>
        <stp>StudyData</stp>
        <stp>ZCE</stp>
        <stp>Bar</stp>
        <stp/>
        <stp>Time</stp>
        <stp>AM</stp>
        <stp>-65</stp>
        <stp>All</stp>
        <stp/>
        <stp/>
        <stp>False</stp>
        <tr r="B67" s="4"/>
      </tp>
      <tp>
        <v>42948</v>
        <stp/>
        <stp>StudyData</stp>
        <stp>ZCE</stp>
        <stp>Bar</stp>
        <stp/>
        <stp>Time</stp>
        <stp>AM</stp>
        <stp>-66</stp>
        <stp>All</stp>
        <stp/>
        <stp/>
        <stp>False</stp>
        <tr r="B68" s="4"/>
      </tp>
      <tp>
        <v>42919</v>
        <stp/>
        <stp>StudyData</stp>
        <stp>ZCE</stp>
        <stp>Bar</stp>
        <stp/>
        <stp>Time</stp>
        <stp>AM</stp>
        <stp>-67</stp>
        <stp>All</stp>
        <stp/>
        <stp/>
        <stp>False</stp>
        <tr r="B69" s="4"/>
      </tp>
      <tp>
        <v>43132</v>
        <stp/>
        <stp>StudyData</stp>
        <stp>ZCE</stp>
        <stp>Bar</stp>
        <stp/>
        <stp>Time</stp>
        <stp>AM</stp>
        <stp>-60</stp>
        <stp>All</stp>
        <stp/>
        <stp/>
        <stp>False</stp>
        <tr r="B62" s="4"/>
      </tp>
      <tp>
        <v>43102</v>
        <stp/>
        <stp>StudyData</stp>
        <stp>ZCE</stp>
        <stp>Bar</stp>
        <stp/>
        <stp>Time</stp>
        <stp>AM</stp>
        <stp>-61</stp>
        <stp>All</stp>
        <stp/>
        <stp/>
        <stp>False</stp>
        <tr r="B63" s="4"/>
      </tp>
      <tp>
        <v>43070</v>
        <stp/>
        <stp>StudyData</stp>
        <stp>ZCE</stp>
        <stp>Bar</stp>
        <stp/>
        <stp>Time</stp>
        <stp>AM</stp>
        <stp>-62</stp>
        <stp>All</stp>
        <stp/>
        <stp/>
        <stp>False</stp>
        <tr r="B64" s="4"/>
      </tp>
      <tp>
        <v>43040</v>
        <stp/>
        <stp>StudyData</stp>
        <stp>ZCE</stp>
        <stp>Bar</stp>
        <stp/>
        <stp>Time</stp>
        <stp>AM</stp>
        <stp>-63</stp>
        <stp>All</stp>
        <stp/>
        <stp/>
        <stp>False</stp>
        <tr r="B65" s="4"/>
      </tp>
      <tp>
        <v>43192</v>
        <stp/>
        <stp>StudyData</stp>
        <stp>ZCE</stp>
        <stp>Bar</stp>
        <stp/>
        <stp>Time</stp>
        <stp>AM</stp>
        <stp>-58</stp>
        <stp>All</stp>
        <stp/>
        <stp/>
        <stp>False</stp>
        <tr r="B60" s="4"/>
      </tp>
      <tp>
        <v>43160</v>
        <stp/>
        <stp>StudyData</stp>
        <stp>ZCE</stp>
        <stp>Bar</stp>
        <stp/>
        <stp>Time</stp>
        <stp>AM</stp>
        <stp>-59</stp>
        <stp>All</stp>
        <stp/>
        <stp/>
        <stp>False</stp>
        <tr r="B61" s="4"/>
      </tp>
      <tp>
        <v>43313</v>
        <stp/>
        <stp>StudyData</stp>
        <stp>ZCE</stp>
        <stp>Bar</stp>
        <stp/>
        <stp>Time</stp>
        <stp>AM</stp>
        <stp>-54</stp>
        <stp>All</stp>
        <stp/>
        <stp/>
        <stp>False</stp>
        <tr r="B56" s="4"/>
      </tp>
      <tp>
        <v>43283</v>
        <stp/>
        <stp>StudyData</stp>
        <stp>ZCE</stp>
        <stp>Bar</stp>
        <stp/>
        <stp>Time</stp>
        <stp>AM</stp>
        <stp>-55</stp>
        <stp>All</stp>
        <stp/>
        <stp/>
        <stp>False</stp>
        <tr r="B57" s="4"/>
      </tp>
      <tp>
        <v>43252</v>
        <stp/>
        <stp>StudyData</stp>
        <stp>ZCE</stp>
        <stp>Bar</stp>
        <stp/>
        <stp>Time</stp>
        <stp>AM</stp>
        <stp>-56</stp>
        <stp>All</stp>
        <stp/>
        <stp/>
        <stp>False</stp>
        <tr r="B58" s="4"/>
      </tp>
      <tp>
        <v>43221</v>
        <stp/>
        <stp>StudyData</stp>
        <stp>ZCE</stp>
        <stp>Bar</stp>
        <stp/>
        <stp>Time</stp>
        <stp>AM</stp>
        <stp>-57</stp>
        <stp>All</stp>
        <stp/>
        <stp/>
        <stp>False</stp>
        <tr r="B59" s="4"/>
      </tp>
      <tp>
        <v>43437</v>
        <stp/>
        <stp>StudyData</stp>
        <stp>ZCE</stp>
        <stp>Bar</stp>
        <stp/>
        <stp>Time</stp>
        <stp>AM</stp>
        <stp>-50</stp>
        <stp>All</stp>
        <stp/>
        <stp/>
        <stp>False</stp>
        <tr r="B52" s="4"/>
      </tp>
      <tp>
        <v>43405</v>
        <stp/>
        <stp>StudyData</stp>
        <stp>ZCE</stp>
        <stp>Bar</stp>
        <stp/>
        <stp>Time</stp>
        <stp>AM</stp>
        <stp>-51</stp>
        <stp>All</stp>
        <stp/>
        <stp/>
        <stp>False</stp>
        <tr r="B53" s="4"/>
      </tp>
      <tp>
        <v>43374</v>
        <stp/>
        <stp>StudyData</stp>
        <stp>ZCE</stp>
        <stp>Bar</stp>
        <stp/>
        <stp>Time</stp>
        <stp>AM</stp>
        <stp>-52</stp>
        <stp>All</stp>
        <stp/>
        <stp/>
        <stp>False</stp>
        <tr r="B54" s="4"/>
      </tp>
      <tp>
        <v>43347</v>
        <stp/>
        <stp>StudyData</stp>
        <stp>ZCE</stp>
        <stp>Bar</stp>
        <stp/>
        <stp>Time</stp>
        <stp>AM</stp>
        <stp>-53</stp>
        <stp>All</stp>
        <stp/>
        <stp/>
        <stp>False</stp>
        <tr r="B55" s="4"/>
      </tp>
      <tp>
        <v>43497</v>
        <stp/>
        <stp>StudyData</stp>
        <stp>ZCE</stp>
        <stp>Bar</stp>
        <stp/>
        <stp>Time</stp>
        <stp>AM</stp>
        <stp>-48</stp>
        <stp>All</stp>
        <stp/>
        <stp/>
        <stp>False</stp>
        <tr r="B50" s="4"/>
      </tp>
      <tp>
        <v>43467</v>
        <stp/>
        <stp>StudyData</stp>
        <stp>ZCE</stp>
        <stp>Bar</stp>
        <stp/>
        <stp>Time</stp>
        <stp>AM</stp>
        <stp>-49</stp>
        <stp>All</stp>
        <stp/>
        <stp/>
        <stp>False</stp>
        <tr r="B51" s="4"/>
      </tp>
      <tp>
        <v>43619</v>
        <stp/>
        <stp>StudyData</stp>
        <stp>ZCE</stp>
        <stp>Bar</stp>
        <stp/>
        <stp>Time</stp>
        <stp>AM</stp>
        <stp>-44</stp>
        <stp>All</stp>
        <stp/>
        <stp/>
        <stp>False</stp>
        <tr r="B46" s="4"/>
      </tp>
      <tp>
        <v>43586</v>
        <stp/>
        <stp>StudyData</stp>
        <stp>ZCE</stp>
        <stp>Bar</stp>
        <stp/>
        <stp>Time</stp>
        <stp>AM</stp>
        <stp>-45</stp>
        <stp>All</stp>
        <stp/>
        <stp/>
        <stp>False</stp>
        <tr r="B47" s="4"/>
      </tp>
      <tp>
        <v>43556</v>
        <stp/>
        <stp>StudyData</stp>
        <stp>ZCE</stp>
        <stp>Bar</stp>
        <stp/>
        <stp>Time</stp>
        <stp>AM</stp>
        <stp>-46</stp>
        <stp>All</stp>
        <stp/>
        <stp/>
        <stp>False</stp>
        <tr r="B48" s="4"/>
      </tp>
      <tp>
        <v>43525</v>
        <stp/>
        <stp>StudyData</stp>
        <stp>ZCE</stp>
        <stp>Bar</stp>
        <stp/>
        <stp>Time</stp>
        <stp>AM</stp>
        <stp>-47</stp>
        <stp>All</stp>
        <stp/>
        <stp/>
        <stp>False</stp>
        <tr r="B49" s="4"/>
      </tp>
      <tp>
        <v>43739</v>
        <stp/>
        <stp>StudyData</stp>
        <stp>ZCE</stp>
        <stp>Bar</stp>
        <stp/>
        <stp>Time</stp>
        <stp>AM</stp>
        <stp>-40</stp>
        <stp>All</stp>
        <stp/>
        <stp/>
        <stp>False</stp>
        <tr r="B42" s="4"/>
      </tp>
      <tp>
        <v>43711</v>
        <stp/>
        <stp>StudyData</stp>
        <stp>ZCE</stp>
        <stp>Bar</stp>
        <stp/>
        <stp>Time</stp>
        <stp>AM</stp>
        <stp>-41</stp>
        <stp>All</stp>
        <stp/>
        <stp/>
        <stp>False</stp>
        <tr r="B43" s="4"/>
      </tp>
      <tp>
        <v>43678</v>
        <stp/>
        <stp>StudyData</stp>
        <stp>ZCE</stp>
        <stp>Bar</stp>
        <stp/>
        <stp>Time</stp>
        <stp>AM</stp>
        <stp>-42</stp>
        <stp>All</stp>
        <stp/>
        <stp/>
        <stp>False</stp>
        <tr r="B44" s="4"/>
      </tp>
      <tp>
        <v>43647</v>
        <stp/>
        <stp>StudyData</stp>
        <stp>ZCE</stp>
        <stp>Bar</stp>
        <stp/>
        <stp>Time</stp>
        <stp>AM</stp>
        <stp>-43</stp>
        <stp>All</stp>
        <stp/>
        <stp/>
        <stp>False</stp>
        <tr r="B45" s="4"/>
      </tp>
      <tp>
        <v>654</v>
        <stp/>
        <stp>StudyData</stp>
        <stp>ZCE</stp>
        <stp>Bar</stp>
        <stp/>
        <stp>Low</stp>
        <stp>AM</stp>
        <stp>-5</stp>
        <stp>All</stp>
        <stp/>
        <stp/>
        <stp>FALSE</stp>
        <stp>T</stp>
        <tr r="E7" s="4"/>
      </tp>
      <tp>
        <v>587.5</v>
        <stp/>
        <stp>StudyData</stp>
        <stp>ZCE</stp>
        <stp>Bar</stp>
        <stp/>
        <stp>Low</stp>
        <stp>AM</stp>
        <stp>-6</stp>
        <stp>All</stp>
        <stp/>
        <stp/>
        <stp>FALSE</stp>
        <stp>T</stp>
        <tr r="E8" s="4"/>
      </tp>
      <tp>
        <v>561.75</v>
        <stp/>
        <stp>StudyData</stp>
        <stp>ZCE</stp>
        <stp>Bar</stp>
        <stp/>
        <stp>Low</stp>
        <stp>AM</stp>
        <stp>-7</stp>
        <stp>All</stp>
        <stp/>
        <stp/>
        <stp>FALSE</stp>
        <stp>T</stp>
        <tr r="E9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77432425022185E-2"/>
          <c:y val="0.16970337611908101"/>
          <c:w val="0.91013568815891821"/>
          <c:h val="0.7636900989354502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Sheet2!$S$27:$S$47</c:f>
              <c:numCache>
                <c:formatCode>m/d/yyyy</c:formatCode>
                <c:ptCount val="21"/>
                <c:pt idx="0">
                  <c:v>44713</c:v>
                </c:pt>
                <c:pt idx="1">
                  <c:v>44348</c:v>
                </c:pt>
                <c:pt idx="2">
                  <c:v>43983</c:v>
                </c:pt>
                <c:pt idx="3">
                  <c:v>43619</c:v>
                </c:pt>
                <c:pt idx="4">
                  <c:v>43252</c:v>
                </c:pt>
                <c:pt idx="5">
                  <c:v>42887</c:v>
                </c:pt>
                <c:pt idx="6">
                  <c:v>42522</c:v>
                </c:pt>
                <c:pt idx="7">
                  <c:v>42156</c:v>
                </c:pt>
                <c:pt idx="8">
                  <c:v>41792</c:v>
                </c:pt>
                <c:pt idx="9">
                  <c:v>41428</c:v>
                </c:pt>
                <c:pt idx="10">
                  <c:v>41061</c:v>
                </c:pt>
                <c:pt idx="11">
                  <c:v>40695</c:v>
                </c:pt>
                <c:pt idx="12">
                  <c:v>40330</c:v>
                </c:pt>
                <c:pt idx="13">
                  <c:v>39965</c:v>
                </c:pt>
                <c:pt idx="14">
                  <c:v>39601</c:v>
                </c:pt>
                <c:pt idx="15">
                  <c:v>39234</c:v>
                </c:pt>
                <c:pt idx="16">
                  <c:v>38869</c:v>
                </c:pt>
                <c:pt idx="17">
                  <c:v>38504</c:v>
                </c:pt>
                <c:pt idx="18">
                  <c:v>38139</c:v>
                </c:pt>
                <c:pt idx="19">
                  <c:v>37774</c:v>
                </c:pt>
                <c:pt idx="20">
                  <c:v>37410</c:v>
                </c:pt>
              </c:numCache>
            </c:numRef>
          </c:cat>
          <c:val>
            <c:numRef>
              <c:f>Sheet4!$U$27:$U$47</c:f>
              <c:numCache>
                <c:formatCode>0.00%</c:formatCode>
                <c:ptCount val="21"/>
                <c:pt idx="0">
                  <c:v>-0.17777777777777778</c:v>
                </c:pt>
                <c:pt idx="1">
                  <c:v>-0.11636636636636637</c:v>
                </c:pt>
                <c:pt idx="2">
                  <c:v>7.6804915514592939E-2</c:v>
                </c:pt>
                <c:pt idx="3">
                  <c:v>1.2316715542521995E-2</c:v>
                </c:pt>
                <c:pt idx="4">
                  <c:v>-5.7142857142857141E-2</c:v>
                </c:pt>
                <c:pt idx="5">
                  <c:v>2.6262626262626262E-2</c:v>
                </c:pt>
                <c:pt idx="6">
                  <c:v>-8.1632653061224483E-2</c:v>
                </c:pt>
                <c:pt idx="7">
                  <c:v>0.23109843081312412</c:v>
                </c:pt>
                <c:pt idx="8">
                  <c:v>-8.5483870967741932E-2</c:v>
                </c:pt>
                <c:pt idx="9">
                  <c:v>-9.5575221238938052E-2</c:v>
                </c:pt>
                <c:pt idx="10">
                  <c:v>0.13805468399820708</c:v>
                </c:pt>
                <c:pt idx="11">
                  <c:v>-0.17376830892143807</c:v>
                </c:pt>
                <c:pt idx="12">
                  <c:v>4.1114982578397213E-2</c:v>
                </c:pt>
                <c:pt idx="13">
                  <c:v>-0.15428900402993667</c:v>
                </c:pt>
                <c:pt idx="14">
                  <c:v>0.26800670016750416</c:v>
                </c:pt>
                <c:pt idx="15">
                  <c:v>-0.10064102564102564</c:v>
                </c:pt>
                <c:pt idx="16">
                  <c:v>3.5820895522388062E-2</c:v>
                </c:pt>
                <c:pt idx="17">
                  <c:v>4.7457627118644069E-2</c:v>
                </c:pt>
                <c:pt idx="18">
                  <c:v>-0.11735537190082644</c:v>
                </c:pt>
                <c:pt idx="19">
                  <c:v>-8.0164439876670088E-2</c:v>
                </c:pt>
                <c:pt idx="20">
                  <c:v>0.14858490566037735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4-4916-8D2F-D29A891BD18B}"/>
            </c:ext>
          </c:extLst>
        </c:ser>
        <c:ser>
          <c:idx val="1"/>
          <c:order val="1"/>
          <c:spPr>
            <a:gradFill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Sheet2!$S$27:$S$47</c:f>
              <c:numCache>
                <c:formatCode>m/d/yyyy</c:formatCode>
                <c:ptCount val="21"/>
                <c:pt idx="0">
                  <c:v>44713</c:v>
                </c:pt>
                <c:pt idx="1">
                  <c:v>44348</c:v>
                </c:pt>
                <c:pt idx="2">
                  <c:v>43983</c:v>
                </c:pt>
                <c:pt idx="3">
                  <c:v>43619</c:v>
                </c:pt>
                <c:pt idx="4">
                  <c:v>43252</c:v>
                </c:pt>
                <c:pt idx="5">
                  <c:v>42887</c:v>
                </c:pt>
                <c:pt idx="6">
                  <c:v>42522</c:v>
                </c:pt>
                <c:pt idx="7">
                  <c:v>42156</c:v>
                </c:pt>
                <c:pt idx="8">
                  <c:v>41792</c:v>
                </c:pt>
                <c:pt idx="9">
                  <c:v>41428</c:v>
                </c:pt>
                <c:pt idx="10">
                  <c:v>41061</c:v>
                </c:pt>
                <c:pt idx="11">
                  <c:v>40695</c:v>
                </c:pt>
                <c:pt idx="12">
                  <c:v>40330</c:v>
                </c:pt>
                <c:pt idx="13">
                  <c:v>39965</c:v>
                </c:pt>
                <c:pt idx="14">
                  <c:v>39601</c:v>
                </c:pt>
                <c:pt idx="15">
                  <c:v>39234</c:v>
                </c:pt>
                <c:pt idx="16">
                  <c:v>38869</c:v>
                </c:pt>
                <c:pt idx="17">
                  <c:v>38504</c:v>
                </c:pt>
                <c:pt idx="18">
                  <c:v>38139</c:v>
                </c:pt>
                <c:pt idx="19">
                  <c:v>37774</c:v>
                </c:pt>
                <c:pt idx="20">
                  <c:v>37410</c:v>
                </c:pt>
              </c:numCache>
            </c:numRef>
          </c:cat>
          <c:val>
            <c:numRef>
              <c:f>Sheet2!$U$27:$U$47</c:f>
              <c:numCache>
                <c:formatCode>0.00%</c:formatCode>
                <c:ptCount val="21"/>
                <c:pt idx="0">
                  <c:v>-0.13587198103422729</c:v>
                </c:pt>
                <c:pt idx="1">
                  <c:v>-9.2736705577172507E-2</c:v>
                </c:pt>
                <c:pt idx="2">
                  <c:v>4.5939537640782457E-2</c:v>
                </c:pt>
                <c:pt idx="3">
                  <c:v>5.3953753925206967E-2</c:v>
                </c:pt>
                <c:pt idx="4">
                  <c:v>-0.13662006377238164</c:v>
                </c:pt>
                <c:pt idx="5">
                  <c:v>4.2588042588042586E-2</c:v>
                </c:pt>
                <c:pt idx="6">
                  <c:v>6.9061413673232902E-2</c:v>
                </c:pt>
                <c:pt idx="7">
                  <c:v>0.11412459720730397</c:v>
                </c:pt>
                <c:pt idx="8">
                  <c:v>-0.22227822580645162</c:v>
                </c:pt>
                <c:pt idx="9">
                  <c:v>-0.17058628684995031</c:v>
                </c:pt>
                <c:pt idx="10">
                  <c:v>6.488905463360059E-2</c:v>
                </c:pt>
                <c:pt idx="11">
                  <c:v>-6.0617059891107078E-2</c:v>
                </c:pt>
                <c:pt idx="12">
                  <c:v>-3.9126963002395529E-2</c:v>
                </c:pt>
                <c:pt idx="13">
                  <c:v>-0.17284991568296795</c:v>
                </c:pt>
                <c:pt idx="14">
                  <c:v>0.15991156963890935</c:v>
                </c:pt>
                <c:pt idx="15">
                  <c:v>9.1950464396284834E-2</c:v>
                </c:pt>
                <c:pt idx="16">
                  <c:v>7.2813442481688931E-2</c:v>
                </c:pt>
                <c:pt idx="17">
                  <c:v>-1.5515330624307351E-2</c:v>
                </c:pt>
                <c:pt idx="18">
                  <c:v>-0.19202898550724637</c:v>
                </c:pt>
                <c:pt idx="19">
                  <c:v>-0.1095890410958904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5-4DAE-B333-4F2F757B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5169264"/>
        <c:axId val="895154288"/>
      </c:barChart>
      <c:catAx>
        <c:axId val="895169264"/>
        <c:scaling>
          <c:orientation val="maxMin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5154288"/>
        <c:crosses val="autoZero"/>
        <c:auto val="0"/>
        <c:lblAlgn val="ctr"/>
        <c:lblOffset val="100"/>
        <c:noMultiLvlLbl val="0"/>
      </c:catAx>
      <c:valAx>
        <c:axId val="895154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516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2626232446967E-2"/>
          <c:y val="0.10590858416945373"/>
          <c:w val="0.93616918664969684"/>
          <c:h val="0.829858934857223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solidFill>
                <a:schemeClr val="accent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Sheet2!$E$37:$P$37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Sheet2!$E$38:$P$38</c:f>
              <c:numCache>
                <c:formatCode>0.00%</c:formatCode>
                <c:ptCount val="12"/>
                <c:pt idx="0">
                  <c:v>0.61904761904761907</c:v>
                </c:pt>
                <c:pt idx="1">
                  <c:v>0.76190476190476186</c:v>
                </c:pt>
                <c:pt idx="2">
                  <c:v>0.42857142857142855</c:v>
                </c:pt>
                <c:pt idx="3">
                  <c:v>0.65</c:v>
                </c:pt>
                <c:pt idx="4">
                  <c:v>0.38095238095238093</c:v>
                </c:pt>
                <c:pt idx="5">
                  <c:v>0.42857142857142855</c:v>
                </c:pt>
                <c:pt idx="6">
                  <c:v>0.42857142857142855</c:v>
                </c:pt>
                <c:pt idx="7">
                  <c:v>0.42857142857142855</c:v>
                </c:pt>
                <c:pt idx="8">
                  <c:v>0.38095238095238093</c:v>
                </c:pt>
                <c:pt idx="9">
                  <c:v>0.76190476190476186</c:v>
                </c:pt>
                <c:pt idx="10">
                  <c:v>0.5714285714285714</c:v>
                </c:pt>
                <c:pt idx="11">
                  <c:v>0.61904761904761907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8-44B2-842D-91F5F3054098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Sheet4!$E$38:$P$38</c:f>
              <c:numCache>
                <c:formatCode>0.00%</c:formatCode>
                <c:ptCount val="12"/>
                <c:pt idx="0">
                  <c:v>0.66666666666666663</c:v>
                </c:pt>
                <c:pt idx="1">
                  <c:v>0.61904761904761907</c:v>
                </c:pt>
                <c:pt idx="2">
                  <c:v>0.42857142857142855</c:v>
                </c:pt>
                <c:pt idx="3">
                  <c:v>0.61904761904761907</c:v>
                </c:pt>
                <c:pt idx="4">
                  <c:v>0.47619047619047616</c:v>
                </c:pt>
                <c:pt idx="5">
                  <c:v>0.47619047619047616</c:v>
                </c:pt>
                <c:pt idx="6">
                  <c:v>0.33333333333333331</c:v>
                </c:pt>
                <c:pt idx="7">
                  <c:v>0.38095238095238093</c:v>
                </c:pt>
                <c:pt idx="8">
                  <c:v>0.47619047619047616</c:v>
                </c:pt>
                <c:pt idx="9">
                  <c:v>0.61904761904761907</c:v>
                </c:pt>
                <c:pt idx="10">
                  <c:v>0.38095238095238093</c:v>
                </c:pt>
                <c:pt idx="1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8-4826-902F-C037DBD5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50"/>
        <c:axId val="895129328"/>
        <c:axId val="895140560"/>
      </c:barChart>
      <c:catAx>
        <c:axId val="89512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5140560"/>
        <c:crosses val="autoZero"/>
        <c:auto val="1"/>
        <c:lblAlgn val="ctr"/>
        <c:lblOffset val="100"/>
        <c:noMultiLvlLbl val="0"/>
      </c:catAx>
      <c:valAx>
        <c:axId val="89514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512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  <cx:data id="6">
      <cx:numDim type="val">
        <cx:f>_xlchart.v1.13</cx:f>
      </cx:numDim>
    </cx:data>
    <cx:data id="7">
      <cx:numDim type="val">
        <cx:f>_xlchart.v1.15</cx:f>
      </cx:numDim>
    </cx:data>
    <cx:data id="8">
      <cx:numDim type="val">
        <cx:f>_xlchart.v1.17</cx:f>
      </cx:numDim>
    </cx:data>
    <cx:data id="9">
      <cx:numDim type="val">
        <cx:f>_xlchart.v1.19</cx:f>
      </cx:numDim>
    </cx:data>
    <cx:data id="10">
      <cx:numDim type="val">
        <cx:f>_xlchart.v1.21</cx:f>
      </cx:numDim>
    </cx:data>
    <cx:data id="11">
      <cx:numDim type="val">
        <cx:f>_xlchart.v1.23</cx:f>
      </cx:numDim>
    </cx:data>
  </cx:chartData>
  <cx:chart>
    <cx:title pos="t" align="ctr" overlay="0"/>
    <cx:plotArea>
      <cx:plotAreaRegion>
        <cx:series layoutId="boxWhisker" uniqueId="{64867A7A-999E-4FD8-A537-104433918988}">
          <cx:tx>
            <cx:txData>
              <cx:f>_xlchart.v1.0</cx:f>
              <cx:v>Jan</cx:v>
            </cx:txData>
          </cx:tx>
          <cx:dataId val="0"/>
          <cx:layoutPr>
            <cx:visibility meanLine="1" meanMarker="1" nonoutliers="1" outliers="1"/>
            <cx:statistics quartileMethod="exclusive"/>
          </cx:layoutPr>
        </cx:series>
        <cx:series layoutId="boxWhisker" uniqueId="{00000001-1027-4E39-A195-2256A40C0E0E}">
          <cx:tx>
            <cx:txData>
              <cx:f>_xlchart.v1.2</cx:f>
              <cx:v>Feb</cx:v>
            </cx:txData>
          </cx:tx>
          <cx:dataId val="1"/>
          <cx:layoutPr>
            <cx:statistics quartileMethod="exclusive"/>
          </cx:layoutPr>
        </cx:series>
        <cx:series layoutId="boxWhisker" uniqueId="{00000002-1027-4E39-A195-2256A40C0E0E}">
          <cx:tx>
            <cx:txData>
              <cx:f>_xlchart.v1.4</cx:f>
              <cx:v>Mar</cx:v>
            </cx:txData>
          </cx:tx>
          <cx:dataId val="2"/>
          <cx:layoutPr>
            <cx:statistics quartileMethod="exclusive"/>
          </cx:layoutPr>
        </cx:series>
        <cx:series layoutId="boxWhisker" uniqueId="{00000003-1027-4E39-A195-2256A40C0E0E}">
          <cx:tx>
            <cx:txData>
              <cx:f>_xlchart.v1.6</cx:f>
              <cx:v>Apr</cx:v>
            </cx:txData>
          </cx:tx>
          <cx:dataId val="3"/>
          <cx:layoutPr>
            <cx:statistics quartileMethod="exclusive"/>
          </cx:layoutPr>
        </cx:series>
        <cx:series layoutId="boxWhisker" uniqueId="{00000004-1027-4E39-A195-2256A40C0E0E}">
          <cx:tx>
            <cx:txData>
              <cx:f>_xlchart.v1.8</cx:f>
              <cx:v>May</cx:v>
            </cx:txData>
          </cx:tx>
          <cx:dataId val="4"/>
          <cx:layoutPr>
            <cx:statistics quartileMethod="exclusive"/>
          </cx:layoutPr>
        </cx:series>
        <cx:series layoutId="boxWhisker" uniqueId="{00000005-1027-4E39-A195-2256A40C0E0E}">
          <cx:tx>
            <cx:txData>
              <cx:f>_xlchart.v1.10</cx:f>
              <cx:v>Jun</cx:v>
            </cx:txData>
          </cx:tx>
          <cx:dataId val="5"/>
          <cx:layoutPr>
            <cx:statistics quartileMethod="exclusive"/>
          </cx:layoutPr>
        </cx:series>
        <cx:series layoutId="boxWhisker" uniqueId="{00000006-1027-4E39-A195-2256A40C0E0E}">
          <cx:tx>
            <cx:txData>
              <cx:f>_xlchart.v1.12</cx:f>
              <cx:v>Jul</cx:v>
            </cx:txData>
          </cx:tx>
          <cx:dataId val="6"/>
          <cx:layoutPr>
            <cx:statistics quartileMethod="exclusive"/>
          </cx:layoutPr>
        </cx:series>
        <cx:series layoutId="boxWhisker" uniqueId="{00000007-1027-4E39-A195-2256A40C0E0E}">
          <cx:tx>
            <cx:txData>
              <cx:f>_xlchart.v1.14</cx:f>
              <cx:v>Aug</cx:v>
            </cx:txData>
          </cx:tx>
          <cx:dataId val="7"/>
          <cx:layoutPr>
            <cx:statistics quartileMethod="exclusive"/>
          </cx:layoutPr>
        </cx:series>
        <cx:series layoutId="boxWhisker" uniqueId="{00000008-1027-4E39-A195-2256A40C0E0E}">
          <cx:tx>
            <cx:txData>
              <cx:f>_xlchart.v1.16</cx:f>
              <cx:v>Sep</cx:v>
            </cx:txData>
          </cx:tx>
          <cx:dataId val="8"/>
          <cx:layoutPr>
            <cx:statistics quartileMethod="exclusive"/>
          </cx:layoutPr>
        </cx:series>
        <cx:series layoutId="boxWhisker" uniqueId="{00000009-1027-4E39-A195-2256A40C0E0E}">
          <cx:tx>
            <cx:txData>
              <cx:f>_xlchart.v1.18</cx:f>
              <cx:v>Oct</cx:v>
            </cx:txData>
          </cx:tx>
          <cx:dataId val="9"/>
          <cx:layoutPr>
            <cx:statistics quartileMethod="exclusive"/>
          </cx:layoutPr>
        </cx:series>
        <cx:series layoutId="boxWhisker" uniqueId="{0000000A-1027-4E39-A195-2256A40C0E0E}">
          <cx:tx>
            <cx:txData>
              <cx:f>_xlchart.v1.20</cx:f>
              <cx:v>Nov</cx:v>
            </cx:txData>
          </cx:tx>
          <cx:dataId val="10"/>
          <cx:layoutPr>
            <cx:statistics quartileMethod="exclusive"/>
          </cx:layoutPr>
        </cx:series>
        <cx:series layoutId="boxWhisker" uniqueId="{0000000B-1027-4E39-A195-2256A40C0E0E}">
          <cx:tx>
            <cx:txData>
              <cx:f>_xlchart.v1.22</cx:f>
              <cx:v>Dec</cx:v>
            </cx:txData>
          </cx:tx>
          <cx:dataId val="1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r" align="ctr" overlay="0"/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_xlchart.v1.25</cx:f>
      </cx:numDim>
    </cx:data>
    <cx:data id="1">
      <cx:numDim type="val">
        <cx:f>_xlchart.v1.27</cx:f>
      </cx:numDim>
    </cx:data>
    <cx:data id="2">
      <cx:numDim type="val">
        <cx:f>_xlchart.v1.29</cx:f>
      </cx:numDim>
    </cx:data>
    <cx:data id="3">
      <cx:numDim type="val">
        <cx:f>_xlchart.v1.31</cx:f>
      </cx:numDim>
    </cx:data>
    <cx:data id="4">
      <cx:numDim type="val">
        <cx:f>_xlchart.v1.33</cx:f>
      </cx:numDim>
    </cx:data>
    <cx:data id="5">
      <cx:numDim type="val">
        <cx:f>_xlchart.v1.35</cx:f>
      </cx:numDim>
    </cx:data>
    <cx:data id="6">
      <cx:numDim type="val">
        <cx:f>_xlchart.v1.37</cx:f>
      </cx:numDim>
    </cx:data>
    <cx:data id="7">
      <cx:numDim type="val">
        <cx:f>_xlchart.v1.39</cx:f>
      </cx:numDim>
    </cx:data>
    <cx:data id="8">
      <cx:numDim type="val">
        <cx:f>_xlchart.v1.41</cx:f>
      </cx:numDim>
    </cx:data>
    <cx:data id="9">
      <cx:numDim type="val">
        <cx:f>_xlchart.v1.43</cx:f>
      </cx:numDim>
    </cx:data>
    <cx:data id="10">
      <cx:numDim type="val">
        <cx:f>_xlchart.v1.45</cx:f>
      </cx:numDim>
    </cx:data>
    <cx:data id="11">
      <cx:numDim type="val">
        <cx:f>_xlchart.v1.47</cx:f>
      </cx:numDim>
    </cx:data>
  </cx:chartData>
  <cx:chart>
    <cx:title pos="t" align="ctr" overlay="0"/>
    <cx:plotArea>
      <cx:plotAreaRegion>
        <cx:series layoutId="boxWhisker" uniqueId="{64867A7A-999E-4FD8-A537-104433918988}">
          <cx:tx>
            <cx:txData>
              <cx:f>_xlchart.v1.24</cx:f>
              <cx:v>Jan</cx:v>
            </cx:txData>
          </cx:tx>
          <cx:dataId val="0"/>
          <cx:layoutPr>
            <cx:visibility meanLine="1" meanMarker="1" nonoutliers="1" outliers="1"/>
            <cx:statistics quartileMethod="exclusive"/>
          </cx:layoutPr>
        </cx:series>
        <cx:series layoutId="boxWhisker" uniqueId="{00000001-1027-4E39-A195-2256A40C0E0E}">
          <cx:tx>
            <cx:txData>
              <cx:f>_xlchart.v1.26</cx:f>
              <cx:v>Feb</cx:v>
            </cx:txData>
          </cx:tx>
          <cx:dataId val="1"/>
          <cx:layoutPr>
            <cx:statistics quartileMethod="exclusive"/>
          </cx:layoutPr>
        </cx:series>
        <cx:series layoutId="boxWhisker" uniqueId="{00000002-1027-4E39-A195-2256A40C0E0E}">
          <cx:tx>
            <cx:txData>
              <cx:f>_xlchart.v1.28</cx:f>
              <cx:v>Mar</cx:v>
            </cx:txData>
          </cx:tx>
          <cx:dataId val="2"/>
          <cx:layoutPr>
            <cx:statistics quartileMethod="exclusive"/>
          </cx:layoutPr>
        </cx:series>
        <cx:series layoutId="boxWhisker" uniqueId="{00000003-1027-4E39-A195-2256A40C0E0E}">
          <cx:tx>
            <cx:txData>
              <cx:f>_xlchart.v1.30</cx:f>
              <cx:v>Apr</cx:v>
            </cx:txData>
          </cx:tx>
          <cx:dataId val="3"/>
          <cx:layoutPr>
            <cx:statistics quartileMethod="exclusive"/>
          </cx:layoutPr>
        </cx:series>
        <cx:series layoutId="boxWhisker" uniqueId="{00000004-1027-4E39-A195-2256A40C0E0E}">
          <cx:tx>
            <cx:txData>
              <cx:f>_xlchart.v1.32</cx:f>
              <cx:v>May</cx:v>
            </cx:txData>
          </cx:tx>
          <cx:dataId val="4"/>
          <cx:layoutPr>
            <cx:statistics quartileMethod="exclusive"/>
          </cx:layoutPr>
        </cx:series>
        <cx:series layoutId="boxWhisker" uniqueId="{00000005-1027-4E39-A195-2256A40C0E0E}">
          <cx:tx>
            <cx:txData>
              <cx:f>_xlchart.v1.34</cx:f>
              <cx:v>Jun</cx:v>
            </cx:txData>
          </cx:tx>
          <cx:dataId val="5"/>
          <cx:layoutPr>
            <cx:statistics quartileMethod="exclusive"/>
          </cx:layoutPr>
        </cx:series>
        <cx:series layoutId="boxWhisker" uniqueId="{00000006-1027-4E39-A195-2256A40C0E0E}">
          <cx:tx>
            <cx:txData>
              <cx:f>_xlchart.v1.36</cx:f>
              <cx:v>Jul</cx:v>
            </cx:txData>
          </cx:tx>
          <cx:dataId val="6"/>
          <cx:layoutPr>
            <cx:statistics quartileMethod="exclusive"/>
          </cx:layoutPr>
        </cx:series>
        <cx:series layoutId="boxWhisker" uniqueId="{00000007-1027-4E39-A195-2256A40C0E0E}">
          <cx:tx>
            <cx:txData>
              <cx:f>_xlchart.v1.38</cx:f>
              <cx:v>Aug</cx:v>
            </cx:txData>
          </cx:tx>
          <cx:dataId val="7"/>
          <cx:layoutPr>
            <cx:statistics quartileMethod="exclusive"/>
          </cx:layoutPr>
        </cx:series>
        <cx:series layoutId="boxWhisker" uniqueId="{00000008-1027-4E39-A195-2256A40C0E0E}">
          <cx:tx>
            <cx:txData>
              <cx:f>_xlchart.v1.40</cx:f>
              <cx:v>Sep</cx:v>
            </cx:txData>
          </cx:tx>
          <cx:dataId val="8"/>
          <cx:layoutPr>
            <cx:statistics quartileMethod="exclusive"/>
          </cx:layoutPr>
        </cx:series>
        <cx:series layoutId="boxWhisker" uniqueId="{00000009-1027-4E39-A195-2256A40C0E0E}">
          <cx:tx>
            <cx:txData>
              <cx:f>_xlchart.v1.42</cx:f>
              <cx:v>Oct</cx:v>
            </cx:txData>
          </cx:tx>
          <cx:dataId val="9"/>
          <cx:layoutPr>
            <cx:statistics quartileMethod="exclusive"/>
          </cx:layoutPr>
        </cx:series>
        <cx:series layoutId="boxWhisker" uniqueId="{0000000A-1027-4E39-A195-2256A40C0E0E}">
          <cx:tx>
            <cx:txData>
              <cx:f>_xlchart.v1.44</cx:f>
              <cx:v>Nov</cx:v>
            </cx:txData>
          </cx:tx>
          <cx:dataId val="10"/>
          <cx:layoutPr>
            <cx:statistics quartileMethod="exclusive"/>
          </cx:layoutPr>
        </cx:series>
        <cx:series layoutId="boxWhisker" uniqueId="{0000000B-1027-4E39-A195-2256A40C0E0E}">
          <cx:tx>
            <cx:txData>
              <cx:f>_xlchart.v1.46</cx:f>
              <cx:v>Dec</cx:v>
            </cx:txData>
          </cx:tx>
          <cx:dataId val="1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r" align="ctr" overlay="0"/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37</xdr:row>
      <xdr:rowOff>15240</xdr:rowOff>
    </xdr:from>
    <xdr:to>
      <xdr:col>15</xdr:col>
      <xdr:colOff>7620</xdr:colOff>
      <xdr:row>59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103505</xdr:colOff>
      <xdr:row>6</xdr:row>
      <xdr:rowOff>205740</xdr:rowOff>
    </xdr:from>
    <xdr:to>
      <xdr:col>14</xdr:col>
      <xdr:colOff>565785</xdr:colOff>
      <xdr:row>32</xdr:row>
      <xdr:rowOff>198120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502920</xdr:colOff>
      <xdr:row>1</xdr:row>
      <xdr:rowOff>60960</xdr:rowOff>
    </xdr:from>
    <xdr:to>
      <xdr:col>3</xdr:col>
      <xdr:colOff>383547</xdr:colOff>
      <xdr:row>2</xdr:row>
      <xdr:rowOff>140081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236220"/>
          <a:ext cx="1099827" cy="254381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594361</xdr:colOff>
      <xdr:row>7</xdr:row>
      <xdr:rowOff>7620</xdr:rowOff>
    </xdr:from>
    <xdr:to>
      <xdr:col>2</xdr:col>
      <xdr:colOff>114300</xdr:colOff>
      <xdr:row>9</xdr:row>
      <xdr:rowOff>1856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8681" y="1242060"/>
          <a:ext cx="129539" cy="352376"/>
        </a:xfrm>
        <a:prstGeom prst="rect">
          <a:avLst/>
        </a:prstGeom>
      </xdr:spPr>
    </xdr:pic>
    <xdr:clientData/>
  </xdr:twoCellAnchor>
  <xdr:oneCellAnchor>
    <xdr:from>
      <xdr:col>2</xdr:col>
      <xdr:colOff>529591</xdr:colOff>
      <xdr:row>7</xdr:row>
      <xdr:rowOff>7619</xdr:rowOff>
    </xdr:from>
    <xdr:ext cx="118109" cy="352309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3511" y="1242059"/>
          <a:ext cx="118109" cy="352309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37</xdr:row>
      <xdr:rowOff>7621</xdr:rowOff>
    </xdr:from>
    <xdr:to>
      <xdr:col>2</xdr:col>
      <xdr:colOff>129539</xdr:colOff>
      <xdr:row>39</xdr:row>
      <xdr:rowOff>1857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920" y="6515101"/>
          <a:ext cx="129539" cy="352376"/>
        </a:xfrm>
        <a:prstGeom prst="rect">
          <a:avLst/>
        </a:prstGeom>
      </xdr:spPr>
    </xdr:pic>
    <xdr:clientData/>
  </xdr:twoCellAnchor>
  <xdr:oneCellAnchor>
    <xdr:from>
      <xdr:col>2</xdr:col>
      <xdr:colOff>524510</xdr:colOff>
      <xdr:row>37</xdr:row>
      <xdr:rowOff>5080</xdr:rowOff>
    </xdr:from>
    <xdr:ext cx="118109" cy="35230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8430" y="6512560"/>
          <a:ext cx="118109" cy="3523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165735</xdr:colOff>
      <xdr:row>62</xdr:row>
      <xdr:rowOff>127635</xdr:rowOff>
    </xdr:from>
    <xdr:to>
      <xdr:col>16</xdr:col>
      <xdr:colOff>127635</xdr:colOff>
      <xdr:row>90</xdr:row>
      <xdr:rowOff>97155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</xdr:colOff>
      <xdr:row>59</xdr:row>
      <xdr:rowOff>137160</xdr:rowOff>
    </xdr:from>
    <xdr:to>
      <xdr:col>16</xdr:col>
      <xdr:colOff>175260</xdr:colOff>
      <xdr:row>87</xdr:row>
      <xdr:rowOff>106680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showRowColHeaders="0" tabSelected="1" zoomScaleNormal="100" workbookViewId="0">
      <selection activeCell="B7" sqref="B7"/>
    </sheetView>
  </sheetViews>
  <sheetFormatPr defaultColWidth="8.85546875" defaultRowHeight="16.5" x14ac:dyDescent="0.3"/>
  <cols>
    <col min="1" max="1" width="1.7109375" style="1" customWidth="1"/>
    <col min="2" max="16" width="8.85546875" style="1"/>
    <col min="17" max="17" width="9.42578125" style="1" bestFit="1" customWidth="1"/>
    <col min="18" max="16384" width="8.85546875" style="1"/>
  </cols>
  <sheetData>
    <row r="1" spans="2:29" x14ac:dyDescent="0.3">
      <c r="D1" s="3" t="str">
        <f>RTD("cqg.rtd", ,"ContractData",B7,"LongDescription",, "T")&amp;" Versus "&amp;RTD("cqg.rtd", ,"ContractData",I7,"LongDescription",, "T")</f>
        <v>Soybeans (Globex), Mar 23 Versus Corn (Globex), Mar 23</v>
      </c>
    </row>
    <row r="2" spans="2:29" ht="13.9" customHeight="1" x14ac:dyDescent="0.3">
      <c r="B2" s="100"/>
      <c r="C2" s="101"/>
      <c r="D2" s="101"/>
      <c r="E2" s="108" t="s">
        <v>61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4">
        <f>RTD("cqg.rtd", ,"SystemInfo", "Linetime")</f>
        <v>44960.548645833333</v>
      </c>
      <c r="AA2" s="104"/>
      <c r="AB2" s="104"/>
      <c r="AC2" s="105"/>
    </row>
    <row r="3" spans="2:29" ht="13.9" customHeight="1" x14ac:dyDescent="0.3">
      <c r="B3" s="102"/>
      <c r="C3" s="103"/>
      <c r="D3" s="103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6"/>
      <c r="AA3" s="106"/>
      <c r="AB3" s="106"/>
      <c r="AC3" s="107"/>
    </row>
    <row r="4" spans="2:29" ht="13.9" customHeight="1" x14ac:dyDescent="0.3">
      <c r="B4" s="93" t="s">
        <v>50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91" t="str">
        <f>TEXT(P6,"MMMM")&amp;" Monthly Data for "&amp;RTD("cqg.rtd", ,"ContractData",B7,"LongDescription",, "T")</f>
        <v>February Monthly Data for Soybeans (Globex), Mar 23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2:29" ht="13.9" customHeight="1" x14ac:dyDescent="0.3"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1" t="s">
        <v>58</v>
      </c>
      <c r="Q5" s="91"/>
      <c r="R5" s="91" t="s">
        <v>51</v>
      </c>
      <c r="S5" s="91"/>
      <c r="T5" s="91" t="s">
        <v>52</v>
      </c>
      <c r="U5" s="91"/>
      <c r="V5" s="91" t="s">
        <v>53</v>
      </c>
      <c r="W5" s="91"/>
      <c r="X5" s="91" t="s">
        <v>54</v>
      </c>
      <c r="Y5" s="91"/>
      <c r="Z5" s="91" t="s">
        <v>55</v>
      </c>
      <c r="AA5" s="91"/>
      <c r="AB5" s="91" t="s">
        <v>56</v>
      </c>
      <c r="AC5" s="91"/>
    </row>
    <row r="6" spans="2:29" x14ac:dyDescent="0.3">
      <c r="B6" s="4" t="s">
        <v>5</v>
      </c>
      <c r="C6" s="110" t="s">
        <v>47</v>
      </c>
      <c r="D6" s="110"/>
      <c r="E6" s="110" t="s">
        <v>48</v>
      </c>
      <c r="F6" s="110"/>
      <c r="G6" s="110" t="s">
        <v>49</v>
      </c>
      <c r="H6" s="112"/>
      <c r="I6" s="4" t="s">
        <v>5</v>
      </c>
      <c r="J6" s="110" t="s">
        <v>47</v>
      </c>
      <c r="K6" s="110"/>
      <c r="L6" s="110" t="s">
        <v>48</v>
      </c>
      <c r="M6" s="110"/>
      <c r="N6" s="110" t="s">
        <v>49</v>
      </c>
      <c r="O6" s="114"/>
      <c r="P6" s="92">
        <f>Sheet1!B2</f>
        <v>44958</v>
      </c>
      <c r="Q6" s="92"/>
      <c r="R6" s="80" t="str">
        <f>TEXT(Sheet1!C2,P63)</f>
        <v>1537.50</v>
      </c>
      <c r="S6" s="81"/>
      <c r="T6" s="80" t="str">
        <f>TEXT(Sheet1!D2,P63)</f>
        <v>1542.75</v>
      </c>
      <c r="U6" s="81"/>
      <c r="V6" s="80" t="str">
        <f>TEXT(Sheet1!E2,P63)</f>
        <v>1510.75</v>
      </c>
      <c r="W6" s="81"/>
      <c r="X6" s="80" t="str">
        <f>TEXT(Sheet1!F2,P63)</f>
        <v>1531.75</v>
      </c>
      <c r="Y6" s="81"/>
      <c r="Z6" s="80" t="str">
        <f>TEXT(X6-R6,P63)</f>
        <v>-5.75</v>
      </c>
      <c r="AA6" s="81"/>
      <c r="AB6" s="89">
        <f>(X6-R6)/R6</f>
        <v>-3.7398373983739837E-3</v>
      </c>
      <c r="AC6" s="90"/>
    </row>
    <row r="7" spans="2:29" x14ac:dyDescent="0.3">
      <c r="B7" s="30" t="s">
        <v>63</v>
      </c>
      <c r="C7" s="111">
        <f>MAX(Sheet2!E38:P38)</f>
        <v>0.76190476190476186</v>
      </c>
      <c r="D7" s="111"/>
      <c r="E7" s="111">
        <f>MIN(Sheet2!E38:P38)</f>
        <v>0.38095238095238093</v>
      </c>
      <c r="F7" s="111"/>
      <c r="G7" s="111">
        <f>MEDIAN(Sheet2!E38:P38)</f>
        <v>0.5</v>
      </c>
      <c r="H7" s="113"/>
      <c r="I7" s="30" t="s">
        <v>62</v>
      </c>
      <c r="J7" s="111">
        <f>MAX(Sheet4!E38:P38)</f>
        <v>0.66666666666666663</v>
      </c>
      <c r="K7" s="111"/>
      <c r="L7" s="111">
        <f>MIN(Sheet4!E38:P38)</f>
        <v>0.33333333333333331</v>
      </c>
      <c r="M7" s="111"/>
      <c r="N7" s="111">
        <f>MEDIAN(Sheet4!E38:P38)</f>
        <v>0.47619047619047616</v>
      </c>
      <c r="O7" s="11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9" ht="14.45" customHeight="1" x14ac:dyDescent="0.3">
      <c r="B8" s="72" t="str">
        <f>B7&amp;":"</f>
        <v>ZSE:</v>
      </c>
      <c r="C8" s="72" t="str">
        <f>I7&amp;":"</f>
        <v>ZCE:</v>
      </c>
      <c r="D8" s="74" t="str">
        <f>Q13&amp;" Versus "&amp;V13</f>
        <v>Soybeans (Globex) Versus Corn (Globex)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20"/>
      <c r="P8" s="91" t="str">
        <f>TEXT(P10,"MMMM")&amp;" Monthly Data for "&amp;RTD("cqg.rtd", ,"ContractData",I7,"LongDescription",, "T")</f>
        <v>February Monthly Data for Corn (Globex), Mar 23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2:29" ht="13.9" customHeight="1" x14ac:dyDescent="0.3">
      <c r="B9" s="73"/>
      <c r="C9" s="73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21"/>
      <c r="P9" s="91" t="s">
        <v>58</v>
      </c>
      <c r="Q9" s="91"/>
      <c r="R9" s="91" t="s">
        <v>51</v>
      </c>
      <c r="S9" s="91"/>
      <c r="T9" s="91" t="s">
        <v>52</v>
      </c>
      <c r="U9" s="91"/>
      <c r="V9" s="91" t="s">
        <v>53</v>
      </c>
      <c r="W9" s="91"/>
      <c r="X9" s="91" t="s">
        <v>54</v>
      </c>
      <c r="Y9" s="91"/>
      <c r="Z9" s="91" t="s">
        <v>55</v>
      </c>
      <c r="AA9" s="91"/>
      <c r="AB9" s="91" t="s">
        <v>56</v>
      </c>
      <c r="AC9" s="91"/>
    </row>
    <row r="10" spans="2:29" ht="13.9" customHeight="1" x14ac:dyDescent="0.3"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92">
        <f>Sheet3!B2</f>
        <v>44958</v>
      </c>
      <c r="Q10" s="92"/>
      <c r="R10" s="80" t="str">
        <f>TEXT(Sheet3!C2,Q63)</f>
        <v>679.25</v>
      </c>
      <c r="S10" s="81"/>
      <c r="T10" s="80" t="str">
        <f>TEXT(Sheet3!D2,Q63)</f>
        <v>686.00</v>
      </c>
      <c r="U10" s="81"/>
      <c r="V10" s="80" t="str">
        <f>TEXT(Sheet3!E2,Q63)</f>
        <v>671.50</v>
      </c>
      <c r="W10" s="81"/>
      <c r="X10" s="80" t="str">
        <f>TEXT(Sheet3!F2,Q63)</f>
        <v>676.50</v>
      </c>
      <c r="Y10" s="81"/>
      <c r="Z10" s="80" t="str">
        <f>TEXT(X10-R10,Q63)</f>
        <v>-2.75</v>
      </c>
      <c r="AA10" s="81"/>
      <c r="AB10" s="89">
        <f>(X10-R10)/R10</f>
        <v>-4.048582995951417E-3</v>
      </c>
      <c r="AC10" s="90"/>
    </row>
    <row r="11" spans="2:29" ht="13.9" customHeight="1" x14ac:dyDescent="0.3"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1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</row>
    <row r="12" spans="2:29" x14ac:dyDescent="0.3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9"/>
      <c r="Q12" s="82" t="str">
        <f>RTD("cqg.rtd", ,"ContractData",B7,"LongDescription",, "T")</f>
        <v>Soybeans (Globex), Mar 23</v>
      </c>
      <c r="R12" s="82"/>
      <c r="S12" s="23"/>
      <c r="T12" s="23"/>
      <c r="U12" s="7"/>
      <c r="V12" s="24" t="str">
        <f>RTD("cqg.rtd", ,"ContractData",I7,"LongDescription",, "T")</f>
        <v>Corn (Globex), Mar 23</v>
      </c>
      <c r="W12" s="7"/>
      <c r="X12" s="7"/>
      <c r="Y12" s="7"/>
      <c r="Z12" s="7"/>
      <c r="AA12" s="7"/>
      <c r="AB12" s="7"/>
      <c r="AC12" s="8"/>
    </row>
    <row r="13" spans="2:29" x14ac:dyDescent="0.3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9"/>
      <c r="Q13" s="69" t="str">
        <f>IFERROR(LEFT(Q12,FIND(",",Q12)-1),Q12)</f>
        <v>Soybeans (Globex)</v>
      </c>
      <c r="R13" s="70"/>
      <c r="S13" s="70"/>
      <c r="T13" s="71"/>
      <c r="U13" s="7"/>
      <c r="V13" s="69" t="str">
        <f>IFERROR(LEFT(V12,FIND(",",V12)-1),V12)</f>
        <v>Corn (Globex)</v>
      </c>
      <c r="W13" s="70"/>
      <c r="X13" s="70"/>
      <c r="Y13" s="71"/>
      <c r="Z13" s="7"/>
      <c r="AA13" s="7"/>
      <c r="AB13" s="7"/>
      <c r="AC13" s="8"/>
    </row>
    <row r="14" spans="2:29" x14ac:dyDescent="0.3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9"/>
      <c r="Q14" s="65" t="s">
        <v>57</v>
      </c>
      <c r="R14" s="66"/>
      <c r="S14" s="66"/>
      <c r="T14" s="66"/>
      <c r="U14" s="7"/>
      <c r="V14" s="65" t="s">
        <v>57</v>
      </c>
      <c r="W14" s="66"/>
      <c r="X14" s="66"/>
      <c r="Y14" s="66"/>
      <c r="Z14" s="7"/>
      <c r="AA14" s="7"/>
      <c r="AB14" s="7"/>
      <c r="AC14" s="8"/>
    </row>
    <row r="15" spans="2:29" x14ac:dyDescent="0.3"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9"/>
      <c r="Q15" s="67" t="str">
        <f>Sheet2!AB37</f>
        <v>February</v>
      </c>
      <c r="R15" s="68"/>
      <c r="S15" s="16">
        <f>Sheet2!AC37</f>
        <v>0.76190476190476186</v>
      </c>
      <c r="T15" s="15">
        <f>S15</f>
        <v>0.76190476190476186</v>
      </c>
      <c r="U15" s="7"/>
      <c r="V15" s="67" t="str">
        <f>Sheet4!AB37</f>
        <v>January</v>
      </c>
      <c r="W15" s="68"/>
      <c r="X15" s="16">
        <f>Sheet4!AC37</f>
        <v>0.66666666666666663</v>
      </c>
      <c r="Y15" s="18">
        <f>X15</f>
        <v>0.66666666666666663</v>
      </c>
      <c r="Z15" s="7"/>
      <c r="AA15" s="7"/>
      <c r="AB15" s="7"/>
      <c r="AC15" s="8"/>
    </row>
    <row r="16" spans="2:29" x14ac:dyDescent="0.3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  <c r="P16" s="9"/>
      <c r="Q16" s="67" t="str">
        <f>Sheet2!AB38</f>
        <v>October</v>
      </c>
      <c r="R16" s="68"/>
      <c r="S16" s="16">
        <f>Sheet2!AC38</f>
        <v>0.76190476190476186</v>
      </c>
      <c r="T16" s="15">
        <f t="shared" ref="T16:T26" si="0">S16</f>
        <v>0.76190476190476186</v>
      </c>
      <c r="U16" s="7"/>
      <c r="V16" s="67" t="str">
        <f>Sheet4!AB38</f>
        <v>December</v>
      </c>
      <c r="W16" s="68"/>
      <c r="X16" s="16">
        <f>Sheet4!AC38</f>
        <v>0.66666666666666663</v>
      </c>
      <c r="Y16" s="18">
        <f t="shared" ref="Y16:Y26" si="1">X16</f>
        <v>0.66666666666666663</v>
      </c>
      <c r="Z16" s="7"/>
      <c r="AA16" s="7"/>
      <c r="AB16" s="7"/>
      <c r="AC16" s="8"/>
    </row>
    <row r="17" spans="2:29" x14ac:dyDescent="0.3">
      <c r="B17" s="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  <c r="P17" s="9"/>
      <c r="Q17" s="67" t="str">
        <f>Sheet2!AB39</f>
        <v>April</v>
      </c>
      <c r="R17" s="68"/>
      <c r="S17" s="16">
        <f>Sheet2!AC39</f>
        <v>0.65</v>
      </c>
      <c r="T17" s="15">
        <f t="shared" si="0"/>
        <v>0.65</v>
      </c>
      <c r="U17" s="7"/>
      <c r="V17" s="67" t="str">
        <f>Sheet4!AB39</f>
        <v>February</v>
      </c>
      <c r="W17" s="68"/>
      <c r="X17" s="16">
        <f>Sheet4!AC39</f>
        <v>0.61904761904761907</v>
      </c>
      <c r="Y17" s="18">
        <f t="shared" si="1"/>
        <v>0.61904761904761907</v>
      </c>
      <c r="Z17" s="7"/>
      <c r="AA17" s="7"/>
      <c r="AB17" s="7"/>
      <c r="AC17" s="8"/>
    </row>
    <row r="18" spans="2:29" x14ac:dyDescent="0.3"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  <c r="P18" s="9"/>
      <c r="Q18" s="67" t="str">
        <f>Sheet2!AB40</f>
        <v>January</v>
      </c>
      <c r="R18" s="68"/>
      <c r="S18" s="16">
        <f>Sheet2!AC40</f>
        <v>0.61904761904761907</v>
      </c>
      <c r="T18" s="15">
        <f t="shared" si="0"/>
        <v>0.61904761904761907</v>
      </c>
      <c r="U18" s="7"/>
      <c r="V18" s="67" t="str">
        <f>Sheet4!AB40</f>
        <v>April</v>
      </c>
      <c r="W18" s="68"/>
      <c r="X18" s="16">
        <f>Sheet4!AC40</f>
        <v>0.61904761904761907</v>
      </c>
      <c r="Y18" s="18">
        <f t="shared" si="1"/>
        <v>0.61904761904761907</v>
      </c>
      <c r="Z18" s="7"/>
      <c r="AA18" s="7"/>
      <c r="AB18" s="7"/>
      <c r="AC18" s="8"/>
    </row>
    <row r="19" spans="2:29" x14ac:dyDescent="0.3">
      <c r="B19" s="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  <c r="P19" s="9"/>
      <c r="Q19" s="67" t="str">
        <f>Sheet2!AB41</f>
        <v>December</v>
      </c>
      <c r="R19" s="68"/>
      <c r="S19" s="16">
        <f>Sheet2!AC41</f>
        <v>0.61904761904761907</v>
      </c>
      <c r="T19" s="15">
        <f t="shared" si="0"/>
        <v>0.61904761904761907</v>
      </c>
      <c r="U19" s="7"/>
      <c r="V19" s="67" t="str">
        <f>Sheet4!AB41</f>
        <v>October</v>
      </c>
      <c r="W19" s="68"/>
      <c r="X19" s="16">
        <f>Sheet4!AC41</f>
        <v>0.61904761904761907</v>
      </c>
      <c r="Y19" s="18">
        <f t="shared" si="1"/>
        <v>0.61904761904761907</v>
      </c>
      <c r="Z19" s="7"/>
      <c r="AA19" s="7"/>
      <c r="AB19" s="7"/>
      <c r="AC19" s="8"/>
    </row>
    <row r="20" spans="2:29" x14ac:dyDescent="0.3">
      <c r="B20" s="9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  <c r="P20" s="9"/>
      <c r="Q20" s="67" t="str">
        <f>Sheet2!AB42</f>
        <v>November</v>
      </c>
      <c r="R20" s="68"/>
      <c r="S20" s="16">
        <f>Sheet2!AC42</f>
        <v>0.5714285714285714</v>
      </c>
      <c r="T20" s="15">
        <f t="shared" si="0"/>
        <v>0.5714285714285714</v>
      </c>
      <c r="U20" s="7"/>
      <c r="V20" s="67" t="str">
        <f>Sheet4!AB42</f>
        <v>May</v>
      </c>
      <c r="W20" s="68"/>
      <c r="X20" s="16">
        <f>Sheet4!AC42</f>
        <v>0.47619047619047616</v>
      </c>
      <c r="Y20" s="18">
        <f t="shared" si="1"/>
        <v>0.47619047619047616</v>
      </c>
      <c r="Z20" s="7"/>
      <c r="AA20" s="7"/>
      <c r="AB20" s="7"/>
      <c r="AC20" s="8"/>
    </row>
    <row r="21" spans="2:29" x14ac:dyDescent="0.3"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  <c r="P21" s="9"/>
      <c r="Q21" s="67" t="str">
        <f>Sheet2!AB43</f>
        <v>March</v>
      </c>
      <c r="R21" s="68"/>
      <c r="S21" s="16">
        <f>Sheet2!AC43</f>
        <v>0.42857142857142855</v>
      </c>
      <c r="T21" s="15">
        <f t="shared" si="0"/>
        <v>0.42857142857142855</v>
      </c>
      <c r="U21" s="7"/>
      <c r="V21" s="67" t="str">
        <f>Sheet4!AB43</f>
        <v>June</v>
      </c>
      <c r="W21" s="68"/>
      <c r="X21" s="16">
        <f>Sheet4!AC43</f>
        <v>0.47619047619047616</v>
      </c>
      <c r="Y21" s="18">
        <f t="shared" si="1"/>
        <v>0.47619047619047616</v>
      </c>
      <c r="Z21" s="7"/>
      <c r="AA21" s="7"/>
      <c r="AB21" s="7"/>
      <c r="AC21" s="8"/>
    </row>
    <row r="22" spans="2:29" x14ac:dyDescent="0.3"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  <c r="P22" s="9"/>
      <c r="Q22" s="67" t="str">
        <f>Sheet2!AB44</f>
        <v>June</v>
      </c>
      <c r="R22" s="68"/>
      <c r="S22" s="16">
        <f>Sheet2!AC44</f>
        <v>0.42857142857142855</v>
      </c>
      <c r="T22" s="15">
        <f t="shared" si="0"/>
        <v>0.42857142857142855</v>
      </c>
      <c r="U22" s="7"/>
      <c r="V22" s="67" t="str">
        <f>Sheet4!AB44</f>
        <v>September</v>
      </c>
      <c r="W22" s="68"/>
      <c r="X22" s="16">
        <f>Sheet4!AC44</f>
        <v>0.47619047619047616</v>
      </c>
      <c r="Y22" s="18">
        <f t="shared" si="1"/>
        <v>0.47619047619047616</v>
      </c>
      <c r="Z22" s="7"/>
      <c r="AA22" s="7"/>
      <c r="AB22" s="7"/>
      <c r="AC22" s="8"/>
    </row>
    <row r="23" spans="2:29" x14ac:dyDescent="0.3"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/>
      <c r="P23" s="9"/>
      <c r="Q23" s="67" t="str">
        <f>Sheet2!AB45</f>
        <v>July</v>
      </c>
      <c r="R23" s="68"/>
      <c r="S23" s="16">
        <f>Sheet2!AC45</f>
        <v>0.42857142857142855</v>
      </c>
      <c r="T23" s="15">
        <f t="shared" si="0"/>
        <v>0.42857142857142855</v>
      </c>
      <c r="U23" s="7"/>
      <c r="V23" s="67" t="str">
        <f>Sheet4!AB45</f>
        <v>March</v>
      </c>
      <c r="W23" s="68"/>
      <c r="X23" s="16">
        <f>Sheet4!AC45</f>
        <v>0.42857142857142855</v>
      </c>
      <c r="Y23" s="18">
        <f t="shared" si="1"/>
        <v>0.42857142857142855</v>
      </c>
      <c r="Z23" s="7"/>
      <c r="AA23" s="7"/>
      <c r="AB23" s="7"/>
      <c r="AC23" s="8"/>
    </row>
    <row r="24" spans="2:29" x14ac:dyDescent="0.3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P24" s="9"/>
      <c r="Q24" s="67" t="str">
        <f>Sheet2!AB46</f>
        <v>August</v>
      </c>
      <c r="R24" s="68"/>
      <c r="S24" s="16">
        <f>Sheet2!AC46</f>
        <v>0.42857142857142855</v>
      </c>
      <c r="T24" s="15">
        <f t="shared" si="0"/>
        <v>0.42857142857142855</v>
      </c>
      <c r="U24" s="7"/>
      <c r="V24" s="67" t="str">
        <f>Sheet4!AB46</f>
        <v>August</v>
      </c>
      <c r="W24" s="68"/>
      <c r="X24" s="16">
        <f>Sheet4!AC46</f>
        <v>0.38095238095238093</v>
      </c>
      <c r="Y24" s="18">
        <f t="shared" si="1"/>
        <v>0.38095238095238093</v>
      </c>
      <c r="Z24" s="7"/>
      <c r="AA24" s="7"/>
      <c r="AB24" s="7"/>
      <c r="AC24" s="8"/>
    </row>
    <row r="25" spans="2:29" x14ac:dyDescent="0.3">
      <c r="B25" s="9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9"/>
      <c r="Q25" s="67" t="str">
        <f>Sheet2!AB47</f>
        <v>May</v>
      </c>
      <c r="R25" s="68"/>
      <c r="S25" s="16">
        <f>Sheet2!AC47</f>
        <v>0.38095238095238093</v>
      </c>
      <c r="T25" s="15">
        <f t="shared" si="0"/>
        <v>0.38095238095238093</v>
      </c>
      <c r="U25" s="7"/>
      <c r="V25" s="67" t="str">
        <f>Sheet4!AB47</f>
        <v>November</v>
      </c>
      <c r="W25" s="68"/>
      <c r="X25" s="16">
        <f>Sheet4!AC47</f>
        <v>0.38095238095238093</v>
      </c>
      <c r="Y25" s="18">
        <f t="shared" si="1"/>
        <v>0.38095238095238093</v>
      </c>
      <c r="Z25" s="7"/>
      <c r="AA25" s="7"/>
      <c r="AB25" s="7"/>
      <c r="AC25" s="8"/>
    </row>
    <row r="26" spans="2:29" x14ac:dyDescent="0.3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  <c r="P26" s="9"/>
      <c r="Q26" s="67" t="str">
        <f>Sheet2!AB48</f>
        <v>September</v>
      </c>
      <c r="R26" s="68"/>
      <c r="S26" s="16">
        <f>Sheet2!AC48</f>
        <v>0.38095238095238093</v>
      </c>
      <c r="T26" s="15">
        <f t="shared" si="0"/>
        <v>0.38095238095238093</v>
      </c>
      <c r="U26" s="7"/>
      <c r="V26" s="67" t="str">
        <f>Sheet4!AB48</f>
        <v>July</v>
      </c>
      <c r="W26" s="68"/>
      <c r="X26" s="16">
        <f>Sheet4!AC48</f>
        <v>0.33333333333333331</v>
      </c>
      <c r="Y26" s="18">
        <f t="shared" si="1"/>
        <v>0.33333333333333331</v>
      </c>
      <c r="Z26" s="7"/>
      <c r="AA26" s="7"/>
      <c r="AB26" s="7"/>
      <c r="AC26" s="8"/>
    </row>
    <row r="27" spans="2:29" x14ac:dyDescent="0.3"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9"/>
      <c r="Q27" s="50" t="str">
        <f>"Since 2002, during the month of "&amp;Q15&amp;" the "&amp;Q13&amp;" market closed above the monthly open "&amp;TEXT(S15,"0%")&amp;" of the time."</f>
        <v>Since 2002, during the month of February the Soybeans (Globex) market closed above the monthly open 76% of the time.</v>
      </c>
      <c r="R27" s="51"/>
      <c r="S27" s="51"/>
      <c r="T27" s="52"/>
      <c r="U27" s="7"/>
      <c r="V27" s="50" t="str">
        <f>"Since 2002, during the month of "&amp;V15&amp;" the "&amp;V13&amp;" market closed above the monthly open "&amp;TEXT(X15,"0%")&amp;" of the time."</f>
        <v>Since 2002, during the month of January the Corn (Globex) market closed above the monthly open 67% of the time.</v>
      </c>
      <c r="W27" s="51"/>
      <c r="X27" s="51"/>
      <c r="Y27" s="52"/>
      <c r="Z27" s="7"/>
      <c r="AA27" s="7"/>
      <c r="AB27" s="7"/>
      <c r="AC27" s="8"/>
    </row>
    <row r="28" spans="2:29" x14ac:dyDescent="0.3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  <c r="Q28" s="53"/>
      <c r="R28" s="54"/>
      <c r="S28" s="54"/>
      <c r="T28" s="55"/>
      <c r="U28" s="7"/>
      <c r="V28" s="53"/>
      <c r="W28" s="54"/>
      <c r="X28" s="54"/>
      <c r="Y28" s="55"/>
      <c r="Z28" s="7"/>
      <c r="AA28" s="7"/>
      <c r="AB28" s="7"/>
      <c r="AC28" s="8"/>
    </row>
    <row r="29" spans="2:29" x14ac:dyDescent="0.3">
      <c r="B29" s="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53"/>
      <c r="R29" s="54"/>
      <c r="S29" s="54"/>
      <c r="T29" s="55"/>
      <c r="U29" s="7"/>
      <c r="V29" s="53"/>
      <c r="W29" s="54"/>
      <c r="X29" s="54"/>
      <c r="Y29" s="55"/>
      <c r="Z29" s="7"/>
      <c r="AA29" s="7"/>
      <c r="AB29" s="7"/>
      <c r="AC29" s="8"/>
    </row>
    <row r="30" spans="2:29" x14ac:dyDescent="0.3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9"/>
      <c r="Q30" s="56"/>
      <c r="R30" s="57"/>
      <c r="S30" s="57"/>
      <c r="T30" s="58"/>
      <c r="U30" s="7"/>
      <c r="V30" s="56"/>
      <c r="W30" s="57"/>
      <c r="X30" s="57"/>
      <c r="Y30" s="58"/>
      <c r="Z30" s="7"/>
      <c r="AA30" s="7"/>
      <c r="AB30" s="7"/>
      <c r="AC30" s="8"/>
    </row>
    <row r="31" spans="2:29" x14ac:dyDescent="0.3"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9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8"/>
    </row>
    <row r="32" spans="2:29" x14ac:dyDescent="0.3">
      <c r="B32" s="9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9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8"/>
    </row>
    <row r="33" spans="1:29" x14ac:dyDescent="0.3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  <c r="P33" s="10"/>
      <c r="Q33" s="7"/>
      <c r="R33" s="7"/>
      <c r="S33" s="7"/>
      <c r="T33" s="7"/>
      <c r="U33" s="7"/>
      <c r="V33" s="7"/>
      <c r="W33" s="7"/>
      <c r="X33" s="7"/>
      <c r="Y33" s="7"/>
      <c r="Z33" s="11"/>
      <c r="AA33" s="11"/>
      <c r="AB33" s="11"/>
      <c r="AC33" s="12"/>
    </row>
    <row r="34" spans="1:29" x14ac:dyDescent="0.3">
      <c r="B34" s="93" t="str">
        <f>MainDisplay!$A$37</f>
        <v>June Months' Percent Change From Open to Close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5"/>
      <c r="P34" s="13"/>
      <c r="Q34" s="62" t="str">
        <f>MainDisplay!$A$37</f>
        <v>June Months' Percent Change From Open to Close</v>
      </c>
      <c r="R34" s="63"/>
      <c r="S34" s="63"/>
      <c r="T34" s="63"/>
      <c r="U34" s="63"/>
      <c r="V34" s="63"/>
      <c r="W34" s="63"/>
      <c r="X34" s="63"/>
      <c r="Y34" s="64"/>
      <c r="Z34" s="5"/>
      <c r="AA34" s="5"/>
      <c r="AB34" s="5"/>
      <c r="AC34" s="6"/>
    </row>
    <row r="35" spans="1:29" x14ac:dyDescent="0.3"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  <c r="P35" s="9"/>
      <c r="Q35" s="59" t="str">
        <f>Q13</f>
        <v>Soybeans (Globex)</v>
      </c>
      <c r="R35" s="60"/>
      <c r="S35" s="60"/>
      <c r="T35" s="61"/>
      <c r="U35" s="7"/>
      <c r="V35" s="59" t="str">
        <f>V13</f>
        <v>Corn (Globex)</v>
      </c>
      <c r="W35" s="60"/>
      <c r="X35" s="60"/>
      <c r="Y35" s="61"/>
      <c r="Z35" s="7"/>
      <c r="AA35" s="7"/>
      <c r="AB35" s="7"/>
      <c r="AC35" s="8"/>
    </row>
    <row r="36" spans="1:29" x14ac:dyDescent="0.3">
      <c r="B36" s="14" t="s">
        <v>46</v>
      </c>
      <c r="C36" s="86" t="s">
        <v>47</v>
      </c>
      <c r="D36" s="86"/>
      <c r="E36" s="86" t="s">
        <v>48</v>
      </c>
      <c r="F36" s="86"/>
      <c r="G36" s="86" t="s">
        <v>49</v>
      </c>
      <c r="H36" s="87"/>
      <c r="I36" s="14" t="s">
        <v>46</v>
      </c>
      <c r="J36" s="86" t="s">
        <v>47</v>
      </c>
      <c r="K36" s="86"/>
      <c r="L36" s="86" t="s">
        <v>48</v>
      </c>
      <c r="M36" s="86"/>
      <c r="N36" s="86" t="s">
        <v>49</v>
      </c>
      <c r="O36" s="87"/>
      <c r="P36" s="9"/>
      <c r="Q36" s="65" t="s">
        <v>57</v>
      </c>
      <c r="R36" s="66"/>
      <c r="S36" s="66"/>
      <c r="T36" s="66"/>
      <c r="U36" s="7"/>
      <c r="V36" s="65" t="s">
        <v>57</v>
      </c>
      <c r="W36" s="66"/>
      <c r="X36" s="66"/>
      <c r="Y36" s="66"/>
      <c r="Z36" s="7"/>
      <c r="AA36" s="7"/>
      <c r="AB36" s="7"/>
      <c r="AC36" s="8"/>
    </row>
    <row r="37" spans="1:29" x14ac:dyDescent="0.3">
      <c r="A37" s="3" t="str">
        <f>B37&amp;" Months' Percent Change From Open to Close"</f>
        <v>June Months' Percent Change From Open to Close</v>
      </c>
      <c r="B37" s="31" t="s">
        <v>42</v>
      </c>
      <c r="C37" s="83">
        <f>Sheet2!U25</f>
        <v>0.15991156963890935</v>
      </c>
      <c r="D37" s="83"/>
      <c r="E37" s="83">
        <f>Sheet2!V25</f>
        <v>-0.22227822580645162</v>
      </c>
      <c r="F37" s="83"/>
      <c r="G37" s="83">
        <f>Sheet2!W25</f>
        <v>-1.5515330624307351E-2</v>
      </c>
      <c r="H37" s="88"/>
      <c r="I37" s="22" t="str">
        <f>B37</f>
        <v>June</v>
      </c>
      <c r="J37" s="83">
        <f>Sheet4!U25</f>
        <v>0.26800670016750416</v>
      </c>
      <c r="K37" s="84"/>
      <c r="L37" s="83">
        <f>Sheet4!V25</f>
        <v>-0.17376830892143807</v>
      </c>
      <c r="M37" s="84"/>
      <c r="N37" s="83">
        <f>Sheet4!W25</f>
        <v>-2.2413070800167571E-2</v>
      </c>
      <c r="O37" s="85"/>
      <c r="P37" s="9"/>
      <c r="Q37" s="33">
        <f>Sheet2!AL37</f>
        <v>39601</v>
      </c>
      <c r="R37" s="34"/>
      <c r="S37" s="17">
        <f>Sheet2!AM37</f>
        <v>0.15991156963890935</v>
      </c>
      <c r="T37" s="19">
        <f>S37</f>
        <v>0.15991156963890935</v>
      </c>
      <c r="U37" s="7"/>
      <c r="V37" s="33">
        <f>Sheet4!AL37</f>
        <v>39601</v>
      </c>
      <c r="W37" s="34"/>
      <c r="X37" s="17">
        <f>Sheet4!AM37</f>
        <v>0.26800670016750416</v>
      </c>
      <c r="Y37" s="19">
        <f>X37</f>
        <v>0.26800670016750416</v>
      </c>
      <c r="Z37" s="7"/>
      <c r="AA37" s="7"/>
      <c r="AB37" s="7"/>
      <c r="AC37" s="8"/>
    </row>
    <row r="38" spans="1:29" ht="14.45" customHeight="1" x14ac:dyDescent="0.3">
      <c r="B38" s="78" t="str">
        <f>B7&amp;":"</f>
        <v>ZSE:</v>
      </c>
      <c r="C38" s="78" t="str">
        <f>I7&amp;":"</f>
        <v>ZCE:</v>
      </c>
      <c r="D38" s="74" t="str">
        <f>D8</f>
        <v>Soybeans (Globex) Versus Corn (Globex)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6"/>
      <c r="P38" s="9"/>
      <c r="Q38" s="33">
        <f>Sheet2!AL38</f>
        <v>42156</v>
      </c>
      <c r="R38" s="34"/>
      <c r="S38" s="17">
        <f>Sheet2!AM38</f>
        <v>0.11412459720730397</v>
      </c>
      <c r="T38" s="19">
        <f t="shared" ref="T38:T56" si="2">S38</f>
        <v>0.11412459720730397</v>
      </c>
      <c r="U38" s="7"/>
      <c r="V38" s="33">
        <f>Sheet4!AL38</f>
        <v>42156</v>
      </c>
      <c r="W38" s="34"/>
      <c r="X38" s="17">
        <f>Sheet4!AM38</f>
        <v>0.23109843081312412</v>
      </c>
      <c r="Y38" s="19">
        <f t="shared" ref="Y38:Y56" si="3">X38</f>
        <v>0.23109843081312412</v>
      </c>
      <c r="Z38" s="7"/>
      <c r="AA38" s="7"/>
      <c r="AB38" s="7"/>
      <c r="AC38" s="8"/>
    </row>
    <row r="39" spans="1:29" ht="13.9" customHeight="1" x14ac:dyDescent="0.3">
      <c r="B39" s="99"/>
      <c r="C39" s="79"/>
      <c r="D39" s="76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8"/>
      <c r="P39" s="9"/>
      <c r="Q39" s="33">
        <f>Sheet2!AL39</f>
        <v>39234</v>
      </c>
      <c r="R39" s="34"/>
      <c r="S39" s="17">
        <f>Sheet2!AM39</f>
        <v>9.1950464396284834E-2</v>
      </c>
      <c r="T39" s="19">
        <f t="shared" si="2"/>
        <v>9.1950464396284834E-2</v>
      </c>
      <c r="U39" s="7"/>
      <c r="V39" s="33">
        <f>Sheet4!AL39</f>
        <v>37410</v>
      </c>
      <c r="W39" s="34"/>
      <c r="X39" s="17">
        <f>Sheet4!AM39</f>
        <v>0.14858490566037735</v>
      </c>
      <c r="Y39" s="19">
        <f t="shared" si="3"/>
        <v>0.14858490566037735</v>
      </c>
      <c r="Z39" s="7"/>
      <c r="AA39" s="7"/>
      <c r="AB39" s="7"/>
      <c r="AC39" s="8"/>
    </row>
    <row r="40" spans="1:29" x14ac:dyDescent="0.3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9"/>
      <c r="Q40" s="33">
        <f>Sheet2!AL40</f>
        <v>38869</v>
      </c>
      <c r="R40" s="34"/>
      <c r="S40" s="17">
        <f>Sheet2!AM40</f>
        <v>7.2813442481688931E-2</v>
      </c>
      <c r="T40" s="19">
        <f t="shared" si="2"/>
        <v>7.2813442481688931E-2</v>
      </c>
      <c r="U40" s="7"/>
      <c r="V40" s="33">
        <f>Sheet4!AL40</f>
        <v>41061</v>
      </c>
      <c r="W40" s="34"/>
      <c r="X40" s="17">
        <f>Sheet4!AM40</f>
        <v>0.13805468399820708</v>
      </c>
      <c r="Y40" s="19">
        <f t="shared" si="3"/>
        <v>0.13805468399820708</v>
      </c>
      <c r="Z40" s="7"/>
      <c r="AA40" s="7"/>
      <c r="AB40" s="7"/>
      <c r="AC40" s="8"/>
    </row>
    <row r="41" spans="1:29" x14ac:dyDescent="0.3">
      <c r="B41" s="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/>
      <c r="P41" s="9"/>
      <c r="Q41" s="33">
        <f>Sheet2!AL41</f>
        <v>42522</v>
      </c>
      <c r="R41" s="34"/>
      <c r="S41" s="17">
        <f>Sheet2!AM41</f>
        <v>6.9061413673232902E-2</v>
      </c>
      <c r="T41" s="19">
        <f t="shared" si="2"/>
        <v>6.9061413673232902E-2</v>
      </c>
      <c r="U41" s="7"/>
      <c r="V41" s="33">
        <f>Sheet4!AL41</f>
        <v>43983</v>
      </c>
      <c r="W41" s="34"/>
      <c r="X41" s="17">
        <f>Sheet4!AM41</f>
        <v>7.6804915514592939E-2</v>
      </c>
      <c r="Y41" s="19">
        <f t="shared" si="3"/>
        <v>7.6804915514592939E-2</v>
      </c>
      <c r="Z41" s="7"/>
      <c r="AA41" s="7"/>
      <c r="AB41" s="7"/>
      <c r="AC41" s="8"/>
    </row>
    <row r="42" spans="1:29" x14ac:dyDescent="0.3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  <c r="P42" s="9"/>
      <c r="Q42" s="33">
        <f>Sheet2!AL42</f>
        <v>41061</v>
      </c>
      <c r="R42" s="34"/>
      <c r="S42" s="17">
        <f>Sheet2!AM42</f>
        <v>6.488905463360059E-2</v>
      </c>
      <c r="T42" s="19">
        <f t="shared" si="2"/>
        <v>6.488905463360059E-2</v>
      </c>
      <c r="U42" s="7"/>
      <c r="V42" s="33">
        <f>Sheet4!AL42</f>
        <v>38504</v>
      </c>
      <c r="W42" s="34"/>
      <c r="X42" s="17">
        <f>Sheet4!AM42</f>
        <v>4.7457627118644069E-2</v>
      </c>
      <c r="Y42" s="19">
        <f t="shared" si="3"/>
        <v>4.7457627118644069E-2</v>
      </c>
      <c r="Z42" s="7"/>
      <c r="AA42" s="7"/>
      <c r="AB42" s="7"/>
      <c r="AC42" s="8"/>
    </row>
    <row r="43" spans="1:29" x14ac:dyDescent="0.3">
      <c r="B43" s="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  <c r="P43" s="9"/>
      <c r="Q43" s="33">
        <f>Sheet2!AL43</f>
        <v>43619</v>
      </c>
      <c r="R43" s="34"/>
      <c r="S43" s="17">
        <f>Sheet2!AM43</f>
        <v>5.3953753925206967E-2</v>
      </c>
      <c r="T43" s="19">
        <f t="shared" si="2"/>
        <v>5.3953753925206967E-2</v>
      </c>
      <c r="U43" s="7"/>
      <c r="V43" s="33">
        <f>Sheet4!AL43</f>
        <v>40330</v>
      </c>
      <c r="W43" s="34"/>
      <c r="X43" s="17">
        <f>Sheet4!AM43</f>
        <v>4.1114982578397213E-2</v>
      </c>
      <c r="Y43" s="19">
        <f t="shared" si="3"/>
        <v>4.1114982578397213E-2</v>
      </c>
      <c r="Z43" s="7"/>
      <c r="AA43" s="7"/>
      <c r="AB43" s="7"/>
      <c r="AC43" s="8"/>
    </row>
    <row r="44" spans="1:29" x14ac:dyDescent="0.3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  <c r="P44" s="9"/>
      <c r="Q44" s="33">
        <f>Sheet2!AL44</f>
        <v>43983</v>
      </c>
      <c r="R44" s="34"/>
      <c r="S44" s="17">
        <f>Sheet2!AM44</f>
        <v>4.5939537640782457E-2</v>
      </c>
      <c r="T44" s="19">
        <f t="shared" si="2"/>
        <v>4.5939537640782457E-2</v>
      </c>
      <c r="U44" s="7"/>
      <c r="V44" s="33">
        <f>Sheet4!AL44</f>
        <v>38869</v>
      </c>
      <c r="W44" s="34"/>
      <c r="X44" s="17">
        <f>Sheet4!AM44</f>
        <v>3.5820895522388062E-2</v>
      </c>
      <c r="Y44" s="19">
        <f t="shared" si="3"/>
        <v>3.5820895522388062E-2</v>
      </c>
      <c r="Z44" s="7"/>
      <c r="AA44" s="7"/>
      <c r="AB44" s="7"/>
      <c r="AC44" s="8"/>
    </row>
    <row r="45" spans="1:29" x14ac:dyDescent="0.3"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8"/>
      <c r="P45" s="9"/>
      <c r="Q45" s="33">
        <f>Sheet2!AL45</f>
        <v>42887</v>
      </c>
      <c r="R45" s="34"/>
      <c r="S45" s="17">
        <f>Sheet2!AM45</f>
        <v>4.2588042588042586E-2</v>
      </c>
      <c r="T45" s="19">
        <f t="shared" si="2"/>
        <v>4.2588042588042586E-2</v>
      </c>
      <c r="U45" s="7"/>
      <c r="V45" s="33">
        <f>Sheet4!AL45</f>
        <v>42887</v>
      </c>
      <c r="W45" s="34"/>
      <c r="X45" s="17">
        <f>Sheet4!AM45</f>
        <v>2.6262626262626262E-2</v>
      </c>
      <c r="Y45" s="19">
        <f t="shared" si="3"/>
        <v>2.6262626262626262E-2</v>
      </c>
      <c r="Z45" s="7"/>
      <c r="AA45" s="7"/>
      <c r="AB45" s="7"/>
      <c r="AC45" s="8"/>
    </row>
    <row r="46" spans="1:29" x14ac:dyDescent="0.3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8"/>
      <c r="P46" s="9"/>
      <c r="Q46" s="33">
        <f>Sheet2!AL46</f>
        <v>37410</v>
      </c>
      <c r="R46" s="34"/>
      <c r="S46" s="17">
        <f>Sheet2!AM46</f>
        <v>0</v>
      </c>
      <c r="T46" s="19">
        <f t="shared" si="2"/>
        <v>0</v>
      </c>
      <c r="U46" s="7"/>
      <c r="V46" s="33">
        <f>Sheet4!AL46</f>
        <v>43619</v>
      </c>
      <c r="W46" s="34"/>
      <c r="X46" s="17">
        <f>Sheet4!AM46</f>
        <v>1.2316715542521995E-2</v>
      </c>
      <c r="Y46" s="19">
        <f t="shared" si="3"/>
        <v>1.2316715542521995E-2</v>
      </c>
      <c r="Z46" s="7"/>
      <c r="AA46" s="7"/>
      <c r="AB46" s="7"/>
      <c r="AC46" s="8"/>
    </row>
    <row r="47" spans="1:29" x14ac:dyDescent="0.3">
      <c r="B47" s="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/>
      <c r="P47" s="9"/>
      <c r="Q47" s="33">
        <f>Sheet2!AL47</f>
        <v>38504</v>
      </c>
      <c r="R47" s="34"/>
      <c r="S47" s="17">
        <f>Sheet2!AM47</f>
        <v>-1.5515330624307351E-2</v>
      </c>
      <c r="T47" s="19">
        <f t="shared" si="2"/>
        <v>-1.5515330624307351E-2</v>
      </c>
      <c r="U47" s="7"/>
      <c r="V47" s="33">
        <f>Sheet4!AL47</f>
        <v>43252</v>
      </c>
      <c r="W47" s="34"/>
      <c r="X47" s="17">
        <f>Sheet4!AM47</f>
        <v>-5.7142857142857141E-2</v>
      </c>
      <c r="Y47" s="19">
        <f t="shared" si="3"/>
        <v>-5.7142857142857141E-2</v>
      </c>
      <c r="Z47" s="7"/>
      <c r="AA47" s="7"/>
      <c r="AB47" s="7"/>
      <c r="AC47" s="8"/>
    </row>
    <row r="48" spans="1:29" x14ac:dyDescent="0.3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9"/>
      <c r="Q48" s="33">
        <f>Sheet2!AL48</f>
        <v>40330</v>
      </c>
      <c r="R48" s="34"/>
      <c r="S48" s="17">
        <f>Sheet2!AM48</f>
        <v>-3.9126963002395529E-2</v>
      </c>
      <c r="T48" s="19">
        <f t="shared" si="2"/>
        <v>-3.9126963002395529E-2</v>
      </c>
      <c r="U48" s="7"/>
      <c r="V48" s="33">
        <f>Sheet4!AL48</f>
        <v>37774</v>
      </c>
      <c r="W48" s="34"/>
      <c r="X48" s="17">
        <f>Sheet4!AM48</f>
        <v>-8.0164439876670088E-2</v>
      </c>
      <c r="Y48" s="19">
        <f t="shared" si="3"/>
        <v>-8.0164439876670088E-2</v>
      </c>
      <c r="Z48" s="7"/>
      <c r="AA48" s="7"/>
      <c r="AB48" s="7"/>
      <c r="AC48" s="8"/>
    </row>
    <row r="49" spans="2:29" x14ac:dyDescent="0.3">
      <c r="B49" s="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8"/>
      <c r="P49" s="9"/>
      <c r="Q49" s="33">
        <f>Sheet2!AL49</f>
        <v>40695</v>
      </c>
      <c r="R49" s="34"/>
      <c r="S49" s="17">
        <f>Sheet2!AM49</f>
        <v>-6.0617059891107078E-2</v>
      </c>
      <c r="T49" s="19">
        <f t="shared" si="2"/>
        <v>-6.0617059891107078E-2</v>
      </c>
      <c r="U49" s="7"/>
      <c r="V49" s="33">
        <f>Sheet4!AL49</f>
        <v>42522</v>
      </c>
      <c r="W49" s="34"/>
      <c r="X49" s="17">
        <f>Sheet4!AM49</f>
        <v>-8.1632653061224483E-2</v>
      </c>
      <c r="Y49" s="19">
        <f t="shared" si="3"/>
        <v>-8.1632653061224483E-2</v>
      </c>
      <c r="Z49" s="7"/>
      <c r="AA49" s="7"/>
      <c r="AB49" s="7"/>
      <c r="AC49" s="8"/>
    </row>
    <row r="50" spans="2:29" x14ac:dyDescent="0.3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9"/>
      <c r="Q50" s="33">
        <f>Sheet2!AL50</f>
        <v>44348</v>
      </c>
      <c r="R50" s="34"/>
      <c r="S50" s="17">
        <f>Sheet2!AM50</f>
        <v>-9.2736705577172507E-2</v>
      </c>
      <c r="T50" s="19">
        <f t="shared" si="2"/>
        <v>-9.2736705577172507E-2</v>
      </c>
      <c r="U50" s="7"/>
      <c r="V50" s="33">
        <f>Sheet4!AL50</f>
        <v>41792</v>
      </c>
      <c r="W50" s="34"/>
      <c r="X50" s="17">
        <f>Sheet4!AM50</f>
        <v>-8.5483870967741932E-2</v>
      </c>
      <c r="Y50" s="19">
        <f t="shared" si="3"/>
        <v>-8.5483870967741932E-2</v>
      </c>
      <c r="Z50" s="7"/>
      <c r="AA50" s="7"/>
      <c r="AB50" s="7"/>
      <c r="AC50" s="8"/>
    </row>
    <row r="51" spans="2:29" x14ac:dyDescent="0.3">
      <c r="B51" s="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8"/>
      <c r="P51" s="9"/>
      <c r="Q51" s="33">
        <f>Sheet2!AL51</f>
        <v>37774</v>
      </c>
      <c r="R51" s="34"/>
      <c r="S51" s="17">
        <f>Sheet2!AM51</f>
        <v>-0.1095890410958904</v>
      </c>
      <c r="T51" s="19">
        <f t="shared" si="2"/>
        <v>-0.1095890410958904</v>
      </c>
      <c r="U51" s="7"/>
      <c r="V51" s="33">
        <f>Sheet4!AL51</f>
        <v>41428</v>
      </c>
      <c r="W51" s="34"/>
      <c r="X51" s="17">
        <f>Sheet4!AM51</f>
        <v>-9.5575221238938052E-2</v>
      </c>
      <c r="Y51" s="19">
        <f t="shared" si="3"/>
        <v>-9.5575221238938052E-2</v>
      </c>
      <c r="Z51" s="7"/>
      <c r="AA51" s="7"/>
      <c r="AB51" s="7"/>
      <c r="AC51" s="8"/>
    </row>
    <row r="52" spans="2:29" x14ac:dyDescent="0.3"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8"/>
      <c r="P52" s="9"/>
      <c r="Q52" s="33">
        <f>Sheet2!AL52</f>
        <v>44713</v>
      </c>
      <c r="R52" s="34"/>
      <c r="S52" s="17">
        <f>Sheet2!AM52</f>
        <v>-0.13587198103422729</v>
      </c>
      <c r="T52" s="19">
        <f t="shared" si="2"/>
        <v>-0.13587198103422729</v>
      </c>
      <c r="U52" s="7"/>
      <c r="V52" s="33">
        <f>Sheet4!AL52</f>
        <v>39234</v>
      </c>
      <c r="W52" s="34"/>
      <c r="X52" s="17">
        <f>Sheet4!AM52</f>
        <v>-0.10064102564102564</v>
      </c>
      <c r="Y52" s="19">
        <f t="shared" si="3"/>
        <v>-0.10064102564102564</v>
      </c>
      <c r="Z52" s="7"/>
      <c r="AA52" s="7"/>
      <c r="AB52" s="7"/>
      <c r="AC52" s="8"/>
    </row>
    <row r="53" spans="2:29" x14ac:dyDescent="0.3"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8"/>
      <c r="P53" s="9"/>
      <c r="Q53" s="33">
        <f>Sheet2!AL53</f>
        <v>43252</v>
      </c>
      <c r="R53" s="34"/>
      <c r="S53" s="17">
        <f>Sheet2!AM53</f>
        <v>-0.13662006377238164</v>
      </c>
      <c r="T53" s="19">
        <f t="shared" si="2"/>
        <v>-0.13662006377238164</v>
      </c>
      <c r="U53" s="7"/>
      <c r="V53" s="33">
        <f>Sheet4!AL53</f>
        <v>44348</v>
      </c>
      <c r="W53" s="34"/>
      <c r="X53" s="17">
        <f>Sheet4!AM53</f>
        <v>-0.11636636636636637</v>
      </c>
      <c r="Y53" s="19">
        <f t="shared" si="3"/>
        <v>-0.11636636636636637</v>
      </c>
      <c r="Z53" s="7"/>
      <c r="AA53" s="7"/>
      <c r="AB53" s="7"/>
      <c r="AC53" s="8"/>
    </row>
    <row r="54" spans="2:29" x14ac:dyDescent="0.3"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8"/>
      <c r="P54" s="9"/>
      <c r="Q54" s="33">
        <f>Sheet2!AL54</f>
        <v>41428</v>
      </c>
      <c r="R54" s="34"/>
      <c r="S54" s="17">
        <f>Sheet2!AM54</f>
        <v>-0.17058628684995031</v>
      </c>
      <c r="T54" s="19">
        <f t="shared" si="2"/>
        <v>-0.17058628684995031</v>
      </c>
      <c r="U54" s="7"/>
      <c r="V54" s="33">
        <f>Sheet4!AL54</f>
        <v>38139</v>
      </c>
      <c r="W54" s="34"/>
      <c r="X54" s="17">
        <f>Sheet4!AM54</f>
        <v>-0.11735537190082644</v>
      </c>
      <c r="Y54" s="19">
        <f t="shared" si="3"/>
        <v>-0.11735537190082644</v>
      </c>
      <c r="Z54" s="7"/>
      <c r="AA54" s="7"/>
      <c r="AB54" s="7"/>
      <c r="AC54" s="8"/>
    </row>
    <row r="55" spans="2:29" x14ac:dyDescent="0.3">
      <c r="B55" s="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  <c r="P55" s="9"/>
      <c r="Q55" s="33">
        <f>Sheet2!AL55</f>
        <v>39965</v>
      </c>
      <c r="R55" s="34"/>
      <c r="S55" s="17">
        <f>Sheet2!AM55</f>
        <v>-0.17284991568296795</v>
      </c>
      <c r="T55" s="19">
        <f t="shared" si="2"/>
        <v>-0.17284991568296795</v>
      </c>
      <c r="U55" s="7"/>
      <c r="V55" s="33">
        <f>Sheet4!AL55</f>
        <v>39965</v>
      </c>
      <c r="W55" s="34"/>
      <c r="X55" s="17">
        <f>Sheet4!AM55</f>
        <v>-0.15428900402993667</v>
      </c>
      <c r="Y55" s="19">
        <f t="shared" si="3"/>
        <v>-0.15428900402993667</v>
      </c>
      <c r="Z55" s="7"/>
      <c r="AA55" s="7"/>
      <c r="AB55" s="7"/>
      <c r="AC55" s="8"/>
    </row>
    <row r="56" spans="2:29" ht="13.9" customHeight="1" x14ac:dyDescent="0.3">
      <c r="B56" s="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9"/>
      <c r="Q56" s="33">
        <f>Sheet2!AL56</f>
        <v>38139</v>
      </c>
      <c r="R56" s="34"/>
      <c r="S56" s="17">
        <f>Sheet2!AM56</f>
        <v>-0.19202898550724637</v>
      </c>
      <c r="T56" s="19">
        <f t="shared" si="2"/>
        <v>-0.19202898550724637</v>
      </c>
      <c r="U56" s="7"/>
      <c r="V56" s="33">
        <f>Sheet4!AL56</f>
        <v>40695</v>
      </c>
      <c r="W56" s="34"/>
      <c r="X56" s="17">
        <f>Sheet4!AM56</f>
        <v>-0.17376830892143807</v>
      </c>
      <c r="Y56" s="19">
        <f t="shared" si="3"/>
        <v>-0.17376830892143807</v>
      </c>
      <c r="Z56" s="7"/>
      <c r="AA56" s="7"/>
      <c r="AB56" s="7"/>
      <c r="AC56" s="8"/>
    </row>
    <row r="57" spans="2:29" ht="13.9" customHeight="1" x14ac:dyDescent="0.3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8"/>
      <c r="P57" s="9"/>
      <c r="Q57" s="33">
        <f>Sheet2!AL57</f>
        <v>41792</v>
      </c>
      <c r="R57" s="34"/>
      <c r="S57" s="17">
        <f>Sheet2!AM57</f>
        <v>-0.22227822580645162</v>
      </c>
      <c r="T57" s="19">
        <f t="shared" ref="T57" si="4">S57</f>
        <v>-0.22227822580645162</v>
      </c>
      <c r="U57" s="7"/>
      <c r="V57" s="33">
        <f>Sheet4!AL57</f>
        <v>44713</v>
      </c>
      <c r="W57" s="34"/>
      <c r="X57" s="17">
        <f>Sheet4!AM57</f>
        <v>-0.17777777777777778</v>
      </c>
      <c r="Y57" s="19">
        <f t="shared" ref="Y57" si="5">X57</f>
        <v>-0.17777777777777778</v>
      </c>
      <c r="Z57" s="7"/>
      <c r="AA57" s="7"/>
      <c r="AB57" s="7"/>
      <c r="AC57" s="8"/>
    </row>
    <row r="58" spans="2:29" ht="13.9" customHeight="1" x14ac:dyDescent="0.3">
      <c r="B58" s="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8"/>
      <c r="P58" s="9"/>
      <c r="Q58" s="35" t="str">
        <f>"During "&amp;TEXT(Q37,"MMMM-YY")&amp;" the "&amp;Q35&amp;" market gained the maximum of "&amp;TEXT(S37,"0.00%")&amp;"."</f>
        <v>During June-08 the Soybeans (Globex) market gained the maximum of 15.99%.</v>
      </c>
      <c r="R58" s="36"/>
      <c r="S58" s="36"/>
      <c r="T58" s="37"/>
      <c r="U58" s="7"/>
      <c r="V58" s="44" t="str">
        <f>"During "&amp;TEXT(V37,"MMMM-YY")&amp;" the "&amp;V35&amp;" market gained the maximum "&amp;TEXT(X37,"0.00%")&amp;"."</f>
        <v>During June-08 the Corn (Globex) market gained the maximum 26.80%.</v>
      </c>
      <c r="W58" s="45"/>
      <c r="X58" s="45"/>
      <c r="Y58" s="46"/>
      <c r="Z58" s="7"/>
      <c r="AA58" s="7"/>
      <c r="AB58" s="7"/>
      <c r="AC58" s="8"/>
    </row>
    <row r="59" spans="2:29" ht="13.9" customHeight="1" x14ac:dyDescent="0.3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8"/>
      <c r="P59" s="9"/>
      <c r="Q59" s="38"/>
      <c r="R59" s="39"/>
      <c r="S59" s="39"/>
      <c r="T59" s="40"/>
      <c r="U59" s="7"/>
      <c r="V59" s="44"/>
      <c r="W59" s="45"/>
      <c r="X59" s="45"/>
      <c r="Y59" s="46"/>
      <c r="Z59" s="7"/>
      <c r="AA59" s="7"/>
      <c r="AB59" s="7"/>
      <c r="AC59" s="8"/>
    </row>
    <row r="60" spans="2:29" x14ac:dyDescent="0.3"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2"/>
      <c r="P60" s="10"/>
      <c r="Q60" s="41"/>
      <c r="R60" s="42"/>
      <c r="S60" s="42"/>
      <c r="T60" s="43"/>
      <c r="U60" s="11"/>
      <c r="V60" s="47"/>
      <c r="W60" s="48"/>
      <c r="X60" s="48"/>
      <c r="Y60" s="49"/>
      <c r="Z60" s="11"/>
      <c r="AA60" s="11"/>
      <c r="AB60" s="11"/>
      <c r="AC60" s="12"/>
    </row>
    <row r="61" spans="2:29" x14ac:dyDescent="0.3">
      <c r="B61" s="27" t="s">
        <v>64</v>
      </c>
      <c r="C61" s="28"/>
      <c r="D61" s="28"/>
      <c r="E61" s="28"/>
      <c r="F61" s="28"/>
      <c r="G61" s="28" t="s">
        <v>59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9"/>
    </row>
    <row r="62" spans="2:29" x14ac:dyDescent="0.3">
      <c r="N62" s="3"/>
      <c r="O62" s="3"/>
      <c r="P62" s="32">
        <f>IF(LEN(RTD("cqg.rtd",,"ContractData",B7,"TickSize",,"T"))-2&lt;0,0,LEN(RTD("cqg.rtd",,"ContractData",B7,"TickSize",,"T"))-2)</f>
        <v>2</v>
      </c>
      <c r="Q62" s="32">
        <f>IF(LEN(RTD("cqg.rtd",,"ContractData",I7,"TickSize",,"T"))-2&lt;0,0,LEN(RTD("cqg.rtd",,"ContractData",I7,"TickSize",,"T"))-2)</f>
        <v>2</v>
      </c>
      <c r="R62" s="3"/>
    </row>
    <row r="63" spans="2:29" x14ac:dyDescent="0.3">
      <c r="N63" s="3"/>
      <c r="O63" s="3"/>
      <c r="P63" s="25" t="str">
        <f>IF(P62=0,"#",IF(P62=1,"#.0",IF(P62=2,"#.00",IF(P62=3,"#.000",IF(P62=4,"#.0000",IF(P62=5,"#.00000",IF(P62=6,"#.000000",IF(P62=7,"#.0000000"))))))))</f>
        <v>#.00</v>
      </c>
      <c r="Q63" s="25" t="str">
        <f>IF(Q62=0,"#",IF(Q62=1,"#.0",IF(Q62=2,"#.00",IF(Q62=3,"#.000",IF(Q62=4,"#.0000",IF(Q62=5,"#.00000",IF(Q62=6,"#.000000",IF(Q62=7,"#.0000000"))))))))</f>
        <v>#.00</v>
      </c>
      <c r="R63" s="3"/>
    </row>
    <row r="64" spans="2:29" x14ac:dyDescent="0.3">
      <c r="N64" s="3"/>
      <c r="O64" s="3"/>
      <c r="P64" s="25"/>
      <c r="Q64" s="3"/>
      <c r="R64" s="3"/>
    </row>
    <row r="65" spans="14:18" x14ac:dyDescent="0.3">
      <c r="N65" s="3"/>
      <c r="O65" s="3"/>
      <c r="P65" s="26"/>
      <c r="R65" s="3"/>
    </row>
    <row r="66" spans="14:18" x14ac:dyDescent="0.3">
      <c r="N66" s="3"/>
      <c r="O66" s="3"/>
      <c r="P66" s="3"/>
      <c r="R66" s="3"/>
    </row>
  </sheetData>
  <sheetProtection algorithmName="SHA-512" hashValue="hLQGpU+VlTlyYoDDE2MWfeTj77M6UjYfUsM/XoRIz7YQ9cNbiszb1WmcaLDnqqrFjQHEEWFh6rRuBygKvMxG4w==" saltValue="Phte+rJVmCl64AFR8E6ZXA==" spinCount="100000" sheet="1" objects="1" scenarios="1" selectLockedCells="1"/>
  <mergeCells count="145">
    <mergeCell ref="B34:O35"/>
    <mergeCell ref="V35:Y35"/>
    <mergeCell ref="B38:B39"/>
    <mergeCell ref="B2:D3"/>
    <mergeCell ref="Z2:AC3"/>
    <mergeCell ref="E2:Y3"/>
    <mergeCell ref="C6:D6"/>
    <mergeCell ref="C7:D7"/>
    <mergeCell ref="E6:F6"/>
    <mergeCell ref="E7:F7"/>
    <mergeCell ref="G6:H6"/>
    <mergeCell ref="G7:H7"/>
    <mergeCell ref="J6:K6"/>
    <mergeCell ref="L6:M6"/>
    <mergeCell ref="N6:O6"/>
    <mergeCell ref="J7:K7"/>
    <mergeCell ref="L7:M7"/>
    <mergeCell ref="N7:O7"/>
    <mergeCell ref="B4:O5"/>
    <mergeCell ref="B8:B9"/>
    <mergeCell ref="V5:W5"/>
    <mergeCell ref="X5:Y5"/>
    <mergeCell ref="Z5:AA5"/>
    <mergeCell ref="P8:AC8"/>
    <mergeCell ref="AB10:AC10"/>
    <mergeCell ref="P9:Q9"/>
    <mergeCell ref="V9:W9"/>
    <mergeCell ref="X9:Y9"/>
    <mergeCell ref="P10:Q10"/>
    <mergeCell ref="R10:S10"/>
    <mergeCell ref="T10:U10"/>
    <mergeCell ref="AB5:AC5"/>
    <mergeCell ref="P4:AC4"/>
    <mergeCell ref="V6:W6"/>
    <mergeCell ref="X6:Y6"/>
    <mergeCell ref="Z6:AA6"/>
    <mergeCell ref="AB6:AC6"/>
    <mergeCell ref="T6:U6"/>
    <mergeCell ref="Z9:AA9"/>
    <mergeCell ref="AB9:AC9"/>
    <mergeCell ref="R9:S9"/>
    <mergeCell ref="T9:U9"/>
    <mergeCell ref="P5:Q5"/>
    <mergeCell ref="P6:Q6"/>
    <mergeCell ref="R5:S5"/>
    <mergeCell ref="T5:U5"/>
    <mergeCell ref="R6:S6"/>
    <mergeCell ref="Q18:R18"/>
    <mergeCell ref="Q19:R19"/>
    <mergeCell ref="C8:C9"/>
    <mergeCell ref="D8:N9"/>
    <mergeCell ref="C38:C39"/>
    <mergeCell ref="D38:N39"/>
    <mergeCell ref="V10:W10"/>
    <mergeCell ref="X10:Y10"/>
    <mergeCell ref="Z10:AA10"/>
    <mergeCell ref="Q12:R12"/>
    <mergeCell ref="V13:Y13"/>
    <mergeCell ref="V14:Y14"/>
    <mergeCell ref="J37:K37"/>
    <mergeCell ref="L37:M37"/>
    <mergeCell ref="N37:O37"/>
    <mergeCell ref="C36:D36"/>
    <mergeCell ref="E36:F36"/>
    <mergeCell ref="G36:H36"/>
    <mergeCell ref="C37:D37"/>
    <mergeCell ref="E37:F37"/>
    <mergeCell ref="G37:H37"/>
    <mergeCell ref="J36:K36"/>
    <mergeCell ref="L36:M36"/>
    <mergeCell ref="N36:O36"/>
    <mergeCell ref="Q25:R25"/>
    <mergeCell ref="Q26:R26"/>
    <mergeCell ref="Q13:T13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Q14:T14"/>
    <mergeCell ref="Q20:R20"/>
    <mergeCell ref="Q21:R21"/>
    <mergeCell ref="Q22:R22"/>
    <mergeCell ref="Q23:R23"/>
    <mergeCell ref="Q24:R24"/>
    <mergeCell ref="Q15:R15"/>
    <mergeCell ref="Q16:R16"/>
    <mergeCell ref="Q17:R17"/>
    <mergeCell ref="Q55:R55"/>
    <mergeCell ref="Q56:R56"/>
    <mergeCell ref="Q47:R47"/>
    <mergeCell ref="Q48:R48"/>
    <mergeCell ref="Q49:R49"/>
    <mergeCell ref="Q50:R50"/>
    <mergeCell ref="Q51:R51"/>
    <mergeCell ref="Q42:R42"/>
    <mergeCell ref="Q43:R43"/>
    <mergeCell ref="Q44:R44"/>
    <mergeCell ref="Q45:R45"/>
    <mergeCell ref="Q46:R46"/>
    <mergeCell ref="V42:W42"/>
    <mergeCell ref="Q35:T35"/>
    <mergeCell ref="Q34:Y34"/>
    <mergeCell ref="Q36:T36"/>
    <mergeCell ref="V36:Y36"/>
    <mergeCell ref="V37:W37"/>
    <mergeCell ref="Q52:R52"/>
    <mergeCell ref="Q53:R53"/>
    <mergeCell ref="Q54:R54"/>
    <mergeCell ref="Q37:R37"/>
    <mergeCell ref="Q38:R38"/>
    <mergeCell ref="Q39:R39"/>
    <mergeCell ref="Q40:R40"/>
    <mergeCell ref="Q41:R41"/>
    <mergeCell ref="Q57:R57"/>
    <mergeCell ref="Q58:T60"/>
    <mergeCell ref="V58:Y60"/>
    <mergeCell ref="V57:W57"/>
    <mergeCell ref="V53:W53"/>
    <mergeCell ref="V54:W54"/>
    <mergeCell ref="V55:W55"/>
    <mergeCell ref="V56:W56"/>
    <mergeCell ref="Q27:T30"/>
    <mergeCell ref="V27:Y30"/>
    <mergeCell ref="V48:W48"/>
    <mergeCell ref="V49:W49"/>
    <mergeCell ref="V50:W50"/>
    <mergeCell ref="V51:W51"/>
    <mergeCell ref="V52:W52"/>
    <mergeCell ref="V43:W43"/>
    <mergeCell ref="V44:W44"/>
    <mergeCell ref="V45:W45"/>
    <mergeCell ref="V46:W46"/>
    <mergeCell ref="V47:W47"/>
    <mergeCell ref="V38:W38"/>
    <mergeCell ref="V39:W39"/>
    <mergeCell ref="V40:W40"/>
    <mergeCell ref="V41:W41"/>
  </mergeCells>
  <conditionalFormatting sqref="Y15:Y26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{76A9AB12-BF60-4ABE-BEC6-DEC4D523DAC6}</x14:id>
        </ext>
      </extLst>
    </cfRule>
  </conditionalFormatting>
  <conditionalFormatting sqref="T15:T26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{57C523E6-A45D-44F1-AF14-CFCEA3C0C7A1}</x14:id>
        </ext>
      </extLst>
    </cfRule>
  </conditionalFormatting>
  <conditionalFormatting sqref="T37:T57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{3ABBFE4B-50FB-4F5B-AF16-3339050BBD91}</x14:id>
        </ext>
      </extLst>
    </cfRule>
  </conditionalFormatting>
  <conditionalFormatting sqref="Y37:Y56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{A6D5CB7C-C8D2-4B7A-A3A5-DEE013B86B31}</x14:id>
        </ext>
      </extLst>
    </cfRule>
  </conditionalFormatting>
  <conditionalFormatting sqref="Y57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{F44B2F05-1F3A-4B0E-AAD9-CCC137009798}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A9AB12-BF60-4ABE-BEC6-DEC4D523DA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Y15:Y26</xm:sqref>
        </x14:conditionalFormatting>
        <x14:conditionalFormatting xmlns:xm="http://schemas.microsoft.com/office/excel/2006/main">
          <x14:cfRule type="dataBar" id="{57C523E6-A45D-44F1-AF14-CFCEA3C0C7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T15:T26</xm:sqref>
        </x14:conditionalFormatting>
        <x14:conditionalFormatting xmlns:xm="http://schemas.microsoft.com/office/excel/2006/main">
          <x14:cfRule type="dataBar" id="{3ABBFE4B-50FB-4F5B-AF16-3339050BBD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T37:T57</xm:sqref>
        </x14:conditionalFormatting>
        <x14:conditionalFormatting xmlns:xm="http://schemas.microsoft.com/office/excel/2006/main">
          <x14:cfRule type="dataBar" id="{A6D5CB7C-C8D2-4B7A-A3A5-DEE013B86B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Y37:Y56</xm:sqref>
        </x14:conditionalFormatting>
        <x14:conditionalFormatting xmlns:xm="http://schemas.microsoft.com/office/excel/2006/main">
          <x14:cfRule type="dataBar" id="{F44B2F05-1F3A-4B0E-AAD9-CCC1370097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Sheet2!$R$28:$R$39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8"/>
  <sheetViews>
    <sheetView workbookViewId="0">
      <selection sqref="A1:XFD1048576"/>
    </sheetView>
  </sheetViews>
  <sheetFormatPr defaultColWidth="8.85546875" defaultRowHeight="15" x14ac:dyDescent="0.25"/>
  <cols>
    <col min="1" max="1" width="8.140625" style="125" customWidth="1"/>
    <col min="2" max="2" width="11.85546875" style="126" customWidth="1"/>
    <col min="3" max="3" width="10.5703125" style="127" customWidth="1"/>
    <col min="4" max="4" width="9.7109375" style="127" customWidth="1"/>
    <col min="5" max="5" width="9.85546875" style="127" customWidth="1"/>
    <col min="6" max="6" width="9.7109375" style="127" customWidth="1"/>
    <col min="7" max="7" width="4.7109375" style="122" customWidth="1"/>
    <col min="8" max="8" width="10.5703125" style="125" customWidth="1"/>
    <col min="9" max="9" width="9.42578125" style="125" customWidth="1"/>
    <col min="10" max="10" width="11.140625" style="125" customWidth="1"/>
    <col min="11" max="11" width="26.85546875" style="125" customWidth="1"/>
    <col min="12" max="12" width="13.28515625" style="125" customWidth="1"/>
    <col min="13" max="13" width="17" style="125" customWidth="1"/>
    <col min="14" max="14" width="24.42578125" style="125" customWidth="1"/>
    <col min="15" max="15" width="27.5703125" style="125" customWidth="1"/>
    <col min="16" max="16384" width="8.85546875" style="125"/>
  </cols>
  <sheetData>
    <row r="1" spans="1:15" x14ac:dyDescent="0.25">
      <c r="B1" s="126" t="s">
        <v>3</v>
      </c>
      <c r="C1" s="127" t="s">
        <v>0</v>
      </c>
      <c r="D1" s="127" t="s">
        <v>1</v>
      </c>
      <c r="E1" s="127" t="s">
        <v>2</v>
      </c>
      <c r="F1" s="127" t="s">
        <v>12</v>
      </c>
      <c r="H1" s="127"/>
      <c r="I1" s="127"/>
      <c r="J1" s="125" t="s">
        <v>4</v>
      </c>
      <c r="K1" s="125" t="s">
        <v>5</v>
      </c>
      <c r="L1" s="125" t="s">
        <v>6</v>
      </c>
      <c r="M1" s="125" t="s">
        <v>7</v>
      </c>
      <c r="N1" s="125" t="s">
        <v>9</v>
      </c>
      <c r="O1" s="125" t="s">
        <v>10</v>
      </c>
    </row>
    <row r="2" spans="1:15" x14ac:dyDescent="0.25">
      <c r="A2" s="125">
        <v>0</v>
      </c>
      <c r="B2" s="126">
        <f xml:space="preserve"> TRUNC(RTD("cqg.rtd",,"StudyData", $K$2, "Bar", "", "Time", $J$2,$A2, $O$2, "", "","False"))</f>
        <v>44958</v>
      </c>
      <c r="C2" s="127">
        <f xml:space="preserve"> RTD("cqg.rtd",,"StudyData", $K$2, "Bar", "", "Open", $J$2, $A2, $O$2,$N$2,,$L$2,$M$2)</f>
        <v>1537.5</v>
      </c>
      <c r="D2" s="127">
        <f xml:space="preserve"> RTD("cqg.rtd",,"StudyData", $K$2, "Bar", "", "High", $J$2, $A2, $O$2,$N$2,,$L$2,$M$2)</f>
        <v>1542.75</v>
      </c>
      <c r="E2" s="127">
        <f xml:space="preserve"> RTD("cqg.rtd",,"StudyData", $K$2, "Bar", "", "Low", $J$2, $A2, $O$2,$N$2,,$L$2,$M$2)</f>
        <v>1510.75</v>
      </c>
      <c r="F2" s="127">
        <f xml:space="preserve"> RTD("cqg.rtd",,"StudyData", $K$2, "Bar", "", "Close", $J$2, $A2, $O$2,$N$2,,$L$2,$M$2)</f>
        <v>1531.75</v>
      </c>
      <c r="H2" s="128"/>
      <c r="I2" s="127"/>
      <c r="J2" s="125" t="s">
        <v>60</v>
      </c>
      <c r="K2" s="125" t="str">
        <f>MainDisplay!B7</f>
        <v>ZSE</v>
      </c>
      <c r="L2" s="125" t="b">
        <v>0</v>
      </c>
      <c r="M2" s="125" t="s">
        <v>8</v>
      </c>
      <c r="O2" s="125" t="s">
        <v>11</v>
      </c>
    </row>
    <row r="3" spans="1:15" x14ac:dyDescent="0.25">
      <c r="A3" s="125">
        <f>A2-1</f>
        <v>-1</v>
      </c>
      <c r="B3" s="126">
        <f xml:space="preserve"> TRUNC(RTD("cqg.rtd",,"StudyData", $K$2, "Bar", "", "Time", $J$2,$A3, $O$2, "", "","False"))</f>
        <v>44929</v>
      </c>
      <c r="C3" s="127">
        <f xml:space="preserve"> RTD("cqg.rtd",,"StudyData", $K$2, "Bar", "", "Open", $J$2, $A3, $O$2,$N$2,,$L$2,$M$2)</f>
        <v>1524.25</v>
      </c>
      <c r="D3" s="127">
        <f xml:space="preserve"> RTD("cqg.rtd",,"StudyData", $K$2, "Bar", "", "High", $J$2, $A3, $O$2,$N$2,,$L$2,$M$2)</f>
        <v>1548.5</v>
      </c>
      <c r="E3" s="127">
        <f xml:space="preserve"> RTD("cqg.rtd",,"StudyData", $K$2, "Bar", "", "Low", $J$2, $A3, $O$2,$N$2,,$L$2,$M$2)</f>
        <v>1465</v>
      </c>
      <c r="F3" s="127">
        <f xml:space="preserve"> RTD("cqg.rtd",,"StudyData", $K$2, "Bar", "", "Close", $J$2, $A3, $O$2,$N$2,,$L$2,$M$2)</f>
        <v>1538</v>
      </c>
      <c r="H3" s="128"/>
      <c r="I3" s="122"/>
    </row>
    <row r="4" spans="1:15" x14ac:dyDescent="0.25">
      <c r="A4" s="125">
        <f t="shared" ref="A4:A67" si="0">A3-1</f>
        <v>-2</v>
      </c>
      <c r="B4" s="126">
        <f xml:space="preserve"> TRUNC(RTD("cqg.rtd",,"StudyData", $K$2, "Bar", "", "Time", $J$2,$A4, $O$2, "", "","False"))</f>
        <v>44896</v>
      </c>
      <c r="C4" s="127">
        <f xml:space="preserve"> RTD("cqg.rtd",,"StudyData", $K$2, "Bar", "", "Open", $J$2, $A4, $O$2,$N$2,,$L$2,$M$2)</f>
        <v>1466</v>
      </c>
      <c r="D4" s="127">
        <f xml:space="preserve"> RTD("cqg.rtd",,"StudyData", $K$2, "Bar", "", "High", $J$2, $A4, $O$2,$N$2,,$L$2,$M$2)</f>
        <v>1537.5</v>
      </c>
      <c r="E4" s="127">
        <f xml:space="preserve"> RTD("cqg.rtd",,"StudyData", $K$2, "Bar", "", "Low", $J$2, $A4, $O$2,$N$2,,$L$2,$M$2)</f>
        <v>1425.25</v>
      </c>
      <c r="F4" s="127">
        <f xml:space="preserve"> RTD("cqg.rtd",,"StudyData", $K$2, "Bar", "", "Close", $J$2, $A4, $O$2,$N$2,,$L$2,$M$2)</f>
        <v>1524</v>
      </c>
      <c r="H4" s="128"/>
      <c r="I4" s="122"/>
      <c r="K4" s="129"/>
    </row>
    <row r="5" spans="1:15" x14ac:dyDescent="0.25">
      <c r="A5" s="125">
        <f t="shared" si="0"/>
        <v>-3</v>
      </c>
      <c r="B5" s="126">
        <f xml:space="preserve"> TRUNC(RTD("cqg.rtd",,"StudyData", $K$2, "Bar", "", "Time", $J$2,$A5, $O$2, "", "","False"))</f>
        <v>44866</v>
      </c>
      <c r="C5" s="127">
        <f xml:space="preserve"> RTD("cqg.rtd",,"StudyData", $K$2, "Bar", "", "Open", $J$2, $A5, $O$2,$N$2,,$L$2,$M$2)</f>
        <v>1417</v>
      </c>
      <c r="D5" s="127">
        <f xml:space="preserve"> RTD("cqg.rtd",,"StudyData", $K$2, "Bar", "", "High", $J$2, $A5, $O$2,$N$2,,$L$2,$M$2)</f>
        <v>1478.5</v>
      </c>
      <c r="E5" s="127">
        <f xml:space="preserve"> RTD("cqg.rtd",,"StudyData", $K$2, "Bar", "", "Low", $J$2, $A5, $O$2,$N$2,,$L$2,$M$2)</f>
        <v>1406.75</v>
      </c>
      <c r="F5" s="127">
        <f xml:space="preserve"> RTD("cqg.rtd",,"StudyData", $K$2, "Bar", "", "Close", $J$2, $A5, $O$2,$N$2,,$L$2,$M$2)</f>
        <v>1469.5</v>
      </c>
      <c r="H5" s="128"/>
      <c r="I5" s="122"/>
    </row>
    <row r="6" spans="1:15" x14ac:dyDescent="0.25">
      <c r="A6" s="125">
        <f t="shared" si="0"/>
        <v>-4</v>
      </c>
      <c r="B6" s="126">
        <f xml:space="preserve"> TRUNC(RTD("cqg.rtd",,"StudyData", $K$2, "Bar", "", "Time", $J$2,$A6, $O$2, "", "","False"))</f>
        <v>44837</v>
      </c>
      <c r="C6" s="127">
        <f xml:space="preserve"> RTD("cqg.rtd",,"StudyData", $K$2, "Bar", "", "Open", $J$2, $A6, $O$2,$N$2,,$L$2,$M$2)</f>
        <v>1364</v>
      </c>
      <c r="D6" s="127">
        <f xml:space="preserve"> RTD("cqg.rtd",,"StudyData", $K$2, "Bar", "", "High", $J$2, $A6, $O$2,$N$2,,$L$2,$M$2)</f>
        <v>1424</v>
      </c>
      <c r="E6" s="127">
        <f xml:space="preserve"> RTD("cqg.rtd",,"StudyData", $K$2, "Bar", "", "Low", $J$2, $A6, $O$2,$N$2,,$L$2,$M$2)</f>
        <v>1350</v>
      </c>
      <c r="F6" s="127">
        <f xml:space="preserve"> RTD("cqg.rtd",,"StudyData", $K$2, "Bar", "", "Close", $J$2, $A6, $O$2,$N$2,,$L$2,$M$2)</f>
        <v>1419.5</v>
      </c>
      <c r="H6" s="128"/>
      <c r="I6" s="122"/>
    </row>
    <row r="7" spans="1:15" x14ac:dyDescent="0.25">
      <c r="A7" s="125">
        <f t="shared" si="0"/>
        <v>-5</v>
      </c>
      <c r="B7" s="126">
        <f xml:space="preserve"> TRUNC(RTD("cqg.rtd",,"StudyData", $K$2, "Bar", "", "Time", $J$2,$A7, $O$2, "", "","False"))</f>
        <v>44805</v>
      </c>
      <c r="C7" s="127">
        <f xml:space="preserve"> RTD("cqg.rtd",,"StudyData", $K$2, "Bar", "", "Open", $J$2, $A7, $O$2,$N$2,,$L$2,$M$2)</f>
        <v>1420</v>
      </c>
      <c r="D7" s="127">
        <f xml:space="preserve"> RTD("cqg.rtd",,"StudyData", $K$2, "Bar", "", "High", $J$2, $A7, $O$2,$N$2,,$L$2,$M$2)</f>
        <v>1508.75</v>
      </c>
      <c r="E7" s="127">
        <f xml:space="preserve"> RTD("cqg.rtd",,"StudyData", $K$2, "Bar", "", "Low", $J$2, $A7, $O$2,$N$2,,$L$2,$M$2)</f>
        <v>1363.25</v>
      </c>
      <c r="F7" s="127">
        <f xml:space="preserve"> RTD("cqg.rtd",,"StudyData", $K$2, "Bar", "", "Close", $J$2, $A7, $O$2,$N$2,,$L$2,$M$2)</f>
        <v>1364.75</v>
      </c>
      <c r="H7" s="128"/>
      <c r="I7" s="122"/>
    </row>
    <row r="8" spans="1:15" x14ac:dyDescent="0.25">
      <c r="A8" s="125">
        <f t="shared" si="0"/>
        <v>-6</v>
      </c>
      <c r="B8" s="126">
        <f xml:space="preserve"> TRUNC(RTD("cqg.rtd",,"StudyData", $K$2, "Bar", "", "Time", $J$2,$A8, $O$2, "", "","False"))</f>
        <v>44774</v>
      </c>
      <c r="C8" s="127">
        <f xml:space="preserve"> RTD("cqg.rtd",,"StudyData", $K$2, "Bar", "", "Open", $J$2, $A8, $O$2,$N$2,,$L$2,$M$2)</f>
        <v>1477.5</v>
      </c>
      <c r="D8" s="127">
        <f xml:space="preserve"> RTD("cqg.rtd",,"StudyData", $K$2, "Bar", "", "High", $J$2, $A8, $O$2,$N$2,,$L$2,$M$2)</f>
        <v>1484.5</v>
      </c>
      <c r="E8" s="127">
        <f xml:space="preserve"> RTD("cqg.rtd",,"StudyData", $K$2, "Bar", "", "Low", $J$2, $A8, $O$2,$N$2,,$L$2,$M$2)</f>
        <v>1356</v>
      </c>
      <c r="F8" s="127">
        <f xml:space="preserve"> RTD("cqg.rtd",,"StudyData", $K$2, "Bar", "", "Close", $J$2, $A8, $O$2,$N$2,,$L$2,$M$2)</f>
        <v>1422.5</v>
      </c>
      <c r="H8" s="128"/>
      <c r="I8" s="122"/>
    </row>
    <row r="9" spans="1:15" x14ac:dyDescent="0.25">
      <c r="A9" s="125">
        <f t="shared" si="0"/>
        <v>-7</v>
      </c>
      <c r="B9" s="126">
        <f xml:space="preserve"> TRUNC(RTD("cqg.rtd",,"StudyData", $K$2, "Bar", "", "Time", $J$2,$A9, $O$2, "", "","False"))</f>
        <v>44743</v>
      </c>
      <c r="C9" s="127">
        <f xml:space="preserve"> RTD("cqg.rtd",,"StudyData", $K$2, "Bar", "", "Open", $J$2, $A9, $O$2,$N$2,,$L$2,$M$2)</f>
        <v>1462.25</v>
      </c>
      <c r="D9" s="127">
        <f xml:space="preserve"> RTD("cqg.rtd",,"StudyData", $K$2, "Bar", "", "High", $J$2, $A9, $O$2,$N$2,,$L$2,$M$2)</f>
        <v>1489</v>
      </c>
      <c r="E9" s="127">
        <f xml:space="preserve"> RTD("cqg.rtd",,"StudyData", $K$2, "Bar", "", "Low", $J$2, $A9, $O$2,$N$2,,$L$2,$M$2)</f>
        <v>1288.5</v>
      </c>
      <c r="F9" s="127">
        <f xml:space="preserve"> RTD("cqg.rtd",,"StudyData", $K$2, "Bar", "", "Close", $J$2, $A9, $O$2,$N$2,,$L$2,$M$2)</f>
        <v>1468.5</v>
      </c>
      <c r="H9" s="128"/>
      <c r="I9" s="122"/>
    </row>
    <row r="10" spans="1:15" x14ac:dyDescent="0.25">
      <c r="A10" s="125">
        <f t="shared" si="0"/>
        <v>-8</v>
      </c>
      <c r="B10" s="126">
        <f xml:space="preserve"> TRUNC(RTD("cqg.rtd",,"StudyData", $K$2, "Bar", "", "Time", $J$2,$A10, $O$2, "", "","False"))</f>
        <v>44713</v>
      </c>
      <c r="C10" s="127">
        <f xml:space="preserve"> RTD("cqg.rtd",,"StudyData", $K$2, "Bar", "", "Open", $J$2, $A10, $O$2,$N$2,,$L$2,$M$2)</f>
        <v>1687.25</v>
      </c>
      <c r="D10" s="127">
        <f xml:space="preserve"> RTD("cqg.rtd",,"StudyData", $K$2, "Bar", "", "High", $J$2, $A10, $O$2,$N$2,,$L$2,$M$2)</f>
        <v>1784</v>
      </c>
      <c r="E10" s="127">
        <f xml:space="preserve"> RTD("cqg.rtd",,"StudyData", $K$2, "Bar", "", "Low", $J$2, $A10, $O$2,$N$2,,$L$2,$M$2)</f>
        <v>1399.25</v>
      </c>
      <c r="F10" s="127">
        <f xml:space="preserve"> RTD("cqg.rtd",,"StudyData", $K$2, "Bar", "", "Close", $J$2, $A10, $O$2,$N$2,,$L$2,$M$2)</f>
        <v>1458</v>
      </c>
      <c r="H10" s="128"/>
      <c r="I10" s="122"/>
    </row>
    <row r="11" spans="1:15" x14ac:dyDescent="0.25">
      <c r="A11" s="125">
        <f t="shared" si="0"/>
        <v>-9</v>
      </c>
      <c r="B11" s="126">
        <f xml:space="preserve"> TRUNC(RTD("cqg.rtd",,"StudyData", $K$2, "Bar", "", "Time", $J$2,$A11, $O$2, "", "","False"))</f>
        <v>44683</v>
      </c>
      <c r="C11" s="127">
        <f xml:space="preserve"> RTD("cqg.rtd",,"StudyData", $K$2, "Bar", "", "Open", $J$2, $A11, $O$2,$N$2,,$L$2,$M$2)</f>
        <v>1684.5</v>
      </c>
      <c r="D11" s="127">
        <f xml:space="preserve"> RTD("cqg.rtd",,"StudyData", $K$2, "Bar", "", "High", $J$2, $A11, $O$2,$N$2,,$L$2,$M$2)</f>
        <v>1749.25</v>
      </c>
      <c r="E11" s="127">
        <f xml:space="preserve"> RTD("cqg.rtd",,"StudyData", $K$2, "Bar", "", "Low", $J$2, $A11, $O$2,$N$2,,$L$2,$M$2)</f>
        <v>1578</v>
      </c>
      <c r="F11" s="127">
        <f xml:space="preserve"> RTD("cqg.rtd",,"StudyData", $K$2, "Bar", "", "Close", $J$2, $A11, $O$2,$N$2,,$L$2,$M$2)</f>
        <v>1683.25</v>
      </c>
      <c r="H11" s="128"/>
      <c r="I11" s="122"/>
    </row>
    <row r="12" spans="1:15" x14ac:dyDescent="0.25">
      <c r="A12" s="125">
        <f t="shared" si="0"/>
        <v>-10</v>
      </c>
      <c r="B12" s="126">
        <f xml:space="preserve"> TRUNC(RTD("cqg.rtd",,"StudyData", $K$2, "Bar", "", "Time", $J$2,$A12, $O$2, "", "","False"))</f>
        <v>44652</v>
      </c>
      <c r="C12" s="127">
        <f xml:space="preserve"> RTD("cqg.rtd",,"StudyData", $K$2, "Bar", "", "Open", $J$2, $A12, $O$2,$N$2,,$L$2,$M$2)</f>
        <v>1620.75</v>
      </c>
      <c r="D12" s="127">
        <f xml:space="preserve"> RTD("cqg.rtd",,"StudyData", $K$2, "Bar", "", "High", $J$2, $A12, $O$2,$N$2,,$L$2,$M$2)</f>
        <v>1734</v>
      </c>
      <c r="E12" s="127">
        <f xml:space="preserve"> RTD("cqg.rtd",,"StudyData", $K$2, "Bar", "", "Low", $J$2, $A12, $O$2,$N$2,,$L$2,$M$2)</f>
        <v>1576.75</v>
      </c>
      <c r="F12" s="127">
        <f xml:space="preserve"> RTD("cqg.rtd",,"StudyData", $K$2, "Bar", "", "Close", $J$2, $A12, $O$2,$N$2,,$L$2,$M$2)</f>
        <v>1684.75</v>
      </c>
      <c r="H12" s="128"/>
      <c r="I12" s="122"/>
    </row>
    <row r="13" spans="1:15" x14ac:dyDescent="0.25">
      <c r="A13" s="125">
        <f t="shared" si="0"/>
        <v>-11</v>
      </c>
      <c r="B13" s="126">
        <f xml:space="preserve"> TRUNC(RTD("cqg.rtd",,"StudyData", $K$2, "Bar", "", "Time", $J$2,$A13, $O$2, "", "","False"))</f>
        <v>44621</v>
      </c>
      <c r="C13" s="127">
        <f xml:space="preserve"> RTD("cqg.rtd",,"StudyData", $K$2, "Bar", "", "Open", $J$2, $A13, $O$2,$N$2,,$L$2,$M$2)</f>
        <v>1641.5</v>
      </c>
      <c r="D13" s="127">
        <f xml:space="preserve"> RTD("cqg.rtd",,"StudyData", $K$2, "Bar", "", "High", $J$2, $A13, $O$2,$N$2,,$L$2,$M$2)</f>
        <v>1736.5</v>
      </c>
      <c r="E13" s="127">
        <f xml:space="preserve"> RTD("cqg.rtd",,"StudyData", $K$2, "Bar", "", "Low", $J$2, $A13, $O$2,$N$2,,$L$2,$M$2)</f>
        <v>1613.5</v>
      </c>
      <c r="F13" s="127">
        <f xml:space="preserve"> RTD("cqg.rtd",,"StudyData", $K$2, "Bar", "", "Close", $J$2, $A13, $O$2,$N$2,,$L$2,$M$2)</f>
        <v>1618.25</v>
      </c>
      <c r="H13" s="128"/>
      <c r="I13" s="122"/>
    </row>
    <row r="14" spans="1:15" x14ac:dyDescent="0.25">
      <c r="A14" s="125">
        <f t="shared" si="0"/>
        <v>-12</v>
      </c>
      <c r="B14" s="126">
        <f xml:space="preserve"> TRUNC(RTD("cqg.rtd",,"StudyData", $K$2, "Bar", "", "Time", $J$2,$A14, $O$2, "", "","False"))</f>
        <v>44593</v>
      </c>
      <c r="C14" s="127">
        <f xml:space="preserve"> RTD("cqg.rtd",,"StudyData", $K$2, "Bar", "", "Open", $J$2, $A14, $O$2,$N$2,,$L$2,$M$2)</f>
        <v>1490</v>
      </c>
      <c r="D14" s="127">
        <f xml:space="preserve"> RTD("cqg.rtd",,"StudyData", $K$2, "Bar", "", "High", $J$2, $A14, $O$2,$N$2,,$L$2,$M$2)</f>
        <v>1759.25</v>
      </c>
      <c r="E14" s="127">
        <f xml:space="preserve"> RTD("cqg.rtd",,"StudyData", $K$2, "Bar", "", "Low", $J$2, $A14, $O$2,$N$2,,$L$2,$M$2)</f>
        <v>1485</v>
      </c>
      <c r="F14" s="127">
        <f xml:space="preserve"> RTD("cqg.rtd",,"StudyData", $K$2, "Bar", "", "Close", $J$2, $A14, $O$2,$N$2,,$L$2,$M$2)</f>
        <v>1636.75</v>
      </c>
      <c r="H14" s="128"/>
      <c r="I14" s="122"/>
    </row>
    <row r="15" spans="1:15" x14ac:dyDescent="0.25">
      <c r="A15" s="125">
        <f t="shared" si="0"/>
        <v>-13</v>
      </c>
      <c r="B15" s="126">
        <f xml:space="preserve"> TRUNC(RTD("cqg.rtd",,"StudyData", $K$2, "Bar", "", "Time", $J$2,$A15, $O$2, "", "","False"))</f>
        <v>44564</v>
      </c>
      <c r="C15" s="127">
        <f xml:space="preserve"> RTD("cqg.rtd",,"StudyData", $K$2, "Bar", "", "Open", $J$2, $A15, $O$2,$N$2,,$L$2,$M$2)</f>
        <v>1349</v>
      </c>
      <c r="D15" s="127">
        <f xml:space="preserve"> RTD("cqg.rtd",,"StudyData", $K$2, "Bar", "", "High", $J$2, $A15, $O$2,$N$2,,$L$2,$M$2)</f>
        <v>1496.75</v>
      </c>
      <c r="E15" s="127">
        <f xml:space="preserve"> RTD("cqg.rtd",,"StudyData", $K$2, "Bar", "", "Low", $J$2, $A15, $O$2,$N$2,,$L$2,$M$2)</f>
        <v>1342</v>
      </c>
      <c r="F15" s="127">
        <f xml:space="preserve"> RTD("cqg.rtd",,"StudyData", $K$2, "Bar", "", "Close", $J$2, $A15, $O$2,$N$2,,$L$2,$M$2)</f>
        <v>1490.5</v>
      </c>
      <c r="H15" s="128"/>
      <c r="I15" s="122"/>
    </row>
    <row r="16" spans="1:15" x14ac:dyDescent="0.25">
      <c r="A16" s="125">
        <f t="shared" si="0"/>
        <v>-14</v>
      </c>
      <c r="B16" s="126">
        <f xml:space="preserve"> TRUNC(RTD("cqg.rtd",,"StudyData", $K$2, "Bar", "", "Time", $J$2,$A16, $O$2, "", "","False"))</f>
        <v>44531</v>
      </c>
      <c r="C16" s="127">
        <f xml:space="preserve"> RTD("cqg.rtd",,"StudyData", $K$2, "Bar", "", "Open", $J$2, $A16, $O$2,$N$2,,$L$2,$M$2)</f>
        <v>1222</v>
      </c>
      <c r="D16" s="127">
        <f xml:space="preserve"> RTD("cqg.rtd",,"StudyData", $K$2, "Bar", "", "High", $J$2, $A16, $O$2,$N$2,,$L$2,$M$2)</f>
        <v>1384.5</v>
      </c>
      <c r="E16" s="127">
        <f xml:space="preserve"> RTD("cqg.rtd",,"StudyData", $K$2, "Bar", "", "Low", $J$2, $A16, $O$2,$N$2,,$L$2,$M$2)</f>
        <v>1216.25</v>
      </c>
      <c r="F16" s="127">
        <f xml:space="preserve"> RTD("cqg.rtd",,"StudyData", $K$2, "Bar", "", "Close", $J$2, $A16, $O$2,$N$2,,$L$2,$M$2)</f>
        <v>1339.25</v>
      </c>
      <c r="H16" s="128"/>
      <c r="I16" s="122"/>
    </row>
    <row r="17" spans="1:9" x14ac:dyDescent="0.25">
      <c r="A17" s="125">
        <f t="shared" si="0"/>
        <v>-15</v>
      </c>
      <c r="B17" s="126">
        <f xml:space="preserve"> TRUNC(RTD("cqg.rtd",,"StudyData", $K$2, "Bar", "", "Time", $J$2,$A17, $O$2, "", "","False"))</f>
        <v>44501</v>
      </c>
      <c r="C17" s="127">
        <f xml:space="preserve"> RTD("cqg.rtd",,"StudyData", $K$2, "Bar", "", "Open", $J$2, $A17, $O$2,$N$2,,$L$2,$M$2)</f>
        <v>1249</v>
      </c>
      <c r="D17" s="127">
        <f xml:space="preserve"> RTD("cqg.rtd",,"StudyData", $K$2, "Bar", "", "High", $J$2, $A17, $O$2,$N$2,,$L$2,$M$2)</f>
        <v>1289.25</v>
      </c>
      <c r="E17" s="127">
        <f xml:space="preserve"> RTD("cqg.rtd",,"StudyData", $K$2, "Bar", "", "Low", $J$2, $A17, $O$2,$N$2,,$L$2,$M$2)</f>
        <v>1181.25</v>
      </c>
      <c r="F17" s="127">
        <f xml:space="preserve"> RTD("cqg.rtd",,"StudyData", $K$2, "Bar", "", "Close", $J$2, $A17, $O$2,$N$2,,$L$2,$M$2)</f>
        <v>1217.25</v>
      </c>
      <c r="H17" s="128"/>
      <c r="I17" s="122"/>
    </row>
    <row r="18" spans="1:9" x14ac:dyDescent="0.25">
      <c r="A18" s="125">
        <f t="shared" si="0"/>
        <v>-16</v>
      </c>
      <c r="B18" s="126">
        <f xml:space="preserve"> TRUNC(RTD("cqg.rtd",,"StudyData", $K$2, "Bar", "", "Time", $J$2,$A18, $O$2, "", "","False"))</f>
        <v>44470</v>
      </c>
      <c r="C18" s="127">
        <f xml:space="preserve"> RTD("cqg.rtd",,"StudyData", $K$2, "Bar", "", "Open", $J$2, $A18, $O$2,$N$2,,$L$2,$M$2)</f>
        <v>1255</v>
      </c>
      <c r="D18" s="127">
        <f xml:space="preserve"> RTD("cqg.rtd",,"StudyData", $K$2, "Bar", "", "High", $J$2, $A18, $O$2,$N$2,,$L$2,$M$2)</f>
        <v>1266.25</v>
      </c>
      <c r="E18" s="127">
        <f xml:space="preserve"> RTD("cqg.rtd",,"StudyData", $K$2, "Bar", "", "Low", $J$2, $A18, $O$2,$N$2,,$L$2,$M$2)</f>
        <v>1184.5</v>
      </c>
      <c r="F18" s="127">
        <f xml:space="preserve"> RTD("cqg.rtd",,"StudyData", $K$2, "Bar", "", "Close", $J$2, $A18, $O$2,$N$2,,$L$2,$M$2)</f>
        <v>1249.5</v>
      </c>
      <c r="H18" s="128"/>
      <c r="I18" s="122"/>
    </row>
    <row r="19" spans="1:9" x14ac:dyDescent="0.25">
      <c r="A19" s="125">
        <f t="shared" si="0"/>
        <v>-17</v>
      </c>
      <c r="B19" s="126">
        <f xml:space="preserve"> TRUNC(RTD("cqg.rtd",,"StudyData", $K$2, "Bar", "", "Time", $J$2,$A19, $O$2, "", "","False"))</f>
        <v>44440</v>
      </c>
      <c r="C19" s="127">
        <f xml:space="preserve"> RTD("cqg.rtd",,"StudyData", $K$2, "Bar", "", "Open", $J$2, $A19, $O$2,$N$2,,$L$2,$M$2)</f>
        <v>1294</v>
      </c>
      <c r="D19" s="127">
        <f xml:space="preserve"> RTD("cqg.rtd",,"StudyData", $K$2, "Bar", "", "High", $J$2, $A19, $O$2,$N$2,,$L$2,$M$2)</f>
        <v>1308</v>
      </c>
      <c r="E19" s="127">
        <f xml:space="preserve"> RTD("cqg.rtd",,"StudyData", $K$2, "Bar", "", "Low", $J$2, $A19, $O$2,$N$2,,$L$2,$M$2)</f>
        <v>1249</v>
      </c>
      <c r="F19" s="127">
        <f xml:space="preserve"> RTD("cqg.rtd",,"StudyData", $K$2, "Bar", "", "Close", $J$2, $A19, $O$2,$N$2,,$L$2,$M$2)</f>
        <v>1256</v>
      </c>
      <c r="H19" s="128"/>
      <c r="I19" s="122"/>
    </row>
    <row r="20" spans="1:9" x14ac:dyDescent="0.25">
      <c r="A20" s="125">
        <f t="shared" si="0"/>
        <v>-18</v>
      </c>
      <c r="B20" s="126">
        <f xml:space="preserve"> TRUNC(RTD("cqg.rtd",,"StudyData", $K$2, "Bar", "", "Time", $J$2,$A20, $O$2, "", "","False"))</f>
        <v>44410</v>
      </c>
      <c r="C20" s="127">
        <f xml:space="preserve"> RTD("cqg.rtd",,"StudyData", $K$2, "Bar", "", "Open", $J$2, $A20, $O$2,$N$2,,$L$2,$M$2)</f>
        <v>1349</v>
      </c>
      <c r="D20" s="127">
        <f xml:space="preserve"> RTD("cqg.rtd",,"StudyData", $K$2, "Bar", "", "High", $J$2, $A20, $O$2,$N$2,,$L$2,$M$2)</f>
        <v>1379.75</v>
      </c>
      <c r="E20" s="127">
        <f xml:space="preserve"> RTD("cqg.rtd",,"StudyData", $K$2, "Bar", "", "Low", $J$2, $A20, $O$2,$N$2,,$L$2,$M$2)</f>
        <v>1277.25</v>
      </c>
      <c r="F20" s="127">
        <f xml:space="preserve"> RTD("cqg.rtd",,"StudyData", $K$2, "Bar", "", "Close", $J$2, $A20, $O$2,$N$2,,$L$2,$M$2)</f>
        <v>1292.5</v>
      </c>
      <c r="H20" s="128"/>
      <c r="I20" s="122"/>
    </row>
    <row r="21" spans="1:9" x14ac:dyDescent="0.25">
      <c r="A21" s="125">
        <f t="shared" si="0"/>
        <v>-19</v>
      </c>
      <c r="B21" s="126">
        <f xml:space="preserve"> TRUNC(RTD("cqg.rtd",,"StudyData", $K$2, "Bar", "", "Time", $J$2,$A21, $O$2, "", "","False"))</f>
        <v>44378</v>
      </c>
      <c r="C21" s="127">
        <f xml:space="preserve"> RTD("cqg.rtd",,"StudyData", $K$2, "Bar", "", "Open", $J$2, $A21, $O$2,$N$2,,$L$2,$M$2)</f>
        <v>1402.5</v>
      </c>
      <c r="D21" s="127">
        <f xml:space="preserve"> RTD("cqg.rtd",,"StudyData", $K$2, "Bar", "", "High", $J$2, $A21, $O$2,$N$2,,$L$2,$M$2)</f>
        <v>1423</v>
      </c>
      <c r="E21" s="127">
        <f xml:space="preserve"> RTD("cqg.rtd",,"StudyData", $K$2, "Bar", "", "Low", $J$2, $A21, $O$2,$N$2,,$L$2,$M$2)</f>
        <v>1300.5</v>
      </c>
      <c r="F21" s="127">
        <f xml:space="preserve"> RTD("cqg.rtd",,"StudyData", $K$2, "Bar", "", "Close", $J$2, $A21, $O$2,$N$2,,$L$2,$M$2)</f>
        <v>1349.25</v>
      </c>
      <c r="H21" s="128"/>
      <c r="I21" s="122"/>
    </row>
    <row r="22" spans="1:9" x14ac:dyDescent="0.25">
      <c r="A22" s="125">
        <f t="shared" si="0"/>
        <v>-20</v>
      </c>
      <c r="B22" s="126">
        <f xml:space="preserve"> TRUNC(RTD("cqg.rtd",,"StudyData", $K$2, "Bar", "", "Time", $J$2,$A22, $O$2, "", "","False"))</f>
        <v>44348</v>
      </c>
      <c r="C22" s="127">
        <f xml:space="preserve"> RTD("cqg.rtd",,"StudyData", $K$2, "Bar", "", "Open", $J$2, $A22, $O$2,$N$2,,$L$2,$M$2)</f>
        <v>1542</v>
      </c>
      <c r="D22" s="127">
        <f xml:space="preserve"> RTD("cqg.rtd",,"StudyData", $K$2, "Bar", "", "High", $J$2, $A22, $O$2,$N$2,,$L$2,$M$2)</f>
        <v>1623.5</v>
      </c>
      <c r="E22" s="127">
        <f xml:space="preserve"> RTD("cqg.rtd",,"StudyData", $K$2, "Bar", "", "Low", $J$2, $A22, $O$2,$N$2,,$L$2,$M$2)</f>
        <v>1259.75</v>
      </c>
      <c r="F22" s="127">
        <f xml:space="preserve"> RTD("cqg.rtd",,"StudyData", $K$2, "Bar", "", "Close", $J$2, $A22, $O$2,$N$2,,$L$2,$M$2)</f>
        <v>1399</v>
      </c>
      <c r="H22" s="128"/>
      <c r="I22" s="122"/>
    </row>
    <row r="23" spans="1:9" x14ac:dyDescent="0.25">
      <c r="A23" s="125">
        <f t="shared" si="0"/>
        <v>-21</v>
      </c>
      <c r="B23" s="126">
        <f xml:space="preserve"> TRUNC(RTD("cqg.rtd",,"StudyData", $K$2, "Bar", "", "Time", $J$2,$A23, $O$2, "", "","False"))</f>
        <v>44319</v>
      </c>
      <c r="C23" s="127">
        <f xml:space="preserve"> RTD("cqg.rtd",,"StudyData", $K$2, "Bar", "", "Open", $J$2, $A23, $O$2,$N$2,,$L$2,$M$2)</f>
        <v>1549.25</v>
      </c>
      <c r="D23" s="127">
        <f xml:space="preserve"> RTD("cqg.rtd",,"StudyData", $K$2, "Bar", "", "High", $J$2, $A23, $O$2,$N$2,,$L$2,$M$2)</f>
        <v>1667.5</v>
      </c>
      <c r="E23" s="127">
        <f xml:space="preserve"> RTD("cqg.rtd",,"StudyData", $K$2, "Bar", "", "Low", $J$2, $A23, $O$2,$N$2,,$L$2,$M$2)</f>
        <v>1489.25</v>
      </c>
      <c r="F23" s="127">
        <f xml:space="preserve"> RTD("cqg.rtd",,"StudyData", $K$2, "Bar", "", "Close", $J$2, $A23, $O$2,$N$2,,$L$2,$M$2)</f>
        <v>1530.5</v>
      </c>
      <c r="H23" s="128"/>
      <c r="I23" s="122"/>
    </row>
    <row r="24" spans="1:9" x14ac:dyDescent="0.25">
      <c r="A24" s="125">
        <f t="shared" si="0"/>
        <v>-22</v>
      </c>
      <c r="B24" s="126">
        <f xml:space="preserve"> TRUNC(RTD("cqg.rtd",,"StudyData", $K$2, "Bar", "", "Time", $J$2,$A24, $O$2, "", "","False"))</f>
        <v>44287</v>
      </c>
      <c r="C24" s="127">
        <f xml:space="preserve"> RTD("cqg.rtd",,"StudyData", $K$2, "Bar", "", "Open", $J$2, $A24, $O$2,$N$2,,$L$2,$M$2)</f>
        <v>1444</v>
      </c>
      <c r="D24" s="127">
        <f xml:space="preserve"> RTD("cqg.rtd",,"StudyData", $K$2, "Bar", "", "High", $J$2, $A24, $O$2,$N$2,,$L$2,$M$2)</f>
        <v>1574.75</v>
      </c>
      <c r="E24" s="127">
        <f xml:space="preserve"> RTD("cqg.rtd",,"StudyData", $K$2, "Bar", "", "Low", $J$2, $A24, $O$2,$N$2,,$L$2,$M$2)</f>
        <v>1378</v>
      </c>
      <c r="F24" s="127">
        <f xml:space="preserve"> RTD("cqg.rtd",,"StudyData", $K$2, "Bar", "", "Close", $J$2, $A24, $O$2,$N$2,,$L$2,$M$2)</f>
        <v>1534.25</v>
      </c>
      <c r="H24" s="128"/>
      <c r="I24" s="122"/>
    </row>
    <row r="25" spans="1:9" x14ac:dyDescent="0.25">
      <c r="A25" s="125">
        <f t="shared" si="0"/>
        <v>-23</v>
      </c>
      <c r="B25" s="126">
        <f xml:space="preserve"> TRUNC(RTD("cqg.rtd",,"StudyData", $K$2, "Bar", "", "Time", $J$2,$A25, $O$2, "", "","False"))</f>
        <v>44256</v>
      </c>
      <c r="C25" s="127">
        <f xml:space="preserve"> RTD("cqg.rtd",,"StudyData", $K$2, "Bar", "", "Open", $J$2, $A25, $O$2,$N$2,,$L$2,$M$2)</f>
        <v>1415</v>
      </c>
      <c r="D25" s="127">
        <f xml:space="preserve"> RTD("cqg.rtd",,"StudyData", $K$2, "Bar", "", "High", $J$2, $A25, $O$2,$N$2,,$L$2,$M$2)</f>
        <v>1460</v>
      </c>
      <c r="E25" s="127">
        <f xml:space="preserve"> RTD("cqg.rtd",,"StudyData", $K$2, "Bar", "", "Low", $J$2, $A25, $O$2,$N$2,,$L$2,$M$2)</f>
        <v>1364.25</v>
      </c>
      <c r="F25" s="127">
        <f xml:space="preserve"> RTD("cqg.rtd",,"StudyData", $K$2, "Bar", "", "Close", $J$2, $A25, $O$2,$N$2,,$L$2,$M$2)</f>
        <v>1436.75</v>
      </c>
      <c r="H25" s="128"/>
      <c r="I25" s="122"/>
    </row>
    <row r="26" spans="1:9" x14ac:dyDescent="0.25">
      <c r="A26" s="125">
        <f t="shared" si="0"/>
        <v>-24</v>
      </c>
      <c r="B26" s="126">
        <f xml:space="preserve"> TRUNC(RTD("cqg.rtd",,"StudyData", $K$2, "Bar", "", "Time", $J$2,$A26, $O$2, "", "","False"))</f>
        <v>44228</v>
      </c>
      <c r="C26" s="127">
        <f xml:space="preserve"> RTD("cqg.rtd",,"StudyData", $K$2, "Bar", "", "Open", $J$2, $A26, $O$2,$N$2,,$L$2,$M$2)</f>
        <v>1375</v>
      </c>
      <c r="D26" s="127">
        <f xml:space="preserve"> RTD("cqg.rtd",,"StudyData", $K$2, "Bar", "", "High", $J$2, $A26, $O$2,$N$2,,$L$2,$M$2)</f>
        <v>1445.75</v>
      </c>
      <c r="E26" s="127">
        <f xml:space="preserve"> RTD("cqg.rtd",,"StudyData", $K$2, "Bar", "", "Low", $J$2, $A26, $O$2,$N$2,,$L$2,$M$2)</f>
        <v>1337.25</v>
      </c>
      <c r="F26" s="127">
        <f xml:space="preserve"> RTD("cqg.rtd",,"StudyData", $K$2, "Bar", "", "Close", $J$2, $A26, $O$2,$N$2,,$L$2,$M$2)</f>
        <v>1404.25</v>
      </c>
      <c r="H26" s="128"/>
      <c r="I26" s="122"/>
    </row>
    <row r="27" spans="1:9" x14ac:dyDescent="0.25">
      <c r="A27" s="125">
        <f t="shared" si="0"/>
        <v>-25</v>
      </c>
      <c r="B27" s="126">
        <f xml:space="preserve"> TRUNC(RTD("cqg.rtd",,"StudyData", $K$2, "Bar", "", "Time", $J$2,$A27, $O$2, "", "","False"))</f>
        <v>44200</v>
      </c>
      <c r="C27" s="127">
        <f xml:space="preserve"> RTD("cqg.rtd",,"StudyData", $K$2, "Bar", "", "Open", $J$2, $A27, $O$2,$N$2,,$L$2,$M$2)</f>
        <v>1319.25</v>
      </c>
      <c r="D27" s="127">
        <f xml:space="preserve"> RTD("cqg.rtd",,"StudyData", $K$2, "Bar", "", "High", $J$2, $A27, $O$2,$N$2,,$L$2,$M$2)</f>
        <v>1436.5</v>
      </c>
      <c r="E27" s="127">
        <f xml:space="preserve"> RTD("cqg.rtd",,"StudyData", $K$2, "Bar", "", "Low", $J$2, $A27, $O$2,$N$2,,$L$2,$M$2)</f>
        <v>1298</v>
      </c>
      <c r="F27" s="127">
        <f xml:space="preserve"> RTD("cqg.rtd",,"StudyData", $K$2, "Bar", "", "Close", $J$2, $A27, $O$2,$N$2,,$L$2,$M$2)</f>
        <v>1370</v>
      </c>
      <c r="H27" s="128"/>
      <c r="I27" s="122"/>
    </row>
    <row r="28" spans="1:9" x14ac:dyDescent="0.25">
      <c r="A28" s="125">
        <f t="shared" si="0"/>
        <v>-26</v>
      </c>
      <c r="B28" s="126">
        <f xml:space="preserve"> TRUNC(RTD("cqg.rtd",,"StudyData", $K$2, "Bar", "", "Time", $J$2,$A28, $O$2, "", "","False"))</f>
        <v>44166</v>
      </c>
      <c r="C28" s="127">
        <f xml:space="preserve"> RTD("cqg.rtd",,"StudyData", $K$2, "Bar", "", "Open", $J$2, $A28, $O$2,$N$2,,$L$2,$M$2)</f>
        <v>1169.25</v>
      </c>
      <c r="D28" s="127">
        <f xml:space="preserve"> RTD("cqg.rtd",,"StudyData", $K$2, "Bar", "", "High", $J$2, $A28, $O$2,$N$2,,$L$2,$M$2)</f>
        <v>1320.75</v>
      </c>
      <c r="E28" s="127">
        <f xml:space="preserve"> RTD("cqg.rtd",,"StudyData", $K$2, "Bar", "", "Low", $J$2, $A28, $O$2,$N$2,,$L$2,$M$2)</f>
        <v>1142.5</v>
      </c>
      <c r="F28" s="127">
        <f xml:space="preserve"> RTD("cqg.rtd",,"StudyData", $K$2, "Bar", "", "Close", $J$2, $A28, $O$2,$N$2,,$L$2,$M$2)</f>
        <v>1311</v>
      </c>
      <c r="H28" s="128"/>
      <c r="I28" s="122"/>
    </row>
    <row r="29" spans="1:9" x14ac:dyDescent="0.25">
      <c r="A29" s="125">
        <f t="shared" si="0"/>
        <v>-27</v>
      </c>
      <c r="B29" s="126">
        <f xml:space="preserve"> TRUNC(RTD("cqg.rtd",,"StudyData", $K$2, "Bar", "", "Time", $J$2,$A29, $O$2, "", "","False"))</f>
        <v>44137</v>
      </c>
      <c r="C29" s="127">
        <f xml:space="preserve"> RTD("cqg.rtd",,"StudyData", $K$2, "Bar", "", "Open", $J$2, $A29, $O$2,$N$2,,$L$2,$M$2)</f>
        <v>1054.5</v>
      </c>
      <c r="D29" s="127">
        <f xml:space="preserve"> RTD("cqg.rtd",,"StudyData", $K$2, "Bar", "", "High", $J$2, $A29, $O$2,$N$2,,$L$2,$M$2)</f>
        <v>1200</v>
      </c>
      <c r="E29" s="127">
        <f xml:space="preserve"> RTD("cqg.rtd",,"StudyData", $K$2, "Bar", "", "Low", $J$2, $A29, $O$2,$N$2,,$L$2,$M$2)</f>
        <v>1045</v>
      </c>
      <c r="F29" s="127">
        <f xml:space="preserve"> RTD("cqg.rtd",,"StudyData", $K$2, "Bar", "", "Close", $J$2, $A29, $O$2,$N$2,,$L$2,$M$2)</f>
        <v>1168.5</v>
      </c>
      <c r="H29" s="128"/>
      <c r="I29" s="122"/>
    </row>
    <row r="30" spans="1:9" x14ac:dyDescent="0.25">
      <c r="A30" s="125">
        <f t="shared" si="0"/>
        <v>-28</v>
      </c>
      <c r="B30" s="126">
        <f xml:space="preserve"> TRUNC(RTD("cqg.rtd",,"StudyData", $K$2, "Bar", "", "Time", $J$2,$A30, $O$2, "", "","False"))</f>
        <v>44105</v>
      </c>
      <c r="C30" s="127">
        <f xml:space="preserve"> RTD("cqg.rtd",,"StudyData", $K$2, "Bar", "", "Open", $J$2, $A30, $O$2,$N$2,,$L$2,$M$2)</f>
        <v>1023.25</v>
      </c>
      <c r="D30" s="127">
        <f xml:space="preserve"> RTD("cqg.rtd",,"StudyData", $K$2, "Bar", "", "High", $J$2, $A30, $O$2,$N$2,,$L$2,$M$2)</f>
        <v>1089.75</v>
      </c>
      <c r="E30" s="127">
        <f xml:space="preserve"> RTD("cqg.rtd",,"StudyData", $K$2, "Bar", "", "Low", $J$2, $A30, $O$2,$N$2,,$L$2,$M$2)</f>
        <v>1013</v>
      </c>
      <c r="F30" s="127">
        <f xml:space="preserve"> RTD("cqg.rtd",,"StudyData", $K$2, "Bar", "", "Close", $J$2, $A30, $O$2,$N$2,,$L$2,$M$2)</f>
        <v>1056.25</v>
      </c>
      <c r="H30" s="128"/>
      <c r="I30" s="122"/>
    </row>
    <row r="31" spans="1:9" x14ac:dyDescent="0.25">
      <c r="A31" s="125">
        <f t="shared" si="0"/>
        <v>-29</v>
      </c>
      <c r="B31" s="126">
        <f xml:space="preserve"> TRUNC(RTD("cqg.rtd",,"StudyData", $K$2, "Bar", "", "Time", $J$2,$A31, $O$2, "", "","False"))</f>
        <v>44075</v>
      </c>
      <c r="C31" s="127">
        <f xml:space="preserve"> RTD("cqg.rtd",,"StudyData", $K$2, "Bar", "", "Open", $J$2, $A31, $O$2,$N$2,,$L$2,$M$2)</f>
        <v>951.5</v>
      </c>
      <c r="D31" s="127">
        <f xml:space="preserve"> RTD("cqg.rtd",,"StudyData", $K$2, "Bar", "", "High", $J$2, $A31, $O$2,$N$2,,$L$2,$M$2)</f>
        <v>1046.75</v>
      </c>
      <c r="E31" s="127">
        <f xml:space="preserve"> RTD("cqg.rtd",,"StudyData", $K$2, "Bar", "", "Low", $J$2, $A31, $O$2,$N$2,,$L$2,$M$2)</f>
        <v>942.75</v>
      </c>
      <c r="F31" s="127">
        <f xml:space="preserve"> RTD("cqg.rtd",,"StudyData", $K$2, "Bar", "", "Close", $J$2, $A31, $O$2,$N$2,,$L$2,$M$2)</f>
        <v>1023.5</v>
      </c>
      <c r="H31" s="128"/>
      <c r="I31" s="122"/>
    </row>
    <row r="32" spans="1:9" x14ac:dyDescent="0.25">
      <c r="A32" s="125">
        <f t="shared" si="0"/>
        <v>-30</v>
      </c>
      <c r="B32" s="126">
        <f xml:space="preserve"> TRUNC(RTD("cqg.rtd",,"StudyData", $K$2, "Bar", "", "Time", $J$2,$A32, $O$2, "", "","False"))</f>
        <v>44046</v>
      </c>
      <c r="C32" s="127">
        <f xml:space="preserve"> RTD("cqg.rtd",,"StudyData", $K$2, "Bar", "", "Open", $J$2, $A32, $O$2,$N$2,,$L$2,$M$2)</f>
        <v>892.5</v>
      </c>
      <c r="D32" s="127">
        <f xml:space="preserve"> RTD("cqg.rtd",,"StudyData", $K$2, "Bar", "", "High", $J$2, $A32, $O$2,$N$2,,$L$2,$M$2)</f>
        <v>966.75</v>
      </c>
      <c r="E32" s="127">
        <f xml:space="preserve"> RTD("cqg.rtd",,"StudyData", $K$2, "Bar", "", "Low", $J$2, $A32, $O$2,$N$2,,$L$2,$M$2)</f>
        <v>865.25</v>
      </c>
      <c r="F32" s="127">
        <f xml:space="preserve"> RTD("cqg.rtd",,"StudyData", $K$2, "Bar", "", "Close", $J$2, $A32, $O$2,$N$2,,$L$2,$M$2)</f>
        <v>953.5</v>
      </c>
      <c r="H32" s="128"/>
      <c r="I32" s="122"/>
    </row>
    <row r="33" spans="1:9" x14ac:dyDescent="0.25">
      <c r="A33" s="125">
        <f t="shared" si="0"/>
        <v>-31</v>
      </c>
      <c r="B33" s="126">
        <f xml:space="preserve"> TRUNC(RTD("cqg.rtd",,"StudyData", $K$2, "Bar", "", "Time", $J$2,$A33, $O$2, "", "","False"))</f>
        <v>44013</v>
      </c>
      <c r="C33" s="127">
        <f xml:space="preserve"> RTD("cqg.rtd",,"StudyData", $K$2, "Bar", "", "Open", $J$2, $A33, $O$2,$N$2,,$L$2,$M$2)</f>
        <v>882</v>
      </c>
      <c r="D33" s="127">
        <f xml:space="preserve"> RTD("cqg.rtd",,"StudyData", $K$2, "Bar", "", "High", $J$2, $A33, $O$2,$N$2,,$L$2,$M$2)</f>
        <v>912.5</v>
      </c>
      <c r="E33" s="127">
        <f xml:space="preserve"> RTD("cqg.rtd",,"StudyData", $K$2, "Bar", "", "Low", $J$2, $A33, $O$2,$N$2,,$L$2,$M$2)</f>
        <v>871.5</v>
      </c>
      <c r="F33" s="127">
        <f xml:space="preserve"> RTD("cqg.rtd",,"StudyData", $K$2, "Bar", "", "Close", $J$2, $A33, $O$2,$N$2,,$L$2,$M$2)</f>
        <v>892.5</v>
      </c>
      <c r="H33" s="128"/>
      <c r="I33" s="122"/>
    </row>
    <row r="34" spans="1:9" x14ac:dyDescent="0.25">
      <c r="A34" s="125">
        <f t="shared" si="0"/>
        <v>-32</v>
      </c>
      <c r="B34" s="126">
        <f xml:space="preserve"> TRUNC(RTD("cqg.rtd",,"StudyData", $K$2, "Bar", "", "Time", $J$2,$A34, $O$2, "", "","False"))</f>
        <v>43983</v>
      </c>
      <c r="C34" s="127">
        <f xml:space="preserve"> RTD("cqg.rtd",,"StudyData", $K$2, "Bar", "", "Open", $J$2, $A34, $O$2,$N$2,,$L$2,$M$2)</f>
        <v>843.5</v>
      </c>
      <c r="D34" s="127">
        <f xml:space="preserve"> RTD("cqg.rtd",,"StudyData", $K$2, "Bar", "", "High", $J$2, $A34, $O$2,$N$2,,$L$2,$M$2)</f>
        <v>887</v>
      </c>
      <c r="E34" s="127">
        <f xml:space="preserve"> RTD("cqg.rtd",,"StudyData", $K$2, "Bar", "", "Low", $J$2, $A34, $O$2,$N$2,,$L$2,$M$2)</f>
        <v>834</v>
      </c>
      <c r="F34" s="127">
        <f xml:space="preserve"> RTD("cqg.rtd",,"StudyData", $K$2, "Bar", "", "Close", $J$2, $A34, $O$2,$N$2,,$L$2,$M$2)</f>
        <v>882.25</v>
      </c>
      <c r="H34" s="128"/>
      <c r="I34" s="122"/>
    </row>
    <row r="35" spans="1:9" x14ac:dyDescent="0.25">
      <c r="A35" s="125">
        <f t="shared" si="0"/>
        <v>-33</v>
      </c>
      <c r="B35" s="126">
        <f xml:space="preserve"> TRUNC(RTD("cqg.rtd",,"StudyData", $K$2, "Bar", "", "Time", $J$2,$A35, $O$2, "", "","False"))</f>
        <v>43952</v>
      </c>
      <c r="C35" s="127">
        <f xml:space="preserve"> RTD("cqg.rtd",,"StudyData", $K$2, "Bar", "", "Open", $J$2, $A35, $O$2,$N$2,,$L$2,$M$2)</f>
        <v>854.5</v>
      </c>
      <c r="D35" s="127">
        <f xml:space="preserve"> RTD("cqg.rtd",,"StudyData", $K$2, "Bar", "", "High", $J$2, $A35, $O$2,$N$2,,$L$2,$M$2)</f>
        <v>861.25</v>
      </c>
      <c r="E35" s="127">
        <f xml:space="preserve"> RTD("cqg.rtd",,"StudyData", $K$2, "Bar", "", "Low", $J$2, $A35, $O$2,$N$2,,$L$2,$M$2)</f>
        <v>828.5</v>
      </c>
      <c r="F35" s="127">
        <f xml:space="preserve"> RTD("cqg.rtd",,"StudyData", $K$2, "Bar", "", "Close", $J$2, $A35, $O$2,$N$2,,$L$2,$M$2)</f>
        <v>840.75</v>
      </c>
      <c r="H35" s="128"/>
      <c r="I35" s="122"/>
    </row>
    <row r="36" spans="1:9" x14ac:dyDescent="0.25">
      <c r="A36" s="125">
        <f t="shared" si="0"/>
        <v>-34</v>
      </c>
      <c r="B36" s="126">
        <f xml:space="preserve"> TRUNC(RTD("cqg.rtd",,"StudyData", $K$2, "Bar", "", "Time", $J$2,$A36, $O$2, "", "","False"))</f>
        <v>43922</v>
      </c>
      <c r="C36" s="127">
        <f xml:space="preserve"> RTD("cqg.rtd",,"StudyData", $K$2, "Bar", "", "Open", $J$2, $A36, $O$2,$N$2,,$L$2,$M$2)</f>
        <v>885.75</v>
      </c>
      <c r="D36" s="127">
        <f xml:space="preserve"> RTD("cqg.rtd",,"StudyData", $K$2, "Bar", "", "High", $J$2, $A36, $O$2,$N$2,,$L$2,$M$2)</f>
        <v>887.25</v>
      </c>
      <c r="E36" s="127">
        <f xml:space="preserve"> RTD("cqg.rtd",,"StudyData", $K$2, "Bar", "", "Low", $J$2, $A36, $O$2,$N$2,,$L$2,$M$2)</f>
        <v>818.5</v>
      </c>
      <c r="F36" s="127">
        <f xml:space="preserve"> RTD("cqg.rtd",,"StudyData", $K$2, "Bar", "", "Close", $J$2, $A36, $O$2,$N$2,,$L$2,$M$2)</f>
        <v>855.25</v>
      </c>
      <c r="H36" s="128"/>
      <c r="I36" s="122"/>
    </row>
    <row r="37" spans="1:9" x14ac:dyDescent="0.25">
      <c r="A37" s="125">
        <f t="shared" si="0"/>
        <v>-35</v>
      </c>
      <c r="B37" s="126">
        <f xml:space="preserve"> TRUNC(RTD("cqg.rtd",,"StudyData", $K$2, "Bar", "", "Time", $J$2,$A37, $O$2, "", "","False"))</f>
        <v>43892</v>
      </c>
      <c r="C37" s="127">
        <f xml:space="preserve"> RTD("cqg.rtd",,"StudyData", $K$2, "Bar", "", "Open", $J$2, $A37, $O$2,$N$2,,$L$2,$M$2)</f>
        <v>892.25</v>
      </c>
      <c r="D37" s="127">
        <f xml:space="preserve"> RTD("cqg.rtd",,"StudyData", $K$2, "Bar", "", "High", $J$2, $A37, $O$2,$N$2,,$L$2,$M$2)</f>
        <v>912.5</v>
      </c>
      <c r="E37" s="127">
        <f xml:space="preserve"> RTD("cqg.rtd",,"StudyData", $K$2, "Bar", "", "Low", $J$2, $A37, $O$2,$N$2,,$L$2,$M$2)</f>
        <v>821</v>
      </c>
      <c r="F37" s="127">
        <f xml:space="preserve"> RTD("cqg.rtd",,"StudyData", $K$2, "Bar", "", "Close", $J$2, $A37, $O$2,$N$2,,$L$2,$M$2)</f>
        <v>886</v>
      </c>
      <c r="H37" s="128"/>
      <c r="I37" s="122"/>
    </row>
    <row r="38" spans="1:9" x14ac:dyDescent="0.25">
      <c r="A38" s="125">
        <f t="shared" si="0"/>
        <v>-36</v>
      </c>
      <c r="B38" s="126">
        <f xml:space="preserve"> TRUNC(RTD("cqg.rtd",,"StudyData", $K$2, "Bar", "", "Time", $J$2,$A38, $O$2, "", "","False"))</f>
        <v>43864</v>
      </c>
      <c r="C38" s="127">
        <f xml:space="preserve"> RTD("cqg.rtd",,"StudyData", $K$2, "Bar", "", "Open", $J$2, $A38, $O$2,$N$2,,$L$2,$M$2)</f>
        <v>870.75</v>
      </c>
      <c r="D38" s="127">
        <f xml:space="preserve"> RTD("cqg.rtd",,"StudyData", $K$2, "Bar", "", "High", $J$2, $A38, $O$2,$N$2,,$L$2,$M$2)</f>
        <v>902</v>
      </c>
      <c r="E38" s="127">
        <f xml:space="preserve"> RTD("cqg.rtd",,"StudyData", $K$2, "Bar", "", "Low", $J$2, $A38, $O$2,$N$2,,$L$2,$M$2)</f>
        <v>868.75</v>
      </c>
      <c r="F38" s="127">
        <f xml:space="preserve"> RTD("cqg.rtd",,"StudyData", $K$2, "Bar", "", "Close", $J$2, $A38, $O$2,$N$2,,$L$2,$M$2)</f>
        <v>892.75</v>
      </c>
      <c r="H38" s="128"/>
      <c r="I38" s="122"/>
    </row>
    <row r="39" spans="1:9" x14ac:dyDescent="0.25">
      <c r="A39" s="125">
        <f t="shared" si="0"/>
        <v>-37</v>
      </c>
      <c r="B39" s="126">
        <f xml:space="preserve"> TRUNC(RTD("cqg.rtd",,"StudyData", $K$2, "Bar", "", "Time", $J$2,$A39, $O$2, "", "","False"))</f>
        <v>43832</v>
      </c>
      <c r="C39" s="127">
        <f xml:space="preserve"> RTD("cqg.rtd",,"StudyData", $K$2, "Bar", "", "Open", $J$2, $A39, $O$2,$N$2,,$L$2,$M$2)</f>
        <v>956</v>
      </c>
      <c r="D39" s="127">
        <f xml:space="preserve"> RTD("cqg.rtd",,"StudyData", $K$2, "Bar", "", "High", $J$2, $A39, $O$2,$N$2,,$L$2,$M$2)</f>
        <v>961</v>
      </c>
      <c r="E39" s="127">
        <f xml:space="preserve"> RTD("cqg.rtd",,"StudyData", $K$2, "Bar", "", "Low", $J$2, $A39, $O$2,$N$2,,$L$2,$M$2)</f>
        <v>872.25</v>
      </c>
      <c r="F39" s="127">
        <f xml:space="preserve"> RTD("cqg.rtd",,"StudyData", $K$2, "Bar", "", "Close", $J$2, $A39, $O$2,$N$2,,$L$2,$M$2)</f>
        <v>872.5</v>
      </c>
      <c r="H39" s="128"/>
      <c r="I39" s="122"/>
    </row>
    <row r="40" spans="1:9" x14ac:dyDescent="0.25">
      <c r="A40" s="125">
        <f t="shared" si="0"/>
        <v>-38</v>
      </c>
      <c r="B40" s="126">
        <f xml:space="preserve"> TRUNC(RTD("cqg.rtd",,"StudyData", $K$2, "Bar", "", "Time", $J$2,$A40, $O$2, "", "","False"))</f>
        <v>43801</v>
      </c>
      <c r="C40" s="127">
        <f xml:space="preserve"> RTD("cqg.rtd",,"StudyData", $K$2, "Bar", "", "Open", $J$2, $A40, $O$2,$N$2,,$L$2,$M$2)</f>
        <v>877.75</v>
      </c>
      <c r="D40" s="127">
        <f xml:space="preserve"> RTD("cqg.rtd",,"StudyData", $K$2, "Bar", "", "High", $J$2, $A40, $O$2,$N$2,,$L$2,$M$2)</f>
        <v>956.25</v>
      </c>
      <c r="E40" s="127">
        <f xml:space="preserve"> RTD("cqg.rtd",,"StudyData", $K$2, "Bar", "", "Low", $J$2, $A40, $O$2,$N$2,,$L$2,$M$2)</f>
        <v>867.5</v>
      </c>
      <c r="F40" s="127">
        <f xml:space="preserve"> RTD("cqg.rtd",,"StudyData", $K$2, "Bar", "", "Close", $J$2, $A40, $O$2,$N$2,,$L$2,$M$2)</f>
        <v>955.5</v>
      </c>
      <c r="H40" s="128"/>
      <c r="I40" s="122"/>
    </row>
    <row r="41" spans="1:9" x14ac:dyDescent="0.25">
      <c r="A41" s="125">
        <f t="shared" si="0"/>
        <v>-39</v>
      </c>
      <c r="B41" s="126">
        <f xml:space="preserve"> TRUNC(RTD("cqg.rtd",,"StudyData", $K$2, "Bar", "", "Time", $J$2,$A41, $O$2, "", "","False"))</f>
        <v>43770</v>
      </c>
      <c r="C41" s="127">
        <f xml:space="preserve"> RTD("cqg.rtd",,"StudyData", $K$2, "Bar", "", "Open", $J$2, $A41, $O$2,$N$2,,$L$2,$M$2)</f>
        <v>931</v>
      </c>
      <c r="D41" s="127">
        <f xml:space="preserve"> RTD("cqg.rtd",,"StudyData", $K$2, "Bar", "", "High", $J$2, $A41, $O$2,$N$2,,$L$2,$M$2)</f>
        <v>942.25</v>
      </c>
      <c r="E41" s="127">
        <f xml:space="preserve"> RTD("cqg.rtd",,"StudyData", $K$2, "Bar", "", "Low", $J$2, $A41, $O$2,$N$2,,$L$2,$M$2)</f>
        <v>875.75</v>
      </c>
      <c r="F41" s="127">
        <f xml:space="preserve"> RTD("cqg.rtd",,"StudyData", $K$2, "Bar", "", "Close", $J$2, $A41, $O$2,$N$2,,$L$2,$M$2)</f>
        <v>876.75</v>
      </c>
      <c r="H41" s="128"/>
      <c r="I41" s="122"/>
    </row>
    <row r="42" spans="1:9" x14ac:dyDescent="0.25">
      <c r="A42" s="125">
        <f t="shared" si="0"/>
        <v>-40</v>
      </c>
      <c r="B42" s="126">
        <f xml:space="preserve"> TRUNC(RTD("cqg.rtd",,"StudyData", $K$2, "Bar", "", "Time", $J$2,$A42, $O$2, "", "","False"))</f>
        <v>43739</v>
      </c>
      <c r="C42" s="127">
        <f xml:space="preserve"> RTD("cqg.rtd",,"StudyData", $K$2, "Bar", "", "Open", $J$2, $A42, $O$2,$N$2,,$L$2,$M$2)</f>
        <v>904</v>
      </c>
      <c r="D42" s="127">
        <f xml:space="preserve"> RTD("cqg.rtd",,"StudyData", $K$2, "Bar", "", "High", $J$2, $A42, $O$2,$N$2,,$L$2,$M$2)</f>
        <v>945.5</v>
      </c>
      <c r="E42" s="127">
        <f xml:space="preserve"> RTD("cqg.rtd",,"StudyData", $K$2, "Bar", "", "Low", $J$2, $A42, $O$2,$N$2,,$L$2,$M$2)</f>
        <v>903.25</v>
      </c>
      <c r="F42" s="127">
        <f xml:space="preserve"> RTD("cqg.rtd",,"StudyData", $K$2, "Bar", "", "Close", $J$2, $A42, $O$2,$N$2,,$L$2,$M$2)</f>
        <v>932.25</v>
      </c>
      <c r="H42" s="128"/>
      <c r="I42" s="122"/>
    </row>
    <row r="43" spans="1:9" x14ac:dyDescent="0.25">
      <c r="A43" s="125">
        <f t="shared" si="0"/>
        <v>-41</v>
      </c>
      <c r="B43" s="126">
        <f xml:space="preserve"> TRUNC(RTD("cqg.rtd",,"StudyData", $K$2, "Bar", "", "Time", $J$2,$A43, $O$2, "", "","False"))</f>
        <v>43711</v>
      </c>
      <c r="C43" s="127">
        <f xml:space="preserve"> RTD("cqg.rtd",,"StudyData", $K$2, "Bar", "", "Open", $J$2, $A43, $O$2,$N$2,,$L$2,$M$2)</f>
        <v>866.25</v>
      </c>
      <c r="D43" s="127">
        <f xml:space="preserve"> RTD("cqg.rtd",,"StudyData", $K$2, "Bar", "", "High", $J$2, $A43, $O$2,$N$2,,$L$2,$M$2)</f>
        <v>906.75</v>
      </c>
      <c r="E43" s="127">
        <f xml:space="preserve"> RTD("cqg.rtd",,"StudyData", $K$2, "Bar", "", "Low", $J$2, $A43, $O$2,$N$2,,$L$2,$M$2)</f>
        <v>851</v>
      </c>
      <c r="F43" s="127">
        <f xml:space="preserve"> RTD("cqg.rtd",,"StudyData", $K$2, "Bar", "", "Close", $J$2, $A43, $O$2,$N$2,,$L$2,$M$2)</f>
        <v>906</v>
      </c>
      <c r="H43" s="128"/>
      <c r="I43" s="122"/>
    </row>
    <row r="44" spans="1:9" x14ac:dyDescent="0.25">
      <c r="A44" s="125">
        <f t="shared" si="0"/>
        <v>-42</v>
      </c>
      <c r="B44" s="126">
        <f xml:space="preserve"> TRUNC(RTD("cqg.rtd",,"StudyData", $K$2, "Bar", "", "Time", $J$2,$A44, $O$2, "", "","False"))</f>
        <v>43678</v>
      </c>
      <c r="C44" s="127">
        <f xml:space="preserve"> RTD("cqg.rtd",,"StudyData", $K$2, "Bar", "", "Open", $J$2, $A44, $O$2,$N$2,,$L$2,$M$2)</f>
        <v>880.75</v>
      </c>
      <c r="D44" s="127">
        <f xml:space="preserve"> RTD("cqg.rtd",,"StudyData", $K$2, "Bar", "", "High", $J$2, $A44, $O$2,$N$2,,$L$2,$M$2)</f>
        <v>896.75</v>
      </c>
      <c r="E44" s="127">
        <f xml:space="preserve"> RTD("cqg.rtd",,"StudyData", $K$2, "Bar", "", "Low", $J$2, $A44, $O$2,$N$2,,$L$2,$M$2)</f>
        <v>852.5</v>
      </c>
      <c r="F44" s="127">
        <f xml:space="preserve"> RTD("cqg.rtd",,"StudyData", $K$2, "Bar", "", "Close", $J$2, $A44, $O$2,$N$2,,$L$2,$M$2)</f>
        <v>869</v>
      </c>
      <c r="H44" s="128"/>
      <c r="I44" s="122"/>
    </row>
    <row r="45" spans="1:9" x14ac:dyDescent="0.25">
      <c r="A45" s="125">
        <f t="shared" si="0"/>
        <v>-43</v>
      </c>
      <c r="B45" s="126">
        <f xml:space="preserve"> TRUNC(RTD("cqg.rtd",,"StudyData", $K$2, "Bar", "", "Time", $J$2,$A45, $O$2, "", "","False"))</f>
        <v>43647</v>
      </c>
      <c r="C45" s="127">
        <f xml:space="preserve"> RTD("cqg.rtd",,"StudyData", $K$2, "Bar", "", "Open", $J$2, $A45, $O$2,$N$2,,$L$2,$M$2)</f>
        <v>933.75</v>
      </c>
      <c r="D45" s="127">
        <f xml:space="preserve"> RTD("cqg.rtd",,"StudyData", $K$2, "Bar", "", "High", $J$2, $A45, $O$2,$N$2,,$L$2,$M$2)</f>
        <v>936.5</v>
      </c>
      <c r="E45" s="127">
        <f xml:space="preserve"> RTD("cqg.rtd",,"StudyData", $K$2, "Bar", "", "Low", $J$2, $A45, $O$2,$N$2,,$L$2,$M$2)</f>
        <v>880</v>
      </c>
      <c r="F45" s="127">
        <f xml:space="preserve"> RTD("cqg.rtd",,"StudyData", $K$2, "Bar", "", "Close", $J$2, $A45, $O$2,$N$2,,$L$2,$M$2)</f>
        <v>881.5</v>
      </c>
      <c r="H45" s="128"/>
      <c r="I45" s="122"/>
    </row>
    <row r="46" spans="1:9" x14ac:dyDescent="0.25">
      <c r="A46" s="125">
        <f t="shared" si="0"/>
        <v>-44</v>
      </c>
      <c r="B46" s="126">
        <f xml:space="preserve"> TRUNC(RTD("cqg.rtd",,"StudyData", $K$2, "Bar", "", "Time", $J$2,$A46, $O$2, "", "","False"))</f>
        <v>43619</v>
      </c>
      <c r="C46" s="127">
        <f xml:space="preserve"> RTD("cqg.rtd",,"StudyData", $K$2, "Bar", "", "Open", $J$2, $A46, $O$2,$N$2,,$L$2,$M$2)</f>
        <v>875.75</v>
      </c>
      <c r="D46" s="127">
        <f xml:space="preserve"> RTD("cqg.rtd",,"StudyData", $K$2, "Bar", "", "High", $J$2, $A46, $O$2,$N$2,,$L$2,$M$2)</f>
        <v>930</v>
      </c>
      <c r="E46" s="127">
        <f xml:space="preserve"> RTD("cqg.rtd",,"StudyData", $K$2, "Bar", "", "Low", $J$2, $A46, $O$2,$N$2,,$L$2,$M$2)</f>
        <v>848.25</v>
      </c>
      <c r="F46" s="127">
        <f xml:space="preserve"> RTD("cqg.rtd",,"StudyData", $K$2, "Bar", "", "Close", $J$2, $A46, $O$2,$N$2,,$L$2,$M$2)</f>
        <v>923</v>
      </c>
      <c r="H46" s="128"/>
      <c r="I46" s="122"/>
    </row>
    <row r="47" spans="1:9" x14ac:dyDescent="0.25">
      <c r="A47" s="125">
        <f t="shared" si="0"/>
        <v>-45</v>
      </c>
      <c r="B47" s="126">
        <f xml:space="preserve"> TRUNC(RTD("cqg.rtd",,"StudyData", $K$2, "Bar", "", "Time", $J$2,$A47, $O$2, "", "","False"))</f>
        <v>43586</v>
      </c>
      <c r="C47" s="127">
        <f xml:space="preserve"> RTD("cqg.rtd",,"StudyData", $K$2, "Bar", "", "Open", $J$2, $A47, $O$2,$N$2,,$L$2,$M$2)</f>
        <v>853.75</v>
      </c>
      <c r="D47" s="127">
        <f xml:space="preserve"> RTD("cqg.rtd",,"StudyData", $K$2, "Bar", "", "High", $J$2, $A47, $O$2,$N$2,,$L$2,$M$2)</f>
        <v>892.75</v>
      </c>
      <c r="E47" s="127">
        <f xml:space="preserve"> RTD("cqg.rtd",,"StudyData", $K$2, "Bar", "", "Low", $J$2, $A47, $O$2,$N$2,,$L$2,$M$2)</f>
        <v>791</v>
      </c>
      <c r="F47" s="127">
        <f xml:space="preserve"> RTD("cqg.rtd",,"StudyData", $K$2, "Bar", "", "Close", $J$2, $A47, $O$2,$N$2,,$L$2,$M$2)</f>
        <v>877.75</v>
      </c>
      <c r="H47" s="128"/>
      <c r="I47" s="122"/>
    </row>
    <row r="48" spans="1:9" x14ac:dyDescent="0.25">
      <c r="A48" s="125">
        <f t="shared" si="0"/>
        <v>-46</v>
      </c>
      <c r="B48" s="126">
        <f xml:space="preserve"> TRUNC(RTD("cqg.rtd",,"StudyData", $K$2, "Bar", "", "Time", $J$2,$A48, $O$2, "", "","False"))</f>
        <v>43556</v>
      </c>
      <c r="C48" s="127">
        <f xml:space="preserve"> RTD("cqg.rtd",,"StudyData", $K$2, "Bar", "", "Open", $J$2, $A48, $O$2,$N$2,,$L$2,$M$2)</f>
        <v>884</v>
      </c>
      <c r="D48" s="127">
        <f xml:space="preserve"> RTD("cqg.rtd",,"StudyData", $K$2, "Bar", "", "High", $J$2, $A48, $O$2,$N$2,,$L$2,$M$2)</f>
        <v>907.25</v>
      </c>
      <c r="E48" s="127">
        <f xml:space="preserve"> RTD("cqg.rtd",,"StudyData", $K$2, "Bar", "", "Low", $J$2, $A48, $O$2,$N$2,,$L$2,$M$2)</f>
        <v>851.25</v>
      </c>
      <c r="F48" s="127">
        <f xml:space="preserve"> RTD("cqg.rtd",,"StudyData", $K$2, "Bar", "", "Close", $J$2, $A48, $O$2,$N$2,,$L$2,$M$2)</f>
        <v>854</v>
      </c>
      <c r="H48" s="128"/>
      <c r="I48" s="122"/>
    </row>
    <row r="49" spans="1:9" x14ac:dyDescent="0.25">
      <c r="A49" s="125">
        <f t="shared" si="0"/>
        <v>-47</v>
      </c>
      <c r="B49" s="126">
        <f xml:space="preserve"> TRUNC(RTD("cqg.rtd",,"StudyData", $K$2, "Bar", "", "Time", $J$2,$A49, $O$2, "", "","False"))</f>
        <v>43525</v>
      </c>
      <c r="C49" s="127">
        <f xml:space="preserve"> RTD("cqg.rtd",,"StudyData", $K$2, "Bar", "", "Open", $J$2, $A49, $O$2,$N$2,,$L$2,$M$2)</f>
        <v>909.5</v>
      </c>
      <c r="D49" s="127">
        <f xml:space="preserve"> RTD("cqg.rtd",,"StudyData", $K$2, "Bar", "", "High", $J$2, $A49, $O$2,$N$2,,$L$2,$M$2)</f>
        <v>924.75</v>
      </c>
      <c r="E49" s="127">
        <f xml:space="preserve"> RTD("cqg.rtd",,"StudyData", $K$2, "Bar", "", "Low", $J$2, $A49, $O$2,$N$2,,$L$2,$M$2)</f>
        <v>883</v>
      </c>
      <c r="F49" s="127">
        <f xml:space="preserve"> RTD("cqg.rtd",,"StudyData", $K$2, "Bar", "", "Close", $J$2, $A49, $O$2,$N$2,,$L$2,$M$2)</f>
        <v>884.25</v>
      </c>
      <c r="H49" s="128"/>
      <c r="I49" s="122"/>
    </row>
    <row r="50" spans="1:9" x14ac:dyDescent="0.25">
      <c r="A50" s="125">
        <f t="shared" si="0"/>
        <v>-48</v>
      </c>
      <c r="B50" s="126">
        <f xml:space="preserve"> TRUNC(RTD("cqg.rtd",,"StudyData", $K$2, "Bar", "", "Time", $J$2,$A50, $O$2, "", "","False"))</f>
        <v>43497</v>
      </c>
      <c r="C50" s="127">
        <f xml:space="preserve"> RTD("cqg.rtd",,"StudyData", $K$2, "Bar", "", "Open", $J$2, $A50, $O$2,$N$2,,$L$2,$M$2)</f>
        <v>921</v>
      </c>
      <c r="D50" s="127">
        <f xml:space="preserve"> RTD("cqg.rtd",,"StudyData", $K$2, "Bar", "", "High", $J$2, $A50, $O$2,$N$2,,$L$2,$M$2)</f>
        <v>931.25</v>
      </c>
      <c r="E50" s="127">
        <f xml:space="preserve"> RTD("cqg.rtd",,"StudyData", $K$2, "Bar", "", "Low", $J$2, $A50, $O$2,$N$2,,$L$2,$M$2)</f>
        <v>893.25</v>
      </c>
      <c r="F50" s="127">
        <f xml:space="preserve"> RTD("cqg.rtd",,"StudyData", $K$2, "Bar", "", "Close", $J$2, $A50, $O$2,$N$2,,$L$2,$M$2)</f>
        <v>910.25</v>
      </c>
      <c r="H50" s="128"/>
      <c r="I50" s="122"/>
    </row>
    <row r="51" spans="1:9" x14ac:dyDescent="0.25">
      <c r="A51" s="125">
        <f t="shared" si="0"/>
        <v>-49</v>
      </c>
      <c r="B51" s="126">
        <f xml:space="preserve"> TRUNC(RTD("cqg.rtd",,"StudyData", $K$2, "Bar", "", "Time", $J$2,$A51, $O$2, "", "","False"))</f>
        <v>43467</v>
      </c>
      <c r="C51" s="127">
        <f xml:space="preserve"> RTD("cqg.rtd",,"StudyData", $K$2, "Bar", "", "Open", $J$2, $A51, $O$2,$N$2,,$L$2,$M$2)</f>
        <v>894.25</v>
      </c>
      <c r="D51" s="127">
        <f xml:space="preserve"> RTD("cqg.rtd",,"StudyData", $K$2, "Bar", "", "High", $J$2, $A51, $O$2,$N$2,,$L$2,$M$2)</f>
        <v>927.75</v>
      </c>
      <c r="E51" s="127">
        <f xml:space="preserve"> RTD("cqg.rtd",,"StudyData", $K$2, "Bar", "", "Low", $J$2, $A51, $O$2,$N$2,,$L$2,$M$2)</f>
        <v>891.25</v>
      </c>
      <c r="F51" s="127">
        <f xml:space="preserve"> RTD("cqg.rtd",,"StudyData", $K$2, "Bar", "", "Close", $J$2, $A51, $O$2,$N$2,,$L$2,$M$2)</f>
        <v>915.25</v>
      </c>
      <c r="H51" s="128"/>
      <c r="I51" s="122"/>
    </row>
    <row r="52" spans="1:9" x14ac:dyDescent="0.25">
      <c r="A52" s="125">
        <f t="shared" si="0"/>
        <v>-50</v>
      </c>
      <c r="B52" s="126">
        <f xml:space="preserve"> TRUNC(RTD("cqg.rtd",,"StudyData", $K$2, "Bar", "", "Time", $J$2,$A52, $O$2, "", "","False"))</f>
        <v>43437</v>
      </c>
      <c r="C52" s="127">
        <f xml:space="preserve"> RTD("cqg.rtd",,"StudyData", $K$2, "Bar", "", "Open", $J$2, $A52, $O$2,$N$2,,$L$2,$M$2)</f>
        <v>919.75</v>
      </c>
      <c r="D52" s="127">
        <f xml:space="preserve"> RTD("cqg.rtd",,"StudyData", $K$2, "Bar", "", "High", $J$2, $A52, $O$2,$N$2,,$L$2,$M$2)</f>
        <v>928</v>
      </c>
      <c r="E52" s="127">
        <f xml:space="preserve"> RTD("cqg.rtd",,"StudyData", $K$2, "Bar", "", "Low", $J$2, $A52, $O$2,$N$2,,$L$2,$M$2)</f>
        <v>879.5</v>
      </c>
      <c r="F52" s="127">
        <f xml:space="preserve"> RTD("cqg.rtd",,"StudyData", $K$2, "Bar", "", "Close", $J$2, $A52, $O$2,$N$2,,$L$2,$M$2)</f>
        <v>895</v>
      </c>
      <c r="H52" s="128"/>
      <c r="I52" s="122"/>
    </row>
    <row r="53" spans="1:9" x14ac:dyDescent="0.25">
      <c r="A53" s="125">
        <f t="shared" si="0"/>
        <v>-51</v>
      </c>
      <c r="B53" s="126">
        <f xml:space="preserve"> TRUNC(RTD("cqg.rtd",,"StudyData", $K$2, "Bar", "", "Time", $J$2,$A53, $O$2, "", "","False"))</f>
        <v>43405</v>
      </c>
      <c r="C53" s="127">
        <f xml:space="preserve"> RTD("cqg.rtd",,"StudyData", $K$2, "Bar", "", "Open", $J$2, $A53, $O$2,$N$2,,$L$2,$M$2)</f>
        <v>850.25</v>
      </c>
      <c r="D53" s="127">
        <f xml:space="preserve"> RTD("cqg.rtd",,"StudyData", $K$2, "Bar", "", "High", $J$2, $A53, $O$2,$N$2,,$L$2,$M$2)</f>
        <v>900.75</v>
      </c>
      <c r="E53" s="127">
        <f xml:space="preserve"> RTD("cqg.rtd",,"StudyData", $K$2, "Bar", "", "Low", $J$2, $A53, $O$2,$N$2,,$L$2,$M$2)</f>
        <v>845.75</v>
      </c>
      <c r="F53" s="127">
        <f xml:space="preserve"> RTD("cqg.rtd",,"StudyData", $K$2, "Bar", "", "Close", $J$2, $A53, $O$2,$N$2,,$L$2,$M$2)</f>
        <v>894.75</v>
      </c>
      <c r="H53" s="128"/>
      <c r="I53" s="122"/>
    </row>
    <row r="54" spans="1:9" x14ac:dyDescent="0.25">
      <c r="A54" s="125">
        <f t="shared" si="0"/>
        <v>-52</v>
      </c>
      <c r="B54" s="126">
        <f xml:space="preserve"> TRUNC(RTD("cqg.rtd",,"StudyData", $K$2, "Bar", "", "Time", $J$2,$A54, $O$2, "", "","False"))</f>
        <v>43374</v>
      </c>
      <c r="C54" s="127">
        <f xml:space="preserve"> RTD("cqg.rtd",,"StudyData", $K$2, "Bar", "", "Open", $J$2, $A54, $O$2,$N$2,,$L$2,$M$2)</f>
        <v>845.5</v>
      </c>
      <c r="D54" s="127">
        <f xml:space="preserve"> RTD("cqg.rtd",,"StudyData", $K$2, "Bar", "", "High", $J$2, $A54, $O$2,$N$2,,$L$2,$M$2)</f>
        <v>892</v>
      </c>
      <c r="E54" s="127">
        <f xml:space="preserve"> RTD("cqg.rtd",,"StudyData", $K$2, "Bar", "", "Low", $J$2, $A54, $O$2,$N$2,,$L$2,$M$2)</f>
        <v>837.25</v>
      </c>
      <c r="F54" s="127">
        <f xml:space="preserve"> RTD("cqg.rtd",,"StudyData", $K$2, "Bar", "", "Close", $J$2, $A54, $O$2,$N$2,,$L$2,$M$2)</f>
        <v>851.75</v>
      </c>
      <c r="H54" s="128"/>
      <c r="I54" s="122"/>
    </row>
    <row r="55" spans="1:9" x14ac:dyDescent="0.25">
      <c r="A55" s="125">
        <f t="shared" si="0"/>
        <v>-53</v>
      </c>
      <c r="B55" s="126">
        <f xml:space="preserve"> TRUNC(RTD("cqg.rtd",,"StudyData", $K$2, "Bar", "", "Time", $J$2,$A55, $O$2, "", "","False"))</f>
        <v>43347</v>
      </c>
      <c r="C55" s="127">
        <f xml:space="preserve"> RTD("cqg.rtd",,"StudyData", $K$2, "Bar", "", "Open", $J$2, $A55, $O$2,$N$2,,$L$2,$M$2)</f>
        <v>845.5</v>
      </c>
      <c r="D55" s="127">
        <f xml:space="preserve"> RTD("cqg.rtd",,"StudyData", $K$2, "Bar", "", "High", $J$2, $A55, $O$2,$N$2,,$L$2,$M$2)</f>
        <v>859.25</v>
      </c>
      <c r="E55" s="127">
        <f xml:space="preserve"> RTD("cqg.rtd",,"StudyData", $K$2, "Bar", "", "Low", $J$2, $A55, $O$2,$N$2,,$L$2,$M$2)</f>
        <v>812.25</v>
      </c>
      <c r="F55" s="127">
        <f xml:space="preserve"> RTD("cqg.rtd",,"StudyData", $K$2, "Bar", "", "Close", $J$2, $A55, $O$2,$N$2,,$L$2,$M$2)</f>
        <v>845.5</v>
      </c>
      <c r="H55" s="128"/>
      <c r="I55" s="122"/>
    </row>
    <row r="56" spans="1:9" x14ac:dyDescent="0.25">
      <c r="A56" s="125">
        <f t="shared" si="0"/>
        <v>-54</v>
      </c>
      <c r="B56" s="126">
        <f xml:space="preserve"> TRUNC(RTD("cqg.rtd",,"StudyData", $K$2, "Bar", "", "Time", $J$2,$A56, $O$2, "", "","False"))</f>
        <v>43313</v>
      </c>
      <c r="C56" s="127">
        <f xml:space="preserve"> RTD("cqg.rtd",,"StudyData", $K$2, "Bar", "", "Open", $J$2, $A56, $O$2,$N$2,,$L$2,$M$2)</f>
        <v>913</v>
      </c>
      <c r="D56" s="127">
        <f xml:space="preserve"> RTD("cqg.rtd",,"StudyData", $K$2, "Bar", "", "High", $J$2, $A56, $O$2,$N$2,,$L$2,$M$2)</f>
        <v>915</v>
      </c>
      <c r="E56" s="127">
        <f xml:space="preserve"> RTD("cqg.rtd",,"StudyData", $K$2, "Bar", "", "Low", $J$2, $A56, $O$2,$N$2,,$L$2,$M$2)</f>
        <v>828.75</v>
      </c>
      <c r="F56" s="127">
        <f xml:space="preserve"> RTD("cqg.rtd",,"StudyData", $K$2, "Bar", "", "Close", $J$2, $A56, $O$2,$N$2,,$L$2,$M$2)</f>
        <v>843.5</v>
      </c>
      <c r="H56" s="128"/>
      <c r="I56" s="122"/>
    </row>
    <row r="57" spans="1:9" x14ac:dyDescent="0.25">
      <c r="A57" s="125">
        <f t="shared" si="0"/>
        <v>-55</v>
      </c>
      <c r="B57" s="126">
        <f xml:space="preserve"> TRUNC(RTD("cqg.rtd",,"StudyData", $K$2, "Bar", "", "Time", $J$2,$A57, $O$2, "", "","False"))</f>
        <v>43283</v>
      </c>
      <c r="C57" s="127">
        <f xml:space="preserve"> RTD("cqg.rtd",,"StudyData", $K$2, "Bar", "", "Open", $J$2, $A57, $O$2,$N$2,,$L$2,$M$2)</f>
        <v>881.5</v>
      </c>
      <c r="D57" s="127">
        <f xml:space="preserve"> RTD("cqg.rtd",,"StudyData", $K$2, "Bar", "", "High", $J$2, $A57, $O$2,$N$2,,$L$2,$M$2)</f>
        <v>922.25</v>
      </c>
      <c r="E57" s="127">
        <f xml:space="preserve"> RTD("cqg.rtd",,"StudyData", $K$2, "Bar", "", "Low", $J$2, $A57, $O$2,$N$2,,$L$2,$M$2)</f>
        <v>826.25</v>
      </c>
      <c r="F57" s="127">
        <f xml:space="preserve"> RTD("cqg.rtd",,"StudyData", $K$2, "Bar", "", "Close", $J$2, $A57, $O$2,$N$2,,$L$2,$M$2)</f>
        <v>919</v>
      </c>
      <c r="H57" s="128"/>
      <c r="I57" s="122"/>
    </row>
    <row r="58" spans="1:9" x14ac:dyDescent="0.25">
      <c r="A58" s="125">
        <f t="shared" si="0"/>
        <v>-56</v>
      </c>
      <c r="B58" s="126">
        <f xml:space="preserve"> TRUNC(RTD("cqg.rtd",,"StudyData", $K$2, "Bar", "", "Time", $J$2,$A58, $O$2, "", "","False"))</f>
        <v>43252</v>
      </c>
      <c r="C58" s="127">
        <f xml:space="preserve"> RTD("cqg.rtd",,"StudyData", $K$2, "Bar", "", "Open", $J$2, $A58, $O$2,$N$2,,$L$2,$M$2)</f>
        <v>1019.25</v>
      </c>
      <c r="D58" s="127">
        <f xml:space="preserve"> RTD("cqg.rtd",,"StudyData", $K$2, "Bar", "", "High", $J$2, $A58, $O$2,$N$2,,$L$2,$M$2)</f>
        <v>1026.5</v>
      </c>
      <c r="E58" s="127">
        <f xml:space="preserve"> RTD("cqg.rtd",,"StudyData", $K$2, "Bar", "", "Low", $J$2, $A58, $O$2,$N$2,,$L$2,$M$2)</f>
        <v>841.5</v>
      </c>
      <c r="F58" s="127">
        <f xml:space="preserve"> RTD("cqg.rtd",,"StudyData", $K$2, "Bar", "", "Close", $J$2, $A58, $O$2,$N$2,,$L$2,$M$2)</f>
        <v>880</v>
      </c>
      <c r="H58" s="128"/>
      <c r="I58" s="122"/>
    </row>
    <row r="59" spans="1:9" x14ac:dyDescent="0.25">
      <c r="A59" s="125">
        <f t="shared" si="0"/>
        <v>-57</v>
      </c>
      <c r="B59" s="126">
        <f xml:space="preserve"> TRUNC(RTD("cqg.rtd",,"StudyData", $K$2, "Bar", "", "Time", $J$2,$A59, $O$2, "", "","False"))</f>
        <v>43221</v>
      </c>
      <c r="C59" s="127">
        <f xml:space="preserve"> RTD("cqg.rtd",,"StudyData", $K$2, "Bar", "", "Open", $J$2, $A59, $O$2,$N$2,,$L$2,$M$2)</f>
        <v>1048.75</v>
      </c>
      <c r="D59" s="127">
        <f xml:space="preserve"> RTD("cqg.rtd",,"StudyData", $K$2, "Bar", "", "High", $J$2, $A59, $O$2,$N$2,,$L$2,$M$2)</f>
        <v>1055.5</v>
      </c>
      <c r="E59" s="127">
        <f xml:space="preserve"> RTD("cqg.rtd",,"StudyData", $K$2, "Bar", "", "Low", $J$2, $A59, $O$2,$N$2,,$L$2,$M$2)</f>
        <v>992.5</v>
      </c>
      <c r="F59" s="127">
        <f xml:space="preserve"> RTD("cqg.rtd",,"StudyData", $K$2, "Bar", "", "Close", $J$2, $A59, $O$2,$N$2,,$L$2,$M$2)</f>
        <v>1018.5</v>
      </c>
      <c r="H59" s="128"/>
      <c r="I59" s="122"/>
    </row>
    <row r="60" spans="1:9" x14ac:dyDescent="0.25">
      <c r="A60" s="125">
        <f t="shared" si="0"/>
        <v>-58</v>
      </c>
      <c r="B60" s="126">
        <f xml:space="preserve"> TRUNC(RTD("cqg.rtd",,"StudyData", $K$2, "Bar", "", "Time", $J$2,$A60, $O$2, "", "","False"))</f>
        <v>43192</v>
      </c>
      <c r="C60" s="127">
        <f xml:space="preserve"> RTD("cqg.rtd",,"StudyData", $K$2, "Bar", "", "Open", $J$2, $A60, $O$2,$N$2,,$L$2,$M$2)</f>
        <v>1045.25</v>
      </c>
      <c r="D60" s="127">
        <f xml:space="preserve"> RTD("cqg.rtd",,"StudyData", $K$2, "Bar", "", "High", $J$2, $A60, $O$2,$N$2,,$L$2,$M$2)</f>
        <v>1067.5</v>
      </c>
      <c r="E60" s="127">
        <f xml:space="preserve"> RTD("cqg.rtd",,"StudyData", $K$2, "Bar", "", "Low", $J$2, $A60, $O$2,$N$2,,$L$2,$M$2)</f>
        <v>983.5</v>
      </c>
      <c r="F60" s="127">
        <f xml:space="preserve"> RTD("cqg.rtd",,"StudyData", $K$2, "Bar", "", "Close", $J$2, $A60, $O$2,$N$2,,$L$2,$M$2)</f>
        <v>1048.5</v>
      </c>
      <c r="H60" s="128"/>
      <c r="I60" s="122"/>
    </row>
    <row r="61" spans="1:9" x14ac:dyDescent="0.25">
      <c r="A61" s="125">
        <f t="shared" si="0"/>
        <v>-59</v>
      </c>
      <c r="B61" s="126">
        <f xml:space="preserve"> TRUNC(RTD("cqg.rtd",,"StudyData", $K$2, "Bar", "", "Time", $J$2,$A61, $O$2, "", "","False"))</f>
        <v>43160</v>
      </c>
      <c r="C61" s="127">
        <f xml:space="preserve"> RTD("cqg.rtd",,"StudyData", $K$2, "Bar", "", "Open", $J$2, $A61, $O$2,$N$2,,$L$2,$M$2)</f>
        <v>1053.75</v>
      </c>
      <c r="D61" s="127">
        <f xml:space="preserve"> RTD("cqg.rtd",,"StudyData", $K$2, "Bar", "", "High", $J$2, $A61, $O$2,$N$2,,$L$2,$M$2)</f>
        <v>1082.5</v>
      </c>
      <c r="E61" s="127">
        <f xml:space="preserve"> RTD("cqg.rtd",,"StudyData", $K$2, "Bar", "", "Low", $J$2, $A61, $O$2,$N$2,,$L$2,$M$2)</f>
        <v>1009.25</v>
      </c>
      <c r="F61" s="127">
        <f xml:space="preserve"> RTD("cqg.rtd",,"StudyData", $K$2, "Bar", "", "Close", $J$2, $A61, $O$2,$N$2,,$L$2,$M$2)</f>
        <v>1044.75</v>
      </c>
      <c r="H61" s="128"/>
      <c r="I61" s="122"/>
    </row>
    <row r="62" spans="1:9" x14ac:dyDescent="0.25">
      <c r="A62" s="125">
        <f t="shared" si="0"/>
        <v>-60</v>
      </c>
      <c r="B62" s="126">
        <f xml:space="preserve"> TRUNC(RTD("cqg.rtd",,"StudyData", $K$2, "Bar", "", "Time", $J$2,$A62, $O$2, "", "","False"))</f>
        <v>43132</v>
      </c>
      <c r="C62" s="127">
        <f xml:space="preserve"> RTD("cqg.rtd",,"StudyData", $K$2, "Bar", "", "Open", $J$2, $A62, $O$2,$N$2,,$L$2,$M$2)</f>
        <v>995.25</v>
      </c>
      <c r="D62" s="127">
        <f xml:space="preserve"> RTD("cqg.rtd",,"StudyData", $K$2, "Bar", "", "High", $J$2, $A62, $O$2,$N$2,,$L$2,$M$2)</f>
        <v>1059.5</v>
      </c>
      <c r="E62" s="127">
        <f xml:space="preserve"> RTD("cqg.rtd",,"StudyData", $K$2, "Bar", "", "Low", $J$2, $A62, $O$2,$N$2,,$L$2,$M$2)</f>
        <v>967.75</v>
      </c>
      <c r="F62" s="127">
        <f xml:space="preserve"> RTD("cqg.rtd",,"StudyData", $K$2, "Bar", "", "Close", $J$2, $A62, $O$2,$N$2,,$L$2,$M$2)</f>
        <v>1055.5</v>
      </c>
      <c r="H62" s="128"/>
      <c r="I62" s="122"/>
    </row>
    <row r="63" spans="1:9" x14ac:dyDescent="0.25">
      <c r="A63" s="125">
        <f t="shared" si="0"/>
        <v>-61</v>
      </c>
      <c r="B63" s="126">
        <f xml:space="preserve"> TRUNC(RTD("cqg.rtd",,"StudyData", $K$2, "Bar", "", "Time", $J$2,$A63, $O$2, "", "","False"))</f>
        <v>43102</v>
      </c>
      <c r="C63" s="127">
        <f xml:space="preserve"> RTD("cqg.rtd",,"StudyData", $K$2, "Bar", "", "Open", $J$2, $A63, $O$2,$N$2,,$L$2,$M$2)</f>
        <v>967.5</v>
      </c>
      <c r="D63" s="127">
        <f xml:space="preserve"> RTD("cqg.rtd",,"StudyData", $K$2, "Bar", "", "High", $J$2, $A63, $O$2,$N$2,,$L$2,$M$2)</f>
        <v>1004.75</v>
      </c>
      <c r="E63" s="127">
        <f xml:space="preserve"> RTD("cqg.rtd",,"StudyData", $K$2, "Bar", "", "Low", $J$2, $A63, $O$2,$N$2,,$L$2,$M$2)</f>
        <v>944.5</v>
      </c>
      <c r="F63" s="127">
        <f xml:space="preserve"> RTD("cqg.rtd",,"StudyData", $K$2, "Bar", "", "Close", $J$2, $A63, $O$2,$N$2,,$L$2,$M$2)</f>
        <v>995.75</v>
      </c>
      <c r="H63" s="128"/>
      <c r="I63" s="122"/>
    </row>
    <row r="64" spans="1:9" x14ac:dyDescent="0.25">
      <c r="A64" s="125">
        <f t="shared" si="0"/>
        <v>-62</v>
      </c>
      <c r="B64" s="126">
        <f xml:space="preserve"> TRUNC(RTD("cqg.rtd",,"StudyData", $K$2, "Bar", "", "Time", $J$2,$A64, $O$2, "", "","False"))</f>
        <v>43070</v>
      </c>
      <c r="C64" s="127">
        <f xml:space="preserve"> RTD("cqg.rtd",,"StudyData", $K$2, "Bar", "", "Open", $J$2, $A64, $O$2,$N$2,,$L$2,$M$2)</f>
        <v>985.75</v>
      </c>
      <c r="D64" s="127">
        <f xml:space="preserve"> RTD("cqg.rtd",,"StudyData", $K$2, "Bar", "", "High", $J$2, $A64, $O$2,$N$2,,$L$2,$M$2)</f>
        <v>1015</v>
      </c>
      <c r="E64" s="127">
        <f xml:space="preserve"> RTD("cqg.rtd",,"StudyData", $K$2, "Bar", "", "Low", $J$2, $A64, $O$2,$N$2,,$L$2,$M$2)</f>
        <v>946.5</v>
      </c>
      <c r="F64" s="127">
        <f xml:space="preserve"> RTD("cqg.rtd",,"StudyData", $K$2, "Bar", "", "Close", $J$2, $A64, $O$2,$N$2,,$L$2,$M$2)</f>
        <v>961.75</v>
      </c>
      <c r="H64" s="128"/>
      <c r="I64" s="122"/>
    </row>
    <row r="65" spans="1:9" x14ac:dyDescent="0.25">
      <c r="A65" s="125">
        <f t="shared" si="0"/>
        <v>-63</v>
      </c>
      <c r="B65" s="126">
        <f xml:space="preserve"> TRUNC(RTD("cqg.rtd",,"StudyData", $K$2, "Bar", "", "Time", $J$2,$A65, $O$2, "", "","False"))</f>
        <v>43040</v>
      </c>
      <c r="C65" s="127">
        <f xml:space="preserve"> RTD("cqg.rtd",,"StudyData", $K$2, "Bar", "", "Open", $J$2, $A65, $O$2,$N$2,,$L$2,$M$2)</f>
        <v>984.75</v>
      </c>
      <c r="D65" s="127">
        <f xml:space="preserve"> RTD("cqg.rtd",,"StudyData", $K$2, "Bar", "", "High", $J$2, $A65, $O$2,$N$2,,$L$2,$M$2)</f>
        <v>1008.25</v>
      </c>
      <c r="E65" s="127">
        <f xml:space="preserve"> RTD("cqg.rtd",,"StudyData", $K$2, "Bar", "", "Low", $J$2, $A65, $O$2,$N$2,,$L$2,$M$2)</f>
        <v>967</v>
      </c>
      <c r="F65" s="127">
        <f xml:space="preserve"> RTD("cqg.rtd",,"StudyData", $K$2, "Bar", "", "Close", $J$2, $A65, $O$2,$N$2,,$L$2,$M$2)</f>
        <v>985.75</v>
      </c>
      <c r="H65" s="128"/>
      <c r="I65" s="122"/>
    </row>
    <row r="66" spans="1:9" x14ac:dyDescent="0.25">
      <c r="A66" s="125">
        <f t="shared" si="0"/>
        <v>-64</v>
      </c>
      <c r="B66" s="126">
        <f xml:space="preserve"> TRUNC(RTD("cqg.rtd",,"StudyData", $K$2, "Bar", "", "Time", $J$2,$A66, $O$2, "", "","False"))</f>
        <v>43010</v>
      </c>
      <c r="C66" s="127">
        <f xml:space="preserve"> RTD("cqg.rtd",,"StudyData", $K$2, "Bar", "", "Open", $J$2, $A66, $O$2,$N$2,,$L$2,$M$2)</f>
        <v>967.5</v>
      </c>
      <c r="D66" s="127">
        <f xml:space="preserve"> RTD("cqg.rtd",,"StudyData", $K$2, "Bar", "", "High", $J$2, $A66, $O$2,$N$2,,$L$2,$M$2)</f>
        <v>1003.25</v>
      </c>
      <c r="E66" s="127">
        <f xml:space="preserve"> RTD("cqg.rtd",,"StudyData", $K$2, "Bar", "", "Low", $J$2, $A66, $O$2,$N$2,,$L$2,$M$2)</f>
        <v>952.5</v>
      </c>
      <c r="F66" s="127">
        <f xml:space="preserve"> RTD("cqg.rtd",,"StudyData", $K$2, "Bar", "", "Close", $J$2, $A66, $O$2,$N$2,,$L$2,$M$2)</f>
        <v>984.75</v>
      </c>
      <c r="H66" s="128"/>
      <c r="I66" s="122"/>
    </row>
    <row r="67" spans="1:9" x14ac:dyDescent="0.25">
      <c r="A67" s="125">
        <f t="shared" si="0"/>
        <v>-65</v>
      </c>
      <c r="B67" s="126">
        <f xml:space="preserve"> TRUNC(RTD("cqg.rtd",,"StudyData", $K$2, "Bar", "", "Time", $J$2,$A67, $O$2, "", "","False"))</f>
        <v>42979</v>
      </c>
      <c r="C67" s="127">
        <f xml:space="preserve"> RTD("cqg.rtd",,"StudyData", $K$2, "Bar", "", "Open", $J$2, $A67, $O$2,$N$2,,$L$2,$M$2)</f>
        <v>945.25</v>
      </c>
      <c r="D67" s="127">
        <f xml:space="preserve"> RTD("cqg.rtd",,"StudyData", $K$2, "Bar", "", "High", $J$2, $A67, $O$2,$N$2,,$L$2,$M$2)</f>
        <v>987</v>
      </c>
      <c r="E67" s="127">
        <f xml:space="preserve"> RTD("cqg.rtd",,"StudyData", $K$2, "Bar", "", "Low", $J$2, $A67, $O$2,$N$2,,$L$2,$M$2)</f>
        <v>937.5</v>
      </c>
      <c r="F67" s="127">
        <f xml:space="preserve"> RTD("cqg.rtd",,"StudyData", $K$2, "Bar", "", "Close", $J$2, $A67, $O$2,$N$2,,$L$2,$M$2)</f>
        <v>968.25</v>
      </c>
      <c r="H67" s="128"/>
      <c r="I67" s="122"/>
    </row>
    <row r="68" spans="1:9" x14ac:dyDescent="0.25">
      <c r="A68" s="125">
        <f t="shared" ref="A68:A131" si="1">A67-1</f>
        <v>-66</v>
      </c>
      <c r="B68" s="126">
        <f xml:space="preserve"> TRUNC(RTD("cqg.rtd",,"StudyData", $K$2, "Bar", "", "Time", $J$2,$A68, $O$2, "", "","False"))</f>
        <v>42948</v>
      </c>
      <c r="C68" s="127">
        <f xml:space="preserve"> RTD("cqg.rtd",,"StudyData", $K$2, "Bar", "", "Open", $J$2, $A68, $O$2,$N$2,,$L$2,$M$2)</f>
        <v>996.75</v>
      </c>
      <c r="D68" s="127">
        <f xml:space="preserve"> RTD("cqg.rtd",,"StudyData", $K$2, "Bar", "", "High", $J$2, $A68, $O$2,$N$2,,$L$2,$M$2)</f>
        <v>1000.25</v>
      </c>
      <c r="E68" s="127">
        <f xml:space="preserve"> RTD("cqg.rtd",,"StudyData", $K$2, "Bar", "", "Low", $J$2, $A68, $O$2,$N$2,,$L$2,$M$2)</f>
        <v>921</v>
      </c>
      <c r="F68" s="127">
        <f xml:space="preserve"> RTD("cqg.rtd",,"StudyData", $K$2, "Bar", "", "Close", $J$2, $A68, $O$2,$N$2,,$L$2,$M$2)</f>
        <v>945.25</v>
      </c>
      <c r="H68" s="128"/>
      <c r="I68" s="122"/>
    </row>
    <row r="69" spans="1:9" x14ac:dyDescent="0.25">
      <c r="A69" s="125">
        <f t="shared" si="1"/>
        <v>-67</v>
      </c>
      <c r="B69" s="126">
        <f xml:space="preserve"> TRUNC(RTD("cqg.rtd",,"StudyData", $K$2, "Bar", "", "Time", $J$2,$A69, $O$2, "", "","False"))</f>
        <v>42919</v>
      </c>
      <c r="C69" s="127">
        <f xml:space="preserve"> RTD("cqg.rtd",,"StudyData", $K$2, "Bar", "", "Open", $J$2, $A69, $O$2,$N$2,,$L$2,$M$2)</f>
        <v>963.5</v>
      </c>
      <c r="D69" s="127">
        <f xml:space="preserve"> RTD("cqg.rtd",,"StudyData", $K$2, "Bar", "", "High", $J$2, $A69, $O$2,$N$2,,$L$2,$M$2)</f>
        <v>1047</v>
      </c>
      <c r="E69" s="127">
        <f xml:space="preserve"> RTD("cqg.rtd",,"StudyData", $K$2, "Bar", "", "Low", $J$2, $A69, $O$2,$N$2,,$L$2,$M$2)</f>
        <v>963</v>
      </c>
      <c r="F69" s="127">
        <f xml:space="preserve"> RTD("cqg.rtd",,"StudyData", $K$2, "Bar", "", "Close", $J$2, $A69, $O$2,$N$2,,$L$2,$M$2)</f>
        <v>1007.25</v>
      </c>
      <c r="H69" s="128"/>
      <c r="I69" s="122"/>
    </row>
    <row r="70" spans="1:9" x14ac:dyDescent="0.25">
      <c r="A70" s="125">
        <f t="shared" si="1"/>
        <v>-68</v>
      </c>
      <c r="B70" s="126">
        <f xml:space="preserve"> TRUNC(RTD("cqg.rtd",,"StudyData", $K$2, "Bar", "", "Time", $J$2,$A70, $O$2, "", "","False"))</f>
        <v>42887</v>
      </c>
      <c r="C70" s="127">
        <f xml:space="preserve"> RTD("cqg.rtd",,"StudyData", $K$2, "Bar", "", "Open", $J$2, $A70, $O$2,$N$2,,$L$2,$M$2)</f>
        <v>915.75</v>
      </c>
      <c r="D70" s="127">
        <f xml:space="preserve"> RTD("cqg.rtd",,"StudyData", $K$2, "Bar", "", "High", $J$2, $A70, $O$2,$N$2,,$L$2,$M$2)</f>
        <v>958</v>
      </c>
      <c r="E70" s="127">
        <f xml:space="preserve"> RTD("cqg.rtd",,"StudyData", $K$2, "Bar", "", "Low", $J$2, $A70, $O$2,$N$2,,$L$2,$M$2)</f>
        <v>900.25</v>
      </c>
      <c r="F70" s="127">
        <f xml:space="preserve"> RTD("cqg.rtd",,"StudyData", $K$2, "Bar", "", "Close", $J$2, $A70, $O$2,$N$2,,$L$2,$M$2)</f>
        <v>954.75</v>
      </c>
      <c r="H70" s="128"/>
      <c r="I70" s="122"/>
    </row>
    <row r="71" spans="1:9" x14ac:dyDescent="0.25">
      <c r="A71" s="125">
        <f t="shared" si="1"/>
        <v>-69</v>
      </c>
      <c r="B71" s="126">
        <f xml:space="preserve"> TRUNC(RTD("cqg.rtd",,"StudyData", $K$2, "Bar", "", "Time", $J$2,$A71, $O$2, "", "","False"))</f>
        <v>42856</v>
      </c>
      <c r="C71" s="127">
        <f xml:space="preserve"> RTD("cqg.rtd",,"StudyData", $K$2, "Bar", "", "Open", $J$2, $A71, $O$2,$N$2,,$L$2,$M$2)</f>
        <v>959.75</v>
      </c>
      <c r="D71" s="127">
        <f xml:space="preserve"> RTD("cqg.rtd",,"StudyData", $K$2, "Bar", "", "High", $J$2, $A71, $O$2,$N$2,,$L$2,$M$2)</f>
        <v>989</v>
      </c>
      <c r="E71" s="127">
        <f xml:space="preserve"> RTD("cqg.rtd",,"StudyData", $K$2, "Bar", "", "Low", $J$2, $A71, $O$2,$N$2,,$L$2,$M$2)</f>
        <v>909.5</v>
      </c>
      <c r="F71" s="127">
        <f xml:space="preserve"> RTD("cqg.rtd",,"StudyData", $K$2, "Bar", "", "Close", $J$2, $A71, $O$2,$N$2,,$L$2,$M$2)</f>
        <v>916</v>
      </c>
      <c r="H71" s="128"/>
      <c r="I71" s="122"/>
    </row>
    <row r="72" spans="1:9" x14ac:dyDescent="0.25">
      <c r="A72" s="125">
        <f t="shared" si="1"/>
        <v>-70</v>
      </c>
      <c r="B72" s="126">
        <f xml:space="preserve"> TRUNC(RTD("cqg.rtd",,"StudyData", $K$2, "Bar", "", "Time", $J$2,$A72, $O$2, "", "","False"))</f>
        <v>42828</v>
      </c>
      <c r="C72" s="127">
        <f xml:space="preserve"> RTD("cqg.rtd",,"StudyData", $K$2, "Bar", "", "Open", $J$2, $A72, $O$2,$N$2,,$L$2,$M$2)</f>
        <v>946.25</v>
      </c>
      <c r="D72" s="127">
        <f xml:space="preserve"> RTD("cqg.rtd",,"StudyData", $K$2, "Bar", "", "High", $J$2, $A72, $O$2,$N$2,,$L$2,$M$2)</f>
        <v>972.5</v>
      </c>
      <c r="E72" s="127">
        <f xml:space="preserve"> RTD("cqg.rtd",,"StudyData", $K$2, "Bar", "", "Low", $J$2, $A72, $O$2,$N$2,,$L$2,$M$2)</f>
        <v>929.75</v>
      </c>
      <c r="F72" s="127">
        <f xml:space="preserve"> RTD("cqg.rtd",,"StudyData", $K$2, "Bar", "", "Close", $J$2, $A72, $O$2,$N$2,,$L$2,$M$2)</f>
        <v>956.25</v>
      </c>
      <c r="H72" s="128"/>
      <c r="I72" s="122"/>
    </row>
    <row r="73" spans="1:9" x14ac:dyDescent="0.25">
      <c r="A73" s="125">
        <f t="shared" si="1"/>
        <v>-71</v>
      </c>
      <c r="B73" s="126">
        <f xml:space="preserve"> TRUNC(RTD("cqg.rtd",,"StudyData", $K$2, "Bar", "", "Time", $J$2,$A73, $O$2, "", "","False"))</f>
        <v>42795</v>
      </c>
      <c r="C73" s="127">
        <f xml:space="preserve"> RTD("cqg.rtd",,"StudyData", $K$2, "Bar", "", "Open", $J$2, $A73, $O$2,$N$2,,$L$2,$M$2)</f>
        <v>1036.25</v>
      </c>
      <c r="D73" s="127">
        <f xml:space="preserve"> RTD("cqg.rtd",,"StudyData", $K$2, "Bar", "", "High", $J$2, $A73, $O$2,$N$2,,$L$2,$M$2)</f>
        <v>1052.25</v>
      </c>
      <c r="E73" s="127">
        <f xml:space="preserve"> RTD("cqg.rtd",,"StudyData", $K$2, "Bar", "", "Low", $J$2, $A73, $O$2,$N$2,,$L$2,$M$2)</f>
        <v>944.25</v>
      </c>
      <c r="F73" s="127">
        <f xml:space="preserve"> RTD("cqg.rtd",,"StudyData", $K$2, "Bar", "", "Close", $J$2, $A73, $O$2,$N$2,,$L$2,$M$2)</f>
        <v>946</v>
      </c>
      <c r="H73" s="128"/>
      <c r="I73" s="122"/>
    </row>
    <row r="74" spans="1:9" x14ac:dyDescent="0.25">
      <c r="A74" s="125">
        <f t="shared" si="1"/>
        <v>-72</v>
      </c>
      <c r="B74" s="126">
        <f xml:space="preserve"> TRUNC(RTD("cqg.rtd",,"StudyData", $K$2, "Bar", "", "Time", $J$2,$A74, $O$2, "", "","False"))</f>
        <v>42767</v>
      </c>
      <c r="C74" s="127">
        <f xml:space="preserve"> RTD("cqg.rtd",,"StudyData", $K$2, "Bar", "", "Open", $J$2, $A74, $O$2,$N$2,,$L$2,$M$2)</f>
        <v>1024.5</v>
      </c>
      <c r="D74" s="127">
        <f xml:space="preserve"> RTD("cqg.rtd",,"StudyData", $K$2, "Bar", "", "High", $J$2, $A74, $O$2,$N$2,,$L$2,$M$2)</f>
        <v>1063.5</v>
      </c>
      <c r="E74" s="127">
        <f xml:space="preserve"> RTD("cqg.rtd",,"StudyData", $K$2, "Bar", "", "Low", $J$2, $A74, $O$2,$N$2,,$L$2,$M$2)</f>
        <v>1017</v>
      </c>
      <c r="F74" s="127">
        <f xml:space="preserve"> RTD("cqg.rtd",,"StudyData", $K$2, "Bar", "", "Close", $J$2, $A74, $O$2,$N$2,,$L$2,$M$2)</f>
        <v>1035.75</v>
      </c>
      <c r="H74" s="128"/>
      <c r="I74" s="122"/>
    </row>
    <row r="75" spans="1:9" x14ac:dyDescent="0.25">
      <c r="A75" s="125">
        <f t="shared" si="1"/>
        <v>-73</v>
      </c>
      <c r="B75" s="126">
        <f xml:space="preserve"> TRUNC(RTD("cqg.rtd",,"StudyData", $K$2, "Bar", "", "Time", $J$2,$A75, $O$2, "", "","False"))</f>
        <v>42738</v>
      </c>
      <c r="C75" s="127">
        <f xml:space="preserve"> RTD("cqg.rtd",,"StudyData", $K$2, "Bar", "", "Open", $J$2, $A75, $O$2,$N$2,,$L$2,$M$2)</f>
        <v>1004</v>
      </c>
      <c r="D75" s="127">
        <f xml:space="preserve"> RTD("cqg.rtd",,"StudyData", $K$2, "Bar", "", "High", $J$2, $A75, $O$2,$N$2,,$L$2,$M$2)</f>
        <v>1080</v>
      </c>
      <c r="E75" s="127">
        <f xml:space="preserve"> RTD("cqg.rtd",,"StudyData", $K$2, "Bar", "", "Low", $J$2, $A75, $O$2,$N$2,,$L$2,$M$2)</f>
        <v>992.75</v>
      </c>
      <c r="F75" s="127">
        <f xml:space="preserve"> RTD("cqg.rtd",,"StudyData", $K$2, "Bar", "", "Close", $J$2, $A75, $O$2,$N$2,,$L$2,$M$2)</f>
        <v>1024.5</v>
      </c>
      <c r="H75" s="128"/>
      <c r="I75" s="122"/>
    </row>
    <row r="76" spans="1:9" x14ac:dyDescent="0.25">
      <c r="A76" s="125">
        <f t="shared" si="1"/>
        <v>-74</v>
      </c>
      <c r="B76" s="126">
        <f xml:space="preserve"> TRUNC(RTD("cqg.rtd",,"StudyData", $K$2, "Bar", "", "Time", $J$2,$A76, $O$2, "", "","False"))</f>
        <v>42705</v>
      </c>
      <c r="C76" s="127">
        <f xml:space="preserve"> RTD("cqg.rtd",,"StudyData", $K$2, "Bar", "", "Open", $J$2, $A76, $O$2,$N$2,,$L$2,$M$2)</f>
        <v>1033.5</v>
      </c>
      <c r="D76" s="127">
        <f xml:space="preserve"> RTD("cqg.rtd",,"StudyData", $K$2, "Bar", "", "High", $J$2, $A76, $O$2,$N$2,,$L$2,$M$2)</f>
        <v>1061.75</v>
      </c>
      <c r="E76" s="127">
        <f xml:space="preserve"> RTD("cqg.rtd",,"StudyData", $K$2, "Bar", "", "Low", $J$2, $A76, $O$2,$N$2,,$L$2,$M$2)</f>
        <v>993.5</v>
      </c>
      <c r="F76" s="127">
        <f xml:space="preserve"> RTD("cqg.rtd",,"StudyData", $K$2, "Bar", "", "Close", $J$2, $A76, $O$2,$N$2,,$L$2,$M$2)</f>
        <v>1004</v>
      </c>
      <c r="H76" s="128"/>
      <c r="I76" s="122"/>
    </row>
    <row r="77" spans="1:9" x14ac:dyDescent="0.25">
      <c r="A77" s="125">
        <f t="shared" si="1"/>
        <v>-75</v>
      </c>
      <c r="B77" s="126">
        <f xml:space="preserve"> TRUNC(RTD("cqg.rtd",,"StudyData", $K$2, "Bar", "", "Time", $J$2,$A77, $O$2, "", "","False"))</f>
        <v>42675</v>
      </c>
      <c r="C77" s="127">
        <f xml:space="preserve"> RTD("cqg.rtd",,"StudyData", $K$2, "Bar", "", "Open", $J$2, $A77, $O$2,$N$2,,$L$2,$M$2)</f>
        <v>1011.5</v>
      </c>
      <c r="D77" s="127">
        <f xml:space="preserve"> RTD("cqg.rtd",,"StudyData", $K$2, "Bar", "", "High", $J$2, $A77, $O$2,$N$2,,$L$2,$M$2)</f>
        <v>1065</v>
      </c>
      <c r="E77" s="127">
        <f xml:space="preserve"> RTD("cqg.rtd",,"StudyData", $K$2, "Bar", "", "Low", $J$2, $A77, $O$2,$N$2,,$L$2,$M$2)</f>
        <v>975.25</v>
      </c>
      <c r="F77" s="127">
        <f xml:space="preserve"> RTD("cqg.rtd",,"StudyData", $K$2, "Bar", "", "Close", $J$2, $A77, $O$2,$N$2,,$L$2,$M$2)</f>
        <v>1032.25</v>
      </c>
      <c r="H77" s="128"/>
      <c r="I77" s="122"/>
    </row>
    <row r="78" spans="1:9" x14ac:dyDescent="0.25">
      <c r="A78" s="125">
        <f t="shared" si="1"/>
        <v>-76</v>
      </c>
      <c r="B78" s="126">
        <f xml:space="preserve"> TRUNC(RTD("cqg.rtd",,"StudyData", $K$2, "Bar", "", "Time", $J$2,$A78, $O$2, "", "","False"))</f>
        <v>42646</v>
      </c>
      <c r="C78" s="127">
        <f xml:space="preserve"> RTD("cqg.rtd",,"StudyData", $K$2, "Bar", "", "Open", $J$2, $A78, $O$2,$N$2,,$L$2,$M$2)</f>
        <v>952.5</v>
      </c>
      <c r="D78" s="127">
        <f xml:space="preserve"> RTD("cqg.rtd",,"StudyData", $K$2, "Bar", "", "High", $J$2, $A78, $O$2,$N$2,,$L$2,$M$2)</f>
        <v>1031</v>
      </c>
      <c r="E78" s="127">
        <f xml:space="preserve"> RTD("cqg.rtd",,"StudyData", $K$2, "Bar", "", "Low", $J$2, $A78, $O$2,$N$2,,$L$2,$M$2)</f>
        <v>937.25</v>
      </c>
      <c r="F78" s="127">
        <f xml:space="preserve"> RTD("cqg.rtd",,"StudyData", $K$2, "Bar", "", "Close", $J$2, $A78, $O$2,$N$2,,$L$2,$M$2)</f>
        <v>1011.75</v>
      </c>
      <c r="H78" s="128"/>
      <c r="I78" s="122"/>
    </row>
    <row r="79" spans="1:9" x14ac:dyDescent="0.25">
      <c r="A79" s="125">
        <f t="shared" si="1"/>
        <v>-77</v>
      </c>
      <c r="B79" s="126">
        <f xml:space="preserve"> TRUNC(RTD("cqg.rtd",,"StudyData", $K$2, "Bar", "", "Time", $J$2,$A79, $O$2, "", "","False"))</f>
        <v>42614</v>
      </c>
      <c r="C79" s="127">
        <f xml:space="preserve"> RTD("cqg.rtd",,"StudyData", $K$2, "Bar", "", "Open", $J$2, $A79, $O$2,$N$2,,$L$2,$M$2)</f>
        <v>942.25</v>
      </c>
      <c r="D79" s="127">
        <f xml:space="preserve"> RTD("cqg.rtd",,"StudyData", $K$2, "Bar", "", "High", $J$2, $A79, $O$2,$N$2,,$L$2,$M$2)</f>
        <v>994</v>
      </c>
      <c r="E79" s="127">
        <f xml:space="preserve"> RTD("cqg.rtd",,"StudyData", $K$2, "Bar", "", "Low", $J$2, $A79, $O$2,$N$2,,$L$2,$M$2)</f>
        <v>934</v>
      </c>
      <c r="F79" s="127">
        <f xml:space="preserve"> RTD("cqg.rtd",,"StudyData", $K$2, "Bar", "", "Close", $J$2, $A79, $O$2,$N$2,,$L$2,$M$2)</f>
        <v>954</v>
      </c>
      <c r="H79" s="128"/>
      <c r="I79" s="122"/>
    </row>
    <row r="80" spans="1:9" x14ac:dyDescent="0.25">
      <c r="A80" s="125">
        <f t="shared" si="1"/>
        <v>-78</v>
      </c>
      <c r="B80" s="126">
        <f xml:space="preserve"> TRUNC(RTD("cqg.rtd",,"StudyData", $K$2, "Bar", "", "Time", $J$2,$A80, $O$2, "", "","False"))</f>
        <v>42583</v>
      </c>
      <c r="C80" s="127">
        <f xml:space="preserve"> RTD("cqg.rtd",,"StudyData", $K$2, "Bar", "", "Open", $J$2, $A80, $O$2,$N$2,,$L$2,$M$2)</f>
        <v>992.75</v>
      </c>
      <c r="D80" s="127">
        <f xml:space="preserve"> RTD("cqg.rtd",,"StudyData", $K$2, "Bar", "", "High", $J$2, $A80, $O$2,$N$2,,$L$2,$M$2)</f>
        <v>1020</v>
      </c>
      <c r="E80" s="127">
        <f xml:space="preserve"> RTD("cqg.rtd",,"StudyData", $K$2, "Bar", "", "Low", $J$2, $A80, $O$2,$N$2,,$L$2,$M$2)</f>
        <v>938</v>
      </c>
      <c r="F80" s="127">
        <f xml:space="preserve"> RTD("cqg.rtd",,"StudyData", $K$2, "Bar", "", "Close", $J$2, $A80, $O$2,$N$2,,$L$2,$M$2)</f>
        <v>943</v>
      </c>
      <c r="H80" s="128"/>
      <c r="I80" s="122"/>
    </row>
    <row r="81" spans="1:9" x14ac:dyDescent="0.25">
      <c r="A81" s="125">
        <f t="shared" si="1"/>
        <v>-79</v>
      </c>
      <c r="B81" s="126">
        <f xml:space="preserve"> TRUNC(RTD("cqg.rtd",,"StudyData", $K$2, "Bar", "", "Time", $J$2,$A81, $O$2, "", "","False"))</f>
        <v>42552</v>
      </c>
      <c r="C81" s="127">
        <f xml:space="preserve"> RTD("cqg.rtd",,"StudyData", $K$2, "Bar", "", "Open", $J$2, $A81, $O$2,$N$2,,$L$2,$M$2)</f>
        <v>1153</v>
      </c>
      <c r="D81" s="127">
        <f xml:space="preserve"> RTD("cqg.rtd",,"StudyData", $K$2, "Bar", "", "High", $J$2, $A81, $O$2,$N$2,,$L$2,$M$2)</f>
        <v>1157.5</v>
      </c>
      <c r="E81" s="127">
        <f xml:space="preserve"> RTD("cqg.rtd",,"StudyData", $K$2, "Bar", "", "Low", $J$2, $A81, $O$2,$N$2,,$L$2,$M$2)</f>
        <v>963</v>
      </c>
      <c r="F81" s="127">
        <f xml:space="preserve"> RTD("cqg.rtd",,"StudyData", $K$2, "Bar", "", "Close", $J$2, $A81, $O$2,$N$2,,$L$2,$M$2)</f>
        <v>1003</v>
      </c>
      <c r="H81" s="128"/>
      <c r="I81" s="122"/>
    </row>
    <row r="82" spans="1:9" x14ac:dyDescent="0.25">
      <c r="A82" s="125">
        <f t="shared" si="1"/>
        <v>-80</v>
      </c>
      <c r="B82" s="126">
        <f xml:space="preserve"> TRUNC(RTD("cqg.rtd",,"StudyData", $K$2, "Bar", "", "Time", $J$2,$A82, $O$2, "", "","False"))</f>
        <v>42522</v>
      </c>
      <c r="C82" s="127">
        <f xml:space="preserve"> RTD("cqg.rtd",,"StudyData", $K$2, "Bar", "", "Open", $J$2, $A82, $O$2,$N$2,,$L$2,$M$2)</f>
        <v>1078.75</v>
      </c>
      <c r="D82" s="127">
        <f xml:space="preserve"> RTD("cqg.rtd",,"StudyData", $K$2, "Bar", "", "High", $J$2, $A82, $O$2,$N$2,,$L$2,$M$2)</f>
        <v>1208.5</v>
      </c>
      <c r="E82" s="127">
        <f xml:space="preserve"> RTD("cqg.rtd",,"StudyData", $K$2, "Bar", "", "Low", $J$2, $A82, $O$2,$N$2,,$L$2,$M$2)</f>
        <v>1068</v>
      </c>
      <c r="F82" s="127">
        <f xml:space="preserve"> RTD("cqg.rtd",,"StudyData", $K$2, "Bar", "", "Close", $J$2, $A82, $O$2,$N$2,,$L$2,$M$2)</f>
        <v>1153.25</v>
      </c>
      <c r="H82" s="128"/>
      <c r="I82" s="122"/>
    </row>
    <row r="83" spans="1:9" x14ac:dyDescent="0.25">
      <c r="A83" s="125">
        <f t="shared" si="1"/>
        <v>-81</v>
      </c>
      <c r="B83" s="126">
        <f xml:space="preserve"> TRUNC(RTD("cqg.rtd",,"StudyData", $K$2, "Bar", "", "Time", $J$2,$A83, $O$2, "", "","False"))</f>
        <v>42492</v>
      </c>
      <c r="C83" s="127">
        <f xml:space="preserve"> RTD("cqg.rtd",,"StudyData", $K$2, "Bar", "", "Open", $J$2, $A83, $O$2,$N$2,,$L$2,$M$2)</f>
        <v>1029.75</v>
      </c>
      <c r="D83" s="127">
        <f xml:space="preserve"> RTD("cqg.rtd",,"StudyData", $K$2, "Bar", "", "High", $J$2, $A83, $O$2,$N$2,,$L$2,$M$2)</f>
        <v>1098</v>
      </c>
      <c r="E83" s="127">
        <f xml:space="preserve"> RTD("cqg.rtd",,"StudyData", $K$2, "Bar", "", "Low", $J$2, $A83, $O$2,$N$2,,$L$2,$M$2)</f>
        <v>1008.5</v>
      </c>
      <c r="F83" s="127">
        <f xml:space="preserve"> RTD("cqg.rtd",,"StudyData", $K$2, "Bar", "", "Close", $J$2, $A83, $O$2,$N$2,,$L$2,$M$2)</f>
        <v>1078.5</v>
      </c>
      <c r="H83" s="128"/>
      <c r="I83" s="122"/>
    </row>
    <row r="84" spans="1:9" x14ac:dyDescent="0.25">
      <c r="A84" s="125">
        <f t="shared" si="1"/>
        <v>-82</v>
      </c>
      <c r="B84" s="126">
        <f xml:space="preserve"> TRUNC(RTD("cqg.rtd",,"StudyData", $K$2, "Bar", "", "Time", $J$2,$A84, $O$2, "", "","False"))</f>
        <v>42461</v>
      </c>
      <c r="C84" s="127">
        <f xml:space="preserve"> RTD("cqg.rtd",,"StudyData", $K$2, "Bar", "", "Open", $J$2, $A84, $O$2,$N$2,,$L$2,$M$2)</f>
        <v>909.25</v>
      </c>
      <c r="D84" s="127">
        <f xml:space="preserve"> RTD("cqg.rtd",,"StudyData", $K$2, "Bar", "", "High", $J$2, $A84, $O$2,$N$2,,$L$2,$M$2)</f>
        <v>1046.25</v>
      </c>
      <c r="E84" s="127">
        <f xml:space="preserve"> RTD("cqg.rtd",,"StudyData", $K$2, "Bar", "", "Low", $J$2, $A84, $O$2,$N$2,,$L$2,$M$2)</f>
        <v>901</v>
      </c>
      <c r="F84" s="127">
        <f xml:space="preserve"> RTD("cqg.rtd",,"StudyData", $K$2, "Bar", "", "Close", $J$2, $A84, $O$2,$N$2,,$L$2,$M$2)</f>
        <v>1029.75</v>
      </c>
      <c r="H84" s="128"/>
      <c r="I84" s="122"/>
    </row>
    <row r="85" spans="1:9" x14ac:dyDescent="0.25">
      <c r="A85" s="125">
        <f t="shared" si="1"/>
        <v>-83</v>
      </c>
      <c r="B85" s="126">
        <f xml:space="preserve"> TRUNC(RTD("cqg.rtd",,"StudyData", $K$2, "Bar", "", "Time", $J$2,$A85, $O$2, "", "","False"))</f>
        <v>42430</v>
      </c>
      <c r="C85" s="127">
        <f xml:space="preserve"> RTD("cqg.rtd",,"StudyData", $K$2, "Bar", "", "Open", $J$2, $A85, $O$2,$N$2,,$L$2,$M$2)</f>
        <v>861</v>
      </c>
      <c r="D85" s="127">
        <f xml:space="preserve"> RTD("cqg.rtd",,"StudyData", $K$2, "Bar", "", "High", $J$2, $A85, $O$2,$N$2,,$L$2,$M$2)</f>
        <v>917</v>
      </c>
      <c r="E85" s="127">
        <f xml:space="preserve"> RTD("cqg.rtd",,"StudyData", $K$2, "Bar", "", "Low", $J$2, $A85, $O$2,$N$2,,$L$2,$M$2)</f>
        <v>856</v>
      </c>
      <c r="F85" s="127">
        <f xml:space="preserve"> RTD("cqg.rtd",,"StudyData", $K$2, "Bar", "", "Close", $J$2, $A85, $O$2,$N$2,,$L$2,$M$2)</f>
        <v>910.75</v>
      </c>
      <c r="H85" s="128"/>
      <c r="I85" s="122"/>
    </row>
    <row r="86" spans="1:9" x14ac:dyDescent="0.25">
      <c r="A86" s="125">
        <f t="shared" si="1"/>
        <v>-84</v>
      </c>
      <c r="B86" s="126">
        <f xml:space="preserve"> TRUNC(RTD("cqg.rtd",,"StudyData", $K$2, "Bar", "", "Time", $J$2,$A86, $O$2, "", "","False"))</f>
        <v>42401</v>
      </c>
      <c r="C86" s="127">
        <f xml:space="preserve"> RTD("cqg.rtd",,"StudyData", $K$2, "Bar", "", "Open", $J$2, $A86, $O$2,$N$2,,$L$2,$M$2)</f>
        <v>883</v>
      </c>
      <c r="D86" s="127">
        <f xml:space="preserve"> RTD("cqg.rtd",,"StudyData", $K$2, "Bar", "", "High", $J$2, $A86, $O$2,$N$2,,$L$2,$M$2)</f>
        <v>889.5</v>
      </c>
      <c r="E86" s="127">
        <f xml:space="preserve"> RTD("cqg.rtd",,"StudyData", $K$2, "Bar", "", "Low", $J$2, $A86, $O$2,$N$2,,$L$2,$M$2)</f>
        <v>859.5</v>
      </c>
      <c r="F86" s="127">
        <f xml:space="preserve"> RTD("cqg.rtd",,"StudyData", $K$2, "Bar", "", "Close", $J$2, $A86, $O$2,$N$2,,$L$2,$M$2)</f>
        <v>861</v>
      </c>
      <c r="H86" s="128"/>
      <c r="I86" s="122"/>
    </row>
    <row r="87" spans="1:9" x14ac:dyDescent="0.25">
      <c r="A87" s="125">
        <f t="shared" si="1"/>
        <v>-85</v>
      </c>
      <c r="B87" s="126">
        <f xml:space="preserve"> TRUNC(RTD("cqg.rtd",,"StudyData", $K$2, "Bar", "", "Time", $J$2,$A87, $O$2, "", "","False"))</f>
        <v>42373</v>
      </c>
      <c r="C87" s="127">
        <f xml:space="preserve"> RTD("cqg.rtd",,"StudyData", $K$2, "Bar", "", "Open", $J$2, $A87, $O$2,$N$2,,$L$2,$M$2)</f>
        <v>863</v>
      </c>
      <c r="D87" s="127">
        <f xml:space="preserve"> RTD("cqg.rtd",,"StudyData", $K$2, "Bar", "", "High", $J$2, $A87, $O$2,$N$2,,$L$2,$M$2)</f>
        <v>888</v>
      </c>
      <c r="E87" s="127">
        <f xml:space="preserve"> RTD("cqg.rtd",,"StudyData", $K$2, "Bar", "", "Low", $J$2, $A87, $O$2,$N$2,,$L$2,$M$2)</f>
        <v>852</v>
      </c>
      <c r="F87" s="127">
        <f xml:space="preserve"> RTD("cqg.rtd",,"StudyData", $K$2, "Bar", "", "Close", $J$2, $A87, $O$2,$N$2,,$L$2,$M$2)</f>
        <v>882.25</v>
      </c>
      <c r="H87" s="128"/>
      <c r="I87" s="122"/>
    </row>
    <row r="88" spans="1:9" x14ac:dyDescent="0.25">
      <c r="A88" s="125">
        <f t="shared" si="1"/>
        <v>-86</v>
      </c>
      <c r="B88" s="126">
        <f xml:space="preserve"> TRUNC(RTD("cqg.rtd",,"StudyData", $K$2, "Bar", "", "Time", $J$2,$A88, $O$2, "", "","False"))</f>
        <v>42339</v>
      </c>
      <c r="C88" s="127">
        <f xml:space="preserve"> RTD("cqg.rtd",,"StudyData", $K$2, "Bar", "", "Open", $J$2, $A88, $O$2,$N$2,,$L$2,$M$2)</f>
        <v>881</v>
      </c>
      <c r="D88" s="127">
        <f xml:space="preserve"> RTD("cqg.rtd",,"StudyData", $K$2, "Bar", "", "High", $J$2, $A88, $O$2,$N$2,,$L$2,$M$2)</f>
        <v>909.75</v>
      </c>
      <c r="E88" s="127">
        <f xml:space="preserve"> RTD("cqg.rtd",,"StudyData", $K$2, "Bar", "", "Low", $J$2, $A88, $O$2,$N$2,,$L$2,$M$2)</f>
        <v>854</v>
      </c>
      <c r="F88" s="127">
        <f xml:space="preserve"> RTD("cqg.rtd",,"StudyData", $K$2, "Bar", "", "Close", $J$2, $A88, $O$2,$N$2,,$L$2,$M$2)</f>
        <v>864.25</v>
      </c>
      <c r="H88" s="128"/>
      <c r="I88" s="122"/>
    </row>
    <row r="89" spans="1:9" x14ac:dyDescent="0.25">
      <c r="A89" s="125">
        <f t="shared" si="1"/>
        <v>-87</v>
      </c>
      <c r="B89" s="126">
        <f xml:space="preserve"> TRUNC(RTD("cqg.rtd",,"StudyData", $K$2, "Bar", "", "Time", $J$2,$A89, $O$2, "", "","False"))</f>
        <v>42310</v>
      </c>
      <c r="C89" s="127">
        <f xml:space="preserve"> RTD("cqg.rtd",,"StudyData", $K$2, "Bar", "", "Open", $J$2, $A89, $O$2,$N$2,,$L$2,$M$2)</f>
        <v>887.5</v>
      </c>
      <c r="D89" s="127">
        <f xml:space="preserve"> RTD("cqg.rtd",,"StudyData", $K$2, "Bar", "", "High", $J$2, $A89, $O$2,$N$2,,$L$2,$M$2)</f>
        <v>891</v>
      </c>
      <c r="E89" s="127">
        <f xml:space="preserve"> RTD("cqg.rtd",,"StudyData", $K$2, "Bar", "", "Low", $J$2, $A89, $O$2,$N$2,,$L$2,$M$2)</f>
        <v>844.25</v>
      </c>
      <c r="F89" s="127">
        <f xml:space="preserve"> RTD("cqg.rtd",,"StudyData", $K$2, "Bar", "", "Close", $J$2, $A89, $O$2,$N$2,,$L$2,$M$2)</f>
        <v>881</v>
      </c>
      <c r="H89" s="128"/>
      <c r="I89" s="122"/>
    </row>
    <row r="90" spans="1:9" x14ac:dyDescent="0.25">
      <c r="A90" s="125">
        <f t="shared" si="1"/>
        <v>-88</v>
      </c>
      <c r="B90" s="126">
        <f xml:space="preserve"> TRUNC(RTD("cqg.rtd",,"StudyData", $K$2, "Bar", "", "Time", $J$2,$A90, $O$2, "", "","False"))</f>
        <v>42278</v>
      </c>
      <c r="C90" s="127">
        <f xml:space="preserve"> RTD("cqg.rtd",,"StudyData", $K$2, "Bar", "", "Open", $J$2, $A90, $O$2,$N$2,,$L$2,$M$2)</f>
        <v>891.5</v>
      </c>
      <c r="D90" s="127">
        <f xml:space="preserve"> RTD("cqg.rtd",,"StudyData", $K$2, "Bar", "", "High", $J$2, $A90, $O$2,$N$2,,$L$2,$M$2)</f>
        <v>919.75</v>
      </c>
      <c r="E90" s="127">
        <f xml:space="preserve"> RTD("cqg.rtd",,"StudyData", $K$2, "Bar", "", "Low", $J$2, $A90, $O$2,$N$2,,$L$2,$M$2)</f>
        <v>868.25</v>
      </c>
      <c r="F90" s="127">
        <f xml:space="preserve"> RTD("cqg.rtd",,"StudyData", $K$2, "Bar", "", "Close", $J$2, $A90, $O$2,$N$2,,$L$2,$M$2)</f>
        <v>885.75</v>
      </c>
      <c r="H90" s="128"/>
      <c r="I90" s="122"/>
    </row>
    <row r="91" spans="1:9" x14ac:dyDescent="0.25">
      <c r="A91" s="125">
        <f t="shared" si="1"/>
        <v>-89</v>
      </c>
      <c r="B91" s="126">
        <f xml:space="preserve"> TRUNC(RTD("cqg.rtd",,"StudyData", $K$2, "Bar", "", "Time", $J$2,$A91, $O$2, "", "","False"))</f>
        <v>42248</v>
      </c>
      <c r="C91" s="127">
        <f xml:space="preserve"> RTD("cqg.rtd",,"StudyData", $K$2, "Bar", "", "Open", $J$2, $A91, $O$2,$N$2,,$L$2,$M$2)</f>
        <v>885</v>
      </c>
      <c r="D91" s="127">
        <f xml:space="preserve"> RTD("cqg.rtd",,"StudyData", $K$2, "Bar", "", "High", $J$2, $A91, $O$2,$N$2,,$L$2,$M$2)</f>
        <v>902.25</v>
      </c>
      <c r="E91" s="127">
        <f xml:space="preserve"> RTD("cqg.rtd",,"StudyData", $K$2, "Bar", "", "Low", $J$2, $A91, $O$2,$N$2,,$L$2,$M$2)</f>
        <v>853.25</v>
      </c>
      <c r="F91" s="127">
        <f xml:space="preserve"> RTD("cqg.rtd",,"StudyData", $K$2, "Bar", "", "Close", $J$2, $A91, $O$2,$N$2,,$L$2,$M$2)</f>
        <v>892</v>
      </c>
      <c r="H91" s="128"/>
      <c r="I91" s="122"/>
    </row>
    <row r="92" spans="1:9" x14ac:dyDescent="0.25">
      <c r="A92" s="125">
        <f t="shared" si="1"/>
        <v>-90</v>
      </c>
      <c r="B92" s="126">
        <f xml:space="preserve"> TRUNC(RTD("cqg.rtd",,"StudyData", $K$2, "Bar", "", "Time", $J$2,$A92, $O$2, "", "","False"))</f>
        <v>42219</v>
      </c>
      <c r="C92" s="127">
        <f xml:space="preserve"> RTD("cqg.rtd",,"StudyData", $K$2, "Bar", "", "Open", $J$2, $A92, $O$2,$N$2,,$L$2,$M$2)</f>
        <v>938.25</v>
      </c>
      <c r="D92" s="127">
        <f xml:space="preserve"> RTD("cqg.rtd",,"StudyData", $K$2, "Bar", "", "High", $J$2, $A92, $O$2,$N$2,,$L$2,$M$2)</f>
        <v>996.5</v>
      </c>
      <c r="E92" s="127">
        <f xml:space="preserve"> RTD("cqg.rtd",,"StudyData", $K$2, "Bar", "", "Low", $J$2, $A92, $O$2,$N$2,,$L$2,$M$2)</f>
        <v>855</v>
      </c>
      <c r="F92" s="127">
        <f xml:space="preserve"> RTD("cqg.rtd",,"StudyData", $K$2, "Bar", "", "Close", $J$2, $A92, $O$2,$N$2,,$L$2,$M$2)</f>
        <v>887.5</v>
      </c>
      <c r="H92" s="128"/>
      <c r="I92" s="122"/>
    </row>
    <row r="93" spans="1:9" x14ac:dyDescent="0.25">
      <c r="A93" s="125">
        <f t="shared" si="1"/>
        <v>-91</v>
      </c>
      <c r="B93" s="126">
        <f xml:space="preserve"> TRUNC(RTD("cqg.rtd",,"StudyData", $K$2, "Bar", "", "Time", $J$2,$A93, $O$2, "", "","False"))</f>
        <v>42186</v>
      </c>
      <c r="C93" s="127">
        <f xml:space="preserve"> RTD("cqg.rtd",,"StudyData", $K$2, "Bar", "", "Open", $J$2, $A93, $O$2,$N$2,,$L$2,$M$2)</f>
        <v>1034.75</v>
      </c>
      <c r="D93" s="127">
        <f xml:space="preserve"> RTD("cqg.rtd",,"StudyData", $K$2, "Bar", "", "High", $J$2, $A93, $O$2,$N$2,,$L$2,$M$2)</f>
        <v>1045</v>
      </c>
      <c r="E93" s="127">
        <f xml:space="preserve"> RTD("cqg.rtd",,"StudyData", $K$2, "Bar", "", "Low", $J$2, $A93, $O$2,$N$2,,$L$2,$M$2)</f>
        <v>931.75</v>
      </c>
      <c r="F93" s="127">
        <f xml:space="preserve"> RTD("cqg.rtd",,"StudyData", $K$2, "Bar", "", "Close", $J$2, $A93, $O$2,$N$2,,$L$2,$M$2)</f>
        <v>940.25</v>
      </c>
      <c r="H93" s="128"/>
      <c r="I93" s="122"/>
    </row>
    <row r="94" spans="1:9" x14ac:dyDescent="0.25">
      <c r="A94" s="125">
        <f t="shared" si="1"/>
        <v>-92</v>
      </c>
      <c r="B94" s="126">
        <f xml:space="preserve"> TRUNC(RTD("cqg.rtd",,"StudyData", $K$2, "Bar", "", "Time", $J$2,$A94, $O$2, "", "","False"))</f>
        <v>42156</v>
      </c>
      <c r="C94" s="127">
        <f xml:space="preserve"> RTD("cqg.rtd",,"StudyData", $K$2, "Bar", "", "Open", $J$2, $A94, $O$2,$N$2,,$L$2,$M$2)</f>
        <v>931</v>
      </c>
      <c r="D94" s="127">
        <f xml:space="preserve"> RTD("cqg.rtd",,"StudyData", $K$2, "Bar", "", "High", $J$2, $A94, $O$2,$N$2,,$L$2,$M$2)</f>
        <v>1038</v>
      </c>
      <c r="E94" s="127">
        <f xml:space="preserve"> RTD("cqg.rtd",,"StudyData", $K$2, "Bar", "", "Low", $J$2, $A94, $O$2,$N$2,,$L$2,$M$2)</f>
        <v>921.5</v>
      </c>
      <c r="F94" s="127">
        <f xml:space="preserve"> RTD("cqg.rtd",,"StudyData", $K$2, "Bar", "", "Close", $J$2, $A94, $O$2,$N$2,,$L$2,$M$2)</f>
        <v>1037.25</v>
      </c>
      <c r="H94" s="128"/>
      <c r="I94" s="122"/>
    </row>
    <row r="95" spans="1:9" x14ac:dyDescent="0.25">
      <c r="A95" s="125">
        <f t="shared" si="1"/>
        <v>-93</v>
      </c>
      <c r="B95" s="126">
        <f xml:space="preserve"> TRUNC(RTD("cqg.rtd",,"StudyData", $K$2, "Bar", "", "Time", $J$2,$A95, $O$2, "", "","False"))</f>
        <v>42125</v>
      </c>
      <c r="C95" s="127">
        <f xml:space="preserve"> RTD("cqg.rtd",,"StudyData", $K$2, "Bar", "", "Open", $J$2, $A95, $O$2,$N$2,,$L$2,$M$2)</f>
        <v>978</v>
      </c>
      <c r="D95" s="127">
        <f xml:space="preserve"> RTD("cqg.rtd",,"StudyData", $K$2, "Bar", "", "High", $J$2, $A95, $O$2,$N$2,,$L$2,$M$2)</f>
        <v>990.5</v>
      </c>
      <c r="E95" s="127">
        <f xml:space="preserve"> RTD("cqg.rtd",,"StudyData", $K$2, "Bar", "", "Low", $J$2, $A95, $O$2,$N$2,,$L$2,$M$2)</f>
        <v>920.5</v>
      </c>
      <c r="F95" s="127">
        <f xml:space="preserve"> RTD("cqg.rtd",,"StudyData", $K$2, "Bar", "", "Close", $J$2, $A95, $O$2,$N$2,,$L$2,$M$2)</f>
        <v>934</v>
      </c>
      <c r="H95" s="128"/>
      <c r="I95" s="122"/>
    </row>
    <row r="96" spans="1:9" x14ac:dyDescent="0.25">
      <c r="A96" s="125">
        <f t="shared" si="1"/>
        <v>-94</v>
      </c>
      <c r="B96" s="126">
        <f xml:space="preserve"> TRUNC(RTD("cqg.rtd",,"StudyData", $K$2, "Bar", "", "Time", $J$2,$A96, $O$2, "", "","False"))</f>
        <v>42095</v>
      </c>
      <c r="C96" s="127">
        <f xml:space="preserve"> RTD("cqg.rtd",,"StudyData", $K$2, "Bar", "", "Open", $J$2, $A96, $O$2,$N$2,,$L$2,$M$2)</f>
        <v>973.25</v>
      </c>
      <c r="D96" s="127">
        <f xml:space="preserve"> RTD("cqg.rtd",,"StudyData", $K$2, "Bar", "", "High", $J$2, $A96, $O$2,$N$2,,$L$2,$M$2)</f>
        <v>995</v>
      </c>
      <c r="E96" s="127">
        <f xml:space="preserve"> RTD("cqg.rtd",,"StudyData", $K$2, "Bar", "", "Low", $J$2, $A96, $O$2,$N$2,,$L$2,$M$2)</f>
        <v>944.5</v>
      </c>
      <c r="F96" s="127">
        <f xml:space="preserve"> RTD("cqg.rtd",,"StudyData", $K$2, "Bar", "", "Close", $J$2, $A96, $O$2,$N$2,,$L$2,$M$2)</f>
        <v>976</v>
      </c>
      <c r="H96" s="128"/>
      <c r="I96" s="122"/>
    </row>
    <row r="97" spans="1:9" x14ac:dyDescent="0.25">
      <c r="A97" s="125">
        <f t="shared" si="1"/>
        <v>-95</v>
      </c>
      <c r="B97" s="126">
        <f xml:space="preserve"> TRUNC(RTD("cqg.rtd",,"StudyData", $K$2, "Bar", "", "Time", $J$2,$A97, $O$2, "", "","False"))</f>
        <v>42065</v>
      </c>
      <c r="C97" s="127">
        <f xml:space="preserve"> RTD("cqg.rtd",,"StudyData", $K$2, "Bar", "", "Open", $J$2, $A97, $O$2,$N$2,,$L$2,$M$2)</f>
        <v>1030</v>
      </c>
      <c r="D97" s="127">
        <f xml:space="preserve"> RTD("cqg.rtd",,"StudyData", $K$2, "Bar", "", "High", $J$2, $A97, $O$2,$N$2,,$L$2,$M$2)</f>
        <v>1039</v>
      </c>
      <c r="E97" s="127">
        <f xml:space="preserve"> RTD("cqg.rtd",,"StudyData", $K$2, "Bar", "", "Low", $J$2, $A97, $O$2,$N$2,,$L$2,$M$2)</f>
        <v>951.25</v>
      </c>
      <c r="F97" s="127">
        <f xml:space="preserve"> RTD("cqg.rtd",,"StudyData", $K$2, "Bar", "", "Close", $J$2, $A97, $O$2,$N$2,,$L$2,$M$2)</f>
        <v>973.25</v>
      </c>
      <c r="H97" s="128"/>
      <c r="I97" s="122"/>
    </row>
    <row r="98" spans="1:9" x14ac:dyDescent="0.25">
      <c r="A98" s="125">
        <f t="shared" si="1"/>
        <v>-96</v>
      </c>
      <c r="B98" s="126">
        <f xml:space="preserve"> TRUNC(RTD("cqg.rtd",,"StudyData", $K$2, "Bar", "", "Time", $J$2,$A98, $O$2, "", "","False"))</f>
        <v>42037</v>
      </c>
      <c r="C98" s="127">
        <f xml:space="preserve"> RTD("cqg.rtd",,"StudyData", $K$2, "Bar", "", "Open", $J$2, $A98, $O$2,$N$2,,$L$2,$M$2)</f>
        <v>961</v>
      </c>
      <c r="D98" s="127">
        <f xml:space="preserve"> RTD("cqg.rtd",,"StudyData", $K$2, "Bar", "", "High", $J$2, $A98, $O$2,$N$2,,$L$2,$M$2)</f>
        <v>1038</v>
      </c>
      <c r="E98" s="127">
        <f xml:space="preserve"> RTD("cqg.rtd",,"StudyData", $K$2, "Bar", "", "Low", $J$2, $A98, $O$2,$N$2,,$L$2,$M$2)</f>
        <v>956.5</v>
      </c>
      <c r="F98" s="127">
        <f xml:space="preserve"> RTD("cqg.rtd",,"StudyData", $K$2, "Bar", "", "Close", $J$2, $A98, $O$2,$N$2,,$L$2,$M$2)</f>
        <v>1031.75</v>
      </c>
      <c r="H98" s="128"/>
      <c r="I98" s="122"/>
    </row>
    <row r="99" spans="1:9" x14ac:dyDescent="0.25">
      <c r="A99" s="125">
        <f t="shared" si="1"/>
        <v>-97</v>
      </c>
      <c r="B99" s="126">
        <f xml:space="preserve"> TRUNC(RTD("cqg.rtd",,"StudyData", $K$2, "Bar", "", "Time", $J$2,$A99, $O$2, "", "","False"))</f>
        <v>42006</v>
      </c>
      <c r="C99" s="127">
        <f xml:space="preserve"> RTD("cqg.rtd",,"StudyData", $K$2, "Bar", "", "Open", $J$2, $A99, $O$2,$N$2,,$L$2,$M$2)</f>
        <v>1021.5</v>
      </c>
      <c r="D99" s="127">
        <f xml:space="preserve"> RTD("cqg.rtd",,"StudyData", $K$2, "Bar", "", "High", $J$2, $A99, $O$2,$N$2,,$L$2,$M$2)</f>
        <v>1062</v>
      </c>
      <c r="E99" s="127">
        <f xml:space="preserve"> RTD("cqg.rtd",,"StudyData", $K$2, "Bar", "", "Low", $J$2, $A99, $O$2,$N$2,,$L$2,$M$2)</f>
        <v>955</v>
      </c>
      <c r="F99" s="127">
        <f xml:space="preserve"> RTD("cqg.rtd",,"StudyData", $K$2, "Bar", "", "Close", $J$2, $A99, $O$2,$N$2,,$L$2,$M$2)</f>
        <v>961</v>
      </c>
      <c r="H99" s="128"/>
      <c r="I99" s="122"/>
    </row>
    <row r="100" spans="1:9" x14ac:dyDescent="0.25">
      <c r="A100" s="125">
        <f t="shared" si="1"/>
        <v>-98</v>
      </c>
      <c r="B100" s="126">
        <f xml:space="preserve"> TRUNC(RTD("cqg.rtd",,"StudyData", $K$2, "Bar", "", "Time", $J$2,$A100, $O$2, "", "","False"))</f>
        <v>41974</v>
      </c>
      <c r="C100" s="127">
        <f xml:space="preserve"> RTD("cqg.rtd",,"StudyData", $K$2, "Bar", "", "Open", $J$2, $A100, $O$2,$N$2,,$L$2,$M$2)</f>
        <v>1010.75</v>
      </c>
      <c r="D100" s="127">
        <f xml:space="preserve"> RTD("cqg.rtd",,"StudyData", $K$2, "Bar", "", "High", $J$2, $A100, $O$2,$N$2,,$L$2,$M$2)</f>
        <v>1068.25</v>
      </c>
      <c r="E100" s="127">
        <f xml:space="preserve"> RTD("cqg.rtd",,"StudyData", $K$2, "Bar", "", "Low", $J$2, $A100, $O$2,$N$2,,$L$2,$M$2)</f>
        <v>983.75</v>
      </c>
      <c r="F100" s="127">
        <f xml:space="preserve"> RTD("cqg.rtd",,"StudyData", $K$2, "Bar", "", "Close", $J$2, $A100, $O$2,$N$2,,$L$2,$M$2)</f>
        <v>1023.5</v>
      </c>
      <c r="H100" s="128"/>
      <c r="I100" s="122"/>
    </row>
    <row r="101" spans="1:9" x14ac:dyDescent="0.25">
      <c r="A101" s="125">
        <f t="shared" si="1"/>
        <v>-99</v>
      </c>
      <c r="B101" s="126">
        <f xml:space="preserve"> TRUNC(RTD("cqg.rtd",,"StudyData", $K$2, "Bar", "", "Time", $J$2,$A101, $O$2, "", "","False"))</f>
        <v>41946</v>
      </c>
      <c r="C101" s="127">
        <f xml:space="preserve"> RTD("cqg.rtd",,"StudyData", $K$2, "Bar", "", "Open", $J$2, $A101, $O$2,$N$2,,$L$2,$M$2)</f>
        <v>1044</v>
      </c>
      <c r="D101" s="127">
        <f xml:space="preserve"> RTD("cqg.rtd",,"StudyData", $K$2, "Bar", "", "High", $J$2, $A101, $O$2,$N$2,,$L$2,$M$2)</f>
        <v>1086.25</v>
      </c>
      <c r="E101" s="127">
        <f xml:space="preserve"> RTD("cqg.rtd",,"StudyData", $K$2, "Bar", "", "Low", $J$2, $A101, $O$2,$N$2,,$L$2,$M$2)</f>
        <v>995.25</v>
      </c>
      <c r="F101" s="127">
        <f xml:space="preserve"> RTD("cqg.rtd",,"StudyData", $K$2, "Bar", "", "Close", $J$2, $A101, $O$2,$N$2,,$L$2,$M$2)</f>
        <v>1016</v>
      </c>
      <c r="H101" s="128"/>
      <c r="I101" s="122"/>
    </row>
    <row r="102" spans="1:9" x14ac:dyDescent="0.25">
      <c r="A102" s="125">
        <f t="shared" si="1"/>
        <v>-100</v>
      </c>
      <c r="B102" s="126">
        <f xml:space="preserve"> TRUNC(RTD("cqg.rtd",,"StudyData", $K$2, "Bar", "", "Time", $J$2,$A102, $O$2, "", "","False"))</f>
        <v>41913</v>
      </c>
      <c r="C102" s="127">
        <f xml:space="preserve"> RTD("cqg.rtd",,"StudyData", $K$2, "Bar", "", "Open", $J$2, $A102, $O$2,$N$2,,$L$2,$M$2)</f>
        <v>911</v>
      </c>
      <c r="D102" s="127">
        <f xml:space="preserve"> RTD("cqg.rtd",,"StudyData", $K$2, "Bar", "", "High", $J$2, $A102, $O$2,$N$2,,$L$2,$M$2)</f>
        <v>1059.25</v>
      </c>
      <c r="E102" s="127">
        <f xml:space="preserve"> RTD("cqg.rtd",,"StudyData", $K$2, "Bar", "", "Low", $J$2, $A102, $O$2,$N$2,,$L$2,$M$2)</f>
        <v>904</v>
      </c>
      <c r="F102" s="127">
        <f xml:space="preserve"> RTD("cqg.rtd",,"StudyData", $K$2, "Bar", "", "Close", $J$2, $A102, $O$2,$N$2,,$L$2,$M$2)</f>
        <v>1049.25</v>
      </c>
      <c r="H102" s="128"/>
      <c r="I102" s="122"/>
    </row>
    <row r="103" spans="1:9" x14ac:dyDescent="0.25">
      <c r="A103" s="125">
        <f t="shared" si="1"/>
        <v>-101</v>
      </c>
      <c r="B103" s="126">
        <f xml:space="preserve"> TRUNC(RTD("cqg.rtd",,"StudyData", $K$2, "Bar", "", "Time", $J$2,$A103, $O$2, "", "","False"))</f>
        <v>41884</v>
      </c>
      <c r="C103" s="127">
        <f xml:space="preserve"> RTD("cqg.rtd",,"StudyData", $K$2, "Bar", "", "Open", $J$2, $A103, $O$2,$N$2,,$L$2,$M$2)</f>
        <v>1020.75</v>
      </c>
      <c r="D103" s="127">
        <f xml:space="preserve"> RTD("cqg.rtd",,"StudyData", $K$2, "Bar", "", "High", $J$2, $A103, $O$2,$N$2,,$L$2,$M$2)</f>
        <v>1038</v>
      </c>
      <c r="E103" s="127">
        <f xml:space="preserve"> RTD("cqg.rtd",,"StudyData", $K$2, "Bar", "", "Low", $J$2, $A103, $O$2,$N$2,,$L$2,$M$2)</f>
        <v>905.5</v>
      </c>
      <c r="F103" s="127">
        <f xml:space="preserve"> RTD("cqg.rtd",,"StudyData", $K$2, "Bar", "", "Close", $J$2, $A103, $O$2,$N$2,,$L$2,$M$2)</f>
        <v>913.25</v>
      </c>
      <c r="H103" s="128"/>
      <c r="I103" s="122"/>
    </row>
    <row r="104" spans="1:9" x14ac:dyDescent="0.25">
      <c r="A104" s="125">
        <f t="shared" si="1"/>
        <v>-102</v>
      </c>
      <c r="B104" s="126">
        <f xml:space="preserve"> TRUNC(RTD("cqg.rtd",,"StudyData", $K$2, "Bar", "", "Time", $J$2,$A104, $O$2, "", "","False"))</f>
        <v>41852</v>
      </c>
      <c r="C104" s="127">
        <f xml:space="preserve"> RTD("cqg.rtd",,"StudyData", $K$2, "Bar", "", "Open", $J$2, $A104, $O$2,$N$2,,$L$2,$M$2)</f>
        <v>1077.25</v>
      </c>
      <c r="D104" s="127">
        <f xml:space="preserve"> RTD("cqg.rtd",,"StudyData", $K$2, "Bar", "", "High", $J$2, $A104, $O$2,$N$2,,$L$2,$M$2)</f>
        <v>1089.25</v>
      </c>
      <c r="E104" s="127">
        <f xml:space="preserve"> RTD("cqg.rtd",,"StudyData", $K$2, "Bar", "", "Low", $J$2, $A104, $O$2,$N$2,,$L$2,$M$2)</f>
        <v>1019.75</v>
      </c>
      <c r="F104" s="127">
        <f xml:space="preserve"> RTD("cqg.rtd",,"StudyData", $K$2, "Bar", "", "Close", $J$2, $A104, $O$2,$N$2,,$L$2,$M$2)</f>
        <v>1024.25</v>
      </c>
      <c r="H104" s="128"/>
      <c r="I104" s="122"/>
    </row>
    <row r="105" spans="1:9" x14ac:dyDescent="0.25">
      <c r="A105" s="125">
        <f t="shared" si="1"/>
        <v>-103</v>
      </c>
      <c r="B105" s="126">
        <f xml:space="preserve"> TRUNC(RTD("cqg.rtd",,"StudyData", $K$2, "Bar", "", "Time", $J$2,$A105, $O$2, "", "","False"))</f>
        <v>41821</v>
      </c>
      <c r="C105" s="127">
        <f xml:space="preserve"> RTD("cqg.rtd",,"StudyData", $K$2, "Bar", "", "Open", $J$2, $A105, $O$2,$N$2,,$L$2,$M$2)</f>
        <v>1152.5</v>
      </c>
      <c r="D105" s="127">
        <f xml:space="preserve"> RTD("cqg.rtd",,"StudyData", $K$2, "Bar", "", "High", $J$2, $A105, $O$2,$N$2,,$L$2,$M$2)</f>
        <v>1158.75</v>
      </c>
      <c r="E105" s="127">
        <f xml:space="preserve"> RTD("cqg.rtd",,"StudyData", $K$2, "Bar", "", "Low", $J$2, $A105, $O$2,$N$2,,$L$2,$M$2)</f>
        <v>1055</v>
      </c>
      <c r="F105" s="127">
        <f xml:space="preserve"> RTD("cqg.rtd",,"StudyData", $K$2, "Bar", "", "Close", $J$2, $A105, $O$2,$N$2,,$L$2,$M$2)</f>
        <v>1082</v>
      </c>
      <c r="H105" s="128"/>
      <c r="I105" s="122"/>
    </row>
    <row r="106" spans="1:9" x14ac:dyDescent="0.25">
      <c r="A106" s="125">
        <f t="shared" si="1"/>
        <v>-104</v>
      </c>
      <c r="B106" s="126">
        <f xml:space="preserve"> TRUNC(RTD("cqg.rtd",,"StudyData", $K$2, "Bar", "", "Time", $J$2,$A106, $O$2, "", "","False"))</f>
        <v>41792</v>
      </c>
      <c r="C106" s="127">
        <f xml:space="preserve"> RTD("cqg.rtd",,"StudyData", $K$2, "Bar", "", "Open", $J$2, $A106, $O$2,$N$2,,$L$2,$M$2)</f>
        <v>1488</v>
      </c>
      <c r="D106" s="127">
        <f xml:space="preserve"> RTD("cqg.rtd",,"StudyData", $K$2, "Bar", "", "High", $J$2, $A106, $O$2,$N$2,,$L$2,$M$2)</f>
        <v>1511.75</v>
      </c>
      <c r="E106" s="127">
        <f xml:space="preserve"> RTD("cqg.rtd",,"StudyData", $K$2, "Bar", "", "Low", $J$2, $A106, $O$2,$N$2,,$L$2,$M$2)</f>
        <v>1151.5</v>
      </c>
      <c r="F106" s="127">
        <f xml:space="preserve"> RTD("cqg.rtd",,"StudyData", $K$2, "Bar", "", "Close", $J$2, $A106, $O$2,$N$2,,$L$2,$M$2)</f>
        <v>1157.25</v>
      </c>
      <c r="H106" s="128"/>
      <c r="I106" s="122"/>
    </row>
    <row r="107" spans="1:9" x14ac:dyDescent="0.25">
      <c r="A107" s="125">
        <f t="shared" si="1"/>
        <v>-105</v>
      </c>
      <c r="B107" s="126">
        <f xml:space="preserve"> TRUNC(RTD("cqg.rtd",,"StudyData", $K$2, "Bar", "", "Time", $J$2,$A107, $O$2, "", "","False"))</f>
        <v>41760</v>
      </c>
      <c r="C107" s="127">
        <f xml:space="preserve"> RTD("cqg.rtd",,"StudyData", $K$2, "Bar", "", "Open", $J$2, $A107, $O$2,$N$2,,$L$2,$M$2)</f>
        <v>1510.5</v>
      </c>
      <c r="D107" s="127">
        <f xml:space="preserve"> RTD("cqg.rtd",,"StudyData", $K$2, "Bar", "", "High", $J$2, $A107, $O$2,$N$2,,$L$2,$M$2)</f>
        <v>1536.75</v>
      </c>
      <c r="E107" s="127">
        <f xml:space="preserve"> RTD("cqg.rtd",,"StudyData", $K$2, "Bar", "", "Low", $J$2, $A107, $O$2,$N$2,,$L$2,$M$2)</f>
        <v>1441.75</v>
      </c>
      <c r="F107" s="127">
        <f xml:space="preserve"> RTD("cqg.rtd",,"StudyData", $K$2, "Bar", "", "Close", $J$2, $A107, $O$2,$N$2,,$L$2,$M$2)</f>
        <v>1493.25</v>
      </c>
      <c r="H107" s="128"/>
      <c r="I107" s="122"/>
    </row>
    <row r="108" spans="1:9" x14ac:dyDescent="0.25">
      <c r="A108" s="125">
        <f t="shared" si="1"/>
        <v>-106</v>
      </c>
      <c r="B108" s="126">
        <f xml:space="preserve"> TRUNC(RTD("cqg.rtd",,"StudyData", $K$2, "Bar", "", "Time", $J$2,$A108, $O$2, "", "","False"))</f>
        <v>41730</v>
      </c>
      <c r="C108" s="127">
        <f xml:space="preserve"> RTD("cqg.rtd",,"StudyData", $K$2, "Bar", "", "Open", $J$2, $A108, $O$2,$N$2,,$L$2,$M$2)</f>
        <v>1463</v>
      </c>
      <c r="D108" s="127">
        <f xml:space="preserve"> RTD("cqg.rtd",,"StudyData", $K$2, "Bar", "", "High", $J$2, $A108, $O$2,$N$2,,$L$2,$M$2)</f>
        <v>1521</v>
      </c>
      <c r="E108" s="127">
        <f xml:space="preserve"> RTD("cqg.rtd",,"StudyData", $K$2, "Bar", "", "Low", $J$2, $A108, $O$2,$N$2,,$L$2,$M$2)</f>
        <v>1456</v>
      </c>
      <c r="F108" s="127">
        <f xml:space="preserve"> RTD("cqg.rtd",,"StudyData", $K$2, "Bar", "", "Close", $J$2, $A108, $O$2,$N$2,,$L$2,$M$2)</f>
        <v>1512.75</v>
      </c>
      <c r="H108" s="128"/>
      <c r="I108" s="122"/>
    </row>
    <row r="109" spans="1:9" x14ac:dyDescent="0.25">
      <c r="A109" s="125">
        <f t="shared" si="1"/>
        <v>-107</v>
      </c>
      <c r="B109" s="126">
        <f xml:space="preserve"> TRUNC(RTD("cqg.rtd",,"StudyData", $K$2, "Bar", "", "Time", $J$2,$A109, $O$2, "", "","False"))</f>
        <v>41701</v>
      </c>
      <c r="C109" s="127">
        <f xml:space="preserve"> RTD("cqg.rtd",,"StudyData", $K$2, "Bar", "", "Open", $J$2, $A109, $O$2,$N$2,,$L$2,$M$2)</f>
        <v>1419</v>
      </c>
      <c r="D109" s="127">
        <f xml:space="preserve"> RTD("cqg.rtd",,"StudyData", $K$2, "Bar", "", "High", $J$2, $A109, $O$2,$N$2,,$L$2,$M$2)</f>
        <v>1466.5</v>
      </c>
      <c r="E109" s="127">
        <f xml:space="preserve"> RTD("cqg.rtd",,"StudyData", $K$2, "Bar", "", "Low", $J$2, $A109, $O$2,$N$2,,$L$2,$M$2)</f>
        <v>1365.5</v>
      </c>
      <c r="F109" s="127">
        <f xml:space="preserve"> RTD("cqg.rtd",,"StudyData", $K$2, "Bar", "", "Close", $J$2, $A109, $O$2,$N$2,,$L$2,$M$2)</f>
        <v>1464</v>
      </c>
      <c r="H109" s="128"/>
      <c r="I109" s="122"/>
    </row>
    <row r="110" spans="1:9" x14ac:dyDescent="0.25">
      <c r="A110" s="125">
        <f t="shared" si="1"/>
        <v>-108</v>
      </c>
      <c r="B110" s="126">
        <f xml:space="preserve"> TRUNC(RTD("cqg.rtd",,"StudyData", $K$2, "Bar", "", "Time", $J$2,$A110, $O$2, "", "","False"))</f>
        <v>41673</v>
      </c>
      <c r="C110" s="127">
        <f xml:space="preserve"> RTD("cqg.rtd",,"StudyData", $K$2, "Bar", "", "Open", $J$2, $A110, $O$2,$N$2,,$L$2,$M$2)</f>
        <v>1281.75</v>
      </c>
      <c r="D110" s="127">
        <f xml:space="preserve"> RTD("cqg.rtd",,"StudyData", $K$2, "Bar", "", "High", $J$2, $A110, $O$2,$N$2,,$L$2,$M$2)</f>
        <v>1445.5</v>
      </c>
      <c r="E110" s="127">
        <f xml:space="preserve"> RTD("cqg.rtd",,"StudyData", $K$2, "Bar", "", "Low", $J$2, $A110, $O$2,$N$2,,$L$2,$M$2)</f>
        <v>1278.5</v>
      </c>
      <c r="F110" s="127">
        <f xml:space="preserve"> RTD("cqg.rtd",,"StudyData", $K$2, "Bar", "", "Close", $J$2, $A110, $O$2,$N$2,,$L$2,$M$2)</f>
        <v>1414</v>
      </c>
      <c r="H110" s="128"/>
      <c r="I110" s="122"/>
    </row>
    <row r="111" spans="1:9" x14ac:dyDescent="0.25">
      <c r="A111" s="125">
        <f t="shared" si="1"/>
        <v>-109</v>
      </c>
      <c r="B111" s="126">
        <f xml:space="preserve"> TRUNC(RTD("cqg.rtd",,"StudyData", $K$2, "Bar", "", "Time", $J$2,$A111, $O$2, "", "","False"))</f>
        <v>41641</v>
      </c>
      <c r="C111" s="127">
        <f xml:space="preserve"> RTD("cqg.rtd",,"StudyData", $K$2, "Bar", "", "Open", $J$2, $A111, $O$2,$N$2,,$L$2,$M$2)</f>
        <v>1292</v>
      </c>
      <c r="D111" s="127">
        <f xml:space="preserve"> RTD("cqg.rtd",,"StudyData", $K$2, "Bar", "", "High", $J$2, $A111, $O$2,$N$2,,$L$2,$M$2)</f>
        <v>1330.5</v>
      </c>
      <c r="E111" s="127">
        <f xml:space="preserve"> RTD("cqg.rtd",,"StudyData", $K$2, "Bar", "", "Low", $J$2, $A111, $O$2,$N$2,,$L$2,$M$2)</f>
        <v>1260</v>
      </c>
      <c r="F111" s="127">
        <f xml:space="preserve"> RTD("cqg.rtd",,"StudyData", $K$2, "Bar", "", "Close", $J$2, $A111, $O$2,$N$2,,$L$2,$M$2)</f>
        <v>1282.75</v>
      </c>
      <c r="H111" s="128"/>
      <c r="I111" s="122"/>
    </row>
    <row r="112" spans="1:9" x14ac:dyDescent="0.25">
      <c r="A112" s="125">
        <f t="shared" si="1"/>
        <v>-110</v>
      </c>
      <c r="B112" s="126">
        <f xml:space="preserve"> TRUNC(RTD("cqg.rtd",,"StudyData", $K$2, "Bar", "", "Time", $J$2,$A112, $O$2, "", "","False"))</f>
        <v>41610</v>
      </c>
      <c r="C112" s="127">
        <f xml:space="preserve"> RTD("cqg.rtd",,"StudyData", $K$2, "Bar", "", "Open", $J$2, $A112, $O$2,$N$2,,$L$2,$M$2)</f>
        <v>1335.75</v>
      </c>
      <c r="D112" s="127">
        <f xml:space="preserve"> RTD("cqg.rtd",,"StudyData", $K$2, "Bar", "", "High", $J$2, $A112, $O$2,$N$2,,$L$2,$M$2)</f>
        <v>1353.5</v>
      </c>
      <c r="E112" s="127">
        <f xml:space="preserve"> RTD("cqg.rtd",,"StudyData", $K$2, "Bar", "", "Low", $J$2, $A112, $O$2,$N$2,,$L$2,$M$2)</f>
        <v>1289.25</v>
      </c>
      <c r="F112" s="127">
        <f xml:space="preserve"> RTD("cqg.rtd",,"StudyData", $K$2, "Bar", "", "Close", $J$2, $A112, $O$2,$N$2,,$L$2,$M$2)</f>
        <v>1292.5</v>
      </c>
      <c r="H112" s="128"/>
      <c r="I112" s="122"/>
    </row>
    <row r="113" spans="1:9" x14ac:dyDescent="0.25">
      <c r="A113" s="125">
        <f t="shared" si="1"/>
        <v>-111</v>
      </c>
      <c r="B113" s="126">
        <f xml:space="preserve"> TRUNC(RTD("cqg.rtd",,"StudyData", $K$2, "Bar", "", "Time", $J$2,$A113, $O$2, "", "","False"))</f>
        <v>41579</v>
      </c>
      <c r="C113" s="127">
        <f xml:space="preserve"> RTD("cqg.rtd",,"StudyData", $K$2, "Bar", "", "Open", $J$2, $A113, $O$2,$N$2,,$L$2,$M$2)</f>
        <v>1266</v>
      </c>
      <c r="D113" s="127">
        <f xml:space="preserve"> RTD("cqg.rtd",,"StudyData", $K$2, "Bar", "", "High", $J$2, $A113, $O$2,$N$2,,$L$2,$M$2)</f>
        <v>1341</v>
      </c>
      <c r="E113" s="127">
        <f xml:space="preserve"> RTD("cqg.rtd",,"StudyData", $K$2, "Bar", "", "Low", $J$2, $A113, $O$2,$N$2,,$L$2,$M$2)</f>
        <v>1247</v>
      </c>
      <c r="F113" s="127">
        <f xml:space="preserve"> RTD("cqg.rtd",,"StudyData", $K$2, "Bar", "", "Close", $J$2, $A113, $O$2,$N$2,,$L$2,$M$2)</f>
        <v>1336.5</v>
      </c>
      <c r="H113" s="128"/>
      <c r="I113" s="122"/>
    </row>
    <row r="114" spans="1:9" x14ac:dyDescent="0.25">
      <c r="A114" s="125">
        <f t="shared" si="1"/>
        <v>-112</v>
      </c>
      <c r="B114" s="126">
        <f xml:space="preserve"> TRUNC(RTD("cqg.rtd",,"StudyData", $K$2, "Bar", "", "Time", $J$2,$A114, $O$2, "", "","False"))</f>
        <v>41548</v>
      </c>
      <c r="C114" s="127">
        <f xml:space="preserve"> RTD("cqg.rtd",,"StudyData", $K$2, "Bar", "", "Open", $J$2, $A114, $O$2,$N$2,,$L$2,$M$2)</f>
        <v>1278.5</v>
      </c>
      <c r="D114" s="127">
        <f xml:space="preserve"> RTD("cqg.rtd",,"StudyData", $K$2, "Bar", "", "High", $J$2, $A114, $O$2,$N$2,,$L$2,$M$2)</f>
        <v>1318.75</v>
      </c>
      <c r="E114" s="127">
        <f xml:space="preserve"> RTD("cqg.rtd",,"StudyData", $K$2, "Bar", "", "Low", $J$2, $A114, $O$2,$N$2,,$L$2,$M$2)</f>
        <v>1261.75</v>
      </c>
      <c r="F114" s="127">
        <f xml:space="preserve"> RTD("cqg.rtd",,"StudyData", $K$2, "Bar", "", "Close", $J$2, $A114, $O$2,$N$2,,$L$2,$M$2)</f>
        <v>1266.25</v>
      </c>
      <c r="H114" s="128"/>
      <c r="I114" s="122"/>
    </row>
    <row r="115" spans="1:9" x14ac:dyDescent="0.25">
      <c r="A115" s="125">
        <f t="shared" si="1"/>
        <v>-113</v>
      </c>
      <c r="B115" s="126">
        <f xml:space="preserve"> TRUNC(RTD("cqg.rtd",,"StudyData", $K$2, "Bar", "", "Time", $J$2,$A115, $O$2, "", "","False"))</f>
        <v>41520</v>
      </c>
      <c r="C115" s="127">
        <f xml:space="preserve"> RTD("cqg.rtd",,"StudyData", $K$2, "Bar", "", "Open", $J$2, $A115, $O$2,$N$2,,$L$2,$M$2)</f>
        <v>1394</v>
      </c>
      <c r="D115" s="127">
        <f xml:space="preserve"> RTD("cqg.rtd",,"StudyData", $K$2, "Bar", "", "High", $J$2, $A115, $O$2,$N$2,,$L$2,$M$2)</f>
        <v>1408.5</v>
      </c>
      <c r="E115" s="127">
        <f xml:space="preserve"> RTD("cqg.rtd",,"StudyData", $K$2, "Bar", "", "Low", $J$2, $A115, $O$2,$N$2,,$L$2,$M$2)</f>
        <v>1281</v>
      </c>
      <c r="F115" s="127">
        <f xml:space="preserve"> RTD("cqg.rtd",,"StudyData", $K$2, "Bar", "", "Close", $J$2, $A115, $O$2,$N$2,,$L$2,$M$2)</f>
        <v>1282.75</v>
      </c>
      <c r="H115" s="128"/>
      <c r="I115" s="122"/>
    </row>
    <row r="116" spans="1:9" x14ac:dyDescent="0.25">
      <c r="A116" s="125">
        <f t="shared" si="1"/>
        <v>-114</v>
      </c>
      <c r="B116" s="126">
        <f xml:space="preserve"> TRUNC(RTD("cqg.rtd",,"StudyData", $K$2, "Bar", "", "Time", $J$2,$A116, $O$2, "", "","False"))</f>
        <v>41487</v>
      </c>
      <c r="C116" s="127">
        <f xml:space="preserve"> RTD("cqg.rtd",,"StudyData", $K$2, "Bar", "", "Open", $J$2, $A116, $O$2,$N$2,,$L$2,$M$2)</f>
        <v>1202.75</v>
      </c>
      <c r="D116" s="127">
        <f xml:space="preserve"> RTD("cqg.rtd",,"StudyData", $K$2, "Bar", "", "High", $J$2, $A116, $O$2,$N$2,,$L$2,$M$2)</f>
        <v>1409.5</v>
      </c>
      <c r="E116" s="127">
        <f xml:space="preserve"> RTD("cqg.rtd",,"StudyData", $K$2, "Bar", "", "Low", $J$2, $A116, $O$2,$N$2,,$L$2,$M$2)</f>
        <v>1162.5</v>
      </c>
      <c r="F116" s="127">
        <f xml:space="preserve"> RTD("cqg.rtd",,"StudyData", $K$2, "Bar", "", "Close", $J$2, $A116, $O$2,$N$2,,$L$2,$M$2)</f>
        <v>1357.5</v>
      </c>
      <c r="H116" s="128"/>
      <c r="I116" s="122"/>
    </row>
    <row r="117" spans="1:9" x14ac:dyDescent="0.25">
      <c r="A117" s="125">
        <f t="shared" si="1"/>
        <v>-115</v>
      </c>
      <c r="B117" s="126">
        <f xml:space="preserve"> TRUNC(RTD("cqg.rtd",,"StudyData", $K$2, "Bar", "", "Time", $J$2,$A117, $O$2, "", "","False"))</f>
        <v>41456</v>
      </c>
      <c r="C117" s="127">
        <f xml:space="preserve"> RTD("cqg.rtd",,"StudyData", $K$2, "Bar", "", "Open", $J$2, $A117, $O$2,$N$2,,$L$2,$M$2)</f>
        <v>1244</v>
      </c>
      <c r="D117" s="127">
        <f xml:space="preserve"> RTD("cqg.rtd",,"StudyData", $K$2, "Bar", "", "High", $J$2, $A117, $O$2,$N$2,,$L$2,$M$2)</f>
        <v>1297</v>
      </c>
      <c r="E117" s="127">
        <f xml:space="preserve"> RTD("cqg.rtd",,"StudyData", $K$2, "Bar", "", "Low", $J$2, $A117, $O$2,$N$2,,$L$2,$M$2)</f>
        <v>1194.25</v>
      </c>
      <c r="F117" s="127">
        <f xml:space="preserve"> RTD("cqg.rtd",,"StudyData", $K$2, "Bar", "", "Close", $J$2, $A117, $O$2,$N$2,,$L$2,$M$2)</f>
        <v>1206.25</v>
      </c>
      <c r="H117" s="128"/>
      <c r="I117" s="122"/>
    </row>
    <row r="118" spans="1:9" x14ac:dyDescent="0.25">
      <c r="A118" s="125">
        <f t="shared" si="1"/>
        <v>-116</v>
      </c>
      <c r="B118" s="126">
        <f xml:space="preserve"> TRUNC(RTD("cqg.rtd",,"StudyData", $K$2, "Bar", "", "Time", $J$2,$A118, $O$2, "", "","False"))</f>
        <v>41428</v>
      </c>
      <c r="C118" s="127">
        <f xml:space="preserve"> RTD("cqg.rtd",,"StudyData", $K$2, "Bar", "", "Open", $J$2, $A118, $O$2,$N$2,,$L$2,$M$2)</f>
        <v>1509.5</v>
      </c>
      <c r="D118" s="127">
        <f xml:space="preserve"> RTD("cqg.rtd",,"StudyData", $K$2, "Bar", "", "High", $J$2, $A118, $O$2,$N$2,,$L$2,$M$2)</f>
        <v>1540.75</v>
      </c>
      <c r="E118" s="127">
        <f xml:space="preserve"> RTD("cqg.rtd",,"StudyData", $K$2, "Bar", "", "Low", $J$2, $A118, $O$2,$N$2,,$L$2,$M$2)</f>
        <v>1250.5</v>
      </c>
      <c r="F118" s="127">
        <f xml:space="preserve"> RTD("cqg.rtd",,"StudyData", $K$2, "Bar", "", "Close", $J$2, $A118, $O$2,$N$2,,$L$2,$M$2)</f>
        <v>1252</v>
      </c>
      <c r="H118" s="128"/>
      <c r="I118" s="122"/>
    </row>
    <row r="119" spans="1:9" x14ac:dyDescent="0.25">
      <c r="A119" s="125">
        <f t="shared" si="1"/>
        <v>-117</v>
      </c>
      <c r="B119" s="126">
        <f xml:space="preserve"> TRUNC(RTD("cqg.rtd",,"StudyData", $K$2, "Bar", "", "Time", $J$2,$A119, $O$2, "", "","False"))</f>
        <v>41395</v>
      </c>
      <c r="C119" s="127">
        <f xml:space="preserve"> RTD("cqg.rtd",,"StudyData", $K$2, "Bar", "", "Open", $J$2, $A119, $O$2,$N$2,,$L$2,$M$2)</f>
        <v>1396</v>
      </c>
      <c r="D119" s="127">
        <f xml:space="preserve"> RTD("cqg.rtd",,"StudyData", $K$2, "Bar", "", "High", $J$2, $A119, $O$2,$N$2,,$L$2,$M$2)</f>
        <v>1546.75</v>
      </c>
      <c r="E119" s="127">
        <f xml:space="preserve"> RTD("cqg.rtd",,"StudyData", $K$2, "Bar", "", "Low", $J$2, $A119, $O$2,$N$2,,$L$2,$M$2)</f>
        <v>1365.5</v>
      </c>
      <c r="F119" s="127">
        <f xml:space="preserve"> RTD("cqg.rtd",,"StudyData", $K$2, "Bar", "", "Close", $J$2, $A119, $O$2,$N$2,,$L$2,$M$2)</f>
        <v>1510</v>
      </c>
      <c r="H119" s="128"/>
      <c r="I119" s="122"/>
    </row>
    <row r="120" spans="1:9" x14ac:dyDescent="0.25">
      <c r="A120" s="125">
        <f t="shared" si="1"/>
        <v>-118</v>
      </c>
      <c r="B120" s="126">
        <f xml:space="preserve"> TRUNC(RTD("cqg.rtd",,"StudyData", $K$2, "Bar", "", "Time", $J$2,$A120, $O$2, "", "","False"))</f>
        <v>41365</v>
      </c>
      <c r="C120" s="127">
        <f xml:space="preserve"> RTD("cqg.rtd",,"StudyData", $K$2, "Bar", "", "Open", $J$2, $A120, $O$2,$N$2,,$L$2,$M$2)</f>
        <v>1401.5</v>
      </c>
      <c r="D120" s="127">
        <f xml:space="preserve"> RTD("cqg.rtd",,"StudyData", $K$2, "Bar", "", "High", $J$2, $A120, $O$2,$N$2,,$L$2,$M$2)</f>
        <v>1423.75</v>
      </c>
      <c r="E120" s="127">
        <f xml:space="preserve"> RTD("cqg.rtd",,"StudyData", $K$2, "Bar", "", "Low", $J$2, $A120, $O$2,$N$2,,$L$2,$M$2)</f>
        <v>1341</v>
      </c>
      <c r="F120" s="127">
        <f xml:space="preserve"> RTD("cqg.rtd",,"StudyData", $K$2, "Bar", "", "Close", $J$2, $A120, $O$2,$N$2,,$L$2,$M$2)</f>
        <v>1399</v>
      </c>
      <c r="H120" s="128"/>
      <c r="I120" s="122"/>
    </row>
    <row r="121" spans="1:9" x14ac:dyDescent="0.25">
      <c r="A121" s="125">
        <f t="shared" si="1"/>
        <v>-119</v>
      </c>
      <c r="B121" s="126">
        <f xml:space="preserve"> TRUNC(RTD("cqg.rtd",,"StudyData", $K$2, "Bar", "", "Time", $J$2,$A121, $O$2, "", "","False"))</f>
        <v>41334</v>
      </c>
      <c r="C121" s="127">
        <f xml:space="preserve"> RTD("cqg.rtd",,"StudyData", $K$2, "Bar", "", "Open", $J$2, $A121, $O$2,$N$2,,$L$2,$M$2)</f>
        <v>1452</v>
      </c>
      <c r="D121" s="127">
        <f xml:space="preserve"> RTD("cqg.rtd",,"StudyData", $K$2, "Bar", "", "High", $J$2, $A121, $O$2,$N$2,,$L$2,$M$2)</f>
        <v>1484.75</v>
      </c>
      <c r="E121" s="127">
        <f xml:space="preserve"> RTD("cqg.rtd",,"StudyData", $K$2, "Bar", "", "Low", $J$2, $A121, $O$2,$N$2,,$L$2,$M$2)</f>
        <v>1397</v>
      </c>
      <c r="F121" s="127">
        <f xml:space="preserve"> RTD("cqg.rtd",,"StudyData", $K$2, "Bar", "", "Close", $J$2, $A121, $O$2,$N$2,,$L$2,$M$2)</f>
        <v>1404.75</v>
      </c>
      <c r="H121" s="128"/>
      <c r="I121" s="122"/>
    </row>
    <row r="122" spans="1:9" x14ac:dyDescent="0.25">
      <c r="A122" s="125">
        <f t="shared" si="1"/>
        <v>-120</v>
      </c>
      <c r="B122" s="126">
        <f xml:space="preserve"> TRUNC(RTD("cqg.rtd",,"StudyData", $K$2, "Bar", "", "Time", $J$2,$A122, $O$2, "", "","False"))</f>
        <v>41306</v>
      </c>
      <c r="C122" s="127">
        <f xml:space="preserve"> RTD("cqg.rtd",,"StudyData", $K$2, "Bar", "", "Open", $J$2, $A122, $O$2,$N$2,,$L$2,$M$2)</f>
        <v>1470</v>
      </c>
      <c r="D122" s="127">
        <f xml:space="preserve"> RTD("cqg.rtd",,"StudyData", $K$2, "Bar", "", "High", $J$2, $A122, $O$2,$N$2,,$L$2,$M$2)</f>
        <v>1498</v>
      </c>
      <c r="E122" s="127">
        <f xml:space="preserve"> RTD("cqg.rtd",,"StudyData", $K$2, "Bar", "", "Low", $J$2, $A122, $O$2,$N$2,,$L$2,$M$2)</f>
        <v>1404.5</v>
      </c>
      <c r="F122" s="127">
        <f xml:space="preserve"> RTD("cqg.rtd",,"StudyData", $K$2, "Bar", "", "Close", $J$2, $A122, $O$2,$N$2,,$L$2,$M$2)</f>
        <v>1452.25</v>
      </c>
      <c r="H122" s="128"/>
      <c r="I122" s="122"/>
    </row>
    <row r="123" spans="1:9" x14ac:dyDescent="0.25">
      <c r="A123" s="125">
        <f t="shared" si="1"/>
        <v>-121</v>
      </c>
      <c r="B123" s="126">
        <f xml:space="preserve"> TRUNC(RTD("cqg.rtd",,"StudyData", $K$2, "Bar", "", "Time", $J$2,$A123, $O$2, "", "","False"))</f>
        <v>41276</v>
      </c>
      <c r="C123" s="127">
        <f xml:space="preserve"> RTD("cqg.rtd",,"StudyData", $K$2, "Bar", "", "Open", $J$2, $A123, $O$2,$N$2,,$L$2,$M$2)</f>
        <v>1430</v>
      </c>
      <c r="D123" s="127">
        <f xml:space="preserve"> RTD("cqg.rtd",,"StudyData", $K$2, "Bar", "", "High", $J$2, $A123, $O$2,$N$2,,$L$2,$M$2)</f>
        <v>1484.25</v>
      </c>
      <c r="E123" s="127">
        <f xml:space="preserve"> RTD("cqg.rtd",,"StudyData", $K$2, "Bar", "", "Low", $J$2, $A123, $O$2,$N$2,,$L$2,$M$2)</f>
        <v>1351.5</v>
      </c>
      <c r="F123" s="127">
        <f xml:space="preserve"> RTD("cqg.rtd",,"StudyData", $K$2, "Bar", "", "Close", $J$2, $A123, $O$2,$N$2,,$L$2,$M$2)</f>
        <v>1468.5</v>
      </c>
      <c r="H123" s="128"/>
      <c r="I123" s="122"/>
    </row>
    <row r="124" spans="1:9" x14ac:dyDescent="0.25">
      <c r="A124" s="125">
        <f t="shared" si="1"/>
        <v>-122</v>
      </c>
      <c r="B124" s="126">
        <f xml:space="preserve"> TRUNC(RTD("cqg.rtd",,"StudyData", $K$2, "Bar", "", "Time", $J$2,$A124, $O$2, "", "","False"))</f>
        <v>41246</v>
      </c>
      <c r="C124" s="127">
        <f xml:space="preserve"> RTD("cqg.rtd",,"StudyData", $K$2, "Bar", "", "Open", $J$2, $A124, $O$2,$N$2,,$L$2,$M$2)</f>
        <v>1443.75</v>
      </c>
      <c r="D124" s="127">
        <f xml:space="preserve"> RTD("cqg.rtd",,"StudyData", $K$2, "Bar", "", "High", $J$2, $A124, $O$2,$N$2,,$L$2,$M$2)</f>
        <v>1508.75</v>
      </c>
      <c r="E124" s="127">
        <f xml:space="preserve"> RTD("cqg.rtd",,"StudyData", $K$2, "Bar", "", "Low", $J$2, $A124, $O$2,$N$2,,$L$2,$M$2)</f>
        <v>1397.75</v>
      </c>
      <c r="F124" s="127">
        <f xml:space="preserve"> RTD("cqg.rtd",,"StudyData", $K$2, "Bar", "", "Close", $J$2, $A124, $O$2,$N$2,,$L$2,$M$2)</f>
        <v>1409.5</v>
      </c>
      <c r="H124" s="128"/>
      <c r="I124" s="122"/>
    </row>
    <row r="125" spans="1:9" x14ac:dyDescent="0.25">
      <c r="A125" s="125">
        <f t="shared" si="1"/>
        <v>-123</v>
      </c>
      <c r="B125" s="126">
        <f xml:space="preserve"> TRUNC(RTD("cqg.rtd",,"StudyData", $K$2, "Bar", "", "Time", $J$2,$A125, $O$2, "", "","False"))</f>
        <v>41214</v>
      </c>
      <c r="C125" s="127">
        <f xml:space="preserve"> RTD("cqg.rtd",,"StudyData", $K$2, "Bar", "", "Open", $J$2, $A125, $O$2,$N$2,,$L$2,$M$2)</f>
        <v>1549</v>
      </c>
      <c r="D125" s="127">
        <f xml:space="preserve"> RTD("cqg.rtd",,"StudyData", $K$2, "Bar", "", "High", $J$2, $A125, $O$2,$N$2,,$L$2,$M$2)</f>
        <v>1571.5</v>
      </c>
      <c r="E125" s="127">
        <f xml:space="preserve"> RTD("cqg.rtd",,"StudyData", $K$2, "Bar", "", "Low", $J$2, $A125, $O$2,$N$2,,$L$2,$M$2)</f>
        <v>1372.25</v>
      </c>
      <c r="F125" s="127">
        <f xml:space="preserve"> RTD("cqg.rtd",,"StudyData", $K$2, "Bar", "", "Close", $J$2, $A125, $O$2,$N$2,,$L$2,$M$2)</f>
        <v>1438.75</v>
      </c>
      <c r="H125" s="128"/>
      <c r="I125" s="122"/>
    </row>
    <row r="126" spans="1:9" x14ac:dyDescent="0.25">
      <c r="A126" s="125">
        <f t="shared" si="1"/>
        <v>-124</v>
      </c>
      <c r="B126" s="126">
        <f xml:space="preserve"> TRUNC(RTD("cqg.rtd",,"StudyData", $K$2, "Bar", "", "Time", $J$2,$A126, $O$2, "", "","False"))</f>
        <v>41183</v>
      </c>
      <c r="C126" s="127">
        <f xml:space="preserve"> RTD("cqg.rtd",,"StudyData", $K$2, "Bar", "", "Open", $J$2, $A126, $O$2,$N$2,,$L$2,$M$2)</f>
        <v>1596.5</v>
      </c>
      <c r="D126" s="127">
        <f xml:space="preserve"> RTD("cqg.rtd",,"StudyData", $K$2, "Bar", "", "High", $J$2, $A126, $O$2,$N$2,,$L$2,$M$2)</f>
        <v>1600</v>
      </c>
      <c r="E126" s="127">
        <f xml:space="preserve"> RTD("cqg.rtd",,"StudyData", $K$2, "Bar", "", "Low", $J$2, $A126, $O$2,$N$2,,$L$2,$M$2)</f>
        <v>1485.75</v>
      </c>
      <c r="F126" s="127">
        <f xml:space="preserve"> RTD("cqg.rtd",,"StudyData", $K$2, "Bar", "", "Close", $J$2, $A126, $O$2,$N$2,,$L$2,$M$2)</f>
        <v>1548.75</v>
      </c>
      <c r="H126" s="128"/>
      <c r="I126" s="122"/>
    </row>
    <row r="127" spans="1:9" x14ac:dyDescent="0.25">
      <c r="A127" s="125">
        <f t="shared" si="1"/>
        <v>-125</v>
      </c>
      <c r="B127" s="126">
        <f xml:space="preserve"> TRUNC(RTD("cqg.rtd",,"StudyData", $K$2, "Bar", "", "Time", $J$2,$A127, $O$2, "", "","False"))</f>
        <v>41156</v>
      </c>
      <c r="C127" s="127">
        <f xml:space="preserve"> RTD("cqg.rtd",,"StudyData", $K$2, "Bar", "", "Open", $J$2, $A127, $O$2,$N$2,,$L$2,$M$2)</f>
        <v>1771.5</v>
      </c>
      <c r="D127" s="127">
        <f xml:space="preserve"> RTD("cqg.rtd",,"StudyData", $K$2, "Bar", "", "High", $J$2, $A127, $O$2,$N$2,,$L$2,$M$2)</f>
        <v>1789</v>
      </c>
      <c r="E127" s="127">
        <f xml:space="preserve"> RTD("cqg.rtd",,"StudyData", $K$2, "Bar", "", "Low", $J$2, $A127, $O$2,$N$2,,$L$2,$M$2)</f>
        <v>1557.5</v>
      </c>
      <c r="F127" s="127">
        <f xml:space="preserve"> RTD("cqg.rtd",,"StudyData", $K$2, "Bar", "", "Close", $J$2, $A127, $O$2,$N$2,,$L$2,$M$2)</f>
        <v>1601</v>
      </c>
      <c r="H127" s="128"/>
      <c r="I127" s="122"/>
    </row>
    <row r="128" spans="1:9" x14ac:dyDescent="0.25">
      <c r="A128" s="125">
        <f t="shared" si="1"/>
        <v>-126</v>
      </c>
      <c r="B128" s="126">
        <f xml:space="preserve"> TRUNC(RTD("cqg.rtd",,"StudyData", $K$2, "Bar", "", "Time", $J$2,$A128, $O$2, "", "","False"))</f>
        <v>41122</v>
      </c>
      <c r="C128" s="127">
        <f xml:space="preserve"> RTD("cqg.rtd",,"StudyData", $K$2, "Bar", "", "Open", $J$2, $A128, $O$2,$N$2,,$L$2,$M$2)</f>
        <v>1641.25</v>
      </c>
      <c r="D128" s="127">
        <f xml:space="preserve"> RTD("cqg.rtd",,"StudyData", $K$2, "Bar", "", "High", $J$2, $A128, $O$2,$N$2,,$L$2,$M$2)</f>
        <v>1771.25</v>
      </c>
      <c r="E128" s="127">
        <f xml:space="preserve"> RTD("cqg.rtd",,"StudyData", $K$2, "Bar", "", "Low", $J$2, $A128, $O$2,$N$2,,$L$2,$M$2)</f>
        <v>1555.25</v>
      </c>
      <c r="F128" s="127">
        <f xml:space="preserve"> RTD("cqg.rtd",,"StudyData", $K$2, "Bar", "", "Close", $J$2, $A128, $O$2,$N$2,,$L$2,$M$2)</f>
        <v>1756.5</v>
      </c>
      <c r="H128" s="128"/>
      <c r="I128" s="122"/>
    </row>
    <row r="129" spans="1:9" x14ac:dyDescent="0.25">
      <c r="A129" s="125">
        <f t="shared" si="1"/>
        <v>-127</v>
      </c>
      <c r="B129" s="126">
        <f xml:space="preserve"> TRUNC(RTD("cqg.rtd",,"StudyData", $K$2, "Bar", "", "Time", $J$2,$A129, $O$2, "", "","False"))</f>
        <v>41092</v>
      </c>
      <c r="C129" s="127">
        <f xml:space="preserve"> RTD("cqg.rtd",,"StudyData", $K$2, "Bar", "", "Open", $J$2, $A129, $O$2,$N$2,,$L$2,$M$2)</f>
        <v>1445.25</v>
      </c>
      <c r="D129" s="127">
        <f xml:space="preserve"> RTD("cqg.rtd",,"StudyData", $K$2, "Bar", "", "High", $J$2, $A129, $O$2,$N$2,,$L$2,$M$2)</f>
        <v>1691.5</v>
      </c>
      <c r="E129" s="127">
        <f xml:space="preserve"> RTD("cqg.rtd",,"StudyData", $K$2, "Bar", "", "Low", $J$2, $A129, $O$2,$N$2,,$L$2,$M$2)</f>
        <v>1430.5</v>
      </c>
      <c r="F129" s="127">
        <f xml:space="preserve"> RTD("cqg.rtd",,"StudyData", $K$2, "Bar", "", "Close", $J$2, $A129, $O$2,$N$2,,$L$2,$M$2)</f>
        <v>1641</v>
      </c>
      <c r="H129" s="128"/>
      <c r="I129" s="122"/>
    </row>
    <row r="130" spans="1:9" x14ac:dyDescent="0.25">
      <c r="A130" s="125">
        <f t="shared" si="1"/>
        <v>-128</v>
      </c>
      <c r="B130" s="126">
        <f xml:space="preserve"> TRUNC(RTD("cqg.rtd",,"StudyData", $K$2, "Bar", "", "Time", $J$2,$A130, $O$2, "", "","False"))</f>
        <v>41061</v>
      </c>
      <c r="C130" s="127">
        <f xml:space="preserve"> RTD("cqg.rtd",,"StudyData", $K$2, "Bar", "", "Open", $J$2, $A130, $O$2,$N$2,,$L$2,$M$2)</f>
        <v>1340.75</v>
      </c>
      <c r="D130" s="127">
        <f xml:space="preserve"> RTD("cqg.rtd",,"StudyData", $K$2, "Bar", "", "High", $J$2, $A130, $O$2,$N$2,,$L$2,$M$2)</f>
        <v>1449.25</v>
      </c>
      <c r="E130" s="127">
        <f xml:space="preserve"> RTD("cqg.rtd",,"StudyData", $K$2, "Bar", "", "Low", $J$2, $A130, $O$2,$N$2,,$L$2,$M$2)</f>
        <v>1317.5</v>
      </c>
      <c r="F130" s="127">
        <f xml:space="preserve"> RTD("cqg.rtd",,"StudyData", $K$2, "Bar", "", "Close", $J$2, $A130, $O$2,$N$2,,$L$2,$M$2)</f>
        <v>1427.75</v>
      </c>
      <c r="H130" s="128"/>
      <c r="I130" s="122"/>
    </row>
    <row r="131" spans="1:9" x14ac:dyDescent="0.25">
      <c r="A131" s="125">
        <f t="shared" si="1"/>
        <v>-129</v>
      </c>
      <c r="B131" s="126">
        <f xml:space="preserve"> TRUNC(RTD("cqg.rtd",,"StudyData", $K$2, "Bar", "", "Time", $J$2,$A131, $O$2, "", "","False"))</f>
        <v>41030</v>
      </c>
      <c r="C131" s="127">
        <f xml:space="preserve"> RTD("cqg.rtd",,"StudyData", $K$2, "Bar", "", "Open", $J$2, $A131, $O$2,$N$2,,$L$2,$M$2)</f>
        <v>1504</v>
      </c>
      <c r="D131" s="127">
        <f xml:space="preserve"> RTD("cqg.rtd",,"StudyData", $K$2, "Bar", "", "High", $J$2, $A131, $O$2,$N$2,,$L$2,$M$2)</f>
        <v>1512.5</v>
      </c>
      <c r="E131" s="127">
        <f xml:space="preserve"> RTD("cqg.rtd",,"StudyData", $K$2, "Bar", "", "Low", $J$2, $A131, $O$2,$N$2,,$L$2,$M$2)</f>
        <v>1339.5</v>
      </c>
      <c r="F131" s="127">
        <f xml:space="preserve"> RTD("cqg.rtd",,"StudyData", $K$2, "Bar", "", "Close", $J$2, $A131, $O$2,$N$2,,$L$2,$M$2)</f>
        <v>1340</v>
      </c>
      <c r="H131" s="128"/>
      <c r="I131" s="122"/>
    </row>
    <row r="132" spans="1:9" x14ac:dyDescent="0.25">
      <c r="A132" s="125">
        <f t="shared" ref="A132:A195" si="2">A131-1</f>
        <v>-130</v>
      </c>
      <c r="B132" s="126">
        <f xml:space="preserve"> TRUNC(RTD("cqg.rtd",,"StudyData", $K$2, "Bar", "", "Time", $J$2,$A132, $O$2, "", "","False"))</f>
        <v>41001</v>
      </c>
      <c r="C132" s="127">
        <f xml:space="preserve"> RTD("cqg.rtd",,"StudyData", $K$2, "Bar", "", "Open", $J$2, $A132, $O$2,$N$2,,$L$2,$M$2)</f>
        <v>1407</v>
      </c>
      <c r="D132" s="127">
        <f xml:space="preserve"> RTD("cqg.rtd",,"StudyData", $K$2, "Bar", "", "High", $J$2, $A132, $O$2,$N$2,,$L$2,$M$2)</f>
        <v>1507</v>
      </c>
      <c r="E132" s="127">
        <f xml:space="preserve"> RTD("cqg.rtd",,"StudyData", $K$2, "Bar", "", "Low", $J$2, $A132, $O$2,$N$2,,$L$2,$M$2)</f>
        <v>1403.75</v>
      </c>
      <c r="F132" s="127">
        <f xml:space="preserve"> RTD("cqg.rtd",,"StudyData", $K$2, "Bar", "", "Close", $J$2, $A132, $O$2,$N$2,,$L$2,$M$2)</f>
        <v>1505.5</v>
      </c>
      <c r="H132" s="128"/>
      <c r="I132" s="122"/>
    </row>
    <row r="133" spans="1:9" x14ac:dyDescent="0.25">
      <c r="A133" s="125">
        <f t="shared" si="2"/>
        <v>-131</v>
      </c>
      <c r="B133" s="126">
        <f xml:space="preserve"> TRUNC(RTD("cqg.rtd",,"StudyData", $K$2, "Bar", "", "Time", $J$2,$A133, $O$2, "", "","False"))</f>
        <v>40969</v>
      </c>
      <c r="C133" s="127">
        <f xml:space="preserve"> RTD("cqg.rtd",,"StudyData", $K$2, "Bar", "", "Open", $J$2, $A133, $O$2,$N$2,,$L$2,$M$2)</f>
        <v>1315.5</v>
      </c>
      <c r="D133" s="127">
        <f xml:space="preserve"> RTD("cqg.rtd",,"StudyData", $K$2, "Bar", "", "High", $J$2, $A133, $O$2,$N$2,,$L$2,$M$2)</f>
        <v>1416</v>
      </c>
      <c r="E133" s="127">
        <f xml:space="preserve"> RTD("cqg.rtd",,"StudyData", $K$2, "Bar", "", "Low", $J$2, $A133, $O$2,$N$2,,$L$2,$M$2)</f>
        <v>1306.25</v>
      </c>
      <c r="F133" s="127">
        <f xml:space="preserve"> RTD("cqg.rtd",,"StudyData", $K$2, "Bar", "", "Close", $J$2, $A133, $O$2,$N$2,,$L$2,$M$2)</f>
        <v>1403</v>
      </c>
      <c r="H133" s="128"/>
      <c r="I133" s="122"/>
    </row>
    <row r="134" spans="1:9" x14ac:dyDescent="0.25">
      <c r="A134" s="125">
        <f t="shared" si="2"/>
        <v>-132</v>
      </c>
      <c r="B134" s="126">
        <f xml:space="preserve"> TRUNC(RTD("cqg.rtd",,"StudyData", $K$2, "Bar", "", "Time", $J$2,$A134, $O$2, "", "","False"))</f>
        <v>40940</v>
      </c>
      <c r="C134" s="127">
        <f xml:space="preserve"> RTD("cqg.rtd",,"StudyData", $K$2, "Bar", "", "Open", $J$2, $A134, $O$2,$N$2,,$L$2,$M$2)</f>
        <v>1202</v>
      </c>
      <c r="D134" s="127">
        <f xml:space="preserve"> RTD("cqg.rtd",,"StudyData", $K$2, "Bar", "", "High", $J$2, $A134, $O$2,$N$2,,$L$2,$M$2)</f>
        <v>1324.25</v>
      </c>
      <c r="E134" s="127">
        <f xml:space="preserve"> RTD("cqg.rtd",,"StudyData", $K$2, "Bar", "", "Low", $J$2, $A134, $O$2,$N$2,,$L$2,$M$2)</f>
        <v>1202</v>
      </c>
      <c r="F134" s="127">
        <f xml:space="preserve"> RTD("cqg.rtd",,"StudyData", $K$2, "Bar", "", "Close", $J$2, $A134, $O$2,$N$2,,$L$2,$M$2)</f>
        <v>1320</v>
      </c>
      <c r="H134" s="128"/>
      <c r="I134" s="122"/>
    </row>
    <row r="135" spans="1:9" x14ac:dyDescent="0.25">
      <c r="A135" s="125">
        <f t="shared" si="2"/>
        <v>-133</v>
      </c>
      <c r="B135" s="126">
        <f xml:space="preserve"> TRUNC(RTD("cqg.rtd",,"StudyData", $K$2, "Bar", "", "Time", $J$2,$A135, $O$2, "", "","False"))</f>
        <v>40911</v>
      </c>
      <c r="C135" s="127">
        <f xml:space="preserve"> RTD("cqg.rtd",,"StudyData", $K$2, "Bar", "", "Open", $J$2, $A135, $O$2,$N$2,,$L$2,$M$2)</f>
        <v>1233</v>
      </c>
      <c r="D135" s="127">
        <f xml:space="preserve"> RTD("cqg.rtd",,"StudyData", $K$2, "Bar", "", "High", $J$2, $A135, $O$2,$N$2,,$L$2,$M$2)</f>
        <v>1244.75</v>
      </c>
      <c r="E135" s="127">
        <f xml:space="preserve"> RTD("cqg.rtd",,"StudyData", $K$2, "Bar", "", "Low", $J$2, $A135, $O$2,$N$2,,$L$2,$M$2)</f>
        <v>1150</v>
      </c>
      <c r="F135" s="127">
        <f xml:space="preserve"> RTD("cqg.rtd",,"StudyData", $K$2, "Bar", "", "Close", $J$2, $A135, $O$2,$N$2,,$L$2,$M$2)</f>
        <v>1199</v>
      </c>
      <c r="H135" s="128"/>
      <c r="I135" s="122"/>
    </row>
    <row r="136" spans="1:9" x14ac:dyDescent="0.25">
      <c r="A136" s="125">
        <f t="shared" si="2"/>
        <v>-134</v>
      </c>
      <c r="B136" s="126">
        <f xml:space="preserve"> TRUNC(RTD("cqg.rtd",,"StudyData", $K$2, "Bar", "", "Time", $J$2,$A136, $O$2, "", "","False"))</f>
        <v>40878</v>
      </c>
      <c r="C136" s="127">
        <f xml:space="preserve"> RTD("cqg.rtd",,"StudyData", $K$2, "Bar", "", "Open", $J$2, $A136, $O$2,$N$2,,$L$2,$M$2)</f>
        <v>1133.25</v>
      </c>
      <c r="D136" s="127">
        <f xml:space="preserve"> RTD("cqg.rtd",,"StudyData", $K$2, "Bar", "", "High", $J$2, $A136, $O$2,$N$2,,$L$2,$M$2)</f>
        <v>1218.75</v>
      </c>
      <c r="E136" s="127">
        <f xml:space="preserve"> RTD("cqg.rtd",,"StudyData", $K$2, "Bar", "", "Low", $J$2, $A136, $O$2,$N$2,,$L$2,$M$2)</f>
        <v>1094.25</v>
      </c>
      <c r="F136" s="127">
        <f xml:space="preserve"> RTD("cqg.rtd",,"StudyData", $K$2, "Bar", "", "Close", $J$2, $A136, $O$2,$N$2,,$L$2,$M$2)</f>
        <v>1207.75</v>
      </c>
      <c r="H136" s="128"/>
      <c r="I136" s="122"/>
    </row>
    <row r="137" spans="1:9" x14ac:dyDescent="0.25">
      <c r="A137" s="125">
        <f t="shared" si="2"/>
        <v>-135</v>
      </c>
      <c r="B137" s="126">
        <f xml:space="preserve"> TRUNC(RTD("cqg.rtd",,"StudyData", $K$2, "Bar", "", "Time", $J$2,$A137, $O$2, "", "","False"))</f>
        <v>40848</v>
      </c>
      <c r="C137" s="127">
        <f xml:space="preserve"> RTD("cqg.rtd",,"StudyData", $K$2, "Bar", "", "Open", $J$2, $A137, $O$2,$N$2,,$L$2,$M$2)</f>
        <v>1215.75</v>
      </c>
      <c r="D137" s="127">
        <f xml:space="preserve"> RTD("cqg.rtd",,"StudyData", $K$2, "Bar", "", "High", $J$2, $A137, $O$2,$N$2,,$L$2,$M$2)</f>
        <v>1231.5</v>
      </c>
      <c r="E137" s="127">
        <f xml:space="preserve"> RTD("cqg.rtd",,"StudyData", $K$2, "Bar", "", "Low", $J$2, $A137, $O$2,$N$2,,$L$2,$M$2)</f>
        <v>1102.75</v>
      </c>
      <c r="F137" s="127">
        <f xml:space="preserve"> RTD("cqg.rtd",,"StudyData", $K$2, "Bar", "", "Close", $J$2, $A137, $O$2,$N$2,,$L$2,$M$2)</f>
        <v>1131.25</v>
      </c>
      <c r="H137" s="128"/>
      <c r="I137" s="122"/>
    </row>
    <row r="138" spans="1:9" x14ac:dyDescent="0.25">
      <c r="A138" s="125">
        <f t="shared" si="2"/>
        <v>-136</v>
      </c>
      <c r="B138" s="126">
        <f xml:space="preserve"> TRUNC(RTD("cqg.rtd",,"StudyData", $K$2, "Bar", "", "Time", $J$2,$A138, $O$2, "", "","False"))</f>
        <v>40819</v>
      </c>
      <c r="C138" s="127">
        <f xml:space="preserve"> RTD("cqg.rtd",,"StudyData", $K$2, "Bar", "", "Open", $J$2, $A138, $O$2,$N$2,,$L$2,$M$2)</f>
        <v>1176.25</v>
      </c>
      <c r="D138" s="127">
        <f xml:space="preserve"> RTD("cqg.rtd",,"StudyData", $K$2, "Bar", "", "High", $J$2, $A138, $O$2,$N$2,,$L$2,$M$2)</f>
        <v>1275.75</v>
      </c>
      <c r="E138" s="127">
        <f xml:space="preserve"> RTD("cqg.rtd",,"StudyData", $K$2, "Bar", "", "Low", $J$2, $A138, $O$2,$N$2,,$L$2,$M$2)</f>
        <v>1152</v>
      </c>
      <c r="F138" s="127">
        <f xml:space="preserve"> RTD("cqg.rtd",,"StudyData", $K$2, "Bar", "", "Close", $J$2, $A138, $O$2,$N$2,,$L$2,$M$2)</f>
        <v>1217.25</v>
      </c>
      <c r="H138" s="128"/>
      <c r="I138" s="122"/>
    </row>
    <row r="139" spans="1:9" x14ac:dyDescent="0.25">
      <c r="A139" s="125">
        <f t="shared" si="2"/>
        <v>-137</v>
      </c>
      <c r="B139" s="126">
        <f xml:space="preserve"> TRUNC(RTD("cqg.rtd",,"StudyData", $K$2, "Bar", "", "Time", $J$2,$A139, $O$2, "", "","False"))</f>
        <v>40787</v>
      </c>
      <c r="C139" s="127">
        <f xml:space="preserve"> RTD("cqg.rtd",,"StudyData", $K$2, "Bar", "", "Open", $J$2, $A139, $O$2,$N$2,,$L$2,$M$2)</f>
        <v>1455</v>
      </c>
      <c r="D139" s="127">
        <f xml:space="preserve"> RTD("cqg.rtd",,"StudyData", $K$2, "Bar", "", "High", $J$2, $A139, $O$2,$N$2,,$L$2,$M$2)</f>
        <v>1457</v>
      </c>
      <c r="E139" s="127">
        <f xml:space="preserve"> RTD("cqg.rtd",,"StudyData", $K$2, "Bar", "", "Low", $J$2, $A139, $O$2,$N$2,,$L$2,$M$2)</f>
        <v>1175</v>
      </c>
      <c r="F139" s="127">
        <f xml:space="preserve"> RTD("cqg.rtd",,"StudyData", $K$2, "Bar", "", "Close", $J$2, $A139, $O$2,$N$2,,$L$2,$M$2)</f>
        <v>1179</v>
      </c>
      <c r="H139" s="128"/>
      <c r="I139" s="122"/>
    </row>
    <row r="140" spans="1:9" x14ac:dyDescent="0.25">
      <c r="A140" s="125">
        <f t="shared" si="2"/>
        <v>-138</v>
      </c>
      <c r="B140" s="126">
        <f xml:space="preserve"> TRUNC(RTD("cqg.rtd",,"StudyData", $K$2, "Bar", "", "Time", $J$2,$A140, $O$2, "", "","False"))</f>
        <v>40756</v>
      </c>
      <c r="C140" s="127">
        <f xml:space="preserve"> RTD("cqg.rtd",,"StudyData", $K$2, "Bar", "", "Open", $J$2, $A140, $O$2,$N$2,,$L$2,$M$2)</f>
        <v>1359</v>
      </c>
      <c r="D140" s="127">
        <f xml:space="preserve"> RTD("cqg.rtd",,"StudyData", $K$2, "Bar", "", "High", $J$2, $A140, $O$2,$N$2,,$L$2,$M$2)</f>
        <v>1465</v>
      </c>
      <c r="E140" s="127">
        <f xml:space="preserve"> RTD("cqg.rtd",,"StudyData", $K$2, "Bar", "", "Low", $J$2, $A140, $O$2,$N$2,,$L$2,$M$2)</f>
        <v>1282</v>
      </c>
      <c r="F140" s="127">
        <f xml:space="preserve"> RTD("cqg.rtd",,"StudyData", $K$2, "Bar", "", "Close", $J$2, $A140, $O$2,$N$2,,$L$2,$M$2)</f>
        <v>1457.5</v>
      </c>
      <c r="H140" s="128"/>
      <c r="I140" s="122"/>
    </row>
    <row r="141" spans="1:9" x14ac:dyDescent="0.25">
      <c r="A141" s="125">
        <f t="shared" si="2"/>
        <v>-139</v>
      </c>
      <c r="B141" s="126">
        <f xml:space="preserve"> TRUNC(RTD("cqg.rtd",,"StudyData", $K$2, "Bar", "", "Time", $J$2,$A141, $O$2, "", "","False"))</f>
        <v>40725</v>
      </c>
      <c r="C141" s="127">
        <f xml:space="preserve"> RTD("cqg.rtd",,"StudyData", $K$2, "Bar", "", "Open", $J$2, $A141, $O$2,$N$2,,$L$2,$M$2)</f>
        <v>1296.25</v>
      </c>
      <c r="D141" s="127">
        <f xml:space="preserve"> RTD("cqg.rtd",,"StudyData", $K$2, "Bar", "", "High", $J$2, $A141, $O$2,$N$2,,$L$2,$M$2)</f>
        <v>1409.5</v>
      </c>
      <c r="E141" s="127">
        <f xml:space="preserve"> RTD("cqg.rtd",,"StudyData", $K$2, "Bar", "", "Low", $J$2, $A141, $O$2,$N$2,,$L$2,$M$2)</f>
        <v>1293</v>
      </c>
      <c r="F141" s="127">
        <f xml:space="preserve"> RTD("cqg.rtd",,"StudyData", $K$2, "Bar", "", "Close", $J$2, $A141, $O$2,$N$2,,$L$2,$M$2)</f>
        <v>1357.25</v>
      </c>
      <c r="H141" s="128"/>
      <c r="I141" s="122"/>
    </row>
    <row r="142" spans="1:9" x14ac:dyDescent="0.25">
      <c r="A142" s="125">
        <f t="shared" si="2"/>
        <v>-140</v>
      </c>
      <c r="B142" s="126">
        <f xml:space="preserve"> TRUNC(RTD("cqg.rtd",,"StudyData", $K$2, "Bar", "", "Time", $J$2,$A142, $O$2, "", "","False"))</f>
        <v>40695</v>
      </c>
      <c r="C142" s="127">
        <f xml:space="preserve"> RTD("cqg.rtd",,"StudyData", $K$2, "Bar", "", "Open", $J$2, $A142, $O$2,$N$2,,$L$2,$M$2)</f>
        <v>1377.5</v>
      </c>
      <c r="D142" s="127">
        <f xml:space="preserve"> RTD("cqg.rtd",,"StudyData", $K$2, "Bar", "", "High", $J$2, $A142, $O$2,$N$2,,$L$2,$M$2)</f>
        <v>1419.5</v>
      </c>
      <c r="E142" s="127">
        <f xml:space="preserve"> RTD("cqg.rtd",,"StudyData", $K$2, "Bar", "", "Low", $J$2, $A142, $O$2,$N$2,,$L$2,$M$2)</f>
        <v>1286</v>
      </c>
      <c r="F142" s="127">
        <f xml:space="preserve"> RTD("cqg.rtd",,"StudyData", $K$2, "Bar", "", "Close", $J$2, $A142, $O$2,$N$2,,$L$2,$M$2)</f>
        <v>1294</v>
      </c>
      <c r="H142" s="128"/>
      <c r="I142" s="122"/>
    </row>
    <row r="143" spans="1:9" x14ac:dyDescent="0.25">
      <c r="A143" s="125">
        <f t="shared" si="2"/>
        <v>-141</v>
      </c>
      <c r="B143" s="126">
        <f xml:space="preserve"> TRUNC(RTD("cqg.rtd",,"StudyData", $K$2, "Bar", "", "Time", $J$2,$A143, $O$2, "", "","False"))</f>
        <v>40665</v>
      </c>
      <c r="C143" s="127">
        <f xml:space="preserve"> RTD("cqg.rtd",,"StudyData", $K$2, "Bar", "", "Open", $J$2, $A143, $O$2,$N$2,,$L$2,$M$2)</f>
        <v>1391</v>
      </c>
      <c r="D143" s="127">
        <f xml:space="preserve"> RTD("cqg.rtd",,"StudyData", $K$2, "Bar", "", "High", $J$2, $A143, $O$2,$N$2,,$L$2,$M$2)</f>
        <v>1402.5</v>
      </c>
      <c r="E143" s="127">
        <f xml:space="preserve"> RTD("cqg.rtd",,"StudyData", $K$2, "Bar", "", "Low", $J$2, $A143, $O$2,$N$2,,$L$2,$M$2)</f>
        <v>1306.5</v>
      </c>
      <c r="F143" s="127">
        <f xml:space="preserve"> RTD("cqg.rtd",,"StudyData", $K$2, "Bar", "", "Close", $J$2, $A143, $O$2,$N$2,,$L$2,$M$2)</f>
        <v>1376</v>
      </c>
      <c r="H143" s="128"/>
      <c r="I143" s="122"/>
    </row>
    <row r="144" spans="1:9" x14ac:dyDescent="0.25">
      <c r="A144" s="125">
        <f t="shared" si="2"/>
        <v>-142</v>
      </c>
      <c r="B144" s="126">
        <f xml:space="preserve"> TRUNC(RTD("cqg.rtd",,"StudyData", $K$2, "Bar", "", "Time", $J$2,$A144, $O$2, "", "","False"))</f>
        <v>40634</v>
      </c>
      <c r="C144" s="127">
        <f xml:space="preserve"> RTD("cqg.rtd",,"StudyData", $K$2, "Bar", "", "Open", $J$2, $A144, $O$2,$N$2,,$L$2,$M$2)</f>
        <v>1411.5</v>
      </c>
      <c r="D144" s="127">
        <f xml:space="preserve"> RTD("cqg.rtd",,"StudyData", $K$2, "Bar", "", "High", $J$2, $A144, $O$2,$N$2,,$L$2,$M$2)</f>
        <v>1416.5</v>
      </c>
      <c r="E144" s="127">
        <f xml:space="preserve"> RTD("cqg.rtd",,"StudyData", $K$2, "Bar", "", "Low", $J$2, $A144, $O$2,$N$2,,$L$2,$M$2)</f>
        <v>1316.5</v>
      </c>
      <c r="F144" s="127">
        <f xml:space="preserve"> RTD("cqg.rtd",,"StudyData", $K$2, "Bar", "", "Close", $J$2, $A144, $O$2,$N$2,,$L$2,$M$2)</f>
        <v>1394</v>
      </c>
      <c r="H144" s="128"/>
      <c r="I144" s="122"/>
    </row>
    <row r="145" spans="1:9" x14ac:dyDescent="0.25">
      <c r="A145" s="125">
        <f t="shared" si="2"/>
        <v>-143</v>
      </c>
      <c r="B145" s="126">
        <f xml:space="preserve"> TRUNC(RTD("cqg.rtd",,"StudyData", $K$2, "Bar", "", "Time", $J$2,$A145, $O$2, "", "","False"))</f>
        <v>40603</v>
      </c>
      <c r="C145" s="127">
        <f xml:space="preserve"> RTD("cqg.rtd",,"StudyData", $K$2, "Bar", "", "Open", $J$2, $A145, $O$2,$N$2,,$L$2,$M$2)</f>
        <v>1368</v>
      </c>
      <c r="D145" s="127">
        <f xml:space="preserve"> RTD("cqg.rtd",,"StudyData", $K$2, "Bar", "", "High", $J$2, $A145, $O$2,$N$2,,$L$2,$M$2)</f>
        <v>1432</v>
      </c>
      <c r="E145" s="127">
        <f xml:space="preserve"> RTD("cqg.rtd",,"StudyData", $K$2, "Bar", "", "Low", $J$2, $A145, $O$2,$N$2,,$L$2,$M$2)</f>
        <v>1270</v>
      </c>
      <c r="F145" s="127">
        <f xml:space="preserve"> RTD("cqg.rtd",,"StudyData", $K$2, "Bar", "", "Close", $J$2, $A145, $O$2,$N$2,,$L$2,$M$2)</f>
        <v>1410.25</v>
      </c>
      <c r="H145" s="128"/>
      <c r="I145" s="122"/>
    </row>
    <row r="146" spans="1:9" x14ac:dyDescent="0.25">
      <c r="A146" s="125">
        <f t="shared" si="2"/>
        <v>-144</v>
      </c>
      <c r="B146" s="126">
        <f xml:space="preserve"> TRUNC(RTD("cqg.rtd",,"StudyData", $K$2, "Bar", "", "Time", $J$2,$A146, $O$2, "", "","False"))</f>
        <v>40575</v>
      </c>
      <c r="C146" s="127">
        <f xml:space="preserve"> RTD("cqg.rtd",,"StudyData", $K$2, "Bar", "", "Open", $J$2, $A146, $O$2,$N$2,,$L$2,$M$2)</f>
        <v>1413.5</v>
      </c>
      <c r="D146" s="127">
        <f xml:space="preserve"> RTD("cqg.rtd",,"StudyData", $K$2, "Bar", "", "High", $J$2, $A146, $O$2,$N$2,,$L$2,$M$2)</f>
        <v>1455.75</v>
      </c>
      <c r="E146" s="127">
        <f xml:space="preserve"> RTD("cqg.rtd",,"StudyData", $K$2, "Bar", "", "Low", $J$2, $A146, $O$2,$N$2,,$L$2,$M$2)</f>
        <v>1296.25</v>
      </c>
      <c r="F146" s="127">
        <f xml:space="preserve"> RTD("cqg.rtd",,"StudyData", $K$2, "Bar", "", "Close", $J$2, $A146, $O$2,$N$2,,$L$2,$M$2)</f>
        <v>1364.75</v>
      </c>
      <c r="H146" s="128"/>
      <c r="I146" s="122"/>
    </row>
    <row r="147" spans="1:9" x14ac:dyDescent="0.25">
      <c r="A147" s="125">
        <f t="shared" si="2"/>
        <v>-145</v>
      </c>
      <c r="B147" s="126">
        <f xml:space="preserve"> TRUNC(RTD("cqg.rtd",,"StudyData", $K$2, "Bar", "", "Time", $J$2,$A147, $O$2, "", "","False"))</f>
        <v>40546</v>
      </c>
      <c r="C147" s="127">
        <f xml:space="preserve"> RTD("cqg.rtd",,"StudyData", $K$2, "Bar", "", "Open", $J$2, $A147, $O$2,$N$2,,$L$2,$M$2)</f>
        <v>1396</v>
      </c>
      <c r="D147" s="127">
        <f xml:space="preserve"> RTD("cqg.rtd",,"StudyData", $K$2, "Bar", "", "High", $J$2, $A147, $O$2,$N$2,,$L$2,$M$2)</f>
        <v>1432.5</v>
      </c>
      <c r="E147" s="127">
        <f xml:space="preserve"> RTD("cqg.rtd",,"StudyData", $K$2, "Bar", "", "Low", $J$2, $A147, $O$2,$N$2,,$L$2,$M$2)</f>
        <v>1355.25</v>
      </c>
      <c r="F147" s="127">
        <f xml:space="preserve"> RTD("cqg.rtd",,"StudyData", $K$2, "Bar", "", "Close", $J$2, $A147, $O$2,$N$2,,$L$2,$M$2)</f>
        <v>1413</v>
      </c>
      <c r="H147" s="128"/>
      <c r="I147" s="122"/>
    </row>
    <row r="148" spans="1:9" x14ac:dyDescent="0.25">
      <c r="A148" s="125">
        <f t="shared" si="2"/>
        <v>-146</v>
      </c>
      <c r="B148" s="126">
        <f xml:space="preserve"> TRUNC(RTD("cqg.rtd",,"StudyData", $K$2, "Bar", "", "Time", $J$2,$A148, $O$2, "", "","False"))</f>
        <v>40513</v>
      </c>
      <c r="C148" s="127">
        <f xml:space="preserve"> RTD("cqg.rtd",,"StudyData", $K$2, "Bar", "", "Open", $J$2, $A148, $O$2,$N$2,,$L$2,$M$2)</f>
        <v>1243</v>
      </c>
      <c r="D148" s="127">
        <f xml:space="preserve"> RTD("cqg.rtd",,"StudyData", $K$2, "Bar", "", "High", $J$2, $A148, $O$2,$N$2,,$L$2,$M$2)</f>
        <v>1404</v>
      </c>
      <c r="E148" s="127">
        <f xml:space="preserve"> RTD("cqg.rtd",,"StudyData", $K$2, "Bar", "", "Low", $J$2, $A148, $O$2,$N$2,,$L$2,$M$2)</f>
        <v>1240.25</v>
      </c>
      <c r="F148" s="127">
        <f xml:space="preserve"> RTD("cqg.rtd",,"StudyData", $K$2, "Bar", "", "Close", $J$2, $A148, $O$2,$N$2,,$L$2,$M$2)</f>
        <v>1403</v>
      </c>
      <c r="H148" s="128"/>
      <c r="I148" s="122"/>
    </row>
    <row r="149" spans="1:9" x14ac:dyDescent="0.25">
      <c r="A149" s="125">
        <f t="shared" si="2"/>
        <v>-147</v>
      </c>
      <c r="B149" s="126">
        <f xml:space="preserve"> TRUNC(RTD("cqg.rtd",,"StudyData", $K$2, "Bar", "", "Time", $J$2,$A149, $O$2, "", "","False"))</f>
        <v>40483</v>
      </c>
      <c r="C149" s="127">
        <f xml:space="preserve"> RTD("cqg.rtd",,"StudyData", $K$2, "Bar", "", "Open", $J$2, $A149, $O$2,$N$2,,$L$2,$M$2)</f>
        <v>1240</v>
      </c>
      <c r="D149" s="127">
        <f xml:space="preserve"> RTD("cqg.rtd",,"StudyData", $K$2, "Bar", "", "High", $J$2, $A149, $O$2,$N$2,,$L$2,$M$2)</f>
        <v>1348.5</v>
      </c>
      <c r="E149" s="127">
        <f xml:space="preserve"> RTD("cqg.rtd",,"StudyData", $K$2, "Bar", "", "Low", $J$2, $A149, $O$2,$N$2,,$L$2,$M$2)</f>
        <v>1175.25</v>
      </c>
      <c r="F149" s="127">
        <f xml:space="preserve"> RTD("cqg.rtd",,"StudyData", $K$2, "Bar", "", "Close", $J$2, $A149, $O$2,$N$2,,$L$2,$M$2)</f>
        <v>1243</v>
      </c>
      <c r="H149" s="128"/>
      <c r="I149" s="122"/>
    </row>
    <row r="150" spans="1:9" x14ac:dyDescent="0.25">
      <c r="A150" s="125">
        <f t="shared" si="2"/>
        <v>-148</v>
      </c>
      <c r="B150" s="126">
        <f xml:space="preserve"> TRUNC(RTD("cqg.rtd",,"StudyData", $K$2, "Bar", "", "Time", $J$2,$A150, $O$2, "", "","False"))</f>
        <v>40452</v>
      </c>
      <c r="C150" s="127">
        <f xml:space="preserve"> RTD("cqg.rtd",,"StudyData", $K$2, "Bar", "", "Open", $J$2, $A150, $O$2,$N$2,,$L$2,$M$2)</f>
        <v>1105.5</v>
      </c>
      <c r="D150" s="127">
        <f xml:space="preserve"> RTD("cqg.rtd",,"StudyData", $K$2, "Bar", "", "High", $J$2, $A150, $O$2,$N$2,,$L$2,$M$2)</f>
        <v>1248.75</v>
      </c>
      <c r="E150" s="127">
        <f xml:space="preserve"> RTD("cqg.rtd",,"StudyData", $K$2, "Bar", "", "Low", $J$2, $A150, $O$2,$N$2,,$L$2,$M$2)</f>
        <v>1042</v>
      </c>
      <c r="F150" s="127">
        <f xml:space="preserve"> RTD("cqg.rtd",,"StudyData", $K$2, "Bar", "", "Close", $J$2, $A150, $O$2,$N$2,,$L$2,$M$2)</f>
        <v>1236</v>
      </c>
      <c r="H150" s="128"/>
      <c r="I150" s="122"/>
    </row>
    <row r="151" spans="1:9" x14ac:dyDescent="0.25">
      <c r="A151" s="125">
        <f t="shared" si="2"/>
        <v>-149</v>
      </c>
      <c r="B151" s="126">
        <f xml:space="preserve"> TRUNC(RTD("cqg.rtd",,"StudyData", $K$2, "Bar", "", "Time", $J$2,$A151, $O$2, "", "","False"))</f>
        <v>40422</v>
      </c>
      <c r="C151" s="127">
        <f xml:space="preserve"> RTD("cqg.rtd",,"StudyData", $K$2, "Bar", "", "Open", $J$2, $A151, $O$2,$N$2,,$L$2,$M$2)</f>
        <v>1009.25</v>
      </c>
      <c r="D151" s="127">
        <f xml:space="preserve"> RTD("cqg.rtd",,"StudyData", $K$2, "Bar", "", "High", $J$2, $A151, $O$2,$N$2,,$L$2,$M$2)</f>
        <v>1144</v>
      </c>
      <c r="E151" s="127">
        <f xml:space="preserve"> RTD("cqg.rtd",,"StudyData", $K$2, "Bar", "", "Low", $J$2, $A151, $O$2,$N$2,,$L$2,$M$2)</f>
        <v>1000.75</v>
      </c>
      <c r="F151" s="127">
        <f xml:space="preserve"> RTD("cqg.rtd",,"StudyData", $K$2, "Bar", "", "Close", $J$2, $A151, $O$2,$N$2,,$L$2,$M$2)</f>
        <v>1106.75</v>
      </c>
      <c r="H151" s="128"/>
      <c r="I151" s="122"/>
    </row>
    <row r="152" spans="1:9" x14ac:dyDescent="0.25">
      <c r="A152" s="125">
        <f t="shared" si="2"/>
        <v>-150</v>
      </c>
      <c r="B152" s="126">
        <f xml:space="preserve"> TRUNC(RTD("cqg.rtd",,"StudyData", $K$2, "Bar", "", "Time", $J$2,$A152, $O$2, "", "","False"))</f>
        <v>40392</v>
      </c>
      <c r="C152" s="127">
        <f xml:space="preserve"> RTD("cqg.rtd",,"StudyData", $K$2, "Bar", "", "Open", $J$2, $A152, $O$2,$N$2,,$L$2,$M$2)</f>
        <v>1003</v>
      </c>
      <c r="D152" s="127">
        <f xml:space="preserve"> RTD("cqg.rtd",,"StudyData", $K$2, "Bar", "", "High", $J$2, $A152, $O$2,$N$2,,$L$2,$M$2)</f>
        <v>1049</v>
      </c>
      <c r="E152" s="127">
        <f xml:space="preserve"> RTD("cqg.rtd",,"StudyData", $K$2, "Bar", "", "Low", $J$2, $A152, $O$2,$N$2,,$L$2,$M$2)</f>
        <v>993.5</v>
      </c>
      <c r="F152" s="127">
        <f xml:space="preserve"> RTD("cqg.rtd",,"StudyData", $K$2, "Bar", "", "Close", $J$2, $A152, $O$2,$N$2,,$L$2,$M$2)</f>
        <v>1010</v>
      </c>
      <c r="H152" s="128"/>
      <c r="I152" s="122"/>
    </row>
    <row r="153" spans="1:9" x14ac:dyDescent="0.25">
      <c r="A153" s="125">
        <f t="shared" si="2"/>
        <v>-151</v>
      </c>
      <c r="B153" s="126">
        <f xml:space="preserve"> TRUNC(RTD("cqg.rtd",,"StudyData", $K$2, "Bar", "", "Time", $J$2,$A153, $O$2, "", "","False"))</f>
        <v>40360</v>
      </c>
      <c r="C153" s="127">
        <f xml:space="preserve"> RTD("cqg.rtd",,"StudyData", $K$2, "Bar", "", "Open", $J$2, $A153, $O$2,$N$2,,$L$2,$M$2)</f>
        <v>904.5</v>
      </c>
      <c r="D153" s="127">
        <f xml:space="preserve"> RTD("cqg.rtd",,"StudyData", $K$2, "Bar", "", "High", $J$2, $A153, $O$2,$N$2,,$L$2,$M$2)</f>
        <v>1007</v>
      </c>
      <c r="E153" s="127">
        <f xml:space="preserve"> RTD("cqg.rtd",,"StudyData", $K$2, "Bar", "", "Low", $J$2, $A153, $O$2,$N$2,,$L$2,$M$2)</f>
        <v>894</v>
      </c>
      <c r="F153" s="127">
        <f xml:space="preserve"> RTD("cqg.rtd",,"StudyData", $K$2, "Bar", "", "Close", $J$2, $A153, $O$2,$N$2,,$L$2,$M$2)</f>
        <v>1005</v>
      </c>
      <c r="H153" s="128"/>
      <c r="I153" s="122"/>
    </row>
    <row r="154" spans="1:9" x14ac:dyDescent="0.25">
      <c r="A154" s="125">
        <f t="shared" si="2"/>
        <v>-152</v>
      </c>
      <c r="B154" s="126">
        <f xml:space="preserve"> TRUNC(RTD("cqg.rtd",,"StudyData", $K$2, "Bar", "", "Time", $J$2,$A154, $O$2, "", "","False"))</f>
        <v>40330</v>
      </c>
      <c r="C154" s="127">
        <f xml:space="preserve"> RTD("cqg.rtd",,"StudyData", $K$2, "Bar", "", "Open", $J$2, $A154, $O$2,$N$2,,$L$2,$M$2)</f>
        <v>939.25</v>
      </c>
      <c r="D154" s="127">
        <f xml:space="preserve"> RTD("cqg.rtd",,"StudyData", $K$2, "Bar", "", "High", $J$2, $A154, $O$2,$N$2,,$L$2,$M$2)</f>
        <v>971.5</v>
      </c>
      <c r="E154" s="127">
        <f xml:space="preserve"> RTD("cqg.rtd",,"StudyData", $K$2, "Bar", "", "Low", $J$2, $A154, $O$2,$N$2,,$L$2,$M$2)</f>
        <v>898.25</v>
      </c>
      <c r="F154" s="127">
        <f xml:space="preserve"> RTD("cqg.rtd",,"StudyData", $K$2, "Bar", "", "Close", $J$2, $A154, $O$2,$N$2,,$L$2,$M$2)</f>
        <v>902.5</v>
      </c>
      <c r="H154" s="128"/>
      <c r="I154" s="122"/>
    </row>
    <row r="155" spans="1:9" x14ac:dyDescent="0.25">
      <c r="A155" s="125">
        <f t="shared" si="2"/>
        <v>-153</v>
      </c>
      <c r="B155" s="126">
        <f xml:space="preserve"> TRUNC(RTD("cqg.rtd",,"StudyData", $K$2, "Bar", "", "Time", $J$2,$A155, $O$2, "", "","False"))</f>
        <v>40301</v>
      </c>
      <c r="C155" s="127">
        <f xml:space="preserve"> RTD("cqg.rtd",,"StudyData", $K$2, "Bar", "", "Open", $J$2, $A155, $O$2,$N$2,,$L$2,$M$2)</f>
        <v>999</v>
      </c>
      <c r="D155" s="127">
        <f xml:space="preserve"> RTD("cqg.rtd",,"StudyData", $K$2, "Bar", "", "High", $J$2, $A155, $O$2,$N$2,,$L$2,$M$2)</f>
        <v>1002.75</v>
      </c>
      <c r="E155" s="127">
        <f xml:space="preserve"> RTD("cqg.rtd",,"StudyData", $K$2, "Bar", "", "Low", $J$2, $A155, $O$2,$N$2,,$L$2,$M$2)</f>
        <v>927.5</v>
      </c>
      <c r="F155" s="127">
        <f xml:space="preserve"> RTD("cqg.rtd",,"StudyData", $K$2, "Bar", "", "Close", $J$2, $A155, $O$2,$N$2,,$L$2,$M$2)</f>
        <v>937.75</v>
      </c>
      <c r="H155" s="128"/>
      <c r="I155" s="122"/>
    </row>
    <row r="156" spans="1:9" x14ac:dyDescent="0.25">
      <c r="A156" s="125">
        <f t="shared" si="2"/>
        <v>-154</v>
      </c>
      <c r="B156" s="126">
        <f xml:space="preserve"> TRUNC(RTD("cqg.rtd",,"StudyData", $K$2, "Bar", "", "Time", $J$2,$A156, $O$2, "", "","False"))</f>
        <v>40269</v>
      </c>
      <c r="C156" s="127">
        <f xml:space="preserve"> RTD("cqg.rtd",,"StudyData", $K$2, "Bar", "", "Open", $J$2, $A156, $O$2,$N$2,,$L$2,$M$2)</f>
        <v>940</v>
      </c>
      <c r="D156" s="127">
        <f xml:space="preserve"> RTD("cqg.rtd",,"StudyData", $K$2, "Bar", "", "High", $J$2, $A156, $O$2,$N$2,,$L$2,$M$2)</f>
        <v>1020</v>
      </c>
      <c r="E156" s="127">
        <f xml:space="preserve"> RTD("cqg.rtd",,"StudyData", $K$2, "Bar", "", "Low", $J$2, $A156, $O$2,$N$2,,$L$2,$M$2)</f>
        <v>932.5</v>
      </c>
      <c r="F156" s="127">
        <f xml:space="preserve"> RTD("cqg.rtd",,"StudyData", $K$2, "Bar", "", "Close", $J$2, $A156, $O$2,$N$2,,$L$2,$M$2)</f>
        <v>999</v>
      </c>
      <c r="H156" s="128"/>
      <c r="I156" s="122"/>
    </row>
    <row r="157" spans="1:9" x14ac:dyDescent="0.25">
      <c r="A157" s="125">
        <f t="shared" si="2"/>
        <v>-155</v>
      </c>
      <c r="B157" s="126">
        <f xml:space="preserve"> TRUNC(RTD("cqg.rtd",,"StudyData", $K$2, "Bar", "", "Time", $J$2,$A157, $O$2, "", "","False"))</f>
        <v>40238</v>
      </c>
      <c r="C157" s="127">
        <f xml:space="preserve"> RTD("cqg.rtd",,"StudyData", $K$2, "Bar", "", "Open", $J$2, $A157, $O$2,$N$2,,$L$2,$M$2)</f>
        <v>965.5</v>
      </c>
      <c r="D157" s="127">
        <f xml:space="preserve"> RTD("cqg.rtd",,"StudyData", $K$2, "Bar", "", "High", $J$2, $A157, $O$2,$N$2,,$L$2,$M$2)</f>
        <v>977.5</v>
      </c>
      <c r="E157" s="127">
        <f xml:space="preserve"> RTD("cqg.rtd",,"StudyData", $K$2, "Bar", "", "Low", $J$2, $A157, $O$2,$N$2,,$L$2,$M$2)</f>
        <v>921.75</v>
      </c>
      <c r="F157" s="127">
        <f xml:space="preserve"> RTD("cqg.rtd",,"StudyData", $K$2, "Bar", "", "Close", $J$2, $A157, $O$2,$N$2,,$L$2,$M$2)</f>
        <v>941</v>
      </c>
      <c r="H157" s="128"/>
      <c r="I157" s="122"/>
    </row>
    <row r="158" spans="1:9" x14ac:dyDescent="0.25">
      <c r="A158" s="125">
        <f t="shared" si="2"/>
        <v>-156</v>
      </c>
      <c r="B158" s="126">
        <f xml:space="preserve"> TRUNC(RTD("cqg.rtd",,"StudyData", $K$2, "Bar", "", "Time", $J$2,$A158, $O$2, "", "","False"))</f>
        <v>40210</v>
      </c>
      <c r="C158" s="127">
        <f xml:space="preserve"> RTD("cqg.rtd",,"StudyData", $K$2, "Bar", "", "Open", $J$2, $A158, $O$2,$N$2,,$L$2,$M$2)</f>
        <v>915.25</v>
      </c>
      <c r="D158" s="127">
        <f xml:space="preserve"> RTD("cqg.rtd",,"StudyData", $K$2, "Bar", "", "High", $J$2, $A158, $O$2,$N$2,,$L$2,$M$2)</f>
        <v>985</v>
      </c>
      <c r="E158" s="127">
        <f xml:space="preserve"> RTD("cqg.rtd",,"StudyData", $K$2, "Bar", "", "Low", $J$2, $A158, $O$2,$N$2,,$L$2,$M$2)</f>
        <v>900</v>
      </c>
      <c r="F158" s="127">
        <f xml:space="preserve"> RTD("cqg.rtd",,"StudyData", $K$2, "Bar", "", "Close", $J$2, $A158, $O$2,$N$2,,$L$2,$M$2)</f>
        <v>961</v>
      </c>
      <c r="H158" s="128"/>
      <c r="I158" s="122"/>
    </row>
    <row r="159" spans="1:9" x14ac:dyDescent="0.25">
      <c r="A159" s="125">
        <f t="shared" si="2"/>
        <v>-157</v>
      </c>
      <c r="B159" s="126">
        <f xml:space="preserve"> TRUNC(RTD("cqg.rtd",,"StudyData", $K$2, "Bar", "", "Time", $J$2,$A159, $O$2, "", "","False"))</f>
        <v>40182</v>
      </c>
      <c r="C159" s="127">
        <f xml:space="preserve"> RTD("cqg.rtd",,"StudyData", $K$2, "Bar", "", "Open", $J$2, $A159, $O$2,$N$2,,$L$2,$M$2)</f>
        <v>1050.5</v>
      </c>
      <c r="D159" s="127">
        <f xml:space="preserve"> RTD("cqg.rtd",,"StudyData", $K$2, "Bar", "", "High", $J$2, $A159, $O$2,$N$2,,$L$2,$M$2)</f>
        <v>1074.75</v>
      </c>
      <c r="E159" s="127">
        <f xml:space="preserve"> RTD("cqg.rtd",,"StudyData", $K$2, "Bar", "", "Low", $J$2, $A159, $O$2,$N$2,,$L$2,$M$2)</f>
        <v>913.75</v>
      </c>
      <c r="F159" s="127">
        <f xml:space="preserve"> RTD("cqg.rtd",,"StudyData", $K$2, "Bar", "", "Close", $J$2, $A159, $O$2,$N$2,,$L$2,$M$2)</f>
        <v>914</v>
      </c>
      <c r="H159" s="128"/>
      <c r="I159" s="122"/>
    </row>
    <row r="160" spans="1:9" x14ac:dyDescent="0.25">
      <c r="A160" s="125">
        <f t="shared" si="2"/>
        <v>-158</v>
      </c>
      <c r="B160" s="126">
        <f xml:space="preserve"> TRUNC(RTD("cqg.rtd",,"StudyData", $K$2, "Bar", "", "Time", $J$2,$A160, $O$2, "", "","False"))</f>
        <v>40148</v>
      </c>
      <c r="C160" s="127">
        <f xml:space="preserve"> RTD("cqg.rtd",,"StudyData", $K$2, "Bar", "", "Open", $J$2, $A160, $O$2,$N$2,,$L$2,$M$2)</f>
        <v>1058.5</v>
      </c>
      <c r="D160" s="127">
        <f xml:space="preserve"> RTD("cqg.rtd",,"StudyData", $K$2, "Bar", "", "High", $J$2, $A160, $O$2,$N$2,,$L$2,$M$2)</f>
        <v>1078.5</v>
      </c>
      <c r="E160" s="127">
        <f xml:space="preserve"> RTD("cqg.rtd",,"StudyData", $K$2, "Bar", "", "Low", $J$2, $A160, $O$2,$N$2,,$L$2,$M$2)</f>
        <v>984.5</v>
      </c>
      <c r="F160" s="127">
        <f xml:space="preserve"> RTD("cqg.rtd",,"StudyData", $K$2, "Bar", "", "Close", $J$2, $A160, $O$2,$N$2,,$L$2,$M$2)</f>
        <v>1048.5</v>
      </c>
      <c r="H160" s="128"/>
      <c r="I160" s="122"/>
    </row>
    <row r="161" spans="1:9" x14ac:dyDescent="0.25">
      <c r="A161" s="125">
        <f t="shared" si="2"/>
        <v>-159</v>
      </c>
      <c r="B161" s="126">
        <f xml:space="preserve"> TRUNC(RTD("cqg.rtd",,"StudyData", $K$2, "Bar", "", "Time", $J$2,$A161, $O$2, "", "","False"))</f>
        <v>40119</v>
      </c>
      <c r="C161" s="127">
        <f xml:space="preserve"> RTD("cqg.rtd",,"StudyData", $K$2, "Bar", "", "Open", $J$2, $A161, $O$2,$N$2,,$L$2,$M$2)</f>
        <v>968.5</v>
      </c>
      <c r="D161" s="127">
        <f xml:space="preserve"> RTD("cqg.rtd",,"StudyData", $K$2, "Bar", "", "High", $J$2, $A161, $O$2,$N$2,,$L$2,$M$2)</f>
        <v>1069.25</v>
      </c>
      <c r="E161" s="127">
        <f xml:space="preserve"> RTD("cqg.rtd",,"StudyData", $K$2, "Bar", "", "Low", $J$2, $A161, $O$2,$N$2,,$L$2,$M$2)</f>
        <v>951.25</v>
      </c>
      <c r="F161" s="127">
        <f xml:space="preserve"> RTD("cqg.rtd",,"StudyData", $K$2, "Bar", "", "Close", $J$2, $A161, $O$2,$N$2,,$L$2,$M$2)</f>
        <v>1060.5</v>
      </c>
      <c r="H161" s="128"/>
      <c r="I161" s="122"/>
    </row>
    <row r="162" spans="1:9" x14ac:dyDescent="0.25">
      <c r="A162" s="125">
        <f t="shared" si="2"/>
        <v>-160</v>
      </c>
      <c r="B162" s="126">
        <f xml:space="preserve"> TRUNC(RTD("cqg.rtd",,"StudyData", $K$2, "Bar", "", "Time", $J$2,$A162, $O$2, "", "","False"))</f>
        <v>40087</v>
      </c>
      <c r="C162" s="127">
        <f xml:space="preserve"> RTD("cqg.rtd",,"StudyData", $K$2, "Bar", "", "Open", $J$2, $A162, $O$2,$N$2,,$L$2,$M$2)</f>
        <v>924.75</v>
      </c>
      <c r="D162" s="127">
        <f xml:space="preserve"> RTD("cqg.rtd",,"StudyData", $K$2, "Bar", "", "High", $J$2, $A162, $O$2,$N$2,,$L$2,$M$2)</f>
        <v>1028</v>
      </c>
      <c r="E162" s="127">
        <f xml:space="preserve"> RTD("cqg.rtd",,"StudyData", $K$2, "Bar", "", "Low", $J$2, $A162, $O$2,$N$2,,$L$2,$M$2)</f>
        <v>878.75</v>
      </c>
      <c r="F162" s="127">
        <f xml:space="preserve"> RTD("cqg.rtd",,"StudyData", $K$2, "Bar", "", "Close", $J$2, $A162, $O$2,$N$2,,$L$2,$M$2)</f>
        <v>978</v>
      </c>
      <c r="H162" s="128"/>
      <c r="I162" s="122"/>
    </row>
    <row r="163" spans="1:9" x14ac:dyDescent="0.25">
      <c r="A163" s="125">
        <f t="shared" si="2"/>
        <v>-161</v>
      </c>
      <c r="B163" s="126">
        <f xml:space="preserve"> TRUNC(RTD("cqg.rtd",,"StudyData", $K$2, "Bar", "", "Time", $J$2,$A163, $O$2, "", "","False"))</f>
        <v>40057</v>
      </c>
      <c r="C163" s="127">
        <f xml:space="preserve"> RTD("cqg.rtd",,"StudyData", $K$2, "Bar", "", "Open", $J$2, $A163, $O$2,$N$2,,$L$2,$M$2)</f>
        <v>977.25</v>
      </c>
      <c r="D163" s="127">
        <f xml:space="preserve"> RTD("cqg.rtd",,"StudyData", $K$2, "Bar", "", "High", $J$2, $A163, $O$2,$N$2,,$L$2,$M$2)</f>
        <v>989</v>
      </c>
      <c r="E163" s="127">
        <f xml:space="preserve"> RTD("cqg.rtd",,"StudyData", $K$2, "Bar", "", "Low", $J$2, $A163, $O$2,$N$2,,$L$2,$M$2)</f>
        <v>892</v>
      </c>
      <c r="F163" s="127">
        <f xml:space="preserve"> RTD("cqg.rtd",,"StudyData", $K$2, "Bar", "", "Close", $J$2, $A163, $O$2,$N$2,,$L$2,$M$2)</f>
        <v>927</v>
      </c>
      <c r="H163" s="128"/>
      <c r="I163" s="122"/>
    </row>
    <row r="164" spans="1:9" x14ac:dyDescent="0.25">
      <c r="A164" s="125">
        <f t="shared" si="2"/>
        <v>-162</v>
      </c>
      <c r="B164" s="126">
        <f xml:space="preserve"> TRUNC(RTD("cqg.rtd",,"StudyData", $K$2, "Bar", "", "Time", $J$2,$A164, $O$2, "", "","False"))</f>
        <v>40028</v>
      </c>
      <c r="C164" s="127">
        <f xml:space="preserve"> RTD("cqg.rtd",,"StudyData", $K$2, "Bar", "", "Open", $J$2, $A164, $O$2,$N$2,,$L$2,$M$2)</f>
        <v>1002</v>
      </c>
      <c r="D164" s="127">
        <f xml:space="preserve"> RTD("cqg.rtd",,"StudyData", $K$2, "Bar", "", "High", $J$2, $A164, $O$2,$N$2,,$L$2,$M$2)</f>
        <v>1066</v>
      </c>
      <c r="E164" s="127">
        <f xml:space="preserve"> RTD("cqg.rtd",,"StudyData", $K$2, "Bar", "", "Low", $J$2, $A164, $O$2,$N$2,,$L$2,$M$2)</f>
        <v>940.5</v>
      </c>
      <c r="F164" s="127">
        <f xml:space="preserve"> RTD("cqg.rtd",,"StudyData", $K$2, "Bar", "", "Close", $J$2, $A164, $O$2,$N$2,,$L$2,$M$2)</f>
        <v>979.5</v>
      </c>
      <c r="H164" s="128"/>
      <c r="I164" s="122"/>
    </row>
    <row r="165" spans="1:9" x14ac:dyDescent="0.25">
      <c r="A165" s="125">
        <f t="shared" si="2"/>
        <v>-163</v>
      </c>
      <c r="B165" s="126">
        <f xml:space="preserve"> TRUNC(RTD("cqg.rtd",,"StudyData", $K$2, "Bar", "", "Time", $J$2,$A165, $O$2, "", "","False"))</f>
        <v>39995</v>
      </c>
      <c r="C165" s="127">
        <f xml:space="preserve"> RTD("cqg.rtd",,"StudyData", $K$2, "Bar", "", "Open", $J$2, $A165, $O$2,$N$2,,$L$2,$M$2)</f>
        <v>983</v>
      </c>
      <c r="D165" s="127">
        <f xml:space="preserve"> RTD("cqg.rtd",,"StudyData", $K$2, "Bar", "", "High", $J$2, $A165, $O$2,$N$2,,$L$2,$M$2)</f>
        <v>1029.25</v>
      </c>
      <c r="E165" s="127">
        <f xml:space="preserve"> RTD("cqg.rtd",,"StudyData", $K$2, "Bar", "", "Low", $J$2, $A165, $O$2,$N$2,,$L$2,$M$2)</f>
        <v>881.25</v>
      </c>
      <c r="F165" s="127">
        <f xml:space="preserve"> RTD("cqg.rtd",,"StudyData", $K$2, "Bar", "", "Close", $J$2, $A165, $O$2,$N$2,,$L$2,$M$2)</f>
        <v>982</v>
      </c>
      <c r="H165" s="128"/>
      <c r="I165" s="122"/>
    </row>
    <row r="166" spans="1:9" x14ac:dyDescent="0.25">
      <c r="A166" s="125">
        <f t="shared" si="2"/>
        <v>-164</v>
      </c>
      <c r="B166" s="126">
        <f xml:space="preserve"> TRUNC(RTD("cqg.rtd",,"StudyData", $K$2, "Bar", "", "Time", $J$2,$A166, $O$2, "", "","False"))</f>
        <v>39965</v>
      </c>
      <c r="C166" s="127">
        <f xml:space="preserve"> RTD("cqg.rtd",,"StudyData", $K$2, "Bar", "", "Open", $J$2, $A166, $O$2,$N$2,,$L$2,$M$2)</f>
        <v>1186</v>
      </c>
      <c r="D166" s="127">
        <f xml:space="preserve"> RTD("cqg.rtd",,"StudyData", $K$2, "Bar", "", "High", $J$2, $A166, $O$2,$N$2,,$L$2,$M$2)</f>
        <v>1291.25</v>
      </c>
      <c r="E166" s="127">
        <f xml:space="preserve"> RTD("cqg.rtd",,"StudyData", $K$2, "Bar", "", "Low", $J$2, $A166, $O$2,$N$2,,$L$2,$M$2)</f>
        <v>943.5</v>
      </c>
      <c r="F166" s="127">
        <f xml:space="preserve"> RTD("cqg.rtd",,"StudyData", $K$2, "Bar", "", "Close", $J$2, $A166, $O$2,$N$2,,$L$2,$M$2)</f>
        <v>981</v>
      </c>
      <c r="H166" s="128"/>
      <c r="I166" s="122"/>
    </row>
    <row r="167" spans="1:9" x14ac:dyDescent="0.25">
      <c r="A167" s="125">
        <f t="shared" si="2"/>
        <v>-165</v>
      </c>
      <c r="B167" s="126">
        <f xml:space="preserve"> TRUNC(RTD("cqg.rtd",,"StudyData", $K$2, "Bar", "", "Time", $J$2,$A167, $O$2, "", "","False"))</f>
        <v>39934</v>
      </c>
      <c r="C167" s="127">
        <f xml:space="preserve"> RTD("cqg.rtd",,"StudyData", $K$2, "Bar", "", "Open", $J$2, $A167, $O$2,$N$2,,$L$2,$M$2)</f>
        <v>1051.25</v>
      </c>
      <c r="D167" s="127">
        <f xml:space="preserve"> RTD("cqg.rtd",,"StudyData", $K$2, "Bar", "", "High", $J$2, $A167, $O$2,$N$2,,$L$2,$M$2)</f>
        <v>1200.75</v>
      </c>
      <c r="E167" s="127">
        <f xml:space="preserve"> RTD("cqg.rtd",,"StudyData", $K$2, "Bar", "", "Low", $J$2, $A167, $O$2,$N$2,,$L$2,$M$2)</f>
        <v>1044</v>
      </c>
      <c r="F167" s="127">
        <f xml:space="preserve"> RTD("cqg.rtd",,"StudyData", $K$2, "Bar", "", "Close", $J$2, $A167, $O$2,$N$2,,$L$2,$M$2)</f>
        <v>1184</v>
      </c>
      <c r="H167" s="128"/>
      <c r="I167" s="122"/>
    </row>
    <row r="168" spans="1:9" x14ac:dyDescent="0.25">
      <c r="A168" s="125">
        <f t="shared" si="2"/>
        <v>-166</v>
      </c>
      <c r="B168" s="126">
        <f xml:space="preserve"> TRUNC(RTD("cqg.rtd",,"StudyData", $K$2, "Bar", "", "Time", $J$2,$A168, $O$2, "", "","False"))</f>
        <v>39904</v>
      </c>
      <c r="C168" s="127">
        <f xml:space="preserve"> RTD("cqg.rtd",,"StudyData", $K$2, "Bar", "", "Open", $J$2, $A168, $O$2,$N$2,,$L$2,$M$2)</f>
        <v>949</v>
      </c>
      <c r="D168" s="127">
        <f xml:space="preserve"> RTD("cqg.rtd",,"StudyData", $K$2, "Bar", "", "High", $J$2, $A168, $O$2,$N$2,,$L$2,$M$2)</f>
        <v>1073</v>
      </c>
      <c r="E168" s="127">
        <f xml:space="preserve"> RTD("cqg.rtd",,"StudyData", $K$2, "Bar", "", "Low", $J$2, $A168, $O$2,$N$2,,$L$2,$M$2)</f>
        <v>943</v>
      </c>
      <c r="F168" s="127">
        <f xml:space="preserve"> RTD("cqg.rtd",,"StudyData", $K$2, "Bar", "", "Close", $J$2, $A168, $O$2,$N$2,,$L$2,$M$2)</f>
        <v>1055</v>
      </c>
      <c r="H168" s="128"/>
      <c r="I168" s="122"/>
    </row>
    <row r="169" spans="1:9" x14ac:dyDescent="0.25">
      <c r="A169" s="125">
        <f t="shared" si="2"/>
        <v>-167</v>
      </c>
      <c r="B169" s="126">
        <f xml:space="preserve"> TRUNC(RTD("cqg.rtd",,"StudyData", $K$2, "Bar", "", "Time", $J$2,$A169, $O$2, "", "","False"))</f>
        <v>39874</v>
      </c>
      <c r="C169" s="127">
        <f xml:space="preserve"> RTD("cqg.rtd",,"StudyData", $K$2, "Bar", "", "Open", $J$2, $A169, $O$2,$N$2,,$L$2,$M$2)</f>
        <v>866</v>
      </c>
      <c r="D169" s="127">
        <f xml:space="preserve"> RTD("cqg.rtd",,"StudyData", $K$2, "Bar", "", "High", $J$2, $A169, $O$2,$N$2,,$L$2,$M$2)</f>
        <v>981.25</v>
      </c>
      <c r="E169" s="127">
        <f xml:space="preserve"> RTD("cqg.rtd",,"StudyData", $K$2, "Bar", "", "Low", $J$2, $A169, $O$2,$N$2,,$L$2,$M$2)</f>
        <v>838.25</v>
      </c>
      <c r="F169" s="127">
        <f xml:space="preserve"> RTD("cqg.rtd",,"StudyData", $K$2, "Bar", "", "Close", $J$2, $A169, $O$2,$N$2,,$L$2,$M$2)</f>
        <v>952</v>
      </c>
      <c r="H169" s="128"/>
      <c r="I169" s="122"/>
    </row>
    <row r="170" spans="1:9" x14ac:dyDescent="0.25">
      <c r="A170" s="125">
        <f t="shared" si="2"/>
        <v>-168</v>
      </c>
      <c r="B170" s="126">
        <f xml:space="preserve"> TRUNC(RTD("cqg.rtd",,"StudyData", $K$2, "Bar", "", "Time", $J$2,$A170, $O$2, "", "","False"))</f>
        <v>39846</v>
      </c>
      <c r="C170" s="127">
        <f xml:space="preserve"> RTD("cqg.rtd",,"StudyData", $K$2, "Bar", "", "Open", $J$2, $A170, $O$2,$N$2,,$L$2,$M$2)</f>
        <v>972.5</v>
      </c>
      <c r="D170" s="127">
        <f xml:space="preserve"> RTD("cqg.rtd",,"StudyData", $K$2, "Bar", "", "High", $J$2, $A170, $O$2,$N$2,,$L$2,$M$2)</f>
        <v>1019</v>
      </c>
      <c r="E170" s="127">
        <f xml:space="preserve"> RTD("cqg.rtd",,"StudyData", $K$2, "Bar", "", "Low", $J$2, $A170, $O$2,$N$2,,$L$2,$M$2)</f>
        <v>849</v>
      </c>
      <c r="F170" s="127">
        <f xml:space="preserve"> RTD("cqg.rtd",,"StudyData", $K$2, "Bar", "", "Close", $J$2, $A170, $O$2,$N$2,,$L$2,$M$2)</f>
        <v>872</v>
      </c>
      <c r="H170" s="128"/>
      <c r="I170" s="122"/>
    </row>
    <row r="171" spans="1:9" x14ac:dyDescent="0.25">
      <c r="A171" s="125">
        <f t="shared" si="2"/>
        <v>-169</v>
      </c>
      <c r="B171" s="126">
        <f xml:space="preserve"> TRUNC(RTD("cqg.rtd",,"StudyData", $K$2, "Bar", "", "Time", $J$2,$A171, $O$2, "", "","False"))</f>
        <v>39815</v>
      </c>
      <c r="C171" s="127">
        <f xml:space="preserve"> RTD("cqg.rtd",,"StudyData", $K$2, "Bar", "", "Open", $J$2, $A171, $O$2,$N$2,,$L$2,$M$2)</f>
        <v>971</v>
      </c>
      <c r="D171" s="127">
        <f xml:space="preserve"> RTD("cqg.rtd",,"StudyData", $K$2, "Bar", "", "High", $J$2, $A171, $O$2,$N$2,,$L$2,$M$2)</f>
        <v>1060.25</v>
      </c>
      <c r="E171" s="127">
        <f xml:space="preserve"> RTD("cqg.rtd",,"StudyData", $K$2, "Bar", "", "Low", $J$2, $A171, $O$2,$N$2,,$L$2,$M$2)</f>
        <v>957.75</v>
      </c>
      <c r="F171" s="127">
        <f xml:space="preserve"> RTD("cqg.rtd",,"StudyData", $K$2, "Bar", "", "Close", $J$2, $A171, $O$2,$N$2,,$L$2,$M$2)</f>
        <v>980</v>
      </c>
      <c r="H171" s="128"/>
      <c r="I171" s="122"/>
    </row>
    <row r="172" spans="1:9" x14ac:dyDescent="0.25">
      <c r="A172" s="125">
        <f t="shared" si="2"/>
        <v>-170</v>
      </c>
      <c r="B172" s="126">
        <f xml:space="preserve"> TRUNC(RTD("cqg.rtd",,"StudyData", $K$2, "Bar", "", "Time", $J$2,$A172, $O$2, "", "","False"))</f>
        <v>39783</v>
      </c>
      <c r="C172" s="127">
        <f xml:space="preserve"> RTD("cqg.rtd",,"StudyData", $K$2, "Bar", "", "Open", $J$2, $A172, $O$2,$N$2,,$L$2,$M$2)</f>
        <v>879.25</v>
      </c>
      <c r="D172" s="127">
        <f xml:space="preserve"> RTD("cqg.rtd",,"StudyData", $K$2, "Bar", "", "High", $J$2, $A172, $O$2,$N$2,,$L$2,$M$2)</f>
        <v>983.5</v>
      </c>
      <c r="E172" s="127">
        <f xml:space="preserve"> RTD("cqg.rtd",,"StudyData", $K$2, "Bar", "", "Low", $J$2, $A172, $O$2,$N$2,,$L$2,$M$2)</f>
        <v>776.25</v>
      </c>
      <c r="F172" s="127">
        <f xml:space="preserve"> RTD("cqg.rtd",,"StudyData", $K$2, "Bar", "", "Close", $J$2, $A172, $O$2,$N$2,,$L$2,$M$2)</f>
        <v>980</v>
      </c>
      <c r="H172" s="128"/>
      <c r="I172" s="122"/>
    </row>
    <row r="173" spans="1:9" x14ac:dyDescent="0.25">
      <c r="A173" s="125">
        <f t="shared" si="2"/>
        <v>-171</v>
      </c>
      <c r="B173" s="126">
        <f xml:space="preserve"> TRUNC(RTD("cqg.rtd",,"StudyData", $K$2, "Bar", "", "Time", $J$2,$A173, $O$2, "", "","False"))</f>
        <v>39755</v>
      </c>
      <c r="C173" s="127">
        <f xml:space="preserve"> RTD("cqg.rtd",,"StudyData", $K$2, "Bar", "", "Open", $J$2, $A173, $O$2,$N$2,,$L$2,$M$2)</f>
        <v>929.75</v>
      </c>
      <c r="D173" s="127">
        <f xml:space="preserve"> RTD("cqg.rtd",,"StudyData", $K$2, "Bar", "", "High", $J$2, $A173, $O$2,$N$2,,$L$2,$M$2)</f>
        <v>981.75</v>
      </c>
      <c r="E173" s="127">
        <f xml:space="preserve"> RTD("cqg.rtd",,"StudyData", $K$2, "Bar", "", "Low", $J$2, $A173, $O$2,$N$2,,$L$2,$M$2)</f>
        <v>835.25</v>
      </c>
      <c r="F173" s="127">
        <f xml:space="preserve"> RTD("cqg.rtd",,"StudyData", $K$2, "Bar", "", "Close", $J$2, $A173, $O$2,$N$2,,$L$2,$M$2)</f>
        <v>883</v>
      </c>
      <c r="H173" s="128"/>
      <c r="I173" s="122"/>
    </row>
    <row r="174" spans="1:9" x14ac:dyDescent="0.25">
      <c r="A174" s="125">
        <f t="shared" si="2"/>
        <v>-172</v>
      </c>
      <c r="B174" s="126">
        <f xml:space="preserve"> TRUNC(RTD("cqg.rtd",,"StudyData", $K$2, "Bar", "", "Time", $J$2,$A174, $O$2, "", "","False"))</f>
        <v>39722</v>
      </c>
      <c r="C174" s="127">
        <f xml:space="preserve"> RTD("cqg.rtd",,"StudyData", $K$2, "Bar", "", "Open", $J$2, $A174, $O$2,$N$2,,$L$2,$M$2)</f>
        <v>1054.75</v>
      </c>
      <c r="D174" s="127">
        <f xml:space="preserve"> RTD("cqg.rtd",,"StudyData", $K$2, "Bar", "", "High", $J$2, $A174, $O$2,$N$2,,$L$2,$M$2)</f>
        <v>1066</v>
      </c>
      <c r="E174" s="127">
        <f xml:space="preserve"> RTD("cqg.rtd",,"StudyData", $K$2, "Bar", "", "Low", $J$2, $A174, $O$2,$N$2,,$L$2,$M$2)</f>
        <v>825</v>
      </c>
      <c r="F174" s="127">
        <f xml:space="preserve"> RTD("cqg.rtd",,"StudyData", $K$2, "Bar", "", "Close", $J$2, $A174, $O$2,$N$2,,$L$2,$M$2)</f>
        <v>933</v>
      </c>
      <c r="H174" s="128"/>
      <c r="I174" s="122"/>
    </row>
    <row r="175" spans="1:9" x14ac:dyDescent="0.25">
      <c r="A175" s="125">
        <f t="shared" si="2"/>
        <v>-173</v>
      </c>
      <c r="B175" s="126">
        <f xml:space="preserve"> TRUNC(RTD("cqg.rtd",,"StudyData", $K$2, "Bar", "", "Time", $J$2,$A175, $O$2, "", "","False"))</f>
        <v>39693</v>
      </c>
      <c r="C175" s="127">
        <f xml:space="preserve"> RTD("cqg.rtd",,"StudyData", $K$2, "Bar", "", "Open", $J$2, $A175, $O$2,$N$2,,$L$2,$M$2)</f>
        <v>1302</v>
      </c>
      <c r="D175" s="127">
        <f xml:space="preserve"> RTD("cqg.rtd",,"StudyData", $K$2, "Bar", "", "High", $J$2, $A175, $O$2,$N$2,,$L$2,$M$2)</f>
        <v>1314</v>
      </c>
      <c r="E175" s="127">
        <f xml:space="preserve"> RTD("cqg.rtd",,"StudyData", $K$2, "Bar", "", "Low", $J$2, $A175, $O$2,$N$2,,$L$2,$M$2)</f>
        <v>1039</v>
      </c>
      <c r="F175" s="127">
        <f xml:space="preserve"> RTD("cqg.rtd",,"StudyData", $K$2, "Bar", "", "Close", $J$2, $A175, $O$2,$N$2,,$L$2,$M$2)</f>
        <v>1045</v>
      </c>
      <c r="H175" s="128"/>
      <c r="I175" s="122"/>
    </row>
    <row r="176" spans="1:9" x14ac:dyDescent="0.25">
      <c r="A176" s="125">
        <f t="shared" si="2"/>
        <v>-174</v>
      </c>
      <c r="B176" s="126">
        <f xml:space="preserve"> TRUNC(RTD("cqg.rtd",,"StudyData", $K$2, "Bar", "", "Time", $J$2,$A176, $O$2, "", "","False"))</f>
        <v>39661</v>
      </c>
      <c r="C176" s="127">
        <f xml:space="preserve"> RTD("cqg.rtd",,"StudyData", $K$2, "Bar", "", "Open", $J$2, $A176, $O$2,$N$2,,$L$2,$M$2)</f>
        <v>1401.5</v>
      </c>
      <c r="D176" s="127">
        <f xml:space="preserve"> RTD("cqg.rtd",,"StudyData", $K$2, "Bar", "", "High", $J$2, $A176, $O$2,$N$2,,$L$2,$M$2)</f>
        <v>1409.25</v>
      </c>
      <c r="E176" s="127">
        <f xml:space="preserve"> RTD("cqg.rtd",,"StudyData", $K$2, "Bar", "", "Low", $J$2, $A176, $O$2,$N$2,,$L$2,$M$2)</f>
        <v>1168</v>
      </c>
      <c r="F176" s="127">
        <f xml:space="preserve"> RTD("cqg.rtd",,"StudyData", $K$2, "Bar", "", "Close", $J$2, $A176, $O$2,$N$2,,$L$2,$M$2)</f>
        <v>1324</v>
      </c>
      <c r="H176" s="128"/>
      <c r="I176" s="122"/>
    </row>
    <row r="177" spans="1:9" x14ac:dyDescent="0.25">
      <c r="A177" s="125">
        <f t="shared" si="2"/>
        <v>-175</v>
      </c>
      <c r="B177" s="126">
        <f xml:space="preserve"> TRUNC(RTD("cqg.rtd",,"StudyData", $K$2, "Bar", "", "Time", $J$2,$A177, $O$2, "", "","False"))</f>
        <v>39630</v>
      </c>
      <c r="C177" s="127">
        <f xml:space="preserve"> RTD("cqg.rtd",,"StudyData", $K$2, "Bar", "", "Open", $J$2, $A177, $O$2,$N$2,,$L$2,$M$2)</f>
        <v>1574.75</v>
      </c>
      <c r="D177" s="127">
        <f xml:space="preserve"> RTD("cqg.rtd",,"StudyData", $K$2, "Bar", "", "High", $J$2, $A177, $O$2,$N$2,,$L$2,$M$2)</f>
        <v>1636.75</v>
      </c>
      <c r="E177" s="127">
        <f xml:space="preserve"> RTD("cqg.rtd",,"StudyData", $K$2, "Bar", "", "Low", $J$2, $A177, $O$2,$N$2,,$L$2,$M$2)</f>
        <v>1351.75</v>
      </c>
      <c r="F177" s="127">
        <f xml:space="preserve"> RTD("cqg.rtd",,"StudyData", $K$2, "Bar", "", "Close", $J$2, $A177, $O$2,$N$2,,$L$2,$M$2)</f>
        <v>1404</v>
      </c>
      <c r="H177" s="128"/>
      <c r="I177" s="122"/>
    </row>
    <row r="178" spans="1:9" x14ac:dyDescent="0.25">
      <c r="A178" s="125">
        <f t="shared" si="2"/>
        <v>-176</v>
      </c>
      <c r="B178" s="126">
        <f xml:space="preserve"> TRUNC(RTD("cqg.rtd",,"StudyData", $K$2, "Bar", "", "Time", $J$2,$A178, $O$2, "", "","False"))</f>
        <v>39601</v>
      </c>
      <c r="C178" s="127">
        <f xml:space="preserve"> RTD("cqg.rtd",,"StudyData", $K$2, "Bar", "", "Open", $J$2, $A178, $O$2,$N$2,,$L$2,$M$2)</f>
        <v>1357</v>
      </c>
      <c r="D178" s="127">
        <f xml:space="preserve"> RTD("cqg.rtd",,"StudyData", $K$2, "Bar", "", "High", $J$2, $A178, $O$2,$N$2,,$L$2,$M$2)</f>
        <v>1588.5</v>
      </c>
      <c r="E178" s="127">
        <f xml:space="preserve"> RTD("cqg.rtd",,"StudyData", $K$2, "Bar", "", "Low", $J$2, $A178, $O$2,$N$2,,$L$2,$M$2)</f>
        <v>1346.5</v>
      </c>
      <c r="F178" s="127">
        <f xml:space="preserve"> RTD("cqg.rtd",,"StudyData", $K$2, "Bar", "", "Close", $J$2, $A178, $O$2,$N$2,,$L$2,$M$2)</f>
        <v>1574</v>
      </c>
      <c r="H178" s="128"/>
      <c r="I178" s="122"/>
    </row>
    <row r="179" spans="1:9" x14ac:dyDescent="0.25">
      <c r="A179" s="125">
        <f t="shared" si="2"/>
        <v>-177</v>
      </c>
      <c r="B179" s="126">
        <f xml:space="preserve"> TRUNC(RTD("cqg.rtd",,"StudyData", $K$2, "Bar", "", "Time", $J$2,$A179, $O$2, "", "","False"))</f>
        <v>39569</v>
      </c>
      <c r="C179" s="127">
        <f xml:space="preserve"> RTD("cqg.rtd",,"StudyData", $K$2, "Bar", "", "Open", $J$2, $A179, $O$2,$N$2,,$L$2,$M$2)</f>
        <v>1318</v>
      </c>
      <c r="D179" s="127">
        <f xml:space="preserve"> RTD("cqg.rtd",,"StudyData", $K$2, "Bar", "", "High", $J$2, $A179, $O$2,$N$2,,$L$2,$M$2)</f>
        <v>1402</v>
      </c>
      <c r="E179" s="127">
        <f xml:space="preserve"> RTD("cqg.rtd",,"StudyData", $K$2, "Bar", "", "Low", $J$2, $A179, $O$2,$N$2,,$L$2,$M$2)</f>
        <v>1244</v>
      </c>
      <c r="F179" s="127">
        <f xml:space="preserve"> RTD("cqg.rtd",,"StudyData", $K$2, "Bar", "", "Close", $J$2, $A179, $O$2,$N$2,,$L$2,$M$2)</f>
        <v>1363.5</v>
      </c>
      <c r="H179" s="128"/>
      <c r="I179" s="122"/>
    </row>
    <row r="180" spans="1:9" x14ac:dyDescent="0.25">
      <c r="A180" s="125">
        <f t="shared" si="2"/>
        <v>-178</v>
      </c>
      <c r="B180" s="126">
        <f xml:space="preserve"> TRUNC(RTD("cqg.rtd",,"StudyData", $K$2, "Bar", "", "Time", $J$2,$A180, $O$2, "", "","False"))</f>
        <v>39539</v>
      </c>
      <c r="C180" s="127">
        <f xml:space="preserve"> RTD("cqg.rtd",,"StudyData", $K$2, "Bar", "", "Open", $J$2, $A180, $O$2,$N$2,,$L$2,$M$2)</f>
        <v>1167</v>
      </c>
      <c r="D180" s="127">
        <f xml:space="preserve"> RTD("cqg.rtd",,"StudyData", $K$2, "Bar", "", "High", $J$2, $A180, $O$2,$N$2,,$L$2,$M$2)</f>
        <v>1409.5</v>
      </c>
      <c r="E180" s="127">
        <f xml:space="preserve"> RTD("cqg.rtd",,"StudyData", $K$2, "Bar", "", "Low", $J$2, $A180, $O$2,$N$2,,$L$2,$M$2)</f>
        <v>1106.5</v>
      </c>
      <c r="F180" s="127">
        <f xml:space="preserve"> RTD("cqg.rtd",,"StudyData", $K$2, "Bar", "", "Close", $J$2, $A180, $O$2,$N$2,,$L$2,$M$2)</f>
        <v>1314</v>
      </c>
      <c r="H180" s="128"/>
      <c r="I180" s="122"/>
    </row>
    <row r="181" spans="1:9" x14ac:dyDescent="0.25">
      <c r="A181" s="125">
        <f t="shared" si="2"/>
        <v>-179</v>
      </c>
      <c r="B181" s="126">
        <f xml:space="preserve"> TRUNC(RTD("cqg.rtd",,"StudyData", $K$2, "Bar", "", "Time", $J$2,$A181, $O$2, "", "","False"))</f>
        <v>39510</v>
      </c>
      <c r="C181" s="127">
        <f xml:space="preserve"> RTD("cqg.rtd",,"StudyData", $K$2, "Bar", "", "Open", $J$2, $A181, $O$2,$N$2,,$L$2,$M$2)</f>
        <v>1534</v>
      </c>
      <c r="D181" s="127">
        <f xml:space="preserve"> RTD("cqg.rtd",,"StudyData", $K$2, "Bar", "", "High", $J$2, $A181, $O$2,$N$2,,$L$2,$M$2)</f>
        <v>1586.25</v>
      </c>
      <c r="E181" s="127">
        <f xml:space="preserve"> RTD("cqg.rtd",,"StudyData", $K$2, "Bar", "", "Low", $J$2, $A181, $O$2,$N$2,,$L$2,$M$2)</f>
        <v>1197.25</v>
      </c>
      <c r="F181" s="127">
        <f xml:space="preserve"> RTD("cqg.rtd",,"StudyData", $K$2, "Bar", "", "Close", $J$2, $A181, $O$2,$N$2,,$L$2,$M$2)</f>
        <v>1197.25</v>
      </c>
      <c r="H181" s="128"/>
      <c r="I181" s="122"/>
    </row>
    <row r="182" spans="1:9" x14ac:dyDescent="0.25">
      <c r="A182" s="125">
        <f t="shared" si="2"/>
        <v>-180</v>
      </c>
      <c r="B182" s="126">
        <f xml:space="preserve"> TRUNC(RTD("cqg.rtd",,"StudyData", $K$2, "Bar", "", "Time", $J$2,$A182, $O$2, "", "","False"))</f>
        <v>39479</v>
      </c>
      <c r="C182" s="127">
        <f xml:space="preserve"> RTD("cqg.rtd",,"StudyData", $K$2, "Bar", "", "Open", $J$2, $A182, $O$2,$N$2,,$L$2,$M$2)</f>
        <v>1275.25</v>
      </c>
      <c r="D182" s="127">
        <f xml:space="preserve"> RTD("cqg.rtd",,"StudyData", $K$2, "Bar", "", "High", $J$2, $A182, $O$2,$N$2,,$L$2,$M$2)</f>
        <v>1539.25</v>
      </c>
      <c r="E182" s="127">
        <f xml:space="preserve"> RTD("cqg.rtd",,"StudyData", $K$2, "Bar", "", "Low", $J$2, $A182, $O$2,$N$2,,$L$2,$M$2)</f>
        <v>1275.25</v>
      </c>
      <c r="F182" s="127">
        <f xml:space="preserve"> RTD("cqg.rtd",,"StudyData", $K$2, "Bar", "", "Close", $J$2, $A182, $O$2,$N$2,,$L$2,$M$2)</f>
        <v>1536.5</v>
      </c>
      <c r="H182" s="128"/>
      <c r="I182" s="122"/>
    </row>
    <row r="183" spans="1:9" x14ac:dyDescent="0.25">
      <c r="A183" s="125">
        <f t="shared" si="2"/>
        <v>-181</v>
      </c>
      <c r="B183" s="126">
        <f xml:space="preserve"> TRUNC(RTD("cqg.rtd",,"StudyData", $K$2, "Bar", "", "Time", $J$2,$A183, $O$2, "", "","False"))</f>
        <v>39449</v>
      </c>
      <c r="C183" s="127">
        <f xml:space="preserve"> RTD("cqg.rtd",,"StudyData", $K$2, "Bar", "", "Open", $J$2, $A183, $O$2,$N$2,,$L$2,$M$2)</f>
        <v>1221.5</v>
      </c>
      <c r="D183" s="127">
        <f xml:space="preserve"> RTD("cqg.rtd",,"StudyData", $K$2, "Bar", "", "High", $J$2, $A183, $O$2,$N$2,,$L$2,$M$2)</f>
        <v>1341.5</v>
      </c>
      <c r="E183" s="127">
        <f xml:space="preserve"> RTD("cqg.rtd",,"StudyData", $K$2, "Bar", "", "Low", $J$2, $A183, $O$2,$N$2,,$L$2,$M$2)</f>
        <v>1189.5</v>
      </c>
      <c r="F183" s="127">
        <f xml:space="preserve"> RTD("cqg.rtd",,"StudyData", $K$2, "Bar", "", "Close", $J$2, $A183, $O$2,$N$2,,$L$2,$M$2)</f>
        <v>1274.5</v>
      </c>
      <c r="H183" s="128"/>
      <c r="I183" s="122"/>
    </row>
    <row r="184" spans="1:9" x14ac:dyDescent="0.25">
      <c r="A184" s="125">
        <f t="shared" si="2"/>
        <v>-182</v>
      </c>
      <c r="B184" s="126">
        <f xml:space="preserve"> TRUNC(RTD("cqg.rtd",,"StudyData", $K$2, "Bar", "", "Time", $J$2,$A184, $O$2, "", "","False"))</f>
        <v>39419</v>
      </c>
      <c r="C184" s="127">
        <f xml:space="preserve"> RTD("cqg.rtd",,"StudyData", $K$2, "Bar", "", "Open", $J$2, $A184, $O$2,$N$2,,$L$2,$M$2)</f>
        <v>1083.25</v>
      </c>
      <c r="D184" s="127">
        <f xml:space="preserve"> RTD("cqg.rtd",,"StudyData", $K$2, "Bar", "", "High", $J$2, $A184, $O$2,$N$2,,$L$2,$M$2)</f>
        <v>1248</v>
      </c>
      <c r="E184" s="127">
        <f xml:space="preserve"> RTD("cqg.rtd",,"StudyData", $K$2, "Bar", "", "Low", $J$2, $A184, $O$2,$N$2,,$L$2,$M$2)</f>
        <v>1068.5</v>
      </c>
      <c r="F184" s="127">
        <f xml:space="preserve"> RTD("cqg.rtd",,"StudyData", $K$2, "Bar", "", "Close", $J$2, $A184, $O$2,$N$2,,$L$2,$M$2)</f>
        <v>1214.25</v>
      </c>
      <c r="H184" s="128"/>
      <c r="I184" s="122"/>
    </row>
    <row r="185" spans="1:9" x14ac:dyDescent="0.25">
      <c r="A185" s="125">
        <f t="shared" si="2"/>
        <v>-183</v>
      </c>
      <c r="B185" s="126">
        <f xml:space="preserve"> TRUNC(RTD("cqg.rtd",,"StudyData", $K$2, "Bar", "", "Time", $J$2,$A185, $O$2, "", "","False"))</f>
        <v>39387</v>
      </c>
      <c r="C185" s="127">
        <f xml:space="preserve"> RTD("cqg.rtd",,"StudyData", $K$2, "Bar", "", "Open", $J$2, $A185, $O$2,$N$2,,$L$2,$M$2)</f>
        <v>1026.5</v>
      </c>
      <c r="D185" s="127">
        <f xml:space="preserve"> RTD("cqg.rtd",,"StudyData", $K$2, "Bar", "", "High", $J$2, $A185, $O$2,$N$2,,$L$2,$M$2)</f>
        <v>1114</v>
      </c>
      <c r="E185" s="127">
        <f xml:space="preserve"> RTD("cqg.rtd",,"StudyData", $K$2, "Bar", "", "Low", $J$2, $A185, $O$2,$N$2,,$L$2,$M$2)</f>
        <v>980.5</v>
      </c>
      <c r="F185" s="127">
        <f xml:space="preserve"> RTD("cqg.rtd",,"StudyData", $K$2, "Bar", "", "Close", $J$2, $A185, $O$2,$N$2,,$L$2,$M$2)</f>
        <v>1080</v>
      </c>
      <c r="H185" s="128"/>
      <c r="I185" s="122"/>
    </row>
    <row r="186" spans="1:9" x14ac:dyDescent="0.25">
      <c r="A186" s="125">
        <f t="shared" si="2"/>
        <v>-184</v>
      </c>
      <c r="B186" s="126">
        <f xml:space="preserve"> TRUNC(RTD("cqg.rtd",,"StudyData", $K$2, "Bar", "", "Time", $J$2,$A186, $O$2, "", "","False"))</f>
        <v>39356</v>
      </c>
      <c r="C186" s="127">
        <f xml:space="preserve"> RTD("cqg.rtd",,"StudyData", $K$2, "Bar", "", "Open", $J$2, $A186, $O$2,$N$2,,$L$2,$M$2)</f>
        <v>991.5</v>
      </c>
      <c r="D186" s="127">
        <f xml:space="preserve"> RTD("cqg.rtd",,"StudyData", $K$2, "Bar", "", "High", $J$2, $A186, $O$2,$N$2,,$L$2,$M$2)</f>
        <v>1033.5</v>
      </c>
      <c r="E186" s="127">
        <f xml:space="preserve"> RTD("cqg.rtd",,"StudyData", $K$2, "Bar", "", "Low", $J$2, $A186, $O$2,$N$2,,$L$2,$M$2)</f>
        <v>922</v>
      </c>
      <c r="F186" s="127">
        <f xml:space="preserve"> RTD("cqg.rtd",,"StudyData", $K$2, "Bar", "", "Close", $J$2, $A186, $O$2,$N$2,,$L$2,$M$2)</f>
        <v>1025.75</v>
      </c>
      <c r="H186" s="128"/>
      <c r="I186" s="122"/>
    </row>
    <row r="187" spans="1:9" x14ac:dyDescent="0.25">
      <c r="A187" s="125">
        <f t="shared" si="2"/>
        <v>-185</v>
      </c>
      <c r="B187" s="126">
        <f xml:space="preserve"> TRUNC(RTD("cqg.rtd",,"StudyData", $K$2, "Bar", "", "Time", $J$2,$A187, $O$2, "", "","False"))</f>
        <v>39329</v>
      </c>
      <c r="C187" s="127">
        <f xml:space="preserve"> RTD("cqg.rtd",,"StudyData", $K$2, "Bar", "", "Open", $J$2, $A187, $O$2,$N$2,,$L$2,$M$2)</f>
        <v>885.5</v>
      </c>
      <c r="D187" s="127">
        <f xml:space="preserve"> RTD("cqg.rtd",,"StudyData", $K$2, "Bar", "", "High", $J$2, $A187, $O$2,$N$2,,$L$2,$M$2)</f>
        <v>1017.75</v>
      </c>
      <c r="E187" s="127">
        <f xml:space="preserve"> RTD("cqg.rtd",,"StudyData", $K$2, "Bar", "", "Low", $J$2, $A187, $O$2,$N$2,,$L$2,$M$2)</f>
        <v>885.5</v>
      </c>
      <c r="F187" s="127">
        <f xml:space="preserve"> RTD("cqg.rtd",,"StudyData", $K$2, "Bar", "", "Close", $J$2, $A187, $O$2,$N$2,,$L$2,$M$2)</f>
        <v>991.25</v>
      </c>
      <c r="H187" s="128"/>
      <c r="I187" s="122"/>
    </row>
    <row r="188" spans="1:9" x14ac:dyDescent="0.25">
      <c r="A188" s="125">
        <f t="shared" si="2"/>
        <v>-186</v>
      </c>
      <c r="B188" s="126">
        <f xml:space="preserve"> TRUNC(RTD("cqg.rtd",,"StudyData", $K$2, "Bar", "", "Time", $J$2,$A188, $O$2, "", "","False"))</f>
        <v>39295</v>
      </c>
      <c r="C188" s="127">
        <f xml:space="preserve"> RTD("cqg.rtd",,"StudyData", $K$2, "Bar", "", "Open", $J$2, $A188, $O$2,$N$2,,$L$2,$M$2)</f>
        <v>860.25</v>
      </c>
      <c r="D188" s="127">
        <f xml:space="preserve"> RTD("cqg.rtd",,"StudyData", $K$2, "Bar", "", "High", $J$2, $A188, $O$2,$N$2,,$L$2,$M$2)</f>
        <v>896</v>
      </c>
      <c r="E188" s="127">
        <f xml:space="preserve"> RTD("cqg.rtd",,"StudyData", $K$2, "Bar", "", "Low", $J$2, $A188, $O$2,$N$2,,$L$2,$M$2)</f>
        <v>804.5</v>
      </c>
      <c r="F188" s="127">
        <f xml:space="preserve"> RTD("cqg.rtd",,"StudyData", $K$2, "Bar", "", "Close", $J$2, $A188, $O$2,$N$2,,$L$2,$M$2)</f>
        <v>882.5</v>
      </c>
      <c r="H188" s="128"/>
      <c r="I188" s="122"/>
    </row>
    <row r="189" spans="1:9" x14ac:dyDescent="0.25">
      <c r="A189" s="125">
        <f t="shared" si="2"/>
        <v>-187</v>
      </c>
      <c r="B189" s="126">
        <f xml:space="preserve"> TRUNC(RTD("cqg.rtd",,"StudyData", $K$2, "Bar", "", "Time", $J$2,$A189, $O$2, "", "","False"))</f>
        <v>39265</v>
      </c>
      <c r="C189" s="127">
        <f xml:space="preserve"> RTD("cqg.rtd",,"StudyData", $K$2, "Bar", "", "Open", $J$2, $A189, $O$2,$N$2,,$L$2,$M$2)</f>
        <v>886</v>
      </c>
      <c r="D189" s="127">
        <f xml:space="preserve"> RTD("cqg.rtd",,"StudyData", $K$2, "Bar", "", "High", $J$2, $A189, $O$2,$N$2,,$L$2,$M$2)</f>
        <v>950</v>
      </c>
      <c r="E189" s="127">
        <f xml:space="preserve"> RTD("cqg.rtd",,"StudyData", $K$2, "Bar", "", "Low", $J$2, $A189, $O$2,$N$2,,$L$2,$M$2)</f>
        <v>833.25</v>
      </c>
      <c r="F189" s="127">
        <f xml:space="preserve"> RTD("cqg.rtd",,"StudyData", $K$2, "Bar", "", "Close", $J$2, $A189, $O$2,$N$2,,$L$2,$M$2)</f>
        <v>857.5</v>
      </c>
      <c r="H189" s="128"/>
      <c r="I189" s="122"/>
    </row>
    <row r="190" spans="1:9" x14ac:dyDescent="0.25">
      <c r="A190" s="125">
        <f t="shared" si="2"/>
        <v>-188</v>
      </c>
      <c r="B190" s="126">
        <f xml:space="preserve"> TRUNC(RTD("cqg.rtd",,"StudyData", $K$2, "Bar", "", "Time", $J$2,$A190, $O$2, "", "","False"))</f>
        <v>39234</v>
      </c>
      <c r="C190" s="127">
        <f xml:space="preserve"> RTD("cqg.rtd",,"StudyData", $K$2, "Bar", "", "Open", $J$2, $A190, $O$2,$N$2,,$L$2,$M$2)</f>
        <v>807.5</v>
      </c>
      <c r="D190" s="127">
        <f xml:space="preserve"> RTD("cqg.rtd",,"StudyData", $K$2, "Bar", "", "High", $J$2, $A190, $O$2,$N$2,,$L$2,$M$2)</f>
        <v>896.25</v>
      </c>
      <c r="E190" s="127">
        <f xml:space="preserve"> RTD("cqg.rtd",,"StudyData", $K$2, "Bar", "", "Low", $J$2, $A190, $O$2,$N$2,,$L$2,$M$2)</f>
        <v>805</v>
      </c>
      <c r="F190" s="127">
        <f xml:space="preserve"> RTD("cqg.rtd",,"StudyData", $K$2, "Bar", "", "Close", $J$2, $A190, $O$2,$N$2,,$L$2,$M$2)</f>
        <v>881.75</v>
      </c>
      <c r="H190" s="128"/>
      <c r="I190" s="122"/>
    </row>
    <row r="191" spans="1:9" x14ac:dyDescent="0.25">
      <c r="A191" s="125">
        <f t="shared" si="2"/>
        <v>-189</v>
      </c>
      <c r="B191" s="126">
        <f xml:space="preserve"> TRUNC(RTD("cqg.rtd",,"StudyData", $K$2, "Bar", "", "Time", $J$2,$A191, $O$2, "", "","False"))</f>
        <v>39203</v>
      </c>
      <c r="C191" s="127">
        <f xml:space="preserve"> RTD("cqg.rtd",,"StudyData", $K$2, "Bar", "", "Open", $J$2, $A191, $O$2,$N$2,,$L$2,$M$2)</f>
        <v>743.5</v>
      </c>
      <c r="D191" s="127">
        <f xml:space="preserve"> RTD("cqg.rtd",,"StudyData", $K$2, "Bar", "", "High", $J$2, $A191, $O$2,$N$2,,$L$2,$M$2)</f>
        <v>815.75</v>
      </c>
      <c r="E191" s="127">
        <f xml:space="preserve"> RTD("cqg.rtd",,"StudyData", $K$2, "Bar", "", "Low", $J$2, $A191, $O$2,$N$2,,$L$2,$M$2)</f>
        <v>734</v>
      </c>
      <c r="F191" s="127">
        <f xml:space="preserve"> RTD("cqg.rtd",,"StudyData", $K$2, "Bar", "", "Close", $J$2, $A191, $O$2,$N$2,,$L$2,$M$2)</f>
        <v>806.25</v>
      </c>
      <c r="H191" s="128"/>
      <c r="I191" s="122"/>
    </row>
    <row r="192" spans="1:9" x14ac:dyDescent="0.25">
      <c r="A192" s="125">
        <f t="shared" si="2"/>
        <v>-190</v>
      </c>
      <c r="B192" s="126">
        <f xml:space="preserve"> TRUNC(RTD("cqg.rtd",,"StudyData", $K$2, "Bar", "", "Time", $J$2,$A192, $O$2, "", "","False"))</f>
        <v>39174</v>
      </c>
      <c r="C192" s="127">
        <f xml:space="preserve"> RTD("cqg.rtd",,"StudyData", $K$2, "Bar", "", "Open", $J$2, $A192, $O$2,$N$2,,$L$2,$M$2)</f>
        <v>756.5</v>
      </c>
      <c r="D192" s="127">
        <f xml:space="preserve"> RTD("cqg.rtd",,"StudyData", $K$2, "Bar", "", "High", $J$2, $A192, $O$2,$N$2,,$L$2,$M$2)</f>
        <v>786.5</v>
      </c>
      <c r="E192" s="127">
        <f xml:space="preserve"> RTD("cqg.rtd",,"StudyData", $K$2, "Bar", "", "Low", $J$2, $A192, $O$2,$N$2,,$L$2,$M$2)</f>
        <v>722.5</v>
      </c>
      <c r="F192" s="127">
        <f xml:space="preserve"> RTD("cqg.rtd",,"StudyData", $K$2, "Bar", "", "Close", $J$2, $A192, $O$2,$N$2,,$L$2,$M$2)</f>
        <v>743</v>
      </c>
      <c r="H192" s="128"/>
      <c r="I192" s="122"/>
    </row>
    <row r="193" spans="1:9" x14ac:dyDescent="0.25">
      <c r="A193" s="125">
        <f t="shared" si="2"/>
        <v>-191</v>
      </c>
      <c r="B193" s="126">
        <f xml:space="preserve"> TRUNC(RTD("cqg.rtd",,"StudyData", $K$2, "Bar", "", "Time", $J$2,$A193, $O$2, "", "","False"))</f>
        <v>39142</v>
      </c>
      <c r="C193" s="127">
        <f xml:space="preserve"> RTD("cqg.rtd",,"StudyData", $K$2, "Bar", "", "Open", $J$2, $A193, $O$2,$N$2,,$L$2,$M$2)</f>
        <v>788.75</v>
      </c>
      <c r="D193" s="127">
        <f xml:space="preserve"> RTD("cqg.rtd",,"StudyData", $K$2, "Bar", "", "High", $J$2, $A193, $O$2,$N$2,,$L$2,$M$2)</f>
        <v>789</v>
      </c>
      <c r="E193" s="127">
        <f xml:space="preserve"> RTD("cqg.rtd",,"StudyData", $K$2, "Bar", "", "Low", $J$2, $A193, $O$2,$N$2,,$L$2,$M$2)</f>
        <v>739</v>
      </c>
      <c r="F193" s="127">
        <f xml:space="preserve"> RTD("cqg.rtd",,"StudyData", $K$2, "Bar", "", "Close", $J$2, $A193, $O$2,$N$2,,$L$2,$M$2)</f>
        <v>761.25</v>
      </c>
      <c r="H193" s="128"/>
      <c r="I193" s="122"/>
    </row>
    <row r="194" spans="1:9" x14ac:dyDescent="0.25">
      <c r="A194" s="125">
        <f t="shared" si="2"/>
        <v>-192</v>
      </c>
      <c r="B194" s="126">
        <f xml:space="preserve"> TRUNC(RTD("cqg.rtd",,"StudyData", $K$2, "Bar", "", "Time", $J$2,$A194, $O$2, "", "","False"))</f>
        <v>39114</v>
      </c>
      <c r="C194" s="127">
        <f xml:space="preserve"> RTD("cqg.rtd",,"StudyData", $K$2, "Bar", "", "Open", $J$2, $A194, $O$2,$N$2,,$L$2,$M$2)</f>
        <v>719.5</v>
      </c>
      <c r="D194" s="127">
        <f xml:space="preserve"> RTD("cqg.rtd",,"StudyData", $K$2, "Bar", "", "High", $J$2, $A194, $O$2,$N$2,,$L$2,$M$2)</f>
        <v>840</v>
      </c>
      <c r="E194" s="127">
        <f xml:space="preserve"> RTD("cqg.rtd",,"StudyData", $K$2, "Bar", "", "Low", $J$2, $A194, $O$2,$N$2,,$L$2,$M$2)</f>
        <v>717.5</v>
      </c>
      <c r="F194" s="127">
        <f xml:space="preserve"> RTD("cqg.rtd",,"StudyData", $K$2, "Bar", "", "Close", $J$2, $A194, $O$2,$N$2,,$L$2,$M$2)</f>
        <v>787.5</v>
      </c>
      <c r="H194" s="128"/>
      <c r="I194" s="122"/>
    </row>
    <row r="195" spans="1:9" x14ac:dyDescent="0.25">
      <c r="A195" s="125">
        <f t="shared" si="2"/>
        <v>-193</v>
      </c>
      <c r="B195" s="126">
        <f xml:space="preserve"> TRUNC(RTD("cqg.rtd",,"StudyData", $K$2, "Bar", "", "Time", $J$2,$A195, $O$2, "", "","False"))</f>
        <v>39085</v>
      </c>
      <c r="C195" s="127">
        <f xml:space="preserve"> RTD("cqg.rtd",,"StudyData", $K$2, "Bar", "", "Open", $J$2, $A195, $O$2,$N$2,,$L$2,$M$2)</f>
        <v>695</v>
      </c>
      <c r="D195" s="127">
        <f xml:space="preserve"> RTD("cqg.rtd",,"StudyData", $K$2, "Bar", "", "High", $J$2, $A195, $O$2,$N$2,,$L$2,$M$2)</f>
        <v>732</v>
      </c>
      <c r="E195" s="127">
        <f xml:space="preserve"> RTD("cqg.rtd",,"StudyData", $K$2, "Bar", "", "Low", $J$2, $A195, $O$2,$N$2,,$L$2,$M$2)</f>
        <v>657.5</v>
      </c>
      <c r="F195" s="127">
        <f xml:space="preserve"> RTD("cqg.rtd",,"StudyData", $K$2, "Bar", "", "Close", $J$2, $A195, $O$2,$N$2,,$L$2,$M$2)</f>
        <v>719.5</v>
      </c>
      <c r="H195" s="128"/>
      <c r="I195" s="122"/>
    </row>
    <row r="196" spans="1:9" x14ac:dyDescent="0.25">
      <c r="A196" s="125">
        <f t="shared" ref="A196:A259" si="3">A195-1</f>
        <v>-194</v>
      </c>
      <c r="B196" s="126">
        <f xml:space="preserve"> TRUNC(RTD("cqg.rtd",,"StudyData", $K$2, "Bar", "", "Time", $J$2,$A196, $O$2, "", "","False"))</f>
        <v>39052</v>
      </c>
      <c r="C196" s="127">
        <f xml:space="preserve"> RTD("cqg.rtd",,"StudyData", $K$2, "Bar", "", "Open", $J$2, $A196, $O$2,$N$2,,$L$2,$M$2)</f>
        <v>686</v>
      </c>
      <c r="D196" s="127">
        <f xml:space="preserve"> RTD("cqg.rtd",,"StudyData", $K$2, "Bar", "", "High", $J$2, $A196, $O$2,$N$2,,$L$2,$M$2)</f>
        <v>698.75</v>
      </c>
      <c r="E196" s="127">
        <f xml:space="preserve"> RTD("cqg.rtd",,"StudyData", $K$2, "Bar", "", "Low", $J$2, $A196, $O$2,$N$2,,$L$2,$M$2)</f>
        <v>652.5</v>
      </c>
      <c r="F196" s="127">
        <f xml:space="preserve"> RTD("cqg.rtd",,"StudyData", $K$2, "Bar", "", "Close", $J$2, $A196, $O$2,$N$2,,$L$2,$M$2)</f>
        <v>697.25</v>
      </c>
      <c r="H196" s="128"/>
      <c r="I196" s="122"/>
    </row>
    <row r="197" spans="1:9" x14ac:dyDescent="0.25">
      <c r="A197" s="125">
        <f t="shared" si="3"/>
        <v>-195</v>
      </c>
      <c r="B197" s="126">
        <f xml:space="preserve"> TRUNC(RTD("cqg.rtd",,"StudyData", $K$2, "Bar", "", "Time", $J$2,$A197, $O$2, "", "","False"))</f>
        <v>39022</v>
      </c>
      <c r="C197" s="127">
        <f xml:space="preserve"> RTD("cqg.rtd",,"StudyData", $K$2, "Bar", "", "Open", $J$2, $A197, $O$2,$N$2,,$L$2,$M$2)</f>
        <v>643.75</v>
      </c>
      <c r="D197" s="127">
        <f xml:space="preserve"> RTD("cqg.rtd",,"StudyData", $K$2, "Bar", "", "High", $J$2, $A197, $O$2,$N$2,,$L$2,$M$2)</f>
        <v>695.75</v>
      </c>
      <c r="E197" s="127">
        <f xml:space="preserve"> RTD("cqg.rtd",,"StudyData", $K$2, "Bar", "", "Low", $J$2, $A197, $O$2,$N$2,,$L$2,$M$2)</f>
        <v>641.5</v>
      </c>
      <c r="F197" s="127">
        <f xml:space="preserve"> RTD("cqg.rtd",,"StudyData", $K$2, "Bar", "", "Close", $J$2, $A197, $O$2,$N$2,,$L$2,$M$2)</f>
        <v>685.5</v>
      </c>
      <c r="H197" s="128"/>
      <c r="I197" s="122"/>
    </row>
    <row r="198" spans="1:9" x14ac:dyDescent="0.25">
      <c r="A198" s="125">
        <f t="shared" si="3"/>
        <v>-196</v>
      </c>
      <c r="B198" s="126">
        <f xml:space="preserve"> TRUNC(RTD("cqg.rtd",,"StudyData", $K$2, "Bar", "", "Time", $J$2,$A198, $O$2, "", "","False"))</f>
        <v>38992</v>
      </c>
      <c r="C198" s="127">
        <f xml:space="preserve"> RTD("cqg.rtd",,"StudyData", $K$2, "Bar", "", "Open", $J$2, $A198, $O$2,$N$2,,$L$2,$M$2)</f>
        <v>547.25</v>
      </c>
      <c r="D198" s="127">
        <f xml:space="preserve"> RTD("cqg.rtd",,"StudyData", $K$2, "Bar", "", "High", $J$2, $A198, $O$2,$N$2,,$L$2,$M$2)</f>
        <v>657</v>
      </c>
      <c r="E198" s="127">
        <f xml:space="preserve"> RTD("cqg.rtd",,"StudyData", $K$2, "Bar", "", "Low", $J$2, $A198, $O$2,$N$2,,$L$2,$M$2)</f>
        <v>540.5</v>
      </c>
      <c r="F198" s="127">
        <f xml:space="preserve"> RTD("cqg.rtd",,"StudyData", $K$2, "Bar", "", "Close", $J$2, $A198, $O$2,$N$2,,$L$2,$M$2)</f>
        <v>644.25</v>
      </c>
      <c r="H198" s="128"/>
      <c r="I198" s="122"/>
    </row>
    <row r="199" spans="1:9" x14ac:dyDescent="0.25">
      <c r="A199" s="125">
        <f t="shared" si="3"/>
        <v>-197</v>
      </c>
      <c r="B199" s="126">
        <f xml:space="preserve"> TRUNC(RTD("cqg.rtd",,"StudyData", $K$2, "Bar", "", "Time", $J$2,$A199, $O$2, "", "","False"))</f>
        <v>38961</v>
      </c>
      <c r="C199" s="127">
        <f xml:space="preserve"> RTD("cqg.rtd",,"StudyData", $K$2, "Bar", "", "Open", $J$2, $A199, $O$2,$N$2,,$L$2,$M$2)</f>
        <v>555.5</v>
      </c>
      <c r="D199" s="127">
        <f xml:space="preserve"> RTD("cqg.rtd",,"StudyData", $K$2, "Bar", "", "High", $J$2, $A199, $O$2,$N$2,,$L$2,$M$2)</f>
        <v>564</v>
      </c>
      <c r="E199" s="127">
        <f xml:space="preserve"> RTD("cqg.rtd",,"StudyData", $K$2, "Bar", "", "Low", $J$2, $A199, $O$2,$N$2,,$L$2,$M$2)</f>
        <v>536.75</v>
      </c>
      <c r="F199" s="127">
        <f xml:space="preserve"> RTD("cqg.rtd",,"StudyData", $K$2, "Bar", "", "Close", $J$2, $A199, $O$2,$N$2,,$L$2,$M$2)</f>
        <v>547.5</v>
      </c>
      <c r="H199" s="128"/>
      <c r="I199" s="122"/>
    </row>
    <row r="200" spans="1:9" x14ac:dyDescent="0.25">
      <c r="A200" s="125">
        <f t="shared" si="3"/>
        <v>-198</v>
      </c>
      <c r="B200" s="126">
        <f xml:space="preserve"> TRUNC(RTD("cqg.rtd",,"StudyData", $K$2, "Bar", "", "Time", $J$2,$A200, $O$2, "", "","False"))</f>
        <v>38930</v>
      </c>
      <c r="C200" s="127">
        <f xml:space="preserve"> RTD("cqg.rtd",,"StudyData", $K$2, "Bar", "", "Open", $J$2, $A200, $O$2,$N$2,,$L$2,$M$2)</f>
        <v>599.5</v>
      </c>
      <c r="D200" s="127">
        <f xml:space="preserve"> RTD("cqg.rtd",,"StudyData", $K$2, "Bar", "", "High", $J$2, $A200, $O$2,$N$2,,$L$2,$M$2)</f>
        <v>608</v>
      </c>
      <c r="E200" s="127">
        <f xml:space="preserve"> RTD("cqg.rtd",,"StudyData", $K$2, "Bar", "", "Low", $J$2, $A200, $O$2,$N$2,,$L$2,$M$2)</f>
        <v>549.25</v>
      </c>
      <c r="F200" s="127">
        <f xml:space="preserve"> RTD("cqg.rtd",,"StudyData", $K$2, "Bar", "", "Close", $J$2, $A200, $O$2,$N$2,,$L$2,$M$2)</f>
        <v>555.75</v>
      </c>
      <c r="H200" s="128"/>
      <c r="I200" s="122"/>
    </row>
    <row r="201" spans="1:9" x14ac:dyDescent="0.25">
      <c r="A201" s="125">
        <f t="shared" si="3"/>
        <v>-199</v>
      </c>
      <c r="B201" s="126">
        <f xml:space="preserve"> TRUNC(RTD("cqg.rtd",,"StudyData", $K$2, "Bar", "", "Time", $J$2,$A201, $O$2, "", "","False"))</f>
        <v>38901</v>
      </c>
      <c r="C201" s="127">
        <f xml:space="preserve"> RTD("cqg.rtd",,"StudyData", $K$2, "Bar", "", "Open", $J$2, $A201, $O$2,$N$2,,$L$2,$M$2)</f>
        <v>632.5</v>
      </c>
      <c r="D201" s="127">
        <f xml:space="preserve"> RTD("cqg.rtd",,"StudyData", $K$2, "Bar", "", "High", $J$2, $A201, $O$2,$N$2,,$L$2,$M$2)</f>
        <v>641</v>
      </c>
      <c r="E201" s="127">
        <f xml:space="preserve"> RTD("cqg.rtd",,"StudyData", $K$2, "Bar", "", "Low", $J$2, $A201, $O$2,$N$2,,$L$2,$M$2)</f>
        <v>595</v>
      </c>
      <c r="F201" s="127">
        <f xml:space="preserve"> RTD("cqg.rtd",,"StudyData", $K$2, "Bar", "", "Close", $J$2, $A201, $O$2,$N$2,,$L$2,$M$2)</f>
        <v>599.75</v>
      </c>
      <c r="H201" s="128"/>
      <c r="I201" s="122"/>
    </row>
    <row r="202" spans="1:9" x14ac:dyDescent="0.25">
      <c r="A202" s="125">
        <f t="shared" si="3"/>
        <v>-200</v>
      </c>
      <c r="B202" s="126">
        <f xml:space="preserve"> TRUNC(RTD("cqg.rtd",,"StudyData", $K$2, "Bar", "", "Time", $J$2,$A202, $O$2, "", "","False"))</f>
        <v>38869</v>
      </c>
      <c r="C202" s="127">
        <f xml:space="preserve"> RTD("cqg.rtd",,"StudyData", $K$2, "Bar", "", "Open", $J$2, $A202, $O$2,$N$2,,$L$2,$M$2)</f>
        <v>580.25</v>
      </c>
      <c r="D202" s="127">
        <f xml:space="preserve"> RTD("cqg.rtd",,"StudyData", $K$2, "Bar", "", "High", $J$2, $A202, $O$2,$N$2,,$L$2,$M$2)</f>
        <v>622.5</v>
      </c>
      <c r="E202" s="127">
        <f xml:space="preserve"> RTD("cqg.rtd",,"StudyData", $K$2, "Bar", "", "Low", $J$2, $A202, $O$2,$N$2,,$L$2,$M$2)</f>
        <v>574.75</v>
      </c>
      <c r="F202" s="127">
        <f xml:space="preserve"> RTD("cqg.rtd",,"StudyData", $K$2, "Bar", "", "Close", $J$2, $A202, $O$2,$N$2,,$L$2,$M$2)</f>
        <v>622.5</v>
      </c>
      <c r="H202" s="128"/>
      <c r="I202" s="122"/>
    </row>
    <row r="203" spans="1:9" x14ac:dyDescent="0.25">
      <c r="A203" s="125">
        <f t="shared" si="3"/>
        <v>-201</v>
      </c>
      <c r="B203" s="126">
        <f xml:space="preserve"> TRUNC(RTD("cqg.rtd",,"StudyData", $K$2, "Bar", "", "Time", $J$2,$A203, $O$2, "", "","False"))</f>
        <v>38838</v>
      </c>
      <c r="C203" s="127">
        <f xml:space="preserve"> RTD("cqg.rtd",,"StudyData", $K$2, "Bar", "", "Open", $J$2, $A203, $O$2,$N$2,,$L$2,$M$2)</f>
        <v>597</v>
      </c>
      <c r="D203" s="127">
        <f xml:space="preserve"> RTD("cqg.rtd",,"StudyData", $K$2, "Bar", "", "High", $J$2, $A203, $O$2,$N$2,,$L$2,$M$2)</f>
        <v>617</v>
      </c>
      <c r="E203" s="127">
        <f xml:space="preserve"> RTD("cqg.rtd",,"StudyData", $K$2, "Bar", "", "Low", $J$2, $A203, $O$2,$N$2,,$L$2,$M$2)</f>
        <v>578.75</v>
      </c>
      <c r="F203" s="127">
        <f xml:space="preserve"> RTD("cqg.rtd",,"StudyData", $K$2, "Bar", "", "Close", $J$2, $A203, $O$2,$N$2,,$L$2,$M$2)</f>
        <v>579.5</v>
      </c>
      <c r="H203" s="128"/>
      <c r="I203" s="122"/>
    </row>
    <row r="204" spans="1:9" x14ac:dyDescent="0.25">
      <c r="A204" s="125">
        <f t="shared" si="3"/>
        <v>-202</v>
      </c>
      <c r="B204" s="126">
        <f xml:space="preserve"> TRUNC(RTD("cqg.rtd",,"StudyData", $K$2, "Bar", "", "Time", $J$2,$A204, $O$2, "", "","False"))</f>
        <v>38810</v>
      </c>
      <c r="C204" s="127">
        <f xml:space="preserve"> RTD("cqg.rtd",,"StudyData", $K$2, "Bar", "", "Open", $J$2, $A204, $O$2,$N$2,,$L$2,$M$2)</f>
        <v>570.5</v>
      </c>
      <c r="D204" s="127">
        <f xml:space="preserve"> RTD("cqg.rtd",,"StudyData", $K$2, "Bar", "", "High", $J$2, $A204, $O$2,$N$2,,$L$2,$M$2)</f>
        <v>601</v>
      </c>
      <c r="E204" s="127">
        <f xml:space="preserve"> RTD("cqg.rtd",,"StudyData", $K$2, "Bar", "", "Low", $J$2, $A204, $O$2,$N$2,,$L$2,$M$2)</f>
        <v>553.25</v>
      </c>
      <c r="F204" s="127">
        <f xml:space="preserve"> RTD("cqg.rtd",,"StudyData", $K$2, "Bar", "", "Close", $J$2, $A204, $O$2,$N$2,,$L$2,$M$2)</f>
        <v>601</v>
      </c>
      <c r="H204" s="128"/>
      <c r="I204" s="122"/>
    </row>
    <row r="205" spans="1:9" x14ac:dyDescent="0.25">
      <c r="A205" s="125">
        <f t="shared" si="3"/>
        <v>-203</v>
      </c>
      <c r="B205" s="126">
        <f xml:space="preserve"> TRUNC(RTD("cqg.rtd",,"StudyData", $K$2, "Bar", "", "Time", $J$2,$A205, $O$2, "", "","False"))</f>
        <v>38777</v>
      </c>
      <c r="C205" s="127">
        <f xml:space="preserve"> RTD("cqg.rtd",,"StudyData", $K$2, "Bar", "", "Open", $J$2, $A205, $O$2,$N$2,,$L$2,$M$2)</f>
        <v>592.75</v>
      </c>
      <c r="D205" s="127">
        <f xml:space="preserve"> RTD("cqg.rtd",,"StudyData", $K$2, "Bar", "", "High", $J$2, $A205, $O$2,$N$2,,$L$2,$M$2)</f>
        <v>606</v>
      </c>
      <c r="E205" s="127">
        <f xml:space="preserve"> RTD("cqg.rtd",,"StudyData", $K$2, "Bar", "", "Low", $J$2, $A205, $O$2,$N$2,,$L$2,$M$2)</f>
        <v>571.5</v>
      </c>
      <c r="F205" s="127">
        <f xml:space="preserve"> RTD("cqg.rtd",,"StudyData", $K$2, "Bar", "", "Close", $J$2, $A205, $O$2,$N$2,,$L$2,$M$2)</f>
        <v>571.5</v>
      </c>
      <c r="H205" s="128"/>
      <c r="I205" s="122"/>
    </row>
    <row r="206" spans="1:9" x14ac:dyDescent="0.25">
      <c r="A206" s="125">
        <f t="shared" si="3"/>
        <v>-204</v>
      </c>
      <c r="B206" s="126">
        <f xml:space="preserve"> TRUNC(RTD("cqg.rtd",,"StudyData", $K$2, "Bar", "", "Time", $J$2,$A206, $O$2, "", "","False"))</f>
        <v>38749</v>
      </c>
      <c r="C206" s="127">
        <f xml:space="preserve"> RTD("cqg.rtd",,"StudyData", $K$2, "Bar", "", "Open", $J$2, $A206, $O$2,$N$2,,$L$2,$M$2)</f>
        <v>593</v>
      </c>
      <c r="D206" s="127">
        <f xml:space="preserve"> RTD("cqg.rtd",,"StudyData", $K$2, "Bar", "", "High", $J$2, $A206, $O$2,$N$2,,$L$2,$M$2)</f>
        <v>614</v>
      </c>
      <c r="E206" s="127">
        <f xml:space="preserve"> RTD("cqg.rtd",,"StudyData", $K$2, "Bar", "", "Low", $J$2, $A206, $O$2,$N$2,,$L$2,$M$2)</f>
        <v>571</v>
      </c>
      <c r="F206" s="127">
        <f xml:space="preserve"> RTD("cqg.rtd",,"StudyData", $K$2, "Bar", "", "Close", $J$2, $A206, $O$2,$N$2,,$L$2,$M$2)</f>
        <v>594</v>
      </c>
      <c r="H206" s="128"/>
      <c r="I206" s="122"/>
    </row>
    <row r="207" spans="1:9" x14ac:dyDescent="0.25">
      <c r="A207" s="125">
        <f t="shared" si="3"/>
        <v>-205</v>
      </c>
      <c r="B207" s="126">
        <f xml:space="preserve"> TRUNC(RTD("cqg.rtd",,"StudyData", $K$2, "Bar", "", "Time", $J$2,$A207, $O$2, "", "","False"))</f>
        <v>38720</v>
      </c>
      <c r="C207" s="127">
        <f xml:space="preserve"> RTD("cqg.rtd",,"StudyData", $K$2, "Bar", "", "Open", $J$2, $A207, $O$2,$N$2,,$L$2,$M$2)</f>
        <v>618</v>
      </c>
      <c r="D207" s="127">
        <f xml:space="preserve"> RTD("cqg.rtd",,"StudyData", $K$2, "Bar", "", "High", $J$2, $A207, $O$2,$N$2,,$L$2,$M$2)</f>
        <v>632.75</v>
      </c>
      <c r="E207" s="127">
        <f xml:space="preserve"> RTD("cqg.rtd",,"StudyData", $K$2, "Bar", "", "Low", $J$2, $A207, $O$2,$N$2,,$L$2,$M$2)</f>
        <v>564.5</v>
      </c>
      <c r="F207" s="127">
        <f xml:space="preserve"> RTD("cqg.rtd",,"StudyData", $K$2, "Bar", "", "Close", $J$2, $A207, $O$2,$N$2,,$L$2,$M$2)</f>
        <v>594.25</v>
      </c>
      <c r="H207" s="128"/>
      <c r="I207" s="122"/>
    </row>
    <row r="208" spans="1:9" x14ac:dyDescent="0.25">
      <c r="A208" s="125">
        <f t="shared" si="3"/>
        <v>-206</v>
      </c>
      <c r="B208" s="126">
        <f xml:space="preserve"> TRUNC(RTD("cqg.rtd",,"StudyData", $K$2, "Bar", "", "Time", $J$2,$A208, $O$2, "", "","False"))</f>
        <v>38687</v>
      </c>
      <c r="C208" s="127">
        <f xml:space="preserve"> RTD("cqg.rtd",,"StudyData", $K$2, "Bar", "", "Open", $J$2, $A208, $O$2,$N$2,,$L$2,$M$2)</f>
        <v>558</v>
      </c>
      <c r="D208" s="127">
        <f xml:space="preserve"> RTD("cqg.rtd",,"StudyData", $K$2, "Bar", "", "High", $J$2, $A208, $O$2,$N$2,,$L$2,$M$2)</f>
        <v>632</v>
      </c>
      <c r="E208" s="127">
        <f xml:space="preserve"> RTD("cqg.rtd",,"StudyData", $K$2, "Bar", "", "Low", $J$2, $A208, $O$2,$N$2,,$L$2,$M$2)</f>
        <v>555.75</v>
      </c>
      <c r="F208" s="127">
        <f xml:space="preserve"> RTD("cqg.rtd",,"StudyData", $K$2, "Bar", "", "Close", $J$2, $A208, $O$2,$N$2,,$L$2,$M$2)</f>
        <v>613.5</v>
      </c>
      <c r="H208" s="128"/>
      <c r="I208" s="122"/>
    </row>
    <row r="209" spans="1:9" x14ac:dyDescent="0.25">
      <c r="A209" s="125">
        <f t="shared" si="3"/>
        <v>-207</v>
      </c>
      <c r="B209" s="126">
        <f xml:space="preserve"> TRUNC(RTD("cqg.rtd",,"StudyData", $K$2, "Bar", "", "Time", $J$2,$A209, $O$2, "", "","False"))</f>
        <v>38657</v>
      </c>
      <c r="C209" s="127">
        <f xml:space="preserve"> RTD("cqg.rtd",,"StudyData", $K$2, "Bar", "", "Open", $J$2, $A209, $O$2,$N$2,,$L$2,$M$2)</f>
        <v>576</v>
      </c>
      <c r="D209" s="127">
        <f xml:space="preserve"> RTD("cqg.rtd",,"StudyData", $K$2, "Bar", "", "High", $J$2, $A209, $O$2,$N$2,,$L$2,$M$2)</f>
        <v>605</v>
      </c>
      <c r="E209" s="127">
        <f xml:space="preserve"> RTD("cqg.rtd",,"StudyData", $K$2, "Bar", "", "Low", $J$2, $A209, $O$2,$N$2,,$L$2,$M$2)</f>
        <v>544.25</v>
      </c>
      <c r="F209" s="127">
        <f xml:space="preserve"> RTD("cqg.rtd",,"StudyData", $K$2, "Bar", "", "Close", $J$2, $A209, $O$2,$N$2,,$L$2,$M$2)</f>
        <v>558</v>
      </c>
      <c r="H209" s="128"/>
      <c r="I209" s="122"/>
    </row>
    <row r="210" spans="1:9" x14ac:dyDescent="0.25">
      <c r="A210" s="125">
        <f t="shared" si="3"/>
        <v>-208</v>
      </c>
      <c r="B210" s="126">
        <f xml:space="preserve"> TRUNC(RTD("cqg.rtd",,"StudyData", $K$2, "Bar", "", "Time", $J$2,$A210, $O$2, "", "","False"))</f>
        <v>38628</v>
      </c>
      <c r="C210" s="127">
        <f xml:space="preserve"> RTD("cqg.rtd",,"StudyData", $K$2, "Bar", "", "Open", $J$2, $A210, $O$2,$N$2,,$L$2,$M$2)</f>
        <v>572.75</v>
      </c>
      <c r="D210" s="127">
        <f xml:space="preserve"> RTD("cqg.rtd",,"StudyData", $K$2, "Bar", "", "High", $J$2, $A210, $O$2,$N$2,,$L$2,$M$2)</f>
        <v>597</v>
      </c>
      <c r="E210" s="127">
        <f xml:space="preserve"> RTD("cqg.rtd",,"StudyData", $K$2, "Bar", "", "Low", $J$2, $A210, $O$2,$N$2,,$L$2,$M$2)</f>
        <v>554</v>
      </c>
      <c r="F210" s="127">
        <f xml:space="preserve"> RTD("cqg.rtd",,"StudyData", $K$2, "Bar", "", "Close", $J$2, $A210, $O$2,$N$2,,$L$2,$M$2)</f>
        <v>576</v>
      </c>
      <c r="H210" s="128"/>
      <c r="I210" s="122"/>
    </row>
    <row r="211" spans="1:9" x14ac:dyDescent="0.25">
      <c r="A211" s="125">
        <f t="shared" si="3"/>
        <v>-209</v>
      </c>
      <c r="B211" s="126">
        <f xml:space="preserve"> TRUNC(RTD("cqg.rtd",,"StudyData", $K$2, "Bar", "", "Time", $J$2,$A211, $O$2, "", "","False"))</f>
        <v>38596</v>
      </c>
      <c r="C211" s="127">
        <f xml:space="preserve"> RTD("cqg.rtd",,"StudyData", $K$2, "Bar", "", "Open", $J$2, $A211, $O$2,$N$2,,$L$2,$M$2)</f>
        <v>599.75</v>
      </c>
      <c r="D211" s="127">
        <f xml:space="preserve"> RTD("cqg.rtd",,"StudyData", $K$2, "Bar", "", "High", $J$2, $A211, $O$2,$N$2,,$L$2,$M$2)</f>
        <v>614.25</v>
      </c>
      <c r="E211" s="127">
        <f xml:space="preserve"> RTD("cqg.rtd",,"StudyData", $K$2, "Bar", "", "Low", $J$2, $A211, $O$2,$N$2,,$L$2,$M$2)</f>
        <v>556.5</v>
      </c>
      <c r="F211" s="127">
        <f xml:space="preserve"> RTD("cqg.rtd",,"StudyData", $K$2, "Bar", "", "Close", $J$2, $A211, $O$2,$N$2,,$L$2,$M$2)</f>
        <v>573.25</v>
      </c>
      <c r="H211" s="128"/>
      <c r="I211" s="122"/>
    </row>
    <row r="212" spans="1:9" x14ac:dyDescent="0.25">
      <c r="A212" s="125">
        <f t="shared" si="3"/>
        <v>-210</v>
      </c>
      <c r="B212" s="126">
        <f xml:space="preserve"> TRUNC(RTD("cqg.rtd",,"StudyData", $K$2, "Bar", "", "Time", $J$2,$A212, $O$2, "", "","False"))</f>
        <v>38565</v>
      </c>
      <c r="C212" s="127">
        <f xml:space="preserve"> RTD("cqg.rtd",,"StudyData", $K$2, "Bar", "", "Open", $J$2, $A212, $O$2,$N$2,,$L$2,$M$2)</f>
        <v>693.5</v>
      </c>
      <c r="D212" s="127">
        <f xml:space="preserve"> RTD("cqg.rtd",,"StudyData", $K$2, "Bar", "", "High", $J$2, $A212, $O$2,$N$2,,$L$2,$M$2)</f>
        <v>708.5</v>
      </c>
      <c r="E212" s="127">
        <f xml:space="preserve"> RTD("cqg.rtd",,"StudyData", $K$2, "Bar", "", "Low", $J$2, $A212, $O$2,$N$2,,$L$2,$M$2)</f>
        <v>594.75</v>
      </c>
      <c r="F212" s="127">
        <f xml:space="preserve"> RTD("cqg.rtd",,"StudyData", $K$2, "Bar", "", "Close", $J$2, $A212, $O$2,$N$2,,$L$2,$M$2)</f>
        <v>598.75</v>
      </c>
      <c r="H212" s="128"/>
      <c r="I212" s="122"/>
    </row>
    <row r="213" spans="1:9" x14ac:dyDescent="0.25">
      <c r="A213" s="125">
        <f t="shared" si="3"/>
        <v>-211</v>
      </c>
      <c r="B213" s="126">
        <f xml:space="preserve"> TRUNC(RTD("cqg.rtd",,"StudyData", $K$2, "Bar", "", "Time", $J$2,$A213, $O$2, "", "","False"))</f>
        <v>38534</v>
      </c>
      <c r="C213" s="127">
        <f xml:space="preserve"> RTD("cqg.rtd",,"StudyData", $K$2, "Bar", "", "Open", $J$2, $A213, $O$2,$N$2,,$L$2,$M$2)</f>
        <v>671.5</v>
      </c>
      <c r="D213" s="127">
        <f xml:space="preserve"> RTD("cqg.rtd",,"StudyData", $K$2, "Bar", "", "High", $J$2, $A213, $O$2,$N$2,,$L$2,$M$2)</f>
        <v>748.75</v>
      </c>
      <c r="E213" s="127">
        <f xml:space="preserve"> RTD("cqg.rtd",,"StudyData", $K$2, "Bar", "", "Low", $J$2, $A213, $O$2,$N$2,,$L$2,$M$2)</f>
        <v>668</v>
      </c>
      <c r="F213" s="127">
        <f xml:space="preserve"> RTD("cqg.rtd",,"StudyData", $K$2, "Bar", "", "Close", $J$2, $A213, $O$2,$N$2,,$L$2,$M$2)</f>
        <v>686.75</v>
      </c>
      <c r="H213" s="128"/>
      <c r="I213" s="122"/>
    </row>
    <row r="214" spans="1:9" x14ac:dyDescent="0.25">
      <c r="A214" s="125">
        <f t="shared" si="3"/>
        <v>-212</v>
      </c>
      <c r="B214" s="126">
        <f xml:space="preserve"> TRUNC(RTD("cqg.rtd",,"StudyData", $K$2, "Bar", "", "Time", $J$2,$A214, $O$2, "", "","False"))</f>
        <v>38504</v>
      </c>
      <c r="C214" s="127">
        <f xml:space="preserve"> RTD("cqg.rtd",,"StudyData", $K$2, "Bar", "", "Open", $J$2, $A214, $O$2,$N$2,,$L$2,$M$2)</f>
        <v>676.75</v>
      </c>
      <c r="D214" s="127">
        <f xml:space="preserve"> RTD("cqg.rtd",,"StudyData", $K$2, "Bar", "", "High", $J$2, $A214, $O$2,$N$2,,$L$2,$M$2)</f>
        <v>775</v>
      </c>
      <c r="E214" s="127">
        <f xml:space="preserve"> RTD("cqg.rtd",,"StudyData", $K$2, "Bar", "", "Low", $J$2, $A214, $O$2,$N$2,,$L$2,$M$2)</f>
        <v>657.5</v>
      </c>
      <c r="F214" s="127">
        <f xml:space="preserve"> RTD("cqg.rtd",,"StudyData", $K$2, "Bar", "", "Close", $J$2, $A214, $O$2,$N$2,,$L$2,$M$2)</f>
        <v>666.25</v>
      </c>
      <c r="H214" s="128"/>
      <c r="I214" s="122"/>
    </row>
    <row r="215" spans="1:9" x14ac:dyDescent="0.25">
      <c r="A215" s="125">
        <f t="shared" si="3"/>
        <v>-213</v>
      </c>
      <c r="B215" s="126">
        <f xml:space="preserve"> TRUNC(RTD("cqg.rtd",,"StudyData", $K$2, "Bar", "", "Time", $J$2,$A215, $O$2, "", "","False"))</f>
        <v>38474</v>
      </c>
      <c r="C215" s="127">
        <f xml:space="preserve"> RTD("cqg.rtd",,"StudyData", $K$2, "Bar", "", "Open", $J$2, $A215, $O$2,$N$2,,$L$2,$M$2)</f>
        <v>622.25</v>
      </c>
      <c r="D215" s="127">
        <f xml:space="preserve"> RTD("cqg.rtd",,"StudyData", $K$2, "Bar", "", "High", $J$2, $A215, $O$2,$N$2,,$L$2,$M$2)</f>
        <v>687</v>
      </c>
      <c r="E215" s="127">
        <f xml:space="preserve"> RTD("cqg.rtd",,"StudyData", $K$2, "Bar", "", "Low", $J$2, $A215, $O$2,$N$2,,$L$2,$M$2)</f>
        <v>612.5</v>
      </c>
      <c r="F215" s="127">
        <f xml:space="preserve"> RTD("cqg.rtd",,"StudyData", $K$2, "Bar", "", "Close", $J$2, $A215, $O$2,$N$2,,$L$2,$M$2)</f>
        <v>682</v>
      </c>
      <c r="H215" s="128"/>
      <c r="I215" s="122"/>
    </row>
    <row r="216" spans="1:9" x14ac:dyDescent="0.25">
      <c r="A216" s="125">
        <f t="shared" si="3"/>
        <v>-214</v>
      </c>
      <c r="B216" s="126">
        <f xml:space="preserve"> TRUNC(RTD("cqg.rtd",,"StudyData", $K$2, "Bar", "", "Time", $J$2,$A216, $O$2, "", "","False"))</f>
        <v>38443</v>
      </c>
      <c r="C216" s="127">
        <f xml:space="preserve"> RTD("cqg.rtd",,"StudyData", $K$2, "Bar", "", "Open", $J$2, $A216, $O$2,$N$2,,$L$2,$M$2)</f>
        <v>630</v>
      </c>
      <c r="D216" s="127">
        <f xml:space="preserve"> RTD("cqg.rtd",,"StudyData", $K$2, "Bar", "", "High", $J$2, $A216, $O$2,$N$2,,$L$2,$M$2)</f>
        <v>649.5</v>
      </c>
      <c r="E216" s="127">
        <f xml:space="preserve"> RTD("cqg.rtd",,"StudyData", $K$2, "Bar", "", "Low", $J$2, $A216, $O$2,$N$2,,$L$2,$M$2)</f>
        <v>602</v>
      </c>
      <c r="F216" s="127">
        <f xml:space="preserve"> RTD("cqg.rtd",,"StudyData", $K$2, "Bar", "", "Close", $J$2, $A216, $O$2,$N$2,,$L$2,$M$2)</f>
        <v>624.25</v>
      </c>
      <c r="H216" s="128"/>
      <c r="I216" s="122"/>
    </row>
    <row r="217" spans="1:9" x14ac:dyDescent="0.25">
      <c r="A217" s="125">
        <f t="shared" si="3"/>
        <v>-215</v>
      </c>
      <c r="B217" s="126">
        <f xml:space="preserve"> TRUNC(RTD("cqg.rtd",,"StudyData", $K$2, "Bar", "", "Time", $J$2,$A217, $O$2, "", "","False"))</f>
        <v>38412</v>
      </c>
      <c r="C217" s="127">
        <f xml:space="preserve"> RTD("cqg.rtd",,"StudyData", $K$2, "Bar", "", "Open", $J$2, $A217, $O$2,$N$2,,$L$2,$M$2)</f>
        <v>613</v>
      </c>
      <c r="D217" s="127">
        <f xml:space="preserve"> RTD("cqg.rtd",,"StudyData", $K$2, "Bar", "", "High", $J$2, $A217, $O$2,$N$2,,$L$2,$M$2)</f>
        <v>691.75</v>
      </c>
      <c r="E217" s="127">
        <f xml:space="preserve"> RTD("cqg.rtd",,"StudyData", $K$2, "Bar", "", "Low", $J$2, $A217, $O$2,$N$2,,$L$2,$M$2)</f>
        <v>609</v>
      </c>
      <c r="F217" s="127">
        <f xml:space="preserve"> RTD("cqg.rtd",,"StudyData", $K$2, "Bar", "", "Close", $J$2, $A217, $O$2,$N$2,,$L$2,$M$2)</f>
        <v>627.5</v>
      </c>
      <c r="H217" s="128"/>
      <c r="I217" s="122"/>
    </row>
    <row r="218" spans="1:9" x14ac:dyDescent="0.25">
      <c r="A218" s="125">
        <f t="shared" si="3"/>
        <v>-216</v>
      </c>
      <c r="B218" s="126">
        <f xml:space="preserve"> TRUNC(RTD("cqg.rtd",,"StudyData", $K$2, "Bar", "", "Time", $J$2,$A218, $O$2, "", "","False"))</f>
        <v>38384</v>
      </c>
      <c r="C218" s="127">
        <f xml:space="preserve"> RTD("cqg.rtd",,"StudyData", $K$2, "Bar", "", "Open", $J$2, $A218, $O$2,$N$2,,$L$2,$M$2)</f>
        <v>515.25</v>
      </c>
      <c r="D218" s="127">
        <f xml:space="preserve"> RTD("cqg.rtd",,"StudyData", $K$2, "Bar", "", "High", $J$2, $A218, $O$2,$N$2,,$L$2,$M$2)</f>
        <v>624</v>
      </c>
      <c r="E218" s="127">
        <f xml:space="preserve"> RTD("cqg.rtd",,"StudyData", $K$2, "Bar", "", "Low", $J$2, $A218, $O$2,$N$2,,$L$2,$M$2)</f>
        <v>498.5</v>
      </c>
      <c r="F218" s="127">
        <f xml:space="preserve"> RTD("cqg.rtd",,"StudyData", $K$2, "Bar", "", "Close", $J$2, $A218, $O$2,$N$2,,$L$2,$M$2)</f>
        <v>622</v>
      </c>
      <c r="H218" s="128"/>
      <c r="I218" s="122"/>
    </row>
    <row r="219" spans="1:9" x14ac:dyDescent="0.25">
      <c r="A219" s="125">
        <f t="shared" si="3"/>
        <v>-217</v>
      </c>
      <c r="B219" s="126">
        <f xml:space="preserve"> TRUNC(RTD("cqg.rtd",,"StudyData", $K$2, "Bar", "", "Time", $J$2,$A219, $O$2, "", "","False"))</f>
        <v>38355</v>
      </c>
      <c r="C219" s="127">
        <f xml:space="preserve"> RTD("cqg.rtd",,"StudyData", $K$2, "Bar", "", "Open", $J$2, $A219, $O$2,$N$2,,$L$2,$M$2)</f>
        <v>544</v>
      </c>
      <c r="D219" s="127">
        <f xml:space="preserve"> RTD("cqg.rtd",,"StudyData", $K$2, "Bar", "", "High", $J$2, $A219, $O$2,$N$2,,$L$2,$M$2)</f>
        <v>551</v>
      </c>
      <c r="E219" s="127">
        <f xml:space="preserve"> RTD("cqg.rtd",,"StudyData", $K$2, "Bar", "", "Low", $J$2, $A219, $O$2,$N$2,,$L$2,$M$2)</f>
        <v>509</v>
      </c>
      <c r="F219" s="127">
        <f xml:space="preserve"> RTD("cqg.rtd",,"StudyData", $K$2, "Bar", "", "Close", $J$2, $A219, $O$2,$N$2,,$L$2,$M$2)</f>
        <v>514.75</v>
      </c>
      <c r="H219" s="128"/>
      <c r="I219" s="122"/>
    </row>
    <row r="220" spans="1:9" x14ac:dyDescent="0.25">
      <c r="A220" s="125">
        <f t="shared" si="3"/>
        <v>-218</v>
      </c>
      <c r="B220" s="126">
        <f xml:space="preserve"> TRUNC(RTD("cqg.rtd",,"StudyData", $K$2, "Bar", "", "Time", $J$2,$A220, $O$2, "", "","False"))</f>
        <v>38322</v>
      </c>
      <c r="C220" s="127">
        <f xml:space="preserve"> RTD("cqg.rtd",,"StudyData", $K$2, "Bar", "", "Open", $J$2, $A220, $O$2,$N$2,,$L$2,$M$2)</f>
        <v>534.75</v>
      </c>
      <c r="D220" s="127">
        <f xml:space="preserve"> RTD("cqg.rtd",,"StudyData", $K$2, "Bar", "", "High", $J$2, $A220, $O$2,$N$2,,$L$2,$M$2)</f>
        <v>561</v>
      </c>
      <c r="E220" s="127">
        <f xml:space="preserve"> RTD("cqg.rtd",,"StudyData", $K$2, "Bar", "", "Low", $J$2, $A220, $O$2,$N$2,,$L$2,$M$2)</f>
        <v>517.5</v>
      </c>
      <c r="F220" s="127">
        <f xml:space="preserve"> RTD("cqg.rtd",,"StudyData", $K$2, "Bar", "", "Close", $J$2, $A220, $O$2,$N$2,,$L$2,$M$2)</f>
        <v>547.25</v>
      </c>
      <c r="H220" s="128"/>
      <c r="I220" s="122"/>
    </row>
    <row r="221" spans="1:9" x14ac:dyDescent="0.25">
      <c r="A221" s="125">
        <f t="shared" si="3"/>
        <v>-219</v>
      </c>
      <c r="B221" s="126">
        <f xml:space="preserve"> TRUNC(RTD("cqg.rtd",,"StudyData", $K$2, "Bar", "", "Time", $J$2,$A221, $O$2, "", "","False"))</f>
        <v>38292</v>
      </c>
      <c r="C221" s="127">
        <f xml:space="preserve"> RTD("cqg.rtd",,"StudyData", $K$2, "Bar", "", "Open", $J$2, $A221, $O$2,$N$2,,$L$2,$M$2)</f>
        <v>531.25</v>
      </c>
      <c r="D221" s="127">
        <f xml:space="preserve"> RTD("cqg.rtd",,"StudyData", $K$2, "Bar", "", "High", $J$2, $A221, $O$2,$N$2,,$L$2,$M$2)</f>
        <v>562</v>
      </c>
      <c r="E221" s="127">
        <f xml:space="preserve"> RTD("cqg.rtd",,"StudyData", $K$2, "Bar", "", "Low", $J$2, $A221, $O$2,$N$2,,$L$2,$M$2)</f>
        <v>502.5</v>
      </c>
      <c r="F221" s="127">
        <f xml:space="preserve"> RTD("cqg.rtd",,"StudyData", $K$2, "Bar", "", "Close", $J$2, $A221, $O$2,$N$2,,$L$2,$M$2)</f>
        <v>534.75</v>
      </c>
      <c r="H221" s="128"/>
      <c r="I221" s="122"/>
    </row>
    <row r="222" spans="1:9" x14ac:dyDescent="0.25">
      <c r="A222" s="125">
        <f t="shared" si="3"/>
        <v>-220</v>
      </c>
      <c r="B222" s="126">
        <f xml:space="preserve"> TRUNC(RTD("cqg.rtd",,"StudyData", $K$2, "Bar", "", "Time", $J$2,$A222, $O$2, "", "","False"))</f>
        <v>38261</v>
      </c>
      <c r="C222" s="127">
        <f xml:space="preserve"> RTD("cqg.rtd",,"StudyData", $K$2, "Bar", "", "Open", $J$2, $A222, $O$2,$N$2,,$L$2,$M$2)</f>
        <v>527.75</v>
      </c>
      <c r="D222" s="127">
        <f xml:space="preserve"> RTD("cqg.rtd",,"StudyData", $K$2, "Bar", "", "High", $J$2, $A222, $O$2,$N$2,,$L$2,$M$2)</f>
        <v>545</v>
      </c>
      <c r="E222" s="127">
        <f xml:space="preserve"> RTD("cqg.rtd",,"StudyData", $K$2, "Bar", "", "Low", $J$2, $A222, $O$2,$N$2,,$L$2,$M$2)</f>
        <v>506</v>
      </c>
      <c r="F222" s="127">
        <f xml:space="preserve"> RTD("cqg.rtd",,"StudyData", $K$2, "Bar", "", "Close", $J$2, $A222, $O$2,$N$2,,$L$2,$M$2)</f>
        <v>533.5</v>
      </c>
      <c r="H222" s="128"/>
      <c r="I222" s="122"/>
    </row>
    <row r="223" spans="1:9" x14ac:dyDescent="0.25">
      <c r="A223" s="125">
        <f t="shared" si="3"/>
        <v>-221</v>
      </c>
      <c r="B223" s="126">
        <f xml:space="preserve"> TRUNC(RTD("cqg.rtd",,"StudyData", $K$2, "Bar", "", "Time", $J$2,$A223, $O$2, "", "","False"))</f>
        <v>38231</v>
      </c>
      <c r="C223" s="127">
        <f xml:space="preserve"> RTD("cqg.rtd",,"StudyData", $K$2, "Bar", "", "Open", $J$2, $A223, $O$2,$N$2,,$L$2,$M$2)</f>
        <v>624</v>
      </c>
      <c r="D223" s="127">
        <f xml:space="preserve"> RTD("cqg.rtd",,"StudyData", $K$2, "Bar", "", "High", $J$2, $A223, $O$2,$N$2,,$L$2,$M$2)</f>
        <v>652</v>
      </c>
      <c r="E223" s="127">
        <f xml:space="preserve"> RTD("cqg.rtd",,"StudyData", $K$2, "Bar", "", "Low", $J$2, $A223, $O$2,$N$2,,$L$2,$M$2)</f>
        <v>522.5</v>
      </c>
      <c r="F223" s="127">
        <f xml:space="preserve"> RTD("cqg.rtd",,"StudyData", $K$2, "Bar", "", "Close", $J$2, $A223, $O$2,$N$2,,$L$2,$M$2)</f>
        <v>527</v>
      </c>
      <c r="H223" s="128"/>
      <c r="I223" s="122"/>
    </row>
    <row r="224" spans="1:9" x14ac:dyDescent="0.25">
      <c r="A224" s="125">
        <f t="shared" si="3"/>
        <v>-222</v>
      </c>
      <c r="B224" s="126">
        <f xml:space="preserve"> TRUNC(RTD("cqg.rtd",,"StudyData", $K$2, "Bar", "", "Time", $J$2,$A224, $O$2, "", "","False"))</f>
        <v>38201</v>
      </c>
      <c r="C224" s="127">
        <f xml:space="preserve"> RTD("cqg.rtd",,"StudyData", $K$2, "Bar", "", "Open", $J$2, $A224, $O$2,$N$2,,$L$2,$M$2)</f>
        <v>571</v>
      </c>
      <c r="D224" s="127">
        <f xml:space="preserve"> RTD("cqg.rtd",,"StudyData", $K$2, "Bar", "", "High", $J$2, $A224, $O$2,$N$2,,$L$2,$M$2)</f>
        <v>629</v>
      </c>
      <c r="E224" s="127">
        <f xml:space="preserve"> RTD("cqg.rtd",,"StudyData", $K$2, "Bar", "", "Low", $J$2, $A224, $O$2,$N$2,,$L$2,$M$2)</f>
        <v>549.75</v>
      </c>
      <c r="F224" s="127">
        <f xml:space="preserve"> RTD("cqg.rtd",,"StudyData", $K$2, "Bar", "", "Close", $J$2, $A224, $O$2,$N$2,,$L$2,$M$2)</f>
        <v>627.25</v>
      </c>
      <c r="H224" s="128"/>
      <c r="I224" s="122"/>
    </row>
    <row r="225" spans="1:9" x14ac:dyDescent="0.25">
      <c r="A225" s="125">
        <f t="shared" si="3"/>
        <v>-223</v>
      </c>
      <c r="B225" s="126">
        <f xml:space="preserve"> TRUNC(RTD("cqg.rtd",,"StudyData", $K$2, "Bar", "", "Time", $J$2,$A225, $O$2, "", "","False"))</f>
        <v>38169</v>
      </c>
      <c r="C225" s="127">
        <f xml:space="preserve"> RTD("cqg.rtd",,"StudyData", $K$2, "Bar", "", "Open", $J$2, $A225, $O$2,$N$2,,$L$2,$M$2)</f>
        <v>671</v>
      </c>
      <c r="D225" s="127">
        <f xml:space="preserve"> RTD("cqg.rtd",,"StudyData", $K$2, "Bar", "", "High", $J$2, $A225, $O$2,$N$2,,$L$2,$M$2)</f>
        <v>685</v>
      </c>
      <c r="E225" s="127">
        <f xml:space="preserve"> RTD("cqg.rtd",,"StudyData", $K$2, "Bar", "", "Low", $J$2, $A225, $O$2,$N$2,,$L$2,$M$2)</f>
        <v>568</v>
      </c>
      <c r="F225" s="127">
        <f xml:space="preserve"> RTD("cqg.rtd",,"StudyData", $K$2, "Bar", "", "Close", $J$2, $A225, $O$2,$N$2,,$L$2,$M$2)</f>
        <v>569</v>
      </c>
      <c r="H225" s="128"/>
      <c r="I225" s="122"/>
    </row>
    <row r="226" spans="1:9" x14ac:dyDescent="0.25">
      <c r="A226" s="125">
        <f t="shared" si="3"/>
        <v>-224</v>
      </c>
      <c r="B226" s="126">
        <f xml:space="preserve"> TRUNC(RTD("cqg.rtd",,"StudyData", $K$2, "Bar", "", "Time", $J$2,$A226, $O$2, "", "","False"))</f>
        <v>38139</v>
      </c>
      <c r="C226" s="127">
        <f xml:space="preserve"> RTD("cqg.rtd",,"StudyData", $K$2, "Bar", "", "Open", $J$2, $A226, $O$2,$N$2,,$L$2,$M$2)</f>
        <v>828</v>
      </c>
      <c r="D226" s="127">
        <f xml:space="preserve"> RTD("cqg.rtd",,"StudyData", $K$2, "Bar", "", "High", $J$2, $A226, $O$2,$N$2,,$L$2,$M$2)</f>
        <v>898</v>
      </c>
      <c r="E226" s="127">
        <f xml:space="preserve"> RTD("cqg.rtd",,"StudyData", $K$2, "Bar", "", "Low", $J$2, $A226, $O$2,$N$2,,$L$2,$M$2)</f>
        <v>660.5</v>
      </c>
      <c r="F226" s="127">
        <f xml:space="preserve"> RTD("cqg.rtd",,"StudyData", $K$2, "Bar", "", "Close", $J$2, $A226, $O$2,$N$2,,$L$2,$M$2)</f>
        <v>669</v>
      </c>
      <c r="H226" s="128"/>
      <c r="I226" s="122"/>
    </row>
    <row r="227" spans="1:9" x14ac:dyDescent="0.25">
      <c r="A227" s="125">
        <f t="shared" si="3"/>
        <v>-225</v>
      </c>
      <c r="B227" s="126">
        <f xml:space="preserve"> TRUNC(RTD("cqg.rtd",,"StudyData", $K$2, "Bar", "", "Time", $J$2,$A227, $O$2, "", "","False"))</f>
        <v>38110</v>
      </c>
      <c r="C227" s="127">
        <f xml:space="preserve"> RTD("cqg.rtd",,"StudyData", $K$2, "Bar", "", "Open", $J$2, $A227, $O$2,$N$2,,$L$2,$M$2)</f>
        <v>1016.25</v>
      </c>
      <c r="D227" s="127">
        <f xml:space="preserve"> RTD("cqg.rtd",,"StudyData", $K$2, "Bar", "", "High", $J$2, $A227, $O$2,$N$2,,$L$2,$M$2)</f>
        <v>1036.5</v>
      </c>
      <c r="E227" s="127">
        <f xml:space="preserve"> RTD("cqg.rtd",,"StudyData", $K$2, "Bar", "", "Low", $J$2, $A227, $O$2,$N$2,,$L$2,$M$2)</f>
        <v>812</v>
      </c>
      <c r="F227" s="127">
        <f xml:space="preserve"> RTD("cqg.rtd",,"StudyData", $K$2, "Bar", "", "Close", $J$2, $A227, $O$2,$N$2,,$L$2,$M$2)</f>
        <v>814</v>
      </c>
      <c r="H227" s="128"/>
      <c r="I227" s="122"/>
    </row>
    <row r="228" spans="1:9" x14ac:dyDescent="0.25">
      <c r="A228" s="125">
        <f t="shared" si="3"/>
        <v>-226</v>
      </c>
      <c r="B228" s="126">
        <f xml:space="preserve"> TRUNC(RTD("cqg.rtd",,"StudyData", $K$2, "Bar", "", "Time", $J$2,$A228, $O$2, "", "","False"))</f>
        <v>38078</v>
      </c>
      <c r="C228" s="127">
        <f xml:space="preserve"> RTD("cqg.rtd",,"StudyData", $K$2, "Bar", "", "Open", $J$2, $A228, $O$2,$N$2,,$L$2,$M$2)</f>
        <v>1000</v>
      </c>
      <c r="D228" s="127">
        <f xml:space="preserve"> RTD("cqg.rtd",,"StudyData", $K$2, "Bar", "", "High", $J$2, $A228, $O$2,$N$2,,$L$2,$M$2)</f>
        <v>1064</v>
      </c>
      <c r="E228" s="127">
        <f xml:space="preserve"> RTD("cqg.rtd",,"StudyData", $K$2, "Bar", "", "Low", $J$2, $A228, $O$2,$N$2,,$L$2,$M$2)</f>
        <v>921</v>
      </c>
      <c r="F228" s="127">
        <f xml:space="preserve"> RTD("cqg.rtd",,"StudyData", $K$2, "Bar", "", "Close", $J$2, $A228, $O$2,$N$2,,$L$2,$M$2)</f>
        <v>1013</v>
      </c>
      <c r="H228" s="128"/>
      <c r="I228" s="122"/>
    </row>
    <row r="229" spans="1:9" x14ac:dyDescent="0.25">
      <c r="A229" s="125">
        <f t="shared" si="3"/>
        <v>-227</v>
      </c>
      <c r="B229" s="126">
        <f xml:space="preserve"> TRUNC(RTD("cqg.rtd",,"StudyData", $K$2, "Bar", "", "Time", $J$2,$A229, $O$2, "", "","False"))</f>
        <v>38047</v>
      </c>
      <c r="C229" s="127">
        <f xml:space="preserve"> RTD("cqg.rtd",,"StudyData", $K$2, "Bar", "", "Open", $J$2, $A229, $O$2,$N$2,,$L$2,$M$2)</f>
        <v>943.25</v>
      </c>
      <c r="D229" s="127">
        <f xml:space="preserve"> RTD("cqg.rtd",,"StudyData", $K$2, "Bar", "", "High", $J$2, $A229, $O$2,$N$2,,$L$2,$M$2)</f>
        <v>1063.75</v>
      </c>
      <c r="E229" s="127">
        <f xml:space="preserve"> RTD("cqg.rtd",,"StudyData", $K$2, "Bar", "", "Low", $J$2, $A229, $O$2,$N$2,,$L$2,$M$2)</f>
        <v>908</v>
      </c>
      <c r="F229" s="127">
        <f xml:space="preserve"> RTD("cqg.rtd",,"StudyData", $K$2, "Bar", "", "Close", $J$2, $A229, $O$2,$N$2,,$L$2,$M$2)</f>
        <v>995</v>
      </c>
      <c r="H229" s="128"/>
      <c r="I229" s="122"/>
    </row>
    <row r="230" spans="1:9" x14ac:dyDescent="0.25">
      <c r="A230" s="125">
        <f t="shared" si="3"/>
        <v>-228</v>
      </c>
      <c r="B230" s="126">
        <f xml:space="preserve"> TRUNC(RTD("cqg.rtd",,"StudyData", $K$2, "Bar", "", "Time", $J$2,$A230, $O$2, "", "","False"))</f>
        <v>38019</v>
      </c>
      <c r="C230" s="127">
        <f xml:space="preserve"> RTD("cqg.rtd",,"StudyData", $K$2, "Bar", "", "Open", $J$2, $A230, $O$2,$N$2,,$L$2,$M$2)</f>
        <v>813</v>
      </c>
      <c r="D230" s="127">
        <f xml:space="preserve"> RTD("cqg.rtd",,"StudyData", $K$2, "Bar", "", "High", $J$2, $A230, $O$2,$N$2,,$L$2,$M$2)</f>
        <v>945.5</v>
      </c>
      <c r="E230" s="127">
        <f xml:space="preserve"> RTD("cqg.rtd",,"StudyData", $K$2, "Bar", "", "Low", $J$2, $A230, $O$2,$N$2,,$L$2,$M$2)</f>
        <v>790.5</v>
      </c>
      <c r="F230" s="127">
        <f xml:space="preserve"> RTD("cqg.rtd",,"StudyData", $K$2, "Bar", "", "Close", $J$2, $A230, $O$2,$N$2,,$L$2,$M$2)</f>
        <v>937.5</v>
      </c>
      <c r="H230" s="128"/>
      <c r="I230" s="122"/>
    </row>
    <row r="231" spans="1:9" x14ac:dyDescent="0.25">
      <c r="A231" s="125">
        <f t="shared" si="3"/>
        <v>-229</v>
      </c>
      <c r="B231" s="126">
        <f xml:space="preserve"> TRUNC(RTD("cqg.rtd",,"StudyData", $K$2, "Bar", "", "Time", $J$2,$A231, $O$2, "", "","False"))</f>
        <v>37988</v>
      </c>
      <c r="C231" s="127">
        <f xml:space="preserve"> RTD("cqg.rtd",,"StudyData", $K$2, "Bar", "", "Open", $J$2, $A231, $O$2,$N$2,,$L$2,$M$2)</f>
        <v>792</v>
      </c>
      <c r="D231" s="127">
        <f xml:space="preserve"> RTD("cqg.rtd",,"StudyData", $K$2, "Bar", "", "High", $J$2, $A231, $O$2,$N$2,,$L$2,$M$2)</f>
        <v>855</v>
      </c>
      <c r="E231" s="127">
        <f xml:space="preserve"> RTD("cqg.rtd",,"StudyData", $K$2, "Bar", "", "Low", $J$2, $A231, $O$2,$N$2,,$L$2,$M$2)</f>
        <v>785.5</v>
      </c>
      <c r="F231" s="127">
        <f xml:space="preserve"> RTD("cqg.rtd",,"StudyData", $K$2, "Bar", "", "Close", $J$2, $A231, $O$2,$N$2,,$L$2,$M$2)</f>
        <v>819.5</v>
      </c>
      <c r="H231" s="128"/>
      <c r="I231" s="122"/>
    </row>
    <row r="232" spans="1:9" x14ac:dyDescent="0.25">
      <c r="A232" s="125">
        <f t="shared" si="3"/>
        <v>-230</v>
      </c>
      <c r="B232" s="126">
        <f xml:space="preserve"> TRUNC(RTD("cqg.rtd",,"StudyData", $K$2, "Bar", "", "Time", $J$2,$A232, $O$2, "", "","False"))</f>
        <v>37956</v>
      </c>
      <c r="C232" s="127">
        <f xml:space="preserve"> RTD("cqg.rtd",,"StudyData", $K$2, "Bar", "", "Open", $J$2, $A232, $O$2,$N$2,,$L$2,$M$2)</f>
        <v>759</v>
      </c>
      <c r="D232" s="127">
        <f xml:space="preserve"> RTD("cqg.rtd",,"StudyData", $K$2, "Bar", "", "High", $J$2, $A232, $O$2,$N$2,,$L$2,$M$2)</f>
        <v>802.25</v>
      </c>
      <c r="E232" s="127">
        <f xml:space="preserve"> RTD("cqg.rtd",,"StudyData", $K$2, "Bar", "", "Low", $J$2, $A232, $O$2,$N$2,,$L$2,$M$2)</f>
        <v>733</v>
      </c>
      <c r="F232" s="127">
        <f xml:space="preserve"> RTD("cqg.rtd",,"StudyData", $K$2, "Bar", "", "Close", $J$2, $A232, $O$2,$N$2,,$L$2,$M$2)</f>
        <v>794</v>
      </c>
      <c r="H232" s="128"/>
      <c r="I232" s="122"/>
    </row>
    <row r="233" spans="1:9" x14ac:dyDescent="0.25">
      <c r="A233" s="125">
        <f t="shared" si="3"/>
        <v>-231</v>
      </c>
      <c r="B233" s="126">
        <f xml:space="preserve"> TRUNC(RTD("cqg.rtd",,"StudyData", $K$2, "Bar", "", "Time", $J$2,$A233, $O$2, "", "","False"))</f>
        <v>37928</v>
      </c>
      <c r="C233" s="127">
        <f xml:space="preserve"> RTD("cqg.rtd",,"StudyData", $K$2, "Bar", "", "Open", $J$2, $A233, $O$2,$N$2,,$L$2,$M$2)</f>
        <v>800</v>
      </c>
      <c r="D233" s="127">
        <f xml:space="preserve"> RTD("cqg.rtd",,"StudyData", $K$2, "Bar", "", "High", $J$2, $A233, $O$2,$N$2,,$L$2,$M$2)</f>
        <v>808.5</v>
      </c>
      <c r="E233" s="127">
        <f xml:space="preserve"> RTD("cqg.rtd",,"StudyData", $K$2, "Bar", "", "Low", $J$2, $A233, $O$2,$N$2,,$L$2,$M$2)</f>
        <v>730.75</v>
      </c>
      <c r="F233" s="127">
        <f xml:space="preserve"> RTD("cqg.rtd",,"StudyData", $K$2, "Bar", "", "Close", $J$2, $A233, $O$2,$N$2,,$L$2,$M$2)</f>
        <v>756.25</v>
      </c>
      <c r="H233" s="128"/>
      <c r="I233" s="122"/>
    </row>
    <row r="234" spans="1:9" x14ac:dyDescent="0.25">
      <c r="A234" s="125">
        <f t="shared" si="3"/>
        <v>-232</v>
      </c>
      <c r="B234" s="126">
        <f xml:space="preserve"> TRUNC(RTD("cqg.rtd",,"StudyData", $K$2, "Bar", "", "Time", $J$2,$A234, $O$2, "", "","False"))</f>
        <v>37895</v>
      </c>
      <c r="C234" s="127">
        <f xml:space="preserve"> RTD("cqg.rtd",,"StudyData", $K$2, "Bar", "", "Open", $J$2, $A234, $O$2,$N$2,,$L$2,$M$2)</f>
        <v>677.25</v>
      </c>
      <c r="D234" s="127">
        <f xml:space="preserve"> RTD("cqg.rtd",,"StudyData", $K$2, "Bar", "", "High", $J$2, $A234, $O$2,$N$2,,$L$2,$M$2)</f>
        <v>807</v>
      </c>
      <c r="E234" s="127">
        <f xml:space="preserve"> RTD("cqg.rtd",,"StudyData", $K$2, "Bar", "", "Low", $J$2, $A234, $O$2,$N$2,,$L$2,$M$2)</f>
        <v>669</v>
      </c>
      <c r="F234" s="127">
        <f xml:space="preserve"> RTD("cqg.rtd",,"StudyData", $K$2, "Bar", "", "Close", $J$2, $A234, $O$2,$N$2,,$L$2,$M$2)</f>
        <v>797.75</v>
      </c>
      <c r="H234" s="128"/>
      <c r="I234" s="122"/>
    </row>
    <row r="235" spans="1:9" x14ac:dyDescent="0.25">
      <c r="A235" s="125">
        <f t="shared" si="3"/>
        <v>-233</v>
      </c>
      <c r="B235" s="126">
        <f xml:space="preserve"> TRUNC(RTD("cqg.rtd",,"StudyData", $K$2, "Bar", "", "Time", $J$2,$A235, $O$2, "", "","False"))</f>
        <v>37866</v>
      </c>
      <c r="C235" s="127">
        <f xml:space="preserve"> RTD("cqg.rtd",,"StudyData", $K$2, "Bar", "", "Open", $J$2, $A235, $O$2,$N$2,,$L$2,$M$2)</f>
        <v>577.5</v>
      </c>
      <c r="D235" s="127">
        <f xml:space="preserve"> RTD("cqg.rtd",,"StudyData", $K$2, "Bar", "", "High", $J$2, $A235, $O$2,$N$2,,$L$2,$M$2)</f>
        <v>691</v>
      </c>
      <c r="E235" s="127">
        <f xml:space="preserve"> RTD("cqg.rtd",,"StudyData", $K$2, "Bar", "", "Low", $J$2, $A235, $O$2,$N$2,,$L$2,$M$2)</f>
        <v>569.5</v>
      </c>
      <c r="F235" s="127">
        <f xml:space="preserve"> RTD("cqg.rtd",,"StudyData", $K$2, "Bar", "", "Close", $J$2, $A235, $O$2,$N$2,,$L$2,$M$2)</f>
        <v>677.25</v>
      </c>
      <c r="H235" s="128"/>
      <c r="I235" s="122"/>
    </row>
    <row r="236" spans="1:9" x14ac:dyDescent="0.25">
      <c r="A236" s="125">
        <f t="shared" si="3"/>
        <v>-234</v>
      </c>
      <c r="B236" s="126">
        <f xml:space="preserve"> TRUNC(RTD("cqg.rtd",,"StudyData", $K$2, "Bar", "", "Time", $J$2,$A236, $O$2, "", "","False"))</f>
        <v>37834</v>
      </c>
      <c r="C236" s="127">
        <f xml:space="preserve"> RTD("cqg.rtd",,"StudyData", $K$2, "Bar", "", "Open", $J$2, $A236, $O$2,$N$2,,$L$2,$M$2)</f>
        <v>509</v>
      </c>
      <c r="D236" s="127">
        <f xml:space="preserve"> RTD("cqg.rtd",,"StudyData", $K$2, "Bar", "", "High", $J$2, $A236, $O$2,$N$2,,$L$2,$M$2)</f>
        <v>597.5</v>
      </c>
      <c r="E236" s="127">
        <f xml:space="preserve"> RTD("cqg.rtd",,"StudyData", $K$2, "Bar", "", "Low", $J$2, $A236, $O$2,$N$2,,$L$2,$M$2)</f>
        <v>509</v>
      </c>
      <c r="F236" s="127">
        <f xml:space="preserve"> RTD("cqg.rtd",,"StudyData", $K$2, "Bar", "", "Close", $J$2, $A236, $O$2,$N$2,,$L$2,$M$2)</f>
        <v>589</v>
      </c>
      <c r="H236" s="128"/>
      <c r="I236" s="122"/>
    </row>
    <row r="237" spans="1:9" x14ac:dyDescent="0.25">
      <c r="A237" s="125">
        <f t="shared" si="3"/>
        <v>-235</v>
      </c>
      <c r="B237" s="126">
        <f xml:space="preserve"> TRUNC(RTD("cqg.rtd",,"StudyData", $K$2, "Bar", "", "Time", $J$2,$A237, $O$2, "", "","False"))</f>
        <v>37803</v>
      </c>
      <c r="C237" s="127">
        <f xml:space="preserve"> RTD("cqg.rtd",,"StudyData", $K$2, "Bar", "", "Open", $J$2, $A237, $O$2,$N$2,,$L$2,$M$2)</f>
        <v>552.5</v>
      </c>
      <c r="D237" s="127">
        <f xml:space="preserve"> RTD("cqg.rtd",,"StudyData", $K$2, "Bar", "", "High", $J$2, $A237, $O$2,$N$2,,$L$2,$M$2)</f>
        <v>561.5</v>
      </c>
      <c r="E237" s="127">
        <f xml:space="preserve"> RTD("cqg.rtd",,"StudyData", $K$2, "Bar", "", "Low", $J$2, $A237, $O$2,$N$2,,$L$2,$M$2)</f>
        <v>507.5</v>
      </c>
      <c r="F237" s="127">
        <f xml:space="preserve"> RTD("cqg.rtd",,"StudyData", $K$2, "Bar", "", "Close", $J$2, $A237, $O$2,$N$2,,$L$2,$M$2)</f>
        <v>509</v>
      </c>
      <c r="H237" s="128"/>
      <c r="I237" s="122"/>
    </row>
    <row r="238" spans="1:9" x14ac:dyDescent="0.25">
      <c r="A238" s="125">
        <f t="shared" si="3"/>
        <v>-236</v>
      </c>
      <c r="B238" s="126">
        <f xml:space="preserve"> TRUNC(RTD("cqg.rtd",,"StudyData", $K$2, "Bar", "", "Time", $J$2,$A238, $O$2, "", "","False"))</f>
        <v>37774</v>
      </c>
      <c r="C238" s="127">
        <f xml:space="preserve"> RTD("cqg.rtd",,"StudyData", $K$2, "Bar", "", "Open", $J$2, $A238, $O$2,$N$2,,$L$2,$M$2)</f>
        <v>620.5</v>
      </c>
      <c r="D238" s="127">
        <f xml:space="preserve"> RTD("cqg.rtd",,"StudyData", $K$2, "Bar", "", "High", $J$2, $A238, $O$2,$N$2,,$L$2,$M$2)</f>
        <v>639</v>
      </c>
      <c r="E238" s="127">
        <f xml:space="preserve"> RTD("cqg.rtd",,"StudyData", $K$2, "Bar", "", "Low", $J$2, $A238, $O$2,$N$2,,$L$2,$M$2)</f>
        <v>546</v>
      </c>
      <c r="F238" s="127">
        <f xml:space="preserve"> RTD("cqg.rtd",,"StudyData", $K$2, "Bar", "", "Close", $J$2, $A238, $O$2,$N$2,,$L$2,$M$2)</f>
        <v>552.5</v>
      </c>
      <c r="H238" s="128"/>
      <c r="I238" s="122"/>
    </row>
    <row r="239" spans="1:9" x14ac:dyDescent="0.25">
      <c r="A239" s="125">
        <f t="shared" si="3"/>
        <v>-237</v>
      </c>
      <c r="B239" s="126">
        <f xml:space="preserve"> TRUNC(RTD("cqg.rtd",,"StudyData", $K$2, "Bar", "", "Time", $J$2,$A239, $O$2, "", "","False"))</f>
        <v>37742</v>
      </c>
      <c r="C239" s="127">
        <f xml:space="preserve"> RTD("cqg.rtd",,"StudyData", $K$2, "Bar", "", "Open", $J$2, $A239, $O$2,$N$2,,$L$2,$M$2)</f>
        <v>625.5</v>
      </c>
      <c r="D239" s="127">
        <f xml:space="preserve"> RTD("cqg.rtd",,"StudyData", $K$2, "Bar", "", "High", $J$2, $A239, $O$2,$N$2,,$L$2,$M$2)</f>
        <v>658</v>
      </c>
      <c r="E239" s="127">
        <f xml:space="preserve"> RTD("cqg.rtd",,"StudyData", $K$2, "Bar", "", "Low", $J$2, $A239, $O$2,$N$2,,$L$2,$M$2)</f>
        <v>616</v>
      </c>
      <c r="F239" s="127">
        <f xml:space="preserve"> RTD("cqg.rtd",,"StudyData", $K$2, "Bar", "", "Close", $J$2, $A239, $O$2,$N$2,,$L$2,$M$2)</f>
        <v>624.5</v>
      </c>
      <c r="H239" s="128"/>
      <c r="I239" s="122"/>
    </row>
    <row r="240" spans="1:9" x14ac:dyDescent="0.25">
      <c r="A240" s="125">
        <f t="shared" si="3"/>
        <v>-238</v>
      </c>
      <c r="B240" s="126">
        <f xml:space="preserve"> TRUNC(RTD("cqg.rtd",,"StudyData", $K$2, "Bar", "", "Time", $J$2,$A240, $O$2, "", "","False"))</f>
        <v>37712</v>
      </c>
      <c r="C240" s="127">
        <f xml:space="preserve"> RTD("cqg.rtd",,"StudyData", $K$2, "Bar", "", "Open", $J$2, $A240, $O$2,$N$2,,$L$2,$M$2)</f>
        <v>575</v>
      </c>
      <c r="D240" s="127">
        <f xml:space="preserve"> RTD("cqg.rtd",,"StudyData", $K$2, "Bar", "", "High", $J$2, $A240, $O$2,$N$2,,$L$2,$M$2)</f>
        <v>633.5</v>
      </c>
      <c r="E240" s="127">
        <f xml:space="preserve"> RTD("cqg.rtd",,"StudyData", $K$2, "Bar", "", "Low", $J$2, $A240, $O$2,$N$2,,$L$2,$M$2)</f>
        <v>573</v>
      </c>
      <c r="F240" s="127">
        <f xml:space="preserve"> RTD("cqg.rtd",,"StudyData", $K$2, "Bar", "", "Close", $J$2, $A240, $O$2,$N$2,,$L$2,$M$2)</f>
        <v>627.25</v>
      </c>
      <c r="H240" s="128"/>
      <c r="I240" s="122"/>
    </row>
    <row r="241" spans="1:9" x14ac:dyDescent="0.25">
      <c r="A241" s="125">
        <f t="shared" si="3"/>
        <v>-239</v>
      </c>
      <c r="B241" s="126">
        <f xml:space="preserve"> TRUNC(RTD("cqg.rtd",,"StudyData", $K$2, "Bar", "", "Time", $J$2,$A241, $O$2, "", "","False"))</f>
        <v>37683</v>
      </c>
      <c r="C241" s="127">
        <f xml:space="preserve"> RTD("cqg.rtd",,"StudyData", $K$2, "Bar", "", "Open", $J$2, $A241, $O$2,$N$2,,$L$2,$M$2)</f>
        <v>577</v>
      </c>
      <c r="D241" s="127">
        <f xml:space="preserve"> RTD("cqg.rtd",,"StudyData", $K$2, "Bar", "", "High", $J$2, $A241, $O$2,$N$2,,$L$2,$M$2)</f>
        <v>581.5</v>
      </c>
      <c r="E241" s="127">
        <f xml:space="preserve"> RTD("cqg.rtd",,"StudyData", $K$2, "Bar", "", "Low", $J$2, $A241, $O$2,$N$2,,$L$2,$M$2)</f>
        <v>558</v>
      </c>
      <c r="F241" s="127">
        <f xml:space="preserve"> RTD("cqg.rtd",,"StudyData", $K$2, "Bar", "", "Close", $J$2, $A241, $O$2,$N$2,,$L$2,$M$2)</f>
        <v>574.5</v>
      </c>
      <c r="H241" s="128"/>
      <c r="I241" s="122"/>
    </row>
    <row r="242" spans="1:9" x14ac:dyDescent="0.25">
      <c r="A242" s="125">
        <f t="shared" si="3"/>
        <v>-240</v>
      </c>
      <c r="B242" s="126">
        <f xml:space="preserve"> TRUNC(RTD("cqg.rtd",,"StudyData", $K$2, "Bar", "", "Time", $J$2,$A242, $O$2, "", "","False"))</f>
        <v>37655</v>
      </c>
      <c r="C242" s="127">
        <f xml:space="preserve"> RTD("cqg.rtd",,"StudyData", $K$2, "Bar", "", "Open", $J$2, $A242, $O$2,$N$2,,$L$2,$M$2)</f>
        <v>562</v>
      </c>
      <c r="D242" s="127">
        <f xml:space="preserve"> RTD("cqg.rtd",,"StudyData", $K$2, "Bar", "", "High", $J$2, $A242, $O$2,$N$2,,$L$2,$M$2)</f>
        <v>583.75</v>
      </c>
      <c r="E242" s="127">
        <f xml:space="preserve"> RTD("cqg.rtd",,"StudyData", $K$2, "Bar", "", "Low", $J$2, $A242, $O$2,$N$2,,$L$2,$M$2)</f>
        <v>554.25</v>
      </c>
      <c r="F242" s="127">
        <f xml:space="preserve"> RTD("cqg.rtd",,"StudyData", $K$2, "Bar", "", "Close", $J$2, $A242, $O$2,$N$2,,$L$2,$M$2)</f>
        <v>575</v>
      </c>
      <c r="H242" s="128"/>
      <c r="I242" s="122"/>
    </row>
    <row r="243" spans="1:9" x14ac:dyDescent="0.25">
      <c r="A243" s="125">
        <f t="shared" si="3"/>
        <v>-241</v>
      </c>
      <c r="B243" s="126">
        <f xml:space="preserve"> TRUNC(RTD("cqg.rtd",,"StudyData", $K$2, "Bar", "", "Time", $J$2,$A243, $O$2, "", "","False"))</f>
        <v>37623</v>
      </c>
      <c r="C243" s="127">
        <f xml:space="preserve"> RTD("cqg.rtd",,"StudyData", $K$2, "Bar", "", "Open", $J$2, $A243, $O$2,$N$2,,$L$2,$M$2)</f>
        <v>565</v>
      </c>
      <c r="D243" s="127">
        <f xml:space="preserve"> RTD("cqg.rtd",,"StudyData", $K$2, "Bar", "", "High", $J$2, $A243, $O$2,$N$2,,$L$2,$M$2)</f>
        <v>586.5</v>
      </c>
      <c r="E243" s="127">
        <f xml:space="preserve"> RTD("cqg.rtd",,"StudyData", $K$2, "Bar", "", "Low", $J$2, $A243, $O$2,$N$2,,$L$2,$M$2)</f>
        <v>544</v>
      </c>
      <c r="F243" s="127">
        <f xml:space="preserve"> RTD("cqg.rtd",,"StudyData", $K$2, "Bar", "", "Close", $J$2, $A243, $O$2,$N$2,,$L$2,$M$2)</f>
        <v>564</v>
      </c>
      <c r="H243" s="128"/>
      <c r="I243" s="122"/>
    </row>
    <row r="244" spans="1:9" x14ac:dyDescent="0.25">
      <c r="A244" s="125">
        <f t="shared" si="3"/>
        <v>-242</v>
      </c>
      <c r="B244" s="126">
        <f xml:space="preserve"> TRUNC(RTD("cqg.rtd",,"StudyData", $K$2, "Bar", "", "Time", $J$2,$A244, $O$2, "", "","False"))</f>
        <v>37592</v>
      </c>
      <c r="C244" s="127">
        <f xml:space="preserve"> RTD("cqg.rtd",,"StudyData", $K$2, "Bar", "", "Open", $J$2, $A244, $O$2,$N$2,,$L$2,$M$2)</f>
        <v>579.5</v>
      </c>
      <c r="D244" s="127">
        <f xml:space="preserve"> RTD("cqg.rtd",,"StudyData", $K$2, "Bar", "", "High", $J$2, $A244, $O$2,$N$2,,$L$2,$M$2)</f>
        <v>587.5</v>
      </c>
      <c r="E244" s="127">
        <f xml:space="preserve"> RTD("cqg.rtd",,"StudyData", $K$2, "Bar", "", "Low", $J$2, $A244, $O$2,$N$2,,$L$2,$M$2)</f>
        <v>552.25</v>
      </c>
      <c r="F244" s="127">
        <f xml:space="preserve"> RTD("cqg.rtd",,"StudyData", $K$2, "Bar", "", "Close", $J$2, $A244, $O$2,$N$2,,$L$2,$M$2)</f>
        <v>565</v>
      </c>
      <c r="H244" s="128"/>
      <c r="I244" s="122"/>
    </row>
    <row r="245" spans="1:9" x14ac:dyDescent="0.25">
      <c r="A245" s="125">
        <f t="shared" si="3"/>
        <v>-243</v>
      </c>
      <c r="B245" s="126">
        <f xml:space="preserve"> TRUNC(RTD("cqg.rtd",,"StudyData", $K$2, "Bar", "", "Time", $J$2,$A245, $O$2, "", "","False"))</f>
        <v>37561</v>
      </c>
      <c r="C245" s="127">
        <f xml:space="preserve"> RTD("cqg.rtd",,"StudyData", $K$2, "Bar", "", "Open", $J$2, $A245, $O$2,$N$2,,$L$2,$M$2)</f>
        <v>566</v>
      </c>
      <c r="D245" s="127">
        <f xml:space="preserve"> RTD("cqg.rtd",,"StudyData", $K$2, "Bar", "", "High", $J$2, $A245, $O$2,$N$2,,$L$2,$M$2)</f>
        <v>581.5</v>
      </c>
      <c r="E245" s="127">
        <f xml:space="preserve"> RTD("cqg.rtd",,"StudyData", $K$2, "Bar", "", "Low", $J$2, $A245, $O$2,$N$2,,$L$2,$M$2)</f>
        <v>554</v>
      </c>
      <c r="F245" s="127">
        <f xml:space="preserve"> RTD("cqg.rtd",,"StudyData", $K$2, "Bar", "", "Close", $J$2, $A245, $O$2,$N$2,,$L$2,$M$2)</f>
        <v>578.75</v>
      </c>
      <c r="H245" s="128"/>
      <c r="I245" s="122"/>
    </row>
    <row r="246" spans="1:9" x14ac:dyDescent="0.25">
      <c r="A246" s="125">
        <f t="shared" si="3"/>
        <v>-244</v>
      </c>
      <c r="B246" s="126">
        <f xml:space="preserve"> TRUNC(RTD("cqg.rtd",,"StudyData", $K$2, "Bar", "", "Time", $J$2,$A246, $O$2, "", "","False"))</f>
        <v>37530</v>
      </c>
      <c r="C246" s="127">
        <f xml:space="preserve"> RTD("cqg.rtd",,"StudyData", $K$2, "Bar", "", "Open", $J$2, $A246, $O$2,$N$2,,$L$2,$M$2)</f>
        <v>545.75</v>
      </c>
      <c r="D246" s="127">
        <f xml:space="preserve"> RTD("cqg.rtd",,"StudyData", $K$2, "Bar", "", "High", $J$2, $A246, $O$2,$N$2,,$L$2,$M$2)</f>
        <v>568.75</v>
      </c>
      <c r="E246" s="127">
        <f xml:space="preserve"> RTD("cqg.rtd",,"StudyData", $K$2, "Bar", "", "Low", $J$2, $A246, $O$2,$N$2,,$L$2,$M$2)</f>
        <v>522</v>
      </c>
      <c r="F246" s="127">
        <f xml:space="preserve"> RTD("cqg.rtd",,"StudyData", $K$2, "Bar", "", "Close", $J$2, $A246, $O$2,$N$2,,$L$2,$M$2)</f>
        <v>566.5</v>
      </c>
      <c r="H246" s="128"/>
      <c r="I246" s="122"/>
    </row>
    <row r="247" spans="1:9" x14ac:dyDescent="0.25">
      <c r="A247" s="125">
        <f t="shared" si="3"/>
        <v>-245</v>
      </c>
      <c r="B247" s="126">
        <f xml:space="preserve"> TRUNC(RTD("cqg.rtd",,"StudyData", $K$2, "Bar", "", "Time", $J$2,$A247, $O$2, "", "","False"))</f>
        <v>37502</v>
      </c>
      <c r="C247" s="127">
        <f xml:space="preserve"> RTD("cqg.rtd",,"StudyData", $K$2, "Bar", "", "Open", $J$2, $A247, $O$2,$N$2,,$L$2,$M$2)</f>
        <v>551</v>
      </c>
      <c r="D247" s="127">
        <f xml:space="preserve"> RTD("cqg.rtd",,"StudyData", $K$2, "Bar", "", "High", $J$2, $A247, $O$2,$N$2,,$L$2,$M$2)</f>
        <v>591</v>
      </c>
      <c r="E247" s="127">
        <f xml:space="preserve"> RTD("cqg.rtd",,"StudyData", $K$2, "Bar", "", "Low", $J$2, $A247, $O$2,$N$2,,$L$2,$M$2)</f>
        <v>544.75</v>
      </c>
      <c r="F247" s="127">
        <f xml:space="preserve"> RTD("cqg.rtd",,"StudyData", $K$2, "Bar", "", "Close", $J$2, $A247, $O$2,$N$2,,$L$2,$M$2)</f>
        <v>545.75</v>
      </c>
      <c r="H247" s="128"/>
      <c r="I247" s="122"/>
    </row>
    <row r="248" spans="1:9" x14ac:dyDescent="0.25">
      <c r="A248" s="125">
        <f t="shared" si="3"/>
        <v>-246</v>
      </c>
      <c r="B248" s="126">
        <f xml:space="preserve"> TRUNC(RTD("cqg.rtd",,"StudyData", $K$2, "Bar", "", "Time", $J$2,$A248, $O$2, "", "","False"))</f>
        <v>37469</v>
      </c>
      <c r="C248" s="127">
        <f xml:space="preserve"> RTD("cqg.rtd",,"StudyData", $K$2, "Bar", "", "Open", $J$2, $A248, $O$2,$N$2,,$L$2,$M$2)</f>
        <v>537.25</v>
      </c>
      <c r="D248" s="127">
        <f xml:space="preserve"> RTD("cqg.rtd",,"StudyData", $K$2, "Bar", "", "High", $J$2, $A248, $O$2,$N$2,,$L$2,$M$2)</f>
        <v>579.5</v>
      </c>
      <c r="E248" s="127">
        <f xml:space="preserve"> RTD("cqg.rtd",,"StudyData", $K$2, "Bar", "", "Low", $J$2, $A248, $O$2,$N$2,,$L$2,$M$2)</f>
        <v>517.5</v>
      </c>
      <c r="F248" s="127">
        <f xml:space="preserve"> RTD("cqg.rtd",,"StudyData", $K$2, "Bar", "", "Close", $J$2, $A248, $O$2,$N$2,,$L$2,$M$2)</f>
        <v>544.75</v>
      </c>
      <c r="H248" s="128"/>
      <c r="I248" s="122"/>
    </row>
    <row r="249" spans="1:9" x14ac:dyDescent="0.25">
      <c r="A249" s="125">
        <f t="shared" si="3"/>
        <v>-247</v>
      </c>
      <c r="B249" s="126">
        <f xml:space="preserve"> TRUNC(RTD("cqg.rtd",,"StudyData", $K$2, "Bar", "", "Time", $J$2,$A249, $O$2, "", "","False"))</f>
        <v>37438</v>
      </c>
      <c r="C249" s="127">
        <f xml:space="preserve"> RTD("cqg.rtd",,"StudyData", $K$2, "Bar", "", "Open", $J$2, $A249, $O$2,$N$2,,$L$2,$M$2)</f>
        <v>510</v>
      </c>
      <c r="D249" s="127">
        <f xml:space="preserve"> RTD("cqg.rtd",,"StudyData", $K$2, "Bar", "", "High", $J$2, $A249, $O$2,$N$2,,$L$2,$M$2)</f>
        <v>565</v>
      </c>
      <c r="E249" s="127">
        <f xml:space="preserve"> RTD("cqg.rtd",,"StudyData", $K$2, "Bar", "", "Low", $J$2, $A249, $O$2,$N$2,,$L$2,$M$2)</f>
        <v>498</v>
      </c>
      <c r="F249" s="127">
        <f xml:space="preserve"> RTD("cqg.rtd",,"StudyData", $K$2, "Bar", "", "Close", $J$2, $A249, $O$2,$N$2,,$L$2,$M$2)</f>
        <v>536.5</v>
      </c>
      <c r="H249" s="128"/>
      <c r="I249" s="122"/>
    </row>
    <row r="250" spans="1:9" x14ac:dyDescent="0.25">
      <c r="A250" s="125">
        <f t="shared" si="3"/>
        <v>-248</v>
      </c>
      <c r="B250" s="126">
        <f xml:space="preserve"> TRUNC(RTD("cqg.rtd",,"StudyData", $K$2, "Bar", "", "Time", $J$2,$A250, $O$2, "", "","False"))</f>
        <v>37410</v>
      </c>
      <c r="C250" s="127">
        <f xml:space="preserve"> RTD("cqg.rtd",,"StudyData", $K$2, "Bar", "", "Open", $J$2, $A250, $O$2,$N$2,,$L$2,$M$2)</f>
        <v>506.75</v>
      </c>
      <c r="D250" s="127">
        <f xml:space="preserve"> RTD("cqg.rtd",,"StudyData", $K$2, "Bar", "", "High", $J$2, $A250, $O$2,$N$2,,$L$2,$M$2)</f>
        <v>519.5</v>
      </c>
      <c r="E250" s="127">
        <f xml:space="preserve"> RTD("cqg.rtd",,"StudyData", $K$2, "Bar", "", "Low", $J$2, $A250, $O$2,$N$2,,$L$2,$M$2)</f>
        <v>485.75</v>
      </c>
      <c r="F250" s="127">
        <f xml:space="preserve"> RTD("cqg.rtd",,"StudyData", $K$2, "Bar", "", "Close", $J$2, $A250, $O$2,$N$2,,$L$2,$M$2)</f>
        <v>506.75</v>
      </c>
      <c r="H250" s="128"/>
      <c r="I250" s="122"/>
    </row>
    <row r="251" spans="1:9" x14ac:dyDescent="0.25">
      <c r="A251" s="125">
        <f t="shared" si="3"/>
        <v>-249</v>
      </c>
      <c r="B251" s="126">
        <f xml:space="preserve"> TRUNC(RTD("cqg.rtd",,"StudyData", $K$2, "Bar", "", "Time", $J$2,$A251, $O$2, "", "","False"))</f>
        <v>37377</v>
      </c>
      <c r="C251" s="127">
        <f xml:space="preserve"> RTD("cqg.rtd",,"StudyData", $K$2, "Bar", "", "Open", $J$2, $A251, $O$2,$N$2,,$L$2,$M$2)</f>
        <v>466.5</v>
      </c>
      <c r="D251" s="127">
        <f xml:space="preserve"> RTD("cqg.rtd",,"StudyData", $K$2, "Bar", "", "High", $J$2, $A251, $O$2,$N$2,,$L$2,$M$2)</f>
        <v>510.75</v>
      </c>
      <c r="E251" s="127">
        <f xml:space="preserve"> RTD("cqg.rtd",,"StudyData", $K$2, "Bar", "", "Low", $J$2, $A251, $O$2,$N$2,,$L$2,$M$2)</f>
        <v>457</v>
      </c>
      <c r="F251" s="127">
        <f xml:space="preserve"> RTD("cqg.rtd",,"StudyData", $K$2, "Bar", "", "Close", $J$2, $A251, $O$2,$N$2,,$L$2,$M$2)</f>
        <v>508.75</v>
      </c>
      <c r="H251" s="128"/>
      <c r="I251" s="122"/>
    </row>
    <row r="252" spans="1:9" x14ac:dyDescent="0.25">
      <c r="A252" s="125">
        <f t="shared" si="3"/>
        <v>-250</v>
      </c>
      <c r="B252" s="126">
        <f xml:space="preserve"> TRUNC(RTD("cqg.rtd",,"StudyData", $K$2, "Bar", "", "Time", $J$2,$A252, $O$2, "", "","False"))</f>
        <v>37347</v>
      </c>
      <c r="C252" s="127">
        <f xml:space="preserve"> RTD("cqg.rtd",,"StudyData", $K$2, "Bar", "", "Open", $J$2, $A252, $O$2,$N$2,,$L$2,$M$2)</f>
        <v>475</v>
      </c>
      <c r="D252" s="127">
        <f xml:space="preserve"> RTD("cqg.rtd",,"StudyData", $K$2, "Bar", "", "High", $J$2, $A252, $O$2,$N$2,,$L$2,$M$2)</f>
        <v>484</v>
      </c>
      <c r="E252" s="127">
        <f xml:space="preserve"> RTD("cqg.rtd",,"StudyData", $K$2, "Bar", "", "Low", $J$2, $A252, $O$2,$N$2,,$L$2,$M$2)</f>
        <v>453</v>
      </c>
      <c r="F252" s="127">
        <f xml:space="preserve"> RTD("cqg.rtd",,"StudyData", $K$2, "Bar", "", "Close", $J$2, $A252, $O$2,$N$2,,$L$2,$M$2)</f>
        <v>466.75</v>
      </c>
      <c r="H252" s="128"/>
      <c r="I252" s="122"/>
    </row>
    <row r="253" spans="1:9" x14ac:dyDescent="0.25">
      <c r="A253" s="125">
        <f t="shared" si="3"/>
        <v>-251</v>
      </c>
      <c r="B253" s="126">
        <f xml:space="preserve"> TRUNC(RTD("cqg.rtd",,"StudyData", $K$2, "Bar", "", "Time", $J$2,$A253, $O$2, "", "","False"))</f>
        <v>37316</v>
      </c>
      <c r="C253" s="127">
        <f xml:space="preserve"> RTD("cqg.rtd",,"StudyData", $K$2, "Bar", "", "Open", $J$2, $A253, $O$2,$N$2,,$L$2,$M$2)</f>
        <v>440.5</v>
      </c>
      <c r="D253" s="127">
        <f xml:space="preserve"> RTD("cqg.rtd",,"StudyData", $K$2, "Bar", "", "High", $J$2, $A253, $O$2,$N$2,,$L$2,$M$2)</f>
        <v>480.5</v>
      </c>
      <c r="E253" s="127">
        <f xml:space="preserve"> RTD("cqg.rtd",,"StudyData", $K$2, "Bar", "", "Low", $J$2, $A253, $O$2,$N$2,,$L$2,$M$2)</f>
        <v>439.5</v>
      </c>
      <c r="F253" s="127">
        <f xml:space="preserve"> RTD("cqg.rtd",,"StudyData", $K$2, "Bar", "", "Close", $J$2, $A253, $O$2,$N$2,,$L$2,$M$2)</f>
        <v>476.25</v>
      </c>
      <c r="H253" s="128"/>
      <c r="I253" s="122"/>
    </row>
    <row r="254" spans="1:9" x14ac:dyDescent="0.25">
      <c r="A254" s="125">
        <f t="shared" si="3"/>
        <v>-252</v>
      </c>
      <c r="B254" s="126">
        <f xml:space="preserve"> TRUNC(RTD("cqg.rtd",,"StudyData", $K$2, "Bar", "", "Time", $J$2,$A254, $O$2, "", "","False"))</f>
        <v>37288</v>
      </c>
      <c r="C254" s="127">
        <f xml:space="preserve"> RTD("cqg.rtd",,"StudyData", $K$2, "Bar", "", "Open", $J$2, $A254, $O$2,$N$2,,$L$2,$M$2)</f>
        <v>430.25</v>
      </c>
      <c r="D254" s="127">
        <f xml:space="preserve"> RTD("cqg.rtd",,"StudyData", $K$2, "Bar", "", "High", $J$2, $A254, $O$2,$N$2,,$L$2,$M$2)</f>
        <v>449.75</v>
      </c>
      <c r="E254" s="127">
        <f xml:space="preserve"> RTD("cqg.rtd",,"StudyData", $K$2, "Bar", "", "Low", $J$2, $A254, $O$2,$N$2,,$L$2,$M$2)</f>
        <v>425.25</v>
      </c>
      <c r="F254" s="127">
        <f xml:space="preserve"> RTD("cqg.rtd",,"StudyData", $K$2, "Bar", "", "Close", $J$2, $A254, $O$2,$N$2,,$L$2,$M$2)</f>
        <v>440.25</v>
      </c>
      <c r="H254" s="128"/>
      <c r="I254" s="122"/>
    </row>
    <row r="255" spans="1:9" x14ac:dyDescent="0.25">
      <c r="A255" s="125">
        <f t="shared" si="3"/>
        <v>-253</v>
      </c>
      <c r="B255" s="126">
        <f xml:space="preserve"> TRUNC(RTD("cqg.rtd",,"StudyData", $K$2, "Bar", "", "Time", $J$2,$A255, $O$2, "", "","False"))</f>
        <v>37258</v>
      </c>
      <c r="C255" s="127">
        <f xml:space="preserve"> RTD("cqg.rtd",,"StudyData", $K$2, "Bar", "", "Open", $J$2, $A255, $O$2,$N$2,,$L$2,$M$2)</f>
        <v>422</v>
      </c>
      <c r="D255" s="127">
        <f xml:space="preserve"> RTD("cqg.rtd",,"StudyData", $K$2, "Bar", "", "High", $J$2, $A255, $O$2,$N$2,,$L$2,$M$2)</f>
        <v>454.5</v>
      </c>
      <c r="E255" s="127">
        <f xml:space="preserve"> RTD("cqg.rtd",,"StudyData", $K$2, "Bar", "", "Low", $J$2, $A255, $O$2,$N$2,,$L$2,$M$2)</f>
        <v>415.75</v>
      </c>
      <c r="F255" s="127">
        <f xml:space="preserve"> RTD("cqg.rtd",,"StudyData", $K$2, "Bar", "", "Close", $J$2, $A255, $O$2,$N$2,,$L$2,$M$2)</f>
        <v>430.25</v>
      </c>
      <c r="H255" s="128"/>
      <c r="I255" s="122"/>
    </row>
    <row r="256" spans="1:9" x14ac:dyDescent="0.25">
      <c r="A256" s="125">
        <f t="shared" si="3"/>
        <v>-254</v>
      </c>
      <c r="B256" s="126">
        <f xml:space="preserve"> TRUNC(RTD("cqg.rtd",,"StudyData", $K$2, "Bar", "", "Time", $J$2,$A256, $O$2, "", "","False"))</f>
        <v>37228</v>
      </c>
      <c r="C256" s="127">
        <f xml:space="preserve"> RTD("cqg.rtd",,"StudyData", $K$2, "Bar", "", "Open", $J$2, $A256, $O$2,$N$2,,$L$2,$M$2)</f>
        <v>444</v>
      </c>
      <c r="D256" s="127">
        <f xml:space="preserve"> RTD("cqg.rtd",,"StudyData", $K$2, "Bar", "", "High", $J$2, $A256, $O$2,$N$2,,$L$2,$M$2)</f>
        <v>448.75</v>
      </c>
      <c r="E256" s="127">
        <f xml:space="preserve"> RTD("cqg.rtd",,"StudyData", $K$2, "Bar", "", "Low", $J$2, $A256, $O$2,$N$2,,$L$2,$M$2)</f>
        <v>421</v>
      </c>
      <c r="F256" s="127">
        <f xml:space="preserve"> RTD("cqg.rtd",,"StudyData", $K$2, "Bar", "", "Close", $J$2, $A256, $O$2,$N$2,,$L$2,$M$2)</f>
        <v>422.25</v>
      </c>
      <c r="H256" s="128"/>
      <c r="I256" s="122"/>
    </row>
    <row r="257" spans="1:9" x14ac:dyDescent="0.25">
      <c r="A257" s="125">
        <f t="shared" si="3"/>
        <v>-255</v>
      </c>
      <c r="B257" s="126">
        <f xml:space="preserve"> TRUNC(RTD("cqg.rtd",,"StudyData", $K$2, "Bar", "", "Time", $J$2,$A257, $O$2, "", "","False"))</f>
        <v>37196</v>
      </c>
      <c r="C257" s="127">
        <f xml:space="preserve"> RTD("cqg.rtd",,"StudyData", $K$2, "Bar", "", "Open", $J$2, $A257, $O$2,$N$2,,$L$2,$M$2)</f>
        <v>428</v>
      </c>
      <c r="D257" s="127">
        <f xml:space="preserve"> RTD("cqg.rtd",,"StudyData", $K$2, "Bar", "", "High", $J$2, $A257, $O$2,$N$2,,$L$2,$M$2)</f>
        <v>454.75</v>
      </c>
      <c r="E257" s="127">
        <f xml:space="preserve"> RTD("cqg.rtd",,"StudyData", $K$2, "Bar", "", "Low", $J$2, $A257, $O$2,$N$2,,$L$2,$M$2)</f>
        <v>428</v>
      </c>
      <c r="F257" s="127">
        <f xml:space="preserve"> RTD("cqg.rtd",,"StudyData", $K$2, "Bar", "", "Close", $J$2, $A257, $O$2,$N$2,,$L$2,$M$2)</f>
        <v>444.5</v>
      </c>
      <c r="H257" s="128"/>
      <c r="I257" s="122"/>
    </row>
    <row r="258" spans="1:9" x14ac:dyDescent="0.25">
      <c r="A258" s="125">
        <f t="shared" si="3"/>
        <v>-256</v>
      </c>
      <c r="B258" s="126">
        <f xml:space="preserve"> TRUNC(RTD("cqg.rtd",,"StudyData", $K$2, "Bar", "", "Time", $J$2,$A258, $O$2, "", "","False"))</f>
        <v>37165</v>
      </c>
      <c r="C258" s="127">
        <f xml:space="preserve"> RTD("cqg.rtd",,"StudyData", $K$2, "Bar", "", "Open", $J$2, $A258, $O$2,$N$2,,$L$2,$M$2)</f>
        <v>450.5</v>
      </c>
      <c r="D258" s="127">
        <f xml:space="preserve"> RTD("cqg.rtd",,"StudyData", $K$2, "Bar", "", "High", $J$2, $A258, $O$2,$N$2,,$L$2,$M$2)</f>
        <v>458</v>
      </c>
      <c r="E258" s="127">
        <f xml:space="preserve"> RTD("cqg.rtd",,"StudyData", $K$2, "Bar", "", "Low", $J$2, $A258, $O$2,$N$2,,$L$2,$M$2)</f>
        <v>419.75</v>
      </c>
      <c r="F258" s="127">
        <f xml:space="preserve"> RTD("cqg.rtd",,"StudyData", $K$2, "Bar", "", "Close", $J$2, $A258, $O$2,$N$2,,$L$2,$M$2)</f>
        <v>428.5</v>
      </c>
      <c r="H258" s="128"/>
      <c r="I258" s="122"/>
    </row>
    <row r="259" spans="1:9" x14ac:dyDescent="0.25">
      <c r="A259" s="125">
        <f t="shared" si="3"/>
        <v>-257</v>
      </c>
      <c r="B259" s="126">
        <f xml:space="preserve"> TRUNC(RTD("cqg.rtd",,"StudyData", $K$2, "Bar", "", "Time", $J$2,$A259, $O$2, "", "","False"))</f>
        <v>37138</v>
      </c>
      <c r="C259" s="127">
        <f xml:space="preserve"> RTD("cqg.rtd",,"StudyData", $K$2, "Bar", "", "Open", $J$2, $A259, $O$2,$N$2,,$L$2,$M$2)</f>
        <v>486</v>
      </c>
      <c r="D259" s="127">
        <f xml:space="preserve"> RTD("cqg.rtd",,"StudyData", $K$2, "Bar", "", "High", $J$2, $A259, $O$2,$N$2,,$L$2,$M$2)</f>
        <v>487</v>
      </c>
      <c r="E259" s="127">
        <f xml:space="preserve"> RTD("cqg.rtd",,"StudyData", $K$2, "Bar", "", "Low", $J$2, $A259, $O$2,$N$2,,$L$2,$M$2)</f>
        <v>450.5</v>
      </c>
      <c r="F259" s="127">
        <f xml:space="preserve"> RTD("cqg.rtd",,"StudyData", $K$2, "Bar", "", "Close", $J$2, $A259, $O$2,$N$2,,$L$2,$M$2)</f>
        <v>451.25</v>
      </c>
      <c r="H259" s="128"/>
      <c r="I259" s="122"/>
    </row>
    <row r="260" spans="1:9" x14ac:dyDescent="0.25">
      <c r="A260" s="125">
        <f t="shared" ref="A260:A301" si="4">A259-1</f>
        <v>-258</v>
      </c>
      <c r="B260" s="126">
        <f xml:space="preserve"> TRUNC(RTD("cqg.rtd",,"StudyData", $K$2, "Bar", "", "Time", $J$2,$A260, $O$2, "", "","False"))</f>
        <v>37104</v>
      </c>
      <c r="C260" s="127">
        <f xml:space="preserve"> RTD("cqg.rtd",,"StudyData", $K$2, "Bar", "", "Open", $J$2, $A260, $O$2,$N$2,,$L$2,$M$2)</f>
        <v>513.25</v>
      </c>
      <c r="D260" s="127">
        <f xml:space="preserve"> RTD("cqg.rtd",,"StudyData", $K$2, "Bar", "", "High", $J$2, $A260, $O$2,$N$2,,$L$2,$M$2)</f>
        <v>520</v>
      </c>
      <c r="E260" s="127">
        <f xml:space="preserve"> RTD("cqg.rtd",,"StudyData", $K$2, "Bar", "", "Low", $J$2, $A260, $O$2,$N$2,,$L$2,$M$2)</f>
        <v>473.5</v>
      </c>
      <c r="F260" s="127">
        <f xml:space="preserve"> RTD("cqg.rtd",,"StudyData", $K$2, "Bar", "", "Close", $J$2, $A260, $O$2,$N$2,,$L$2,$M$2)</f>
        <v>486</v>
      </c>
      <c r="H260" s="128"/>
      <c r="I260" s="122"/>
    </row>
    <row r="261" spans="1:9" x14ac:dyDescent="0.25">
      <c r="A261" s="125">
        <f t="shared" si="4"/>
        <v>-259</v>
      </c>
      <c r="B261" s="126">
        <f xml:space="preserve"> TRUNC(RTD("cqg.rtd",,"StudyData", $K$2, "Bar", "", "Time", $J$2,$A261, $O$2, "", "","False"))</f>
        <v>37074</v>
      </c>
      <c r="C261" s="127">
        <f xml:space="preserve"> RTD("cqg.rtd",,"StudyData", $K$2, "Bar", "", "Open", $J$2, $A261, $O$2,$N$2,,$L$2,$M$2)</f>
        <v>479</v>
      </c>
      <c r="D261" s="127">
        <f xml:space="preserve"> RTD("cqg.rtd",,"StudyData", $K$2, "Bar", "", "High", $J$2, $A261, $O$2,$N$2,,$L$2,$M$2)</f>
        <v>538</v>
      </c>
      <c r="E261" s="127">
        <f xml:space="preserve"> RTD("cqg.rtd",,"StudyData", $K$2, "Bar", "", "Low", $J$2, $A261, $O$2,$N$2,,$L$2,$M$2)</f>
        <v>470.25</v>
      </c>
      <c r="F261" s="127">
        <f xml:space="preserve"> RTD("cqg.rtd",,"StudyData", $K$2, "Bar", "", "Close", $J$2, $A261, $O$2,$N$2,,$L$2,$M$2)</f>
        <v>512.5</v>
      </c>
      <c r="H261" s="128"/>
      <c r="I261" s="122"/>
    </row>
    <row r="262" spans="1:9" x14ac:dyDescent="0.25">
      <c r="A262" s="125">
        <f t="shared" si="4"/>
        <v>-260</v>
      </c>
      <c r="B262" s="126">
        <f xml:space="preserve"> TRUNC(RTD("cqg.rtd",,"StudyData", $K$2, "Bar", "", "Time", $J$2,$A262, $O$2, "", "","False"))</f>
        <v>37043</v>
      </c>
      <c r="C262" s="127">
        <f xml:space="preserve"> RTD("cqg.rtd",,"StudyData", $K$2, "Bar", "", "Open", $J$2, $A262, $O$2,$N$2,,$L$2,$M$2)</f>
        <v>450.5</v>
      </c>
      <c r="D262" s="127">
        <f xml:space="preserve"> RTD("cqg.rtd",,"StudyData", $K$2, "Bar", "", "High", $J$2, $A262, $O$2,$N$2,,$L$2,$M$2)</f>
        <v>488</v>
      </c>
      <c r="E262" s="127">
        <f xml:space="preserve"> RTD("cqg.rtd",,"StudyData", $K$2, "Bar", "", "Low", $J$2, $A262, $O$2,$N$2,,$L$2,$M$2)</f>
        <v>448.75</v>
      </c>
      <c r="F262" s="127">
        <f xml:space="preserve"> RTD("cqg.rtd",,"StudyData", $K$2, "Bar", "", "Close", $J$2, $A262, $O$2,$N$2,,$L$2,$M$2)</f>
        <v>482.5</v>
      </c>
      <c r="H262" s="128"/>
      <c r="I262" s="122"/>
    </row>
    <row r="263" spans="1:9" x14ac:dyDescent="0.25">
      <c r="A263" s="125">
        <f t="shared" si="4"/>
        <v>-261</v>
      </c>
      <c r="B263" s="126">
        <f xml:space="preserve"> TRUNC(RTD("cqg.rtd",,"StudyData", $K$2, "Bar", "", "Time", $J$2,$A263, $O$2, "", "","False"))</f>
        <v>37012</v>
      </c>
      <c r="C263" s="127">
        <f xml:space="preserve"> RTD("cqg.rtd",,"StudyData", $K$2, "Bar", "", "Open", $J$2, $A263, $O$2,$N$2,,$L$2,$M$2)</f>
        <v>437.5</v>
      </c>
      <c r="D263" s="127">
        <f xml:space="preserve"> RTD("cqg.rtd",,"StudyData", $K$2, "Bar", "", "High", $J$2, $A263, $O$2,$N$2,,$L$2,$M$2)</f>
        <v>453.75</v>
      </c>
      <c r="E263" s="127">
        <f xml:space="preserve"> RTD("cqg.rtd",,"StudyData", $K$2, "Bar", "", "Low", $J$2, $A263, $O$2,$N$2,,$L$2,$M$2)</f>
        <v>434</v>
      </c>
      <c r="F263" s="127">
        <f xml:space="preserve"> RTD("cqg.rtd",,"StudyData", $K$2, "Bar", "", "Close", $J$2, $A263, $O$2,$N$2,,$L$2,$M$2)</f>
        <v>451</v>
      </c>
      <c r="H263" s="128"/>
      <c r="I263" s="122"/>
    </row>
    <row r="264" spans="1:9" x14ac:dyDescent="0.25">
      <c r="A264" s="125">
        <f t="shared" si="4"/>
        <v>-262</v>
      </c>
      <c r="B264" s="126">
        <f xml:space="preserve"> TRUNC(RTD("cqg.rtd",,"StudyData", $K$2, "Bar", "", "Time", $J$2,$A264, $O$2, "", "","False"))</f>
        <v>36983</v>
      </c>
      <c r="C264" s="127">
        <f xml:space="preserve"> RTD("cqg.rtd",,"StudyData", $K$2, "Bar", "", "Open", $J$2, $A264, $O$2,$N$2,,$L$2,$M$2)</f>
        <v>432.75</v>
      </c>
      <c r="D264" s="127">
        <f xml:space="preserve"> RTD("cqg.rtd",,"StudyData", $K$2, "Bar", "", "High", $J$2, $A264, $O$2,$N$2,,$L$2,$M$2)</f>
        <v>449</v>
      </c>
      <c r="E264" s="127">
        <f xml:space="preserve"> RTD("cqg.rtd",,"StudyData", $K$2, "Bar", "", "Low", $J$2, $A264, $O$2,$N$2,,$L$2,$M$2)</f>
        <v>421.25</v>
      </c>
      <c r="F264" s="127">
        <f xml:space="preserve"> RTD("cqg.rtd",,"StudyData", $K$2, "Bar", "", "Close", $J$2, $A264, $O$2,$N$2,,$L$2,$M$2)</f>
        <v>438</v>
      </c>
      <c r="H264" s="128"/>
      <c r="I264" s="122"/>
    </row>
    <row r="265" spans="1:9" x14ac:dyDescent="0.25">
      <c r="A265" s="125">
        <f t="shared" si="4"/>
        <v>-263</v>
      </c>
      <c r="B265" s="126">
        <f xml:space="preserve"> TRUNC(RTD("cqg.rtd",,"StudyData", $K$2, "Bar", "", "Time", $J$2,$A265, $O$2, "", "","False"))</f>
        <v>36951</v>
      </c>
      <c r="C265" s="127">
        <f xml:space="preserve"> RTD("cqg.rtd",,"StudyData", $K$2, "Bar", "", "Open", $J$2, $A265, $O$2,$N$2,,$L$2,$M$2)</f>
        <v>455.5</v>
      </c>
      <c r="D265" s="127">
        <f xml:space="preserve"> RTD("cqg.rtd",,"StudyData", $K$2, "Bar", "", "High", $J$2, $A265, $O$2,$N$2,,$L$2,$M$2)</f>
        <v>470</v>
      </c>
      <c r="E265" s="127">
        <f xml:space="preserve"> RTD("cqg.rtd",,"StudyData", $K$2, "Bar", "", "Low", $J$2, $A265, $O$2,$N$2,,$L$2,$M$2)</f>
        <v>428</v>
      </c>
      <c r="F265" s="127">
        <f xml:space="preserve"> RTD("cqg.rtd",,"StudyData", $K$2, "Bar", "", "Close", $J$2, $A265, $O$2,$N$2,,$L$2,$M$2)</f>
        <v>428.5</v>
      </c>
      <c r="H265" s="128"/>
      <c r="I265" s="122"/>
    </row>
    <row r="266" spans="1:9" x14ac:dyDescent="0.25">
      <c r="A266" s="125">
        <f t="shared" si="4"/>
        <v>-264</v>
      </c>
      <c r="B266" s="126">
        <f xml:space="preserve"> TRUNC(RTD("cqg.rtd",,"StudyData", $K$2, "Bar", "", "Time", $J$2,$A266, $O$2, "", "","False"))</f>
        <v>36923</v>
      </c>
      <c r="C266" s="127">
        <f xml:space="preserve"> RTD("cqg.rtd",,"StudyData", $K$2, "Bar", "", "Open", $J$2, $A266, $O$2,$N$2,,$L$2,$M$2)</f>
        <v>459</v>
      </c>
      <c r="D266" s="127">
        <f xml:space="preserve"> RTD("cqg.rtd",,"StudyData", $K$2, "Bar", "", "High", $J$2, $A266, $O$2,$N$2,,$L$2,$M$2)</f>
        <v>469.5</v>
      </c>
      <c r="E266" s="127">
        <f xml:space="preserve"> RTD("cqg.rtd",,"StudyData", $K$2, "Bar", "", "Low", $J$2, $A266, $O$2,$N$2,,$L$2,$M$2)</f>
        <v>444.75</v>
      </c>
      <c r="F266" s="127">
        <f xml:space="preserve"> RTD("cqg.rtd",,"StudyData", $K$2, "Bar", "", "Close", $J$2, $A266, $O$2,$N$2,,$L$2,$M$2)</f>
        <v>455.75</v>
      </c>
      <c r="H266" s="128"/>
      <c r="I266" s="122"/>
    </row>
    <row r="267" spans="1:9" x14ac:dyDescent="0.25">
      <c r="A267" s="125">
        <f t="shared" si="4"/>
        <v>-265</v>
      </c>
      <c r="B267" s="126">
        <f xml:space="preserve"> TRUNC(RTD("cqg.rtd",,"StudyData", $K$2, "Bar", "", "Time", $J$2,$A267, $O$2, "", "","False"))</f>
        <v>36893</v>
      </c>
      <c r="C267" s="127">
        <f xml:space="preserve"> RTD("cqg.rtd",,"StudyData", $K$2, "Bar", "", "Open", $J$2, $A267, $O$2,$N$2,,$L$2,$M$2)</f>
        <v>510</v>
      </c>
      <c r="D267" s="127">
        <f xml:space="preserve"> RTD("cqg.rtd",,"StudyData", $K$2, "Bar", "", "High", $J$2, $A267, $O$2,$N$2,,$L$2,$M$2)</f>
        <v>510.5</v>
      </c>
      <c r="E267" s="127">
        <f xml:space="preserve"> RTD("cqg.rtd",,"StudyData", $K$2, "Bar", "", "Low", $J$2, $A267, $O$2,$N$2,,$L$2,$M$2)</f>
        <v>456.25</v>
      </c>
      <c r="F267" s="127">
        <f xml:space="preserve"> RTD("cqg.rtd",,"StudyData", $K$2, "Bar", "", "Close", $J$2, $A267, $O$2,$N$2,,$L$2,$M$2)</f>
        <v>459.5</v>
      </c>
      <c r="H267" s="128"/>
      <c r="I267" s="122"/>
    </row>
    <row r="268" spans="1:9" x14ac:dyDescent="0.25">
      <c r="A268" s="125">
        <f t="shared" si="4"/>
        <v>-266</v>
      </c>
      <c r="B268" s="126">
        <f xml:space="preserve"> TRUNC(RTD("cqg.rtd",,"StudyData", $K$2, "Bar", "", "Time", $J$2,$A268, $O$2, "", "","False"))</f>
        <v>36861</v>
      </c>
      <c r="C268" s="127">
        <f xml:space="preserve"> RTD("cqg.rtd",,"StudyData", $K$2, "Bar", "", "Open", $J$2, $A268, $O$2,$N$2,,$L$2,$M$2)</f>
        <v>506.5</v>
      </c>
      <c r="D268" s="127">
        <f xml:space="preserve"> RTD("cqg.rtd",,"StudyData", $K$2, "Bar", "", "High", $J$2, $A268, $O$2,$N$2,,$L$2,$M$2)</f>
        <v>522</v>
      </c>
      <c r="E268" s="127">
        <f xml:space="preserve"> RTD("cqg.rtd",,"StudyData", $K$2, "Bar", "", "Low", $J$2, $A268, $O$2,$N$2,,$L$2,$M$2)</f>
        <v>498.25</v>
      </c>
      <c r="F268" s="127">
        <f xml:space="preserve"> RTD("cqg.rtd",,"StudyData", $K$2, "Bar", "", "Close", $J$2, $A268, $O$2,$N$2,,$L$2,$M$2)</f>
        <v>509.75</v>
      </c>
      <c r="H268" s="128"/>
      <c r="I268" s="122"/>
    </row>
    <row r="269" spans="1:9" x14ac:dyDescent="0.25">
      <c r="A269" s="125">
        <f t="shared" si="4"/>
        <v>-267</v>
      </c>
      <c r="B269" s="126">
        <f xml:space="preserve"> TRUNC(RTD("cqg.rtd",,"StudyData", $K$2, "Bar", "", "Time", $J$2,$A269, $O$2, "", "","False"))</f>
        <v>36831</v>
      </c>
      <c r="C269" s="127">
        <f xml:space="preserve"> RTD("cqg.rtd",,"StudyData", $K$2, "Bar", "", "Open", $J$2, $A269, $O$2,$N$2,,$L$2,$M$2)</f>
        <v>469.75</v>
      </c>
      <c r="D269" s="127">
        <f xml:space="preserve"> RTD("cqg.rtd",,"StudyData", $K$2, "Bar", "", "High", $J$2, $A269, $O$2,$N$2,,$L$2,$M$2)</f>
        <v>509.5</v>
      </c>
      <c r="E269" s="127">
        <f xml:space="preserve"> RTD("cqg.rtd",,"StudyData", $K$2, "Bar", "", "Low", $J$2, $A269, $O$2,$N$2,,$L$2,$M$2)</f>
        <v>469.5</v>
      </c>
      <c r="F269" s="127">
        <f xml:space="preserve"> RTD("cqg.rtd",,"StudyData", $K$2, "Bar", "", "Close", $J$2, $A269, $O$2,$N$2,,$L$2,$M$2)</f>
        <v>506</v>
      </c>
      <c r="H269" s="128"/>
      <c r="I269" s="122"/>
    </row>
    <row r="270" spans="1:9" x14ac:dyDescent="0.25">
      <c r="A270" s="125">
        <f t="shared" si="4"/>
        <v>-268</v>
      </c>
      <c r="B270" s="126">
        <f xml:space="preserve"> TRUNC(RTD("cqg.rtd",,"StudyData", $K$2, "Bar", "", "Time", $J$2,$A270, $O$2, "", "","False"))</f>
        <v>36801</v>
      </c>
      <c r="C270" s="127">
        <f xml:space="preserve"> RTD("cqg.rtd",,"StudyData", $K$2, "Bar", "", "Open", $J$2, $A270, $O$2,$N$2,,$L$2,$M$2)</f>
        <v>488.25</v>
      </c>
      <c r="D270" s="127">
        <f xml:space="preserve"> RTD("cqg.rtd",,"StudyData", $K$2, "Bar", "", "High", $J$2, $A270, $O$2,$N$2,,$L$2,$M$2)</f>
        <v>493.5</v>
      </c>
      <c r="E270" s="127">
        <f xml:space="preserve"> RTD("cqg.rtd",,"StudyData", $K$2, "Bar", "", "Low", $J$2, $A270, $O$2,$N$2,,$L$2,$M$2)</f>
        <v>453.5</v>
      </c>
      <c r="F270" s="127">
        <f xml:space="preserve"> RTD("cqg.rtd",,"StudyData", $K$2, "Bar", "", "Close", $J$2, $A270, $O$2,$N$2,,$L$2,$M$2)</f>
        <v>470.25</v>
      </c>
      <c r="H270" s="128"/>
      <c r="I270" s="122"/>
    </row>
    <row r="271" spans="1:9" x14ac:dyDescent="0.25">
      <c r="A271" s="125">
        <f t="shared" si="4"/>
        <v>-269</v>
      </c>
      <c r="B271" s="126">
        <f xml:space="preserve"> TRUNC(RTD("cqg.rtd",,"StudyData", $K$2, "Bar", "", "Time", $J$2,$A271, $O$2, "", "","False"))</f>
        <v>36770</v>
      </c>
      <c r="C271" s="127">
        <f xml:space="preserve"> RTD("cqg.rtd",,"StudyData", $K$2, "Bar", "", "Open", $J$2, $A271, $O$2,$N$2,,$L$2,$M$2)</f>
        <v>504.75</v>
      </c>
      <c r="D271" s="127">
        <f xml:space="preserve"> RTD("cqg.rtd",,"StudyData", $K$2, "Bar", "", "High", $J$2, $A271, $O$2,$N$2,,$L$2,$M$2)</f>
        <v>515.5</v>
      </c>
      <c r="E271" s="127">
        <f xml:space="preserve"> RTD("cqg.rtd",,"StudyData", $K$2, "Bar", "", "Low", $J$2, $A271, $O$2,$N$2,,$L$2,$M$2)</f>
        <v>482</v>
      </c>
      <c r="F271" s="127">
        <f xml:space="preserve"> RTD("cqg.rtd",,"StudyData", $K$2, "Bar", "", "Close", $J$2, $A271, $O$2,$N$2,,$L$2,$M$2)</f>
        <v>490.5</v>
      </c>
      <c r="H271" s="128"/>
      <c r="I271" s="122"/>
    </row>
    <row r="272" spans="1:9" x14ac:dyDescent="0.25">
      <c r="A272" s="125">
        <f t="shared" si="4"/>
        <v>-270</v>
      </c>
      <c r="B272" s="126">
        <f xml:space="preserve"> TRUNC(RTD("cqg.rtd",,"StudyData", $K$2, "Bar", "", "Time", $J$2,$A272, $O$2, "", "","False"))</f>
        <v>36739</v>
      </c>
      <c r="C272" s="127">
        <f xml:space="preserve"> RTD("cqg.rtd",,"StudyData", $K$2, "Bar", "", "Open", $J$2, $A272, $O$2,$N$2,,$L$2,$M$2)</f>
        <v>455.5</v>
      </c>
      <c r="D272" s="127">
        <f xml:space="preserve"> RTD("cqg.rtd",,"StudyData", $K$2, "Bar", "", "High", $J$2, $A272, $O$2,$N$2,,$L$2,$M$2)</f>
        <v>505.5</v>
      </c>
      <c r="E272" s="127">
        <f xml:space="preserve"> RTD("cqg.rtd",,"StudyData", $K$2, "Bar", "", "Low", $J$2, $A272, $O$2,$N$2,,$L$2,$M$2)</f>
        <v>446</v>
      </c>
      <c r="F272" s="127">
        <f xml:space="preserve"> RTD("cqg.rtd",,"StudyData", $K$2, "Bar", "", "Close", $J$2, $A272, $O$2,$N$2,,$L$2,$M$2)</f>
        <v>505</v>
      </c>
      <c r="H272" s="128"/>
      <c r="I272" s="122"/>
    </row>
    <row r="273" spans="1:9" x14ac:dyDescent="0.25">
      <c r="A273" s="125">
        <f t="shared" si="4"/>
        <v>-271</v>
      </c>
      <c r="B273" s="126">
        <f xml:space="preserve"> TRUNC(RTD("cqg.rtd",,"StudyData", $K$2, "Bar", "", "Time", $J$2,$A273, $O$2, "", "","False"))</f>
        <v>36710</v>
      </c>
      <c r="C273" s="127">
        <f xml:space="preserve"> RTD("cqg.rtd",,"StudyData", $K$2, "Bar", "", "Open", $J$2, $A273, $O$2,$N$2,,$L$2,$M$2)</f>
        <v>477</v>
      </c>
      <c r="D273" s="127">
        <f xml:space="preserve"> RTD("cqg.rtd",,"StudyData", $K$2, "Bar", "", "High", $J$2, $A273, $O$2,$N$2,,$L$2,$M$2)</f>
        <v>479.5</v>
      </c>
      <c r="E273" s="127">
        <f xml:space="preserve"> RTD("cqg.rtd",,"StudyData", $K$2, "Bar", "", "Low", $J$2, $A273, $O$2,$N$2,,$L$2,$M$2)</f>
        <v>445.5</v>
      </c>
      <c r="F273" s="127">
        <f xml:space="preserve"> RTD("cqg.rtd",,"StudyData", $K$2, "Bar", "", "Close", $J$2, $A273, $O$2,$N$2,,$L$2,$M$2)</f>
        <v>454</v>
      </c>
      <c r="H273" s="128"/>
      <c r="I273" s="122"/>
    </row>
    <row r="274" spans="1:9" x14ac:dyDescent="0.25">
      <c r="A274" s="125">
        <f t="shared" si="4"/>
        <v>-272</v>
      </c>
      <c r="B274" s="126">
        <f xml:space="preserve"> TRUNC(RTD("cqg.rtd",,"StudyData", $K$2, "Bar", "", "Time", $J$2,$A274, $O$2, "", "","False"))</f>
        <v>36678</v>
      </c>
      <c r="C274" s="127">
        <f xml:space="preserve"> RTD("cqg.rtd",,"StudyData", $K$2, "Bar", "", "Open", $J$2, $A274, $O$2,$N$2,,$L$2,$M$2)</f>
        <v>523.5</v>
      </c>
      <c r="D274" s="127">
        <f xml:space="preserve"> RTD("cqg.rtd",,"StudyData", $K$2, "Bar", "", "High", $J$2, $A274, $O$2,$N$2,,$L$2,$M$2)</f>
        <v>542</v>
      </c>
      <c r="E274" s="127">
        <f xml:space="preserve"> RTD("cqg.rtd",,"StudyData", $K$2, "Bar", "", "Low", $J$2, $A274, $O$2,$N$2,,$L$2,$M$2)</f>
        <v>470</v>
      </c>
      <c r="F274" s="127">
        <f xml:space="preserve"> RTD("cqg.rtd",,"StudyData", $K$2, "Bar", "", "Close", $J$2, $A274, $O$2,$N$2,,$L$2,$M$2)</f>
        <v>476.75</v>
      </c>
      <c r="H274" s="128"/>
      <c r="I274" s="122"/>
    </row>
    <row r="275" spans="1:9" x14ac:dyDescent="0.25">
      <c r="A275" s="125">
        <f t="shared" si="4"/>
        <v>-273</v>
      </c>
      <c r="B275" s="126">
        <f xml:space="preserve"> TRUNC(RTD("cqg.rtd",,"StudyData", $K$2, "Bar", "", "Time", $J$2,$A275, $O$2, "", "","False"))</f>
        <v>36647</v>
      </c>
      <c r="C275" s="127">
        <f xml:space="preserve"> RTD("cqg.rtd",,"StudyData", $K$2, "Bar", "", "Open", $J$2, $A275, $O$2,$N$2,,$L$2,$M$2)</f>
        <v>546.25</v>
      </c>
      <c r="D275" s="127">
        <f xml:space="preserve"> RTD("cqg.rtd",,"StudyData", $K$2, "Bar", "", "High", $J$2, $A275, $O$2,$N$2,,$L$2,$M$2)</f>
        <v>582.5</v>
      </c>
      <c r="E275" s="127">
        <f xml:space="preserve"> RTD("cqg.rtd",,"StudyData", $K$2, "Bar", "", "Low", $J$2, $A275, $O$2,$N$2,,$L$2,$M$2)</f>
        <v>512.25</v>
      </c>
      <c r="F275" s="127">
        <f xml:space="preserve"> RTD("cqg.rtd",,"StudyData", $K$2, "Bar", "", "Close", $J$2, $A275, $O$2,$N$2,,$L$2,$M$2)</f>
        <v>517.5</v>
      </c>
      <c r="H275" s="127"/>
      <c r="I275" s="127"/>
    </row>
    <row r="276" spans="1:9" x14ac:dyDescent="0.25">
      <c r="A276" s="125">
        <f t="shared" si="4"/>
        <v>-274</v>
      </c>
      <c r="B276" s="126">
        <f xml:space="preserve"> TRUNC(RTD("cqg.rtd",,"StudyData", $K$2, "Bar", "", "Time", $J$2,$A276, $O$2, "", "","False"))</f>
        <v>36619</v>
      </c>
      <c r="C276" s="127">
        <f xml:space="preserve"> RTD("cqg.rtd",,"StudyData", $K$2, "Bar", "", "Open", $J$2, $A276, $O$2,$N$2,,$L$2,$M$2)</f>
        <v>544</v>
      </c>
      <c r="D276" s="127">
        <f xml:space="preserve"> RTD("cqg.rtd",,"StudyData", $K$2, "Bar", "", "High", $J$2, $A276, $O$2,$N$2,,$L$2,$M$2)</f>
        <v>561.5</v>
      </c>
      <c r="E276" s="127">
        <f xml:space="preserve"> RTD("cqg.rtd",,"StudyData", $K$2, "Bar", "", "Low", $J$2, $A276, $O$2,$N$2,,$L$2,$M$2)</f>
        <v>525.25</v>
      </c>
      <c r="F276" s="127">
        <f xml:space="preserve"> RTD("cqg.rtd",,"StudyData", $K$2, "Bar", "", "Close", $J$2, $A276, $O$2,$N$2,,$L$2,$M$2)</f>
        <v>539.25</v>
      </c>
      <c r="H276" s="127"/>
      <c r="I276" s="127"/>
    </row>
    <row r="277" spans="1:9" x14ac:dyDescent="0.25">
      <c r="A277" s="125">
        <f t="shared" si="4"/>
        <v>-275</v>
      </c>
      <c r="B277" s="126">
        <f xml:space="preserve"> TRUNC(RTD("cqg.rtd",,"StudyData", $K$2, "Bar", "", "Time", $J$2,$A277, $O$2, "", "","False"))</f>
        <v>36586</v>
      </c>
      <c r="C277" s="127">
        <f xml:space="preserve"> RTD("cqg.rtd",,"StudyData", $K$2, "Bar", "", "Open", $J$2, $A277, $O$2,$N$2,,$L$2,$M$2)</f>
        <v>510</v>
      </c>
      <c r="D277" s="127">
        <f xml:space="preserve"> RTD("cqg.rtd",,"StudyData", $K$2, "Bar", "", "High", $J$2, $A277, $O$2,$N$2,,$L$2,$M$2)</f>
        <v>548.5</v>
      </c>
      <c r="E277" s="127">
        <f xml:space="preserve"> RTD("cqg.rtd",,"StudyData", $K$2, "Bar", "", "Low", $J$2, $A277, $O$2,$N$2,,$L$2,$M$2)</f>
        <v>501.5</v>
      </c>
      <c r="F277" s="127">
        <f xml:space="preserve"> RTD("cqg.rtd",,"StudyData", $K$2, "Bar", "", "Close", $J$2, $A277, $O$2,$N$2,,$L$2,$M$2)</f>
        <v>545.5</v>
      </c>
      <c r="H277" s="127"/>
      <c r="I277" s="127"/>
    </row>
    <row r="278" spans="1:9" x14ac:dyDescent="0.25">
      <c r="A278" s="125">
        <f t="shared" si="4"/>
        <v>-276</v>
      </c>
      <c r="B278" s="126">
        <f xml:space="preserve"> TRUNC(RTD("cqg.rtd",,"StudyData", $K$2, "Bar", "", "Time", $J$2,$A278, $O$2, "", "","False"))</f>
        <v>36557</v>
      </c>
      <c r="C278" s="127">
        <f xml:space="preserve"> RTD("cqg.rtd",,"StudyData", $K$2, "Bar", "", "Open", $J$2, $A278, $O$2,$N$2,,$L$2,$M$2)</f>
        <v>508</v>
      </c>
      <c r="D278" s="127">
        <f xml:space="preserve"> RTD("cqg.rtd",,"StudyData", $K$2, "Bar", "", "High", $J$2, $A278, $O$2,$N$2,,$L$2,$M$2)</f>
        <v>519.5</v>
      </c>
      <c r="E278" s="127">
        <f xml:space="preserve"> RTD("cqg.rtd",,"StudyData", $K$2, "Bar", "", "Low", $J$2, $A278, $O$2,$N$2,,$L$2,$M$2)</f>
        <v>495</v>
      </c>
      <c r="F278" s="127">
        <f xml:space="preserve"> RTD("cqg.rtd",,"StudyData", $K$2, "Bar", "", "Close", $J$2, $A278, $O$2,$N$2,,$L$2,$M$2)</f>
        <v>511</v>
      </c>
      <c r="H278" s="127"/>
      <c r="I278" s="127"/>
    </row>
    <row r="279" spans="1:9" x14ac:dyDescent="0.25">
      <c r="A279" s="125">
        <f t="shared" si="4"/>
        <v>-277</v>
      </c>
      <c r="B279" s="126">
        <f xml:space="preserve"> TRUNC(RTD("cqg.rtd",,"StudyData", $K$2, "Bar", "", "Time", $J$2,$A279, $O$2, "", "","False"))</f>
        <v>36528</v>
      </c>
      <c r="C279" s="127">
        <f xml:space="preserve"> RTD("cqg.rtd",,"StudyData", $K$2, "Bar", "", "Open", $J$2, $A279, $O$2,$N$2,,$L$2,$M$2)</f>
        <v>472.5</v>
      </c>
      <c r="D279" s="127">
        <f xml:space="preserve"> RTD("cqg.rtd",,"StudyData", $K$2, "Bar", "", "High", $J$2, $A279, $O$2,$N$2,,$L$2,$M$2)</f>
        <v>529.5</v>
      </c>
      <c r="E279" s="127">
        <f xml:space="preserve"> RTD("cqg.rtd",,"StudyData", $K$2, "Bar", "", "Low", $J$2, $A279, $O$2,$N$2,,$L$2,$M$2)</f>
        <v>463.25</v>
      </c>
      <c r="F279" s="127">
        <f xml:space="preserve"> RTD("cqg.rtd",,"StudyData", $K$2, "Bar", "", "Close", $J$2, $A279, $O$2,$N$2,,$L$2,$M$2)</f>
        <v>508</v>
      </c>
      <c r="H279" s="127"/>
      <c r="I279" s="127"/>
    </row>
    <row r="280" spans="1:9" x14ac:dyDescent="0.25">
      <c r="A280" s="125">
        <f t="shared" si="4"/>
        <v>-278</v>
      </c>
      <c r="B280" s="126">
        <f xml:space="preserve"> TRUNC(RTD("cqg.rtd",,"StudyData", $K$2, "Bar", "", "Time", $J$2,$A280, $O$2, "", "","False"))</f>
        <v>36495</v>
      </c>
      <c r="C280" s="127">
        <f xml:space="preserve"> RTD("cqg.rtd",,"StudyData", $K$2, "Bar", "", "Open", $J$2, $A280, $O$2,$N$2,,$L$2,$M$2)</f>
        <v>477.5</v>
      </c>
      <c r="D280" s="127">
        <f xml:space="preserve"> RTD("cqg.rtd",,"StudyData", $K$2, "Bar", "", "High", $J$2, $A280, $O$2,$N$2,,$L$2,$M$2)</f>
        <v>482</v>
      </c>
      <c r="E280" s="127">
        <f xml:space="preserve"> RTD("cqg.rtd",,"StudyData", $K$2, "Bar", "", "Low", $J$2, $A280, $O$2,$N$2,,$L$2,$M$2)</f>
        <v>446.25</v>
      </c>
      <c r="F280" s="127">
        <f xml:space="preserve"> RTD("cqg.rtd",,"StudyData", $K$2, "Bar", "", "Close", $J$2, $A280, $O$2,$N$2,,$L$2,$M$2)</f>
        <v>469.75</v>
      </c>
      <c r="H280" s="127"/>
      <c r="I280" s="127"/>
    </row>
    <row r="281" spans="1:9" x14ac:dyDescent="0.25">
      <c r="A281" s="125">
        <f t="shared" si="4"/>
        <v>-279</v>
      </c>
      <c r="B281" s="126">
        <f xml:space="preserve"> TRUNC(RTD("cqg.rtd",,"StudyData", $K$2, "Bar", "", "Time", $J$2,$A281, $O$2, "", "","False"))</f>
        <v>36465</v>
      </c>
      <c r="C281" s="127">
        <f xml:space="preserve"> RTD("cqg.rtd",,"StudyData", $K$2, "Bar", "", "Open", $J$2, $A281, $O$2,$N$2,,$L$2,$M$2)</f>
        <v>482.5</v>
      </c>
      <c r="D281" s="127">
        <f xml:space="preserve"> RTD("cqg.rtd",,"StudyData", $K$2, "Bar", "", "High", $J$2, $A281, $O$2,$N$2,,$L$2,$M$2)</f>
        <v>489</v>
      </c>
      <c r="E281" s="127">
        <f xml:space="preserve"> RTD("cqg.rtd",,"StudyData", $K$2, "Bar", "", "Low", $J$2, $A281, $O$2,$N$2,,$L$2,$M$2)</f>
        <v>458.25</v>
      </c>
      <c r="F281" s="127">
        <f xml:space="preserve"> RTD("cqg.rtd",,"StudyData", $K$2, "Bar", "", "Close", $J$2, $A281, $O$2,$N$2,,$L$2,$M$2)</f>
        <v>476.25</v>
      </c>
      <c r="H281" s="127"/>
      <c r="I281" s="127"/>
    </row>
    <row r="282" spans="1:9" x14ac:dyDescent="0.25">
      <c r="A282" s="125">
        <f t="shared" si="4"/>
        <v>-280</v>
      </c>
      <c r="B282" s="126">
        <f xml:space="preserve"> TRUNC(RTD("cqg.rtd",,"StudyData", $K$2, "Bar", "", "Time", $J$2,$A282, $O$2, "", "","False"))</f>
        <v>36434</v>
      </c>
      <c r="C282" s="127">
        <f xml:space="preserve"> RTD("cqg.rtd",,"StudyData", $K$2, "Bar", "", "Open", $J$2, $A282, $O$2,$N$2,,$L$2,$M$2)</f>
        <v>491</v>
      </c>
      <c r="D282" s="127">
        <f xml:space="preserve"> RTD("cqg.rtd",,"StudyData", $K$2, "Bar", "", "High", $J$2, $A282, $O$2,$N$2,,$L$2,$M$2)</f>
        <v>508</v>
      </c>
      <c r="E282" s="127">
        <f xml:space="preserve"> RTD("cqg.rtd",,"StudyData", $K$2, "Bar", "", "Low", $J$2, $A282, $O$2,$N$2,,$L$2,$M$2)</f>
        <v>465</v>
      </c>
      <c r="F282" s="127">
        <f xml:space="preserve"> RTD("cqg.rtd",,"StudyData", $K$2, "Bar", "", "Close", $J$2, $A282, $O$2,$N$2,,$L$2,$M$2)</f>
        <v>482.75</v>
      </c>
      <c r="H282" s="127"/>
      <c r="I282" s="127"/>
    </row>
    <row r="283" spans="1:9" x14ac:dyDescent="0.25">
      <c r="A283" s="125">
        <f t="shared" si="4"/>
        <v>-281</v>
      </c>
      <c r="B283" s="126">
        <f xml:space="preserve"> TRUNC(RTD("cqg.rtd",,"StudyData", $K$2, "Bar", "", "Time", $J$2,$A283, $O$2, "", "","False"))</f>
        <v>36404</v>
      </c>
      <c r="C283" s="127">
        <f xml:space="preserve"> RTD("cqg.rtd",,"StudyData", $K$2, "Bar", "", "Open", $J$2, $A283, $O$2,$N$2,,$L$2,$M$2)</f>
        <v>482</v>
      </c>
      <c r="D283" s="127">
        <f xml:space="preserve"> RTD("cqg.rtd",,"StudyData", $K$2, "Bar", "", "High", $J$2, $A283, $O$2,$N$2,,$L$2,$M$2)</f>
        <v>521.5</v>
      </c>
      <c r="E283" s="127">
        <f xml:space="preserve"> RTD("cqg.rtd",,"StudyData", $K$2, "Bar", "", "Low", $J$2, $A283, $O$2,$N$2,,$L$2,$M$2)</f>
        <v>476</v>
      </c>
      <c r="F283" s="127">
        <f xml:space="preserve"> RTD("cqg.rtd",,"StudyData", $K$2, "Bar", "", "Close", $J$2, $A283, $O$2,$N$2,,$L$2,$M$2)</f>
        <v>491.25</v>
      </c>
      <c r="H283" s="127"/>
      <c r="I283" s="127"/>
    </row>
    <row r="284" spans="1:9" x14ac:dyDescent="0.25">
      <c r="A284" s="125">
        <f t="shared" si="4"/>
        <v>-282</v>
      </c>
      <c r="B284" s="126">
        <f xml:space="preserve"> TRUNC(RTD("cqg.rtd",,"StudyData", $K$2, "Bar", "", "Time", $J$2,$A284, $O$2, "", "","False"))</f>
        <v>36374</v>
      </c>
      <c r="C284" s="127">
        <f xml:space="preserve"> RTD("cqg.rtd",,"StudyData", $K$2, "Bar", "", "Open", $J$2, $A284, $O$2,$N$2,,$L$2,$M$2)</f>
        <v>451</v>
      </c>
      <c r="D284" s="127">
        <f xml:space="preserve"> RTD("cqg.rtd",,"StudyData", $K$2, "Bar", "", "High", $J$2, $A284, $O$2,$N$2,,$L$2,$M$2)</f>
        <v>503</v>
      </c>
      <c r="E284" s="127">
        <f xml:space="preserve"> RTD("cqg.rtd",,"StudyData", $K$2, "Bar", "", "Low", $J$2, $A284, $O$2,$N$2,,$L$2,$M$2)</f>
        <v>445</v>
      </c>
      <c r="F284" s="127">
        <f xml:space="preserve"> RTD("cqg.rtd",,"StudyData", $K$2, "Bar", "", "Close", $J$2, $A284, $O$2,$N$2,,$L$2,$M$2)</f>
        <v>483</v>
      </c>
      <c r="H284" s="127"/>
      <c r="I284" s="127"/>
    </row>
    <row r="285" spans="1:9" x14ac:dyDescent="0.25">
      <c r="A285" s="125">
        <f t="shared" si="4"/>
        <v>-283</v>
      </c>
      <c r="B285" s="126">
        <f xml:space="preserve"> TRUNC(RTD("cqg.rtd",,"StudyData", $K$2, "Bar", "", "Time", $J$2,$A285, $O$2, "", "","False"))</f>
        <v>36342</v>
      </c>
      <c r="C285" s="127">
        <f xml:space="preserve"> RTD("cqg.rtd",,"StudyData", $K$2, "Bar", "", "Open", $J$2, $A285, $O$2,$N$2,,$L$2,$M$2)</f>
        <v>464</v>
      </c>
      <c r="D285" s="127">
        <f xml:space="preserve"> RTD("cqg.rtd",,"StudyData", $K$2, "Bar", "", "High", $J$2, $A285, $O$2,$N$2,,$L$2,$M$2)</f>
        <v>484</v>
      </c>
      <c r="E285" s="127">
        <f xml:space="preserve"> RTD("cqg.rtd",,"StudyData", $K$2, "Bar", "", "Low", $J$2, $A285, $O$2,$N$2,,$L$2,$M$2)</f>
        <v>405.25</v>
      </c>
      <c r="F285" s="127">
        <f xml:space="preserve"> RTD("cqg.rtd",,"StudyData", $K$2, "Bar", "", "Close", $J$2, $A285, $O$2,$N$2,,$L$2,$M$2)</f>
        <v>433.25</v>
      </c>
      <c r="H285" s="127"/>
      <c r="I285" s="127"/>
    </row>
    <row r="286" spans="1:9" x14ac:dyDescent="0.25">
      <c r="A286" s="125">
        <f t="shared" si="4"/>
        <v>-284</v>
      </c>
      <c r="B286" s="126">
        <f xml:space="preserve"> TRUNC(RTD("cqg.rtd",,"StudyData", $K$2, "Bar", "", "Time", $J$2,$A286, $O$2, "", "","False"))</f>
        <v>36312</v>
      </c>
      <c r="C286" s="127">
        <f xml:space="preserve"> RTD("cqg.rtd",,"StudyData", $K$2, "Bar", "", "Open", $J$2, $A286, $O$2,$N$2,,$L$2,$M$2)</f>
        <v>455</v>
      </c>
      <c r="D286" s="127">
        <f xml:space="preserve"> RTD("cqg.rtd",,"StudyData", $K$2, "Bar", "", "High", $J$2, $A286, $O$2,$N$2,,$L$2,$M$2)</f>
        <v>480.5</v>
      </c>
      <c r="E286" s="127">
        <f xml:space="preserve"> RTD("cqg.rtd",,"StudyData", $K$2, "Bar", "", "Low", $J$2, $A286, $O$2,$N$2,,$L$2,$M$2)</f>
        <v>452.75</v>
      </c>
      <c r="F286" s="127">
        <f xml:space="preserve"> RTD("cqg.rtd",,"StudyData", $K$2, "Bar", "", "Close", $J$2, $A286, $O$2,$N$2,,$L$2,$M$2)</f>
        <v>460.75</v>
      </c>
      <c r="H286" s="127"/>
      <c r="I286" s="127"/>
    </row>
    <row r="287" spans="1:9" x14ac:dyDescent="0.25">
      <c r="A287" s="125">
        <f t="shared" si="4"/>
        <v>-285</v>
      </c>
      <c r="B287" s="126">
        <f xml:space="preserve"> TRUNC(RTD("cqg.rtd",,"StudyData", $K$2, "Bar", "", "Time", $J$2,$A287, $O$2, "", "","False"))</f>
        <v>36283</v>
      </c>
      <c r="C287" s="127">
        <f xml:space="preserve"> RTD("cqg.rtd",,"StudyData", $K$2, "Bar", "", "Open", $J$2, $A287, $O$2,$N$2,,$L$2,$M$2)</f>
        <v>487.25</v>
      </c>
      <c r="D287" s="127">
        <f xml:space="preserve"> RTD("cqg.rtd",,"StudyData", $K$2, "Bar", "", "High", $J$2, $A287, $O$2,$N$2,,$L$2,$M$2)</f>
        <v>492.5</v>
      </c>
      <c r="E287" s="127">
        <f xml:space="preserve"> RTD("cqg.rtd",,"StudyData", $K$2, "Bar", "", "Low", $J$2, $A287, $O$2,$N$2,,$L$2,$M$2)</f>
        <v>452.25</v>
      </c>
      <c r="F287" s="127">
        <f xml:space="preserve"> RTD("cqg.rtd",,"StudyData", $K$2, "Bar", "", "Close", $J$2, $A287, $O$2,$N$2,,$L$2,$M$2)</f>
        <v>461.75</v>
      </c>
      <c r="H287" s="127"/>
      <c r="I287" s="127"/>
    </row>
    <row r="288" spans="1:9" x14ac:dyDescent="0.25">
      <c r="A288" s="125">
        <f t="shared" si="4"/>
        <v>-286</v>
      </c>
      <c r="B288" s="126">
        <f xml:space="preserve"> TRUNC(RTD("cqg.rtd",,"StudyData", $K$2, "Bar", "", "Time", $J$2,$A288, $O$2, "", "","False"))</f>
        <v>36251</v>
      </c>
      <c r="C288" s="127">
        <f xml:space="preserve"> RTD("cqg.rtd",,"StudyData", $K$2, "Bar", "", "Open", $J$2, $A288, $O$2,$N$2,,$L$2,$M$2)</f>
        <v>485</v>
      </c>
      <c r="D288" s="127">
        <f xml:space="preserve"> RTD("cqg.rtd",,"StudyData", $K$2, "Bar", "", "High", $J$2, $A288, $O$2,$N$2,,$L$2,$M$2)</f>
        <v>508</v>
      </c>
      <c r="E288" s="127">
        <f xml:space="preserve"> RTD("cqg.rtd",,"StudyData", $K$2, "Bar", "", "Low", $J$2, $A288, $O$2,$N$2,,$L$2,$M$2)</f>
        <v>473</v>
      </c>
      <c r="F288" s="127">
        <f xml:space="preserve"> RTD("cqg.rtd",,"StudyData", $K$2, "Bar", "", "Close", $J$2, $A288, $O$2,$N$2,,$L$2,$M$2)</f>
        <v>486.5</v>
      </c>
      <c r="H288" s="127"/>
      <c r="I288" s="127"/>
    </row>
    <row r="289" spans="1:9" x14ac:dyDescent="0.25">
      <c r="A289" s="125">
        <f t="shared" si="4"/>
        <v>-287</v>
      </c>
      <c r="B289" s="126">
        <f xml:space="preserve"> TRUNC(RTD("cqg.rtd",,"StudyData", $K$2, "Bar", "", "Time", $J$2,$A289, $O$2, "", "","False"))</f>
        <v>36220</v>
      </c>
      <c r="C289" s="127">
        <f xml:space="preserve"> RTD("cqg.rtd",,"StudyData", $K$2, "Bar", "", "Open", $J$2, $A289, $O$2,$N$2,,$L$2,$M$2)</f>
        <v>457.5</v>
      </c>
      <c r="D289" s="127">
        <f xml:space="preserve"> RTD("cqg.rtd",,"StudyData", $K$2, "Bar", "", "High", $J$2, $A289, $O$2,$N$2,,$L$2,$M$2)</f>
        <v>506</v>
      </c>
      <c r="E289" s="127">
        <f xml:space="preserve"> RTD("cqg.rtd",,"StudyData", $K$2, "Bar", "", "Low", $J$2, $A289, $O$2,$N$2,,$L$2,$M$2)</f>
        <v>457.5</v>
      </c>
      <c r="F289" s="127">
        <f xml:space="preserve"> RTD("cqg.rtd",,"StudyData", $K$2, "Bar", "", "Close", $J$2, $A289, $O$2,$N$2,,$L$2,$M$2)</f>
        <v>483.75</v>
      </c>
      <c r="H289" s="127"/>
      <c r="I289" s="127"/>
    </row>
    <row r="290" spans="1:9" x14ac:dyDescent="0.25">
      <c r="A290" s="125">
        <f t="shared" si="4"/>
        <v>-288</v>
      </c>
      <c r="B290" s="126">
        <f xml:space="preserve"> TRUNC(RTD("cqg.rtd",,"StudyData", $K$2, "Bar", "", "Time", $J$2,$A290, $O$2, "", "","False"))</f>
        <v>36192</v>
      </c>
      <c r="C290" s="127">
        <f xml:space="preserve"> RTD("cqg.rtd",,"StudyData", $K$2, "Bar", "", "Open", $J$2, $A290, $O$2,$N$2,,$L$2,$M$2)</f>
        <v>507.5</v>
      </c>
      <c r="D290" s="127">
        <f xml:space="preserve"> RTD("cqg.rtd",,"StudyData", $K$2, "Bar", "", "High", $J$2, $A290, $O$2,$N$2,,$L$2,$M$2)</f>
        <v>519</v>
      </c>
      <c r="E290" s="127">
        <f xml:space="preserve"> RTD("cqg.rtd",,"StudyData", $K$2, "Bar", "", "Low", $J$2, $A290, $O$2,$N$2,,$L$2,$M$2)</f>
        <v>457</v>
      </c>
      <c r="F290" s="127">
        <f xml:space="preserve"> RTD("cqg.rtd",,"StudyData", $K$2, "Bar", "", "Close", $J$2, $A290, $O$2,$N$2,,$L$2,$M$2)</f>
        <v>458</v>
      </c>
      <c r="H290" s="127"/>
      <c r="I290" s="127"/>
    </row>
    <row r="291" spans="1:9" x14ac:dyDescent="0.25">
      <c r="A291" s="125">
        <f t="shared" si="4"/>
        <v>-289</v>
      </c>
      <c r="B291" s="126">
        <f xml:space="preserve"> TRUNC(RTD("cqg.rtd",,"StudyData", $K$2, "Bar", "", "Time", $J$2,$A291, $O$2, "", "","False"))</f>
        <v>36164</v>
      </c>
      <c r="C291" s="127">
        <f xml:space="preserve"> RTD("cqg.rtd",,"StudyData", $K$2, "Bar", "", "Open", $J$2, $A291, $O$2,$N$2,,$L$2,$M$2)</f>
        <v>542.5</v>
      </c>
      <c r="D291" s="127">
        <f xml:space="preserve"> RTD("cqg.rtd",,"StudyData", $K$2, "Bar", "", "High", $J$2, $A291, $O$2,$N$2,,$L$2,$M$2)</f>
        <v>558.75</v>
      </c>
      <c r="E291" s="127">
        <f xml:space="preserve"> RTD("cqg.rtd",,"StudyData", $K$2, "Bar", "", "Low", $J$2, $A291, $O$2,$N$2,,$L$2,$M$2)</f>
        <v>506.5</v>
      </c>
      <c r="F291" s="127">
        <f xml:space="preserve"> RTD("cqg.rtd",,"StudyData", $K$2, "Bar", "", "Close", $J$2, $A291, $O$2,$N$2,,$L$2,$M$2)</f>
        <v>506.75</v>
      </c>
      <c r="H291" s="127"/>
      <c r="I291" s="127"/>
    </row>
    <row r="292" spans="1:9" x14ac:dyDescent="0.25">
      <c r="A292" s="125">
        <f t="shared" si="4"/>
        <v>-290</v>
      </c>
      <c r="B292" s="126">
        <f xml:space="preserve"> TRUNC(RTD("cqg.rtd",,"StudyData", $K$2, "Bar", "", "Time", $J$2,$A292, $O$2, "", "","False"))</f>
        <v>36130</v>
      </c>
      <c r="C292" s="127">
        <f xml:space="preserve"> RTD("cqg.rtd",,"StudyData", $K$2, "Bar", "", "Open", $J$2, $A292, $O$2,$N$2,,$L$2,$M$2)</f>
        <v>591.5</v>
      </c>
      <c r="D292" s="127">
        <f xml:space="preserve"> RTD("cqg.rtd",,"StudyData", $K$2, "Bar", "", "High", $J$2, $A292, $O$2,$N$2,,$L$2,$M$2)</f>
        <v>592.5</v>
      </c>
      <c r="E292" s="127">
        <f xml:space="preserve"> RTD("cqg.rtd",,"StudyData", $K$2, "Bar", "", "Low", $J$2, $A292, $O$2,$N$2,,$L$2,$M$2)</f>
        <v>541</v>
      </c>
      <c r="F292" s="127">
        <f xml:space="preserve"> RTD("cqg.rtd",,"StudyData", $K$2, "Bar", "", "Close", $J$2, $A292, $O$2,$N$2,,$L$2,$M$2)</f>
        <v>541.25</v>
      </c>
      <c r="H292" s="127"/>
      <c r="I292" s="127"/>
    </row>
    <row r="293" spans="1:9" x14ac:dyDescent="0.25">
      <c r="A293" s="125">
        <f t="shared" si="4"/>
        <v>-291</v>
      </c>
      <c r="B293" s="126">
        <f xml:space="preserve"> TRUNC(RTD("cqg.rtd",,"StudyData", $K$2, "Bar", "", "Time", $J$2,$A293, $O$2, "", "","False"))</f>
        <v>36101</v>
      </c>
      <c r="C293" s="127">
        <f xml:space="preserve"> RTD("cqg.rtd",,"StudyData", $K$2, "Bar", "", "Open", $J$2, $A293, $O$2,$N$2,,$L$2,$M$2)</f>
        <v>568</v>
      </c>
      <c r="D293" s="127">
        <f xml:space="preserve"> RTD("cqg.rtd",,"StudyData", $K$2, "Bar", "", "High", $J$2, $A293, $O$2,$N$2,,$L$2,$M$2)</f>
        <v>594</v>
      </c>
      <c r="E293" s="127">
        <f xml:space="preserve"> RTD("cqg.rtd",,"StudyData", $K$2, "Bar", "", "Low", $J$2, $A293, $O$2,$N$2,,$L$2,$M$2)</f>
        <v>558</v>
      </c>
      <c r="F293" s="127">
        <f xml:space="preserve"> RTD("cqg.rtd",,"StudyData", $K$2, "Bar", "", "Close", $J$2, $A293, $O$2,$N$2,,$L$2,$M$2)</f>
        <v>593.5</v>
      </c>
      <c r="H293" s="127"/>
      <c r="I293" s="127"/>
    </row>
    <row r="294" spans="1:9" x14ac:dyDescent="0.25">
      <c r="A294" s="125">
        <f t="shared" si="4"/>
        <v>-292</v>
      </c>
      <c r="B294" s="126">
        <f xml:space="preserve"> TRUNC(RTD("cqg.rtd",,"StudyData", $K$2, "Bar", "", "Time", $J$2,$A294, $O$2, "", "","False"))</f>
        <v>36069</v>
      </c>
      <c r="C294" s="127">
        <f xml:space="preserve"> RTD("cqg.rtd",,"StudyData", $K$2, "Bar", "", "Open", $J$2, $A294, $O$2,$N$2,,$L$2,$M$2)</f>
        <v>520</v>
      </c>
      <c r="D294" s="127">
        <f xml:space="preserve"> RTD("cqg.rtd",,"StudyData", $K$2, "Bar", "", "High", $J$2, $A294, $O$2,$N$2,,$L$2,$M$2)</f>
        <v>570.5</v>
      </c>
      <c r="E294" s="127">
        <f xml:space="preserve"> RTD("cqg.rtd",,"StudyData", $K$2, "Bar", "", "Low", $J$2, $A294, $O$2,$N$2,,$L$2,$M$2)</f>
        <v>514.75</v>
      </c>
      <c r="F294" s="127">
        <f xml:space="preserve"> RTD("cqg.rtd",,"StudyData", $K$2, "Bar", "", "Close", $J$2, $A294, $O$2,$N$2,,$L$2,$M$2)</f>
        <v>568.25</v>
      </c>
      <c r="H294" s="127"/>
      <c r="I294" s="127"/>
    </row>
    <row r="295" spans="1:9" x14ac:dyDescent="0.25">
      <c r="A295" s="125">
        <f t="shared" si="4"/>
        <v>-293</v>
      </c>
      <c r="B295" s="126">
        <f xml:space="preserve"> TRUNC(RTD("cqg.rtd",,"StudyData", $K$2, "Bar", "", "Time", $J$2,$A295, $O$2, "", "","False"))</f>
        <v>36039</v>
      </c>
      <c r="C295" s="127">
        <f xml:space="preserve"> RTD("cqg.rtd",,"StudyData", $K$2, "Bar", "", "Open", $J$2, $A295, $O$2,$N$2,,$L$2,$M$2)</f>
        <v>510</v>
      </c>
      <c r="D295" s="127">
        <f xml:space="preserve"> RTD("cqg.rtd",,"StudyData", $K$2, "Bar", "", "High", $J$2, $A295, $O$2,$N$2,,$L$2,$M$2)</f>
        <v>536.5</v>
      </c>
      <c r="E295" s="127">
        <f xml:space="preserve"> RTD("cqg.rtd",,"StudyData", $K$2, "Bar", "", "Low", $J$2, $A295, $O$2,$N$2,,$L$2,$M$2)</f>
        <v>508.5</v>
      </c>
      <c r="F295" s="127">
        <f xml:space="preserve"> RTD("cqg.rtd",,"StudyData", $K$2, "Bar", "", "Close", $J$2, $A295, $O$2,$N$2,,$L$2,$M$2)</f>
        <v>520.75</v>
      </c>
      <c r="H295" s="127"/>
      <c r="I295" s="127"/>
    </row>
    <row r="296" spans="1:9" x14ac:dyDescent="0.25">
      <c r="A296" s="125">
        <f t="shared" si="4"/>
        <v>-294</v>
      </c>
      <c r="B296" s="126">
        <f xml:space="preserve"> TRUNC(RTD("cqg.rtd",,"StudyData", $K$2, "Bar", "", "Time", $J$2,$A296, $O$2, "", "","False"))</f>
        <v>36010</v>
      </c>
      <c r="C296" s="127">
        <f xml:space="preserve"> RTD("cqg.rtd",,"StudyData", $K$2, "Bar", "", "Open", $J$2, $A296, $O$2,$N$2,,$L$2,$M$2)</f>
        <v>558.5</v>
      </c>
      <c r="D296" s="127">
        <f xml:space="preserve"> RTD("cqg.rtd",,"StudyData", $K$2, "Bar", "", "High", $J$2, $A296, $O$2,$N$2,,$L$2,$M$2)</f>
        <v>559.5</v>
      </c>
      <c r="E296" s="127">
        <f xml:space="preserve"> RTD("cqg.rtd",,"StudyData", $K$2, "Bar", "", "Low", $J$2, $A296, $O$2,$N$2,,$L$2,$M$2)</f>
        <v>510.5</v>
      </c>
      <c r="F296" s="127">
        <f xml:space="preserve"> RTD("cqg.rtd",,"StudyData", $K$2, "Bar", "", "Close", $J$2, $A296, $O$2,$N$2,,$L$2,$M$2)</f>
        <v>511.5</v>
      </c>
      <c r="H296" s="127"/>
      <c r="I296" s="127"/>
    </row>
    <row r="297" spans="1:9" x14ac:dyDescent="0.25">
      <c r="A297" s="125">
        <f t="shared" si="4"/>
        <v>-295</v>
      </c>
      <c r="B297" s="126">
        <f xml:space="preserve"> TRUNC(RTD("cqg.rtd",,"StudyData", $K$2, "Bar", "", "Time", $J$2,$A297, $O$2, "", "","False"))</f>
        <v>35977</v>
      </c>
      <c r="C297" s="127">
        <f xml:space="preserve"> RTD("cqg.rtd",,"StudyData", $K$2, "Bar", "", "Open", $J$2, $A297, $O$2,$N$2,,$L$2,$M$2)</f>
        <v>617.5</v>
      </c>
      <c r="D297" s="127">
        <f xml:space="preserve"> RTD("cqg.rtd",,"StudyData", $K$2, "Bar", "", "High", $J$2, $A297, $O$2,$N$2,,$L$2,$M$2)</f>
        <v>637</v>
      </c>
      <c r="E297" s="127">
        <f xml:space="preserve"> RTD("cqg.rtd",,"StudyData", $K$2, "Bar", "", "Low", $J$2, $A297, $O$2,$N$2,,$L$2,$M$2)</f>
        <v>560</v>
      </c>
      <c r="F297" s="127">
        <f xml:space="preserve"> RTD("cqg.rtd",,"StudyData", $K$2, "Bar", "", "Close", $J$2, $A297, $O$2,$N$2,,$L$2,$M$2)</f>
        <v>560.75</v>
      </c>
      <c r="H297" s="127"/>
      <c r="I297" s="127"/>
    </row>
    <row r="298" spans="1:9" x14ac:dyDescent="0.25">
      <c r="A298" s="125">
        <f t="shared" si="4"/>
        <v>-296</v>
      </c>
      <c r="B298" s="126">
        <f xml:space="preserve"> TRUNC(RTD("cqg.rtd",,"StudyData", $K$2, "Bar", "", "Time", $J$2,$A298, $O$2, "", "","False"))</f>
        <v>35947</v>
      </c>
      <c r="C298" s="127">
        <f xml:space="preserve"> RTD("cqg.rtd",,"StudyData", $K$2, "Bar", "", "Open", $J$2, $A298, $O$2,$N$2,,$L$2,$M$2)</f>
        <v>618</v>
      </c>
      <c r="D298" s="127">
        <f xml:space="preserve"> RTD("cqg.rtd",,"StudyData", $K$2, "Bar", "", "High", $J$2, $A298, $O$2,$N$2,,$L$2,$M$2)</f>
        <v>657</v>
      </c>
      <c r="E298" s="127">
        <f xml:space="preserve"> RTD("cqg.rtd",,"StudyData", $K$2, "Bar", "", "Low", $J$2, $A298, $O$2,$N$2,,$L$2,$M$2)</f>
        <v>593.5</v>
      </c>
      <c r="F298" s="127">
        <f xml:space="preserve"> RTD("cqg.rtd",,"StudyData", $K$2, "Bar", "", "Close", $J$2, $A298, $O$2,$N$2,,$L$2,$M$2)</f>
        <v>616.75</v>
      </c>
      <c r="H298" s="127"/>
      <c r="I298" s="127"/>
    </row>
    <row r="299" spans="1:9" x14ac:dyDescent="0.25">
      <c r="A299" s="125">
        <f t="shared" si="4"/>
        <v>-297</v>
      </c>
      <c r="B299" s="126">
        <f xml:space="preserve"> TRUNC(RTD("cqg.rtd",,"StudyData", $K$2, "Bar", "", "Time", $J$2,$A299, $O$2, "", "","False"))</f>
        <v>35916</v>
      </c>
      <c r="C299" s="127">
        <f xml:space="preserve"> RTD("cqg.rtd",,"StudyData", $K$2, "Bar", "", "Open", $J$2, $A299, $O$2,$N$2,,$L$2,$M$2)</f>
        <v>638.5</v>
      </c>
      <c r="D299" s="127">
        <f xml:space="preserve"> RTD("cqg.rtd",,"StudyData", $K$2, "Bar", "", "High", $J$2, $A299, $O$2,$N$2,,$L$2,$M$2)</f>
        <v>659.75</v>
      </c>
      <c r="E299" s="127">
        <f xml:space="preserve"> RTD("cqg.rtd",,"StudyData", $K$2, "Bar", "", "Low", $J$2, $A299, $O$2,$N$2,,$L$2,$M$2)</f>
        <v>614.25</v>
      </c>
      <c r="F299" s="127">
        <f xml:space="preserve"> RTD("cqg.rtd",,"StudyData", $K$2, "Bar", "", "Close", $J$2, $A299, $O$2,$N$2,,$L$2,$M$2)</f>
        <v>618.5</v>
      </c>
      <c r="H299" s="127"/>
      <c r="I299" s="127"/>
    </row>
    <row r="300" spans="1:9" x14ac:dyDescent="0.25">
      <c r="A300" s="125">
        <f t="shared" si="4"/>
        <v>-298</v>
      </c>
      <c r="B300" s="126">
        <f xml:space="preserve"> TRUNC(RTD("cqg.rtd",,"StudyData", $K$2, "Bar", "", "Time", $J$2,$A300, $O$2, "", "","False"))</f>
        <v>35886</v>
      </c>
      <c r="C300" s="127">
        <f xml:space="preserve"> RTD("cqg.rtd",,"StudyData", $K$2, "Bar", "", "Open", $J$2, $A300, $O$2,$N$2,,$L$2,$M$2)</f>
        <v>645</v>
      </c>
      <c r="D300" s="127">
        <f xml:space="preserve"> RTD("cqg.rtd",,"StudyData", $K$2, "Bar", "", "High", $J$2, $A300, $O$2,$N$2,,$L$2,$M$2)</f>
        <v>654</v>
      </c>
      <c r="E300" s="127">
        <f xml:space="preserve"> RTD("cqg.rtd",,"StudyData", $K$2, "Bar", "", "Low", $J$2, $A300, $O$2,$N$2,,$L$2,$M$2)</f>
        <v>626.75</v>
      </c>
      <c r="F300" s="127">
        <f xml:space="preserve"> RTD("cqg.rtd",,"StudyData", $K$2, "Bar", "", "Close", $J$2, $A300, $O$2,$N$2,,$L$2,$M$2)</f>
        <v>638.5</v>
      </c>
      <c r="H300" s="127"/>
      <c r="I300" s="127"/>
    </row>
    <row r="301" spans="1:9" x14ac:dyDescent="0.25">
      <c r="A301" s="125">
        <f t="shared" si="4"/>
        <v>-299</v>
      </c>
      <c r="B301" s="126">
        <f xml:space="preserve"> TRUNC(RTD("cqg.rtd",,"StudyData", $K$2, "Bar", "", "Time", $J$2,$A301, $O$2, "", "","False"))</f>
        <v>35856</v>
      </c>
      <c r="C301" s="127">
        <f xml:space="preserve"> RTD("cqg.rtd",,"StudyData", $K$2, "Bar", "", "Open", $J$2, $A301, $O$2,$N$2,,$L$2,$M$2)</f>
        <v>658</v>
      </c>
      <c r="D301" s="127">
        <f xml:space="preserve"> RTD("cqg.rtd",,"StudyData", $K$2, "Bar", "", "High", $J$2, $A301, $O$2,$N$2,,$L$2,$M$2)</f>
        <v>679</v>
      </c>
      <c r="E301" s="127">
        <f xml:space="preserve"> RTD("cqg.rtd",,"StudyData", $K$2, "Bar", "", "Low", $J$2, $A301, $O$2,$N$2,,$L$2,$M$2)</f>
        <v>641</v>
      </c>
      <c r="F301" s="127">
        <f xml:space="preserve"> RTD("cqg.rtd",,"StudyData", $K$2, "Bar", "", "Close", $J$2, $A301, $O$2,$N$2,,$L$2,$M$2)</f>
        <v>645</v>
      </c>
      <c r="H301" s="127"/>
      <c r="I301" s="127"/>
    </row>
    <row r="302" spans="1:9" x14ac:dyDescent="0.25">
      <c r="H302" s="127"/>
      <c r="I302" s="127"/>
    </row>
    <row r="303" spans="1:9" x14ac:dyDescent="0.25">
      <c r="H303" s="127"/>
      <c r="I303" s="127"/>
    </row>
    <row r="304" spans="1:9" x14ac:dyDescent="0.25">
      <c r="H304" s="127"/>
      <c r="I304" s="127"/>
    </row>
    <row r="305" spans="8:9" x14ac:dyDescent="0.25">
      <c r="H305" s="127"/>
      <c r="I305" s="127"/>
    </row>
    <row r="306" spans="8:9" x14ac:dyDescent="0.25">
      <c r="H306" s="127"/>
      <c r="I306" s="127"/>
    </row>
    <row r="307" spans="8:9" x14ac:dyDescent="0.25">
      <c r="H307" s="127"/>
      <c r="I307" s="127"/>
    </row>
    <row r="308" spans="8:9" x14ac:dyDescent="0.25">
      <c r="H308" s="127"/>
      <c r="I308" s="127"/>
    </row>
    <row r="309" spans="8:9" x14ac:dyDescent="0.25">
      <c r="H309" s="127"/>
      <c r="I309" s="127"/>
    </row>
    <row r="310" spans="8:9" x14ac:dyDescent="0.25">
      <c r="H310" s="127"/>
      <c r="I310" s="127"/>
    </row>
    <row r="311" spans="8:9" x14ac:dyDescent="0.25">
      <c r="H311" s="127"/>
      <c r="I311" s="127"/>
    </row>
    <row r="312" spans="8:9" x14ac:dyDescent="0.25">
      <c r="H312" s="127"/>
      <c r="I312" s="127"/>
    </row>
    <row r="313" spans="8:9" x14ac:dyDescent="0.25">
      <c r="H313" s="127"/>
      <c r="I313" s="127"/>
    </row>
    <row r="314" spans="8:9" x14ac:dyDescent="0.25">
      <c r="H314" s="127"/>
      <c r="I314" s="127"/>
    </row>
    <row r="315" spans="8:9" x14ac:dyDescent="0.25">
      <c r="H315" s="127"/>
      <c r="I315" s="127"/>
    </row>
    <row r="316" spans="8:9" x14ac:dyDescent="0.25">
      <c r="H316" s="127"/>
      <c r="I316" s="127"/>
    </row>
    <row r="317" spans="8:9" x14ac:dyDescent="0.25">
      <c r="H317" s="127"/>
      <c r="I317" s="127"/>
    </row>
    <row r="318" spans="8:9" x14ac:dyDescent="0.25">
      <c r="H318" s="127"/>
      <c r="I318" s="127"/>
    </row>
    <row r="319" spans="8:9" x14ac:dyDescent="0.25">
      <c r="H319" s="127"/>
      <c r="I319" s="127"/>
    </row>
    <row r="320" spans="8:9" x14ac:dyDescent="0.25">
      <c r="H320" s="127"/>
      <c r="I320" s="127"/>
    </row>
    <row r="321" spans="8:9" x14ac:dyDescent="0.25">
      <c r="H321" s="127"/>
      <c r="I321" s="127"/>
    </row>
    <row r="322" spans="8:9" x14ac:dyDescent="0.25">
      <c r="H322" s="127"/>
      <c r="I322" s="127"/>
    </row>
    <row r="323" spans="8:9" x14ac:dyDescent="0.25">
      <c r="H323" s="127"/>
      <c r="I323" s="127"/>
    </row>
    <row r="324" spans="8:9" x14ac:dyDescent="0.25">
      <c r="H324" s="127"/>
      <c r="I324" s="127"/>
    </row>
    <row r="325" spans="8:9" x14ac:dyDescent="0.25">
      <c r="H325" s="127"/>
      <c r="I325" s="127"/>
    </row>
    <row r="326" spans="8:9" x14ac:dyDescent="0.25">
      <c r="H326" s="127"/>
      <c r="I326" s="127"/>
    </row>
    <row r="327" spans="8:9" x14ac:dyDescent="0.25">
      <c r="H327" s="127"/>
      <c r="I327" s="127"/>
    </row>
    <row r="328" spans="8:9" x14ac:dyDescent="0.25">
      <c r="H328" s="127"/>
      <c r="I328" s="127"/>
    </row>
    <row r="329" spans="8:9" x14ac:dyDescent="0.25">
      <c r="H329" s="127"/>
      <c r="I329" s="127"/>
    </row>
    <row r="330" spans="8:9" x14ac:dyDescent="0.25">
      <c r="H330" s="127"/>
      <c r="I330" s="127"/>
    </row>
    <row r="331" spans="8:9" x14ac:dyDescent="0.25">
      <c r="H331" s="127"/>
      <c r="I331" s="127"/>
    </row>
    <row r="332" spans="8:9" x14ac:dyDescent="0.25">
      <c r="H332" s="127"/>
      <c r="I332" s="127"/>
    </row>
    <row r="333" spans="8:9" x14ac:dyDescent="0.25">
      <c r="H333" s="127"/>
      <c r="I333" s="127"/>
    </row>
    <row r="334" spans="8:9" x14ac:dyDescent="0.25">
      <c r="H334" s="127"/>
      <c r="I334" s="127"/>
    </row>
    <row r="335" spans="8:9" x14ac:dyDescent="0.25">
      <c r="H335" s="127"/>
      <c r="I335" s="127"/>
    </row>
    <row r="336" spans="8:9" x14ac:dyDescent="0.25">
      <c r="H336" s="127"/>
      <c r="I336" s="127"/>
    </row>
    <row r="337" spans="8:9" x14ac:dyDescent="0.25">
      <c r="H337" s="127"/>
      <c r="I337" s="127"/>
    </row>
    <row r="338" spans="8:9" x14ac:dyDescent="0.25">
      <c r="H338" s="127"/>
      <c r="I338" s="127"/>
    </row>
    <row r="339" spans="8:9" x14ac:dyDescent="0.25">
      <c r="H339" s="127"/>
      <c r="I339" s="127"/>
    </row>
    <row r="340" spans="8:9" x14ac:dyDescent="0.25">
      <c r="H340" s="127"/>
      <c r="I340" s="127"/>
    </row>
    <row r="341" spans="8:9" x14ac:dyDescent="0.25">
      <c r="H341" s="127"/>
      <c r="I341" s="127"/>
    </row>
    <row r="342" spans="8:9" x14ac:dyDescent="0.25">
      <c r="H342" s="127"/>
      <c r="I342" s="127"/>
    </row>
    <row r="343" spans="8:9" x14ac:dyDescent="0.25">
      <c r="H343" s="127"/>
      <c r="I343" s="127"/>
    </row>
    <row r="344" spans="8:9" x14ac:dyDescent="0.25">
      <c r="H344" s="127"/>
      <c r="I344" s="127"/>
    </row>
    <row r="345" spans="8:9" x14ac:dyDescent="0.25">
      <c r="H345" s="127"/>
      <c r="I345" s="127"/>
    </row>
    <row r="346" spans="8:9" x14ac:dyDescent="0.25">
      <c r="H346" s="127"/>
      <c r="I346" s="127"/>
    </row>
    <row r="347" spans="8:9" x14ac:dyDescent="0.25">
      <c r="H347" s="127"/>
      <c r="I347" s="127"/>
    </row>
    <row r="348" spans="8:9" x14ac:dyDescent="0.25">
      <c r="H348" s="127"/>
      <c r="I348" s="127"/>
    </row>
    <row r="349" spans="8:9" x14ac:dyDescent="0.25">
      <c r="H349" s="127"/>
      <c r="I349" s="127"/>
    </row>
    <row r="350" spans="8:9" x14ac:dyDescent="0.25">
      <c r="H350" s="127"/>
      <c r="I350" s="127"/>
    </row>
    <row r="351" spans="8:9" x14ac:dyDescent="0.25">
      <c r="H351" s="127"/>
      <c r="I351" s="127"/>
    </row>
    <row r="352" spans="8:9" x14ac:dyDescent="0.25">
      <c r="H352" s="127"/>
      <c r="I352" s="127"/>
    </row>
    <row r="353" spans="8:9" x14ac:dyDescent="0.25">
      <c r="H353" s="127"/>
      <c r="I353" s="127"/>
    </row>
    <row r="354" spans="8:9" x14ac:dyDescent="0.25">
      <c r="H354" s="127"/>
      <c r="I354" s="127"/>
    </row>
    <row r="355" spans="8:9" x14ac:dyDescent="0.25">
      <c r="H355" s="127"/>
      <c r="I355" s="127"/>
    </row>
    <row r="356" spans="8:9" x14ac:dyDescent="0.25">
      <c r="H356" s="127"/>
      <c r="I356" s="127"/>
    </row>
    <row r="357" spans="8:9" x14ac:dyDescent="0.25">
      <c r="H357" s="127"/>
      <c r="I357" s="127"/>
    </row>
    <row r="358" spans="8:9" x14ac:dyDescent="0.25">
      <c r="H358" s="127"/>
      <c r="I358" s="127"/>
    </row>
    <row r="359" spans="8:9" x14ac:dyDescent="0.25">
      <c r="H359" s="127"/>
      <c r="I359" s="127"/>
    </row>
    <row r="360" spans="8:9" x14ac:dyDescent="0.25">
      <c r="H360" s="127"/>
      <c r="I360" s="127"/>
    </row>
    <row r="361" spans="8:9" x14ac:dyDescent="0.25">
      <c r="H361" s="127"/>
      <c r="I361" s="127"/>
    </row>
    <row r="362" spans="8:9" x14ac:dyDescent="0.25">
      <c r="H362" s="127"/>
      <c r="I362" s="127"/>
    </row>
    <row r="363" spans="8:9" x14ac:dyDescent="0.25">
      <c r="H363" s="127"/>
      <c r="I363" s="127"/>
    </row>
    <row r="364" spans="8:9" x14ac:dyDescent="0.25">
      <c r="H364" s="127"/>
      <c r="I364" s="127"/>
    </row>
    <row r="365" spans="8:9" x14ac:dyDescent="0.25">
      <c r="H365" s="127"/>
      <c r="I365" s="127"/>
    </row>
    <row r="366" spans="8:9" x14ac:dyDescent="0.25">
      <c r="H366" s="127"/>
      <c r="I366" s="127"/>
    </row>
    <row r="367" spans="8:9" x14ac:dyDescent="0.25">
      <c r="H367" s="127"/>
      <c r="I367" s="127"/>
    </row>
    <row r="368" spans="8:9" x14ac:dyDescent="0.25">
      <c r="H368" s="127"/>
      <c r="I368" s="127"/>
    </row>
    <row r="369" spans="8:9" x14ac:dyDescent="0.25">
      <c r="H369" s="127"/>
      <c r="I369" s="127"/>
    </row>
    <row r="370" spans="8:9" x14ac:dyDescent="0.25">
      <c r="H370" s="127"/>
      <c r="I370" s="127"/>
    </row>
    <row r="371" spans="8:9" x14ac:dyDescent="0.25">
      <c r="H371" s="127"/>
      <c r="I371" s="127"/>
    </row>
    <row r="372" spans="8:9" x14ac:dyDescent="0.25">
      <c r="H372" s="127"/>
      <c r="I372" s="127"/>
    </row>
    <row r="373" spans="8:9" x14ac:dyDescent="0.25">
      <c r="H373" s="127"/>
      <c r="I373" s="127"/>
    </row>
    <row r="374" spans="8:9" x14ac:dyDescent="0.25">
      <c r="H374" s="127"/>
      <c r="I374" s="127"/>
    </row>
    <row r="375" spans="8:9" x14ac:dyDescent="0.25">
      <c r="H375" s="127"/>
      <c r="I375" s="127"/>
    </row>
    <row r="376" spans="8:9" x14ac:dyDescent="0.25">
      <c r="H376" s="127"/>
      <c r="I376" s="127"/>
    </row>
    <row r="377" spans="8:9" x14ac:dyDescent="0.25">
      <c r="H377" s="127"/>
      <c r="I377" s="127"/>
    </row>
    <row r="378" spans="8:9" x14ac:dyDescent="0.25">
      <c r="H378" s="127"/>
      <c r="I378" s="127"/>
    </row>
    <row r="379" spans="8:9" x14ac:dyDescent="0.25">
      <c r="H379" s="127"/>
      <c r="I379" s="127"/>
    </row>
    <row r="380" spans="8:9" x14ac:dyDescent="0.25">
      <c r="H380" s="127"/>
      <c r="I380" s="127"/>
    </row>
    <row r="381" spans="8:9" x14ac:dyDescent="0.25">
      <c r="H381" s="127"/>
      <c r="I381" s="127"/>
    </row>
    <row r="382" spans="8:9" x14ac:dyDescent="0.25">
      <c r="H382" s="127"/>
      <c r="I382" s="127"/>
    </row>
    <row r="383" spans="8:9" x14ac:dyDescent="0.25">
      <c r="H383" s="127"/>
      <c r="I383" s="127"/>
    </row>
    <row r="384" spans="8:9" x14ac:dyDescent="0.25">
      <c r="H384" s="127"/>
      <c r="I384" s="127"/>
    </row>
    <row r="385" spans="8:9" x14ac:dyDescent="0.25">
      <c r="H385" s="127"/>
      <c r="I385" s="127"/>
    </row>
    <row r="386" spans="8:9" x14ac:dyDescent="0.25">
      <c r="H386" s="127"/>
      <c r="I386" s="127"/>
    </row>
    <row r="387" spans="8:9" x14ac:dyDescent="0.25">
      <c r="H387" s="127"/>
      <c r="I387" s="127"/>
    </row>
    <row r="388" spans="8:9" x14ac:dyDescent="0.25">
      <c r="H388" s="127"/>
      <c r="I388" s="127"/>
    </row>
    <row r="389" spans="8:9" x14ac:dyDescent="0.25">
      <c r="H389" s="127"/>
      <c r="I389" s="127"/>
    </row>
    <row r="390" spans="8:9" x14ac:dyDescent="0.25">
      <c r="H390" s="127"/>
      <c r="I390" s="127"/>
    </row>
    <row r="391" spans="8:9" x14ac:dyDescent="0.25">
      <c r="H391" s="127"/>
      <c r="I391" s="127"/>
    </row>
    <row r="392" spans="8:9" x14ac:dyDescent="0.25">
      <c r="H392" s="127"/>
      <c r="I392" s="127"/>
    </row>
    <row r="393" spans="8:9" x14ac:dyDescent="0.25">
      <c r="H393" s="127"/>
      <c r="I393" s="127"/>
    </row>
    <row r="394" spans="8:9" x14ac:dyDescent="0.25">
      <c r="H394" s="127"/>
      <c r="I394" s="127"/>
    </row>
    <row r="395" spans="8:9" x14ac:dyDescent="0.25">
      <c r="H395" s="127"/>
      <c r="I395" s="127"/>
    </row>
    <row r="396" spans="8:9" x14ac:dyDescent="0.25">
      <c r="H396" s="127"/>
      <c r="I396" s="127"/>
    </row>
    <row r="397" spans="8:9" x14ac:dyDescent="0.25">
      <c r="H397" s="127"/>
      <c r="I397" s="127"/>
    </row>
    <row r="398" spans="8:9" x14ac:dyDescent="0.25">
      <c r="H398" s="127"/>
      <c r="I398" s="127"/>
    </row>
    <row r="399" spans="8:9" x14ac:dyDescent="0.25">
      <c r="H399" s="127"/>
      <c r="I399" s="127"/>
    </row>
    <row r="400" spans="8:9" x14ac:dyDescent="0.25">
      <c r="H400" s="127"/>
      <c r="I400" s="127"/>
    </row>
    <row r="401" spans="8:9" x14ac:dyDescent="0.25">
      <c r="H401" s="127"/>
      <c r="I401" s="127"/>
    </row>
    <row r="402" spans="8:9" x14ac:dyDescent="0.25">
      <c r="H402" s="127"/>
      <c r="I402" s="127"/>
    </row>
    <row r="403" spans="8:9" x14ac:dyDescent="0.25">
      <c r="H403" s="127"/>
      <c r="I403" s="127"/>
    </row>
    <row r="404" spans="8:9" x14ac:dyDescent="0.25">
      <c r="H404" s="127"/>
      <c r="I404" s="127"/>
    </row>
    <row r="405" spans="8:9" x14ac:dyDescent="0.25">
      <c r="H405" s="127"/>
      <c r="I405" s="127"/>
    </row>
    <row r="406" spans="8:9" x14ac:dyDescent="0.25">
      <c r="H406" s="127"/>
      <c r="I406" s="127"/>
    </row>
    <row r="407" spans="8:9" x14ac:dyDescent="0.25">
      <c r="H407" s="127"/>
      <c r="I407" s="127"/>
    </row>
    <row r="408" spans="8:9" x14ac:dyDescent="0.25">
      <c r="H408" s="127"/>
      <c r="I408" s="127"/>
    </row>
    <row r="409" spans="8:9" x14ac:dyDescent="0.25">
      <c r="H409" s="127"/>
      <c r="I409" s="127"/>
    </row>
    <row r="410" spans="8:9" x14ac:dyDescent="0.25">
      <c r="H410" s="127"/>
      <c r="I410" s="127"/>
    </row>
    <row r="411" spans="8:9" x14ac:dyDescent="0.25">
      <c r="H411" s="127"/>
      <c r="I411" s="127"/>
    </row>
    <row r="412" spans="8:9" x14ac:dyDescent="0.25">
      <c r="H412" s="127"/>
      <c r="I412" s="127"/>
    </row>
    <row r="413" spans="8:9" x14ac:dyDescent="0.25">
      <c r="H413" s="127"/>
      <c r="I413" s="127"/>
    </row>
    <row r="414" spans="8:9" x14ac:dyDescent="0.25">
      <c r="H414" s="127"/>
      <c r="I414" s="127"/>
    </row>
    <row r="415" spans="8:9" x14ac:dyDescent="0.25">
      <c r="H415" s="127"/>
      <c r="I415" s="127"/>
    </row>
    <row r="416" spans="8:9" x14ac:dyDescent="0.25">
      <c r="H416" s="127"/>
      <c r="I416" s="127"/>
    </row>
    <row r="417" spans="8:9" x14ac:dyDescent="0.25">
      <c r="H417" s="127"/>
      <c r="I417" s="127"/>
    </row>
    <row r="418" spans="8:9" x14ac:dyDescent="0.25">
      <c r="H418" s="127"/>
      <c r="I418" s="127"/>
    </row>
    <row r="419" spans="8:9" x14ac:dyDescent="0.25">
      <c r="H419" s="127"/>
      <c r="I419" s="127"/>
    </row>
    <row r="420" spans="8:9" x14ac:dyDescent="0.25">
      <c r="H420" s="127"/>
      <c r="I420" s="127"/>
    </row>
    <row r="421" spans="8:9" x14ac:dyDescent="0.25">
      <c r="H421" s="127"/>
      <c r="I421" s="127"/>
    </row>
    <row r="422" spans="8:9" x14ac:dyDescent="0.25">
      <c r="H422" s="127"/>
      <c r="I422" s="127"/>
    </row>
    <row r="423" spans="8:9" x14ac:dyDescent="0.25">
      <c r="H423" s="127"/>
      <c r="I423" s="127"/>
    </row>
    <row r="424" spans="8:9" x14ac:dyDescent="0.25">
      <c r="H424" s="127"/>
      <c r="I424" s="127"/>
    </row>
    <row r="425" spans="8:9" x14ac:dyDescent="0.25">
      <c r="H425" s="127"/>
      <c r="I425" s="127"/>
    </row>
    <row r="426" spans="8:9" x14ac:dyDescent="0.25">
      <c r="H426" s="127"/>
      <c r="I426" s="127"/>
    </row>
    <row r="427" spans="8:9" x14ac:dyDescent="0.25">
      <c r="H427" s="127"/>
      <c r="I427" s="127"/>
    </row>
    <row r="428" spans="8:9" x14ac:dyDescent="0.25">
      <c r="H428" s="127"/>
      <c r="I428" s="127"/>
    </row>
    <row r="429" spans="8:9" x14ac:dyDescent="0.25">
      <c r="H429" s="127"/>
      <c r="I429" s="127"/>
    </row>
    <row r="430" spans="8:9" x14ac:dyDescent="0.25">
      <c r="H430" s="127"/>
      <c r="I430" s="127"/>
    </row>
    <row r="431" spans="8:9" x14ac:dyDescent="0.25">
      <c r="H431" s="127"/>
      <c r="I431" s="127"/>
    </row>
    <row r="432" spans="8:9" x14ac:dyDescent="0.25">
      <c r="H432" s="127"/>
      <c r="I432" s="127"/>
    </row>
    <row r="433" spans="8:9" x14ac:dyDescent="0.25">
      <c r="H433" s="127"/>
      <c r="I433" s="127"/>
    </row>
    <row r="434" spans="8:9" x14ac:dyDescent="0.25">
      <c r="H434" s="127"/>
      <c r="I434" s="127"/>
    </row>
    <row r="435" spans="8:9" x14ac:dyDescent="0.25">
      <c r="H435" s="127"/>
      <c r="I435" s="127"/>
    </row>
    <row r="436" spans="8:9" x14ac:dyDescent="0.25">
      <c r="H436" s="127"/>
      <c r="I436" s="127"/>
    </row>
    <row r="437" spans="8:9" x14ac:dyDescent="0.25">
      <c r="H437" s="127"/>
      <c r="I437" s="127"/>
    </row>
    <row r="438" spans="8:9" x14ac:dyDescent="0.25">
      <c r="H438" s="127"/>
      <c r="I438" s="127"/>
    </row>
    <row r="439" spans="8:9" x14ac:dyDescent="0.25">
      <c r="H439" s="127"/>
      <c r="I439" s="127"/>
    </row>
    <row r="440" spans="8:9" x14ac:dyDescent="0.25">
      <c r="H440" s="127"/>
      <c r="I440" s="127"/>
    </row>
    <row r="441" spans="8:9" x14ac:dyDescent="0.25">
      <c r="H441" s="127"/>
      <c r="I441" s="127"/>
    </row>
    <row r="442" spans="8:9" x14ac:dyDescent="0.25">
      <c r="H442" s="127"/>
      <c r="I442" s="127"/>
    </row>
    <row r="443" spans="8:9" x14ac:dyDescent="0.25">
      <c r="H443" s="127"/>
      <c r="I443" s="127"/>
    </row>
    <row r="444" spans="8:9" x14ac:dyDescent="0.25">
      <c r="H444" s="127"/>
      <c r="I444" s="127"/>
    </row>
    <row r="445" spans="8:9" x14ac:dyDescent="0.25">
      <c r="H445" s="127"/>
      <c r="I445" s="127"/>
    </row>
    <row r="446" spans="8:9" x14ac:dyDescent="0.25">
      <c r="H446" s="127"/>
      <c r="I446" s="127"/>
    </row>
    <row r="447" spans="8:9" x14ac:dyDescent="0.25">
      <c r="H447" s="127"/>
      <c r="I447" s="127"/>
    </row>
    <row r="448" spans="8:9" x14ac:dyDescent="0.25">
      <c r="H448" s="127"/>
      <c r="I448" s="127"/>
    </row>
    <row r="449" spans="8:9" x14ac:dyDescent="0.25">
      <c r="H449" s="127"/>
      <c r="I449" s="127"/>
    </row>
    <row r="450" spans="8:9" x14ac:dyDescent="0.25">
      <c r="H450" s="127"/>
      <c r="I450" s="127"/>
    </row>
    <row r="451" spans="8:9" x14ac:dyDescent="0.25">
      <c r="H451" s="127"/>
      <c r="I451" s="127"/>
    </row>
    <row r="452" spans="8:9" x14ac:dyDescent="0.25">
      <c r="H452" s="127"/>
      <c r="I452" s="127"/>
    </row>
    <row r="453" spans="8:9" x14ac:dyDescent="0.25">
      <c r="H453" s="127"/>
      <c r="I453" s="127"/>
    </row>
    <row r="454" spans="8:9" x14ac:dyDescent="0.25">
      <c r="H454" s="127"/>
      <c r="I454" s="127"/>
    </row>
    <row r="455" spans="8:9" x14ac:dyDescent="0.25">
      <c r="H455" s="127"/>
      <c r="I455" s="127"/>
    </row>
    <row r="456" spans="8:9" x14ac:dyDescent="0.25">
      <c r="H456" s="127"/>
      <c r="I456" s="127"/>
    </row>
    <row r="457" spans="8:9" x14ac:dyDescent="0.25">
      <c r="H457" s="127"/>
      <c r="I457" s="127"/>
    </row>
    <row r="458" spans="8:9" x14ac:dyDescent="0.25">
      <c r="H458" s="127"/>
      <c r="I458" s="127"/>
    </row>
    <row r="459" spans="8:9" x14ac:dyDescent="0.25">
      <c r="H459" s="127"/>
      <c r="I459" s="127"/>
    </row>
    <row r="460" spans="8:9" x14ac:dyDescent="0.25">
      <c r="H460" s="127"/>
      <c r="I460" s="127"/>
    </row>
    <row r="461" spans="8:9" x14ac:dyDescent="0.25">
      <c r="H461" s="127"/>
      <c r="I461" s="127"/>
    </row>
    <row r="462" spans="8:9" x14ac:dyDescent="0.25">
      <c r="H462" s="127"/>
      <c r="I462" s="127"/>
    </row>
    <row r="463" spans="8:9" x14ac:dyDescent="0.25">
      <c r="H463" s="127"/>
      <c r="I463" s="127"/>
    </row>
    <row r="464" spans="8:9" x14ac:dyDescent="0.25">
      <c r="H464" s="127"/>
      <c r="I464" s="127"/>
    </row>
    <row r="465" spans="8:9" x14ac:dyDescent="0.25">
      <c r="H465" s="127"/>
      <c r="I465" s="127"/>
    </row>
    <row r="466" spans="8:9" x14ac:dyDescent="0.25">
      <c r="H466" s="127"/>
      <c r="I466" s="127"/>
    </row>
    <row r="467" spans="8:9" x14ac:dyDescent="0.25">
      <c r="H467" s="127"/>
      <c r="I467" s="127"/>
    </row>
    <row r="468" spans="8:9" x14ac:dyDescent="0.25">
      <c r="H468" s="127"/>
      <c r="I468" s="127"/>
    </row>
    <row r="469" spans="8:9" x14ac:dyDescent="0.25">
      <c r="H469" s="127"/>
      <c r="I469" s="127"/>
    </row>
    <row r="470" spans="8:9" x14ac:dyDescent="0.25">
      <c r="H470" s="127"/>
      <c r="I470" s="127"/>
    </row>
    <row r="471" spans="8:9" x14ac:dyDescent="0.25">
      <c r="H471" s="127"/>
      <c r="I471" s="127"/>
    </row>
    <row r="472" spans="8:9" x14ac:dyDescent="0.25">
      <c r="H472" s="127"/>
      <c r="I472" s="127"/>
    </row>
    <row r="473" spans="8:9" x14ac:dyDescent="0.25">
      <c r="H473" s="127"/>
      <c r="I473" s="127"/>
    </row>
    <row r="474" spans="8:9" x14ac:dyDescent="0.25">
      <c r="H474" s="127"/>
      <c r="I474" s="127"/>
    </row>
    <row r="475" spans="8:9" x14ac:dyDescent="0.25">
      <c r="H475" s="127"/>
      <c r="I475" s="127"/>
    </row>
    <row r="476" spans="8:9" x14ac:dyDescent="0.25">
      <c r="H476" s="127"/>
      <c r="I476" s="127"/>
    </row>
    <row r="477" spans="8:9" x14ac:dyDescent="0.25">
      <c r="H477" s="127"/>
      <c r="I477" s="127"/>
    </row>
    <row r="478" spans="8:9" x14ac:dyDescent="0.25">
      <c r="H478" s="127"/>
      <c r="I478" s="127"/>
    </row>
    <row r="479" spans="8:9" x14ac:dyDescent="0.25">
      <c r="H479" s="127"/>
      <c r="I479" s="127"/>
    </row>
    <row r="480" spans="8:9" x14ac:dyDescent="0.25">
      <c r="H480" s="127"/>
      <c r="I480" s="127"/>
    </row>
    <row r="481" spans="8:9" x14ac:dyDescent="0.25">
      <c r="H481" s="127"/>
      <c r="I481" s="127"/>
    </row>
    <row r="482" spans="8:9" x14ac:dyDescent="0.25">
      <c r="H482" s="127"/>
      <c r="I482" s="127"/>
    </row>
    <row r="483" spans="8:9" x14ac:dyDescent="0.25">
      <c r="H483" s="127"/>
      <c r="I483" s="127"/>
    </row>
    <row r="484" spans="8:9" x14ac:dyDescent="0.25">
      <c r="H484" s="127"/>
      <c r="I484" s="127"/>
    </row>
    <row r="485" spans="8:9" x14ac:dyDescent="0.25">
      <c r="H485" s="127"/>
      <c r="I485" s="127"/>
    </row>
    <row r="486" spans="8:9" x14ac:dyDescent="0.25">
      <c r="H486" s="127"/>
      <c r="I486" s="127"/>
    </row>
    <row r="487" spans="8:9" x14ac:dyDescent="0.25">
      <c r="H487" s="127"/>
      <c r="I487" s="127"/>
    </row>
    <row r="488" spans="8:9" x14ac:dyDescent="0.25">
      <c r="H488" s="127"/>
      <c r="I488" s="127"/>
    </row>
    <row r="489" spans="8:9" x14ac:dyDescent="0.25">
      <c r="H489" s="127"/>
      <c r="I489" s="127"/>
    </row>
    <row r="490" spans="8:9" x14ac:dyDescent="0.25">
      <c r="H490" s="127"/>
      <c r="I490" s="127"/>
    </row>
    <row r="491" spans="8:9" x14ac:dyDescent="0.25">
      <c r="H491" s="127"/>
      <c r="I491" s="127"/>
    </row>
    <row r="492" spans="8:9" x14ac:dyDescent="0.25">
      <c r="H492" s="127"/>
      <c r="I492" s="127"/>
    </row>
    <row r="493" spans="8:9" x14ac:dyDescent="0.25">
      <c r="H493" s="127"/>
      <c r="I493" s="127"/>
    </row>
    <row r="494" spans="8:9" x14ac:dyDescent="0.25">
      <c r="H494" s="127"/>
      <c r="I494" s="127"/>
    </row>
    <row r="495" spans="8:9" x14ac:dyDescent="0.25">
      <c r="H495" s="127"/>
      <c r="I495" s="127"/>
    </row>
    <row r="496" spans="8:9" x14ac:dyDescent="0.25">
      <c r="H496" s="127"/>
      <c r="I496" s="127"/>
    </row>
    <row r="497" spans="8:9" x14ac:dyDescent="0.25">
      <c r="H497" s="127"/>
      <c r="I497" s="127"/>
    </row>
    <row r="498" spans="8:9" x14ac:dyDescent="0.25">
      <c r="H498" s="127"/>
      <c r="I498" s="127"/>
    </row>
    <row r="499" spans="8:9" x14ac:dyDescent="0.25">
      <c r="H499" s="127"/>
      <c r="I499" s="127"/>
    </row>
    <row r="500" spans="8:9" x14ac:dyDescent="0.25">
      <c r="H500" s="127"/>
      <c r="I500" s="127"/>
    </row>
    <row r="501" spans="8:9" x14ac:dyDescent="0.25">
      <c r="H501" s="127"/>
      <c r="I501" s="127"/>
    </row>
    <row r="502" spans="8:9" x14ac:dyDescent="0.25">
      <c r="H502" s="127"/>
      <c r="I502" s="127"/>
    </row>
    <row r="503" spans="8:9" x14ac:dyDescent="0.25">
      <c r="H503" s="127"/>
      <c r="I503" s="127"/>
    </row>
    <row r="504" spans="8:9" x14ac:dyDescent="0.25">
      <c r="H504" s="127"/>
      <c r="I504" s="127"/>
    </row>
    <row r="505" spans="8:9" x14ac:dyDescent="0.25">
      <c r="H505" s="127"/>
      <c r="I505" s="127"/>
    </row>
    <row r="506" spans="8:9" x14ac:dyDescent="0.25">
      <c r="H506" s="127"/>
      <c r="I506" s="127"/>
    </row>
    <row r="507" spans="8:9" x14ac:dyDescent="0.25">
      <c r="H507" s="127"/>
      <c r="I507" s="127"/>
    </row>
    <row r="508" spans="8:9" x14ac:dyDescent="0.25">
      <c r="H508" s="127"/>
      <c r="I508" s="127"/>
    </row>
    <row r="509" spans="8:9" x14ac:dyDescent="0.25">
      <c r="H509" s="127"/>
      <c r="I509" s="127"/>
    </row>
    <row r="510" spans="8:9" x14ac:dyDescent="0.25">
      <c r="H510" s="127"/>
      <c r="I510" s="127"/>
    </row>
    <row r="511" spans="8:9" x14ac:dyDescent="0.25">
      <c r="H511" s="127"/>
      <c r="I511" s="127"/>
    </row>
    <row r="512" spans="8:9" x14ac:dyDescent="0.25">
      <c r="H512" s="127"/>
      <c r="I512" s="127"/>
    </row>
    <row r="513" spans="8:9" x14ac:dyDescent="0.25">
      <c r="H513" s="127"/>
      <c r="I513" s="127"/>
    </row>
    <row r="514" spans="8:9" x14ac:dyDescent="0.25">
      <c r="H514" s="127"/>
      <c r="I514" s="127"/>
    </row>
    <row r="515" spans="8:9" x14ac:dyDescent="0.25">
      <c r="H515" s="127"/>
      <c r="I515" s="127"/>
    </row>
    <row r="516" spans="8:9" x14ac:dyDescent="0.25">
      <c r="H516" s="127"/>
      <c r="I516" s="127"/>
    </row>
    <row r="517" spans="8:9" x14ac:dyDescent="0.25">
      <c r="H517" s="127"/>
      <c r="I517" s="127"/>
    </row>
    <row r="518" spans="8:9" x14ac:dyDescent="0.25">
      <c r="H518" s="127"/>
      <c r="I518" s="127"/>
    </row>
    <row r="519" spans="8:9" x14ac:dyDescent="0.25">
      <c r="H519" s="127"/>
      <c r="I519" s="127"/>
    </row>
    <row r="520" spans="8:9" x14ac:dyDescent="0.25">
      <c r="H520" s="127"/>
      <c r="I520" s="127"/>
    </row>
    <row r="521" spans="8:9" x14ac:dyDescent="0.25">
      <c r="H521" s="127"/>
      <c r="I521" s="127"/>
    </row>
    <row r="522" spans="8:9" x14ac:dyDescent="0.25">
      <c r="H522" s="127"/>
      <c r="I522" s="127"/>
    </row>
    <row r="523" spans="8:9" x14ac:dyDescent="0.25">
      <c r="H523" s="127"/>
      <c r="I523" s="127"/>
    </row>
    <row r="524" spans="8:9" x14ac:dyDescent="0.25">
      <c r="H524" s="127"/>
      <c r="I524" s="127"/>
    </row>
    <row r="525" spans="8:9" x14ac:dyDescent="0.25">
      <c r="H525" s="127"/>
      <c r="I525" s="127"/>
    </row>
    <row r="526" spans="8:9" x14ac:dyDescent="0.25">
      <c r="H526" s="127"/>
      <c r="I526" s="127"/>
    </row>
    <row r="527" spans="8:9" x14ac:dyDescent="0.25">
      <c r="H527" s="127"/>
      <c r="I527" s="127"/>
    </row>
    <row r="528" spans="8:9" x14ac:dyDescent="0.25">
      <c r="H528" s="127"/>
      <c r="I528" s="127"/>
    </row>
    <row r="529" spans="8:9" x14ac:dyDescent="0.25">
      <c r="H529" s="127"/>
      <c r="I529" s="127"/>
    </row>
    <row r="530" spans="8:9" x14ac:dyDescent="0.25">
      <c r="H530" s="127"/>
      <c r="I530" s="127"/>
    </row>
    <row r="531" spans="8:9" x14ac:dyDescent="0.25">
      <c r="H531" s="127"/>
      <c r="I531" s="127"/>
    </row>
    <row r="532" spans="8:9" x14ac:dyDescent="0.25">
      <c r="H532" s="127"/>
      <c r="I532" s="127"/>
    </row>
    <row r="533" spans="8:9" x14ac:dyDescent="0.25">
      <c r="H533" s="127"/>
      <c r="I533" s="127"/>
    </row>
    <row r="534" spans="8:9" x14ac:dyDescent="0.25">
      <c r="H534" s="127"/>
      <c r="I534" s="127"/>
    </row>
    <row r="535" spans="8:9" x14ac:dyDescent="0.25">
      <c r="H535" s="127"/>
      <c r="I535" s="127"/>
    </row>
    <row r="536" spans="8:9" x14ac:dyDescent="0.25">
      <c r="H536" s="127"/>
      <c r="I536" s="127"/>
    </row>
    <row r="537" spans="8:9" x14ac:dyDescent="0.25">
      <c r="H537" s="127"/>
      <c r="I537" s="127"/>
    </row>
    <row r="538" spans="8:9" x14ac:dyDescent="0.25">
      <c r="H538" s="127"/>
      <c r="I538" s="127"/>
    </row>
    <row r="539" spans="8:9" x14ac:dyDescent="0.25">
      <c r="H539" s="127"/>
      <c r="I539" s="127"/>
    </row>
    <row r="540" spans="8:9" x14ac:dyDescent="0.25">
      <c r="H540" s="127"/>
      <c r="I540" s="127"/>
    </row>
    <row r="541" spans="8:9" x14ac:dyDescent="0.25">
      <c r="H541" s="127"/>
      <c r="I541" s="127"/>
    </row>
    <row r="542" spans="8:9" x14ac:dyDescent="0.25">
      <c r="H542" s="127"/>
      <c r="I542" s="127"/>
    </row>
    <row r="543" spans="8:9" x14ac:dyDescent="0.25">
      <c r="H543" s="127"/>
      <c r="I543" s="127"/>
    </row>
    <row r="544" spans="8:9" x14ac:dyDescent="0.25">
      <c r="H544" s="127"/>
      <c r="I544" s="127"/>
    </row>
    <row r="545" spans="8:9" x14ac:dyDescent="0.25">
      <c r="H545" s="127"/>
      <c r="I545" s="127"/>
    </row>
    <row r="546" spans="8:9" x14ac:dyDescent="0.25">
      <c r="H546" s="127"/>
      <c r="I546" s="127"/>
    </row>
    <row r="547" spans="8:9" x14ac:dyDescent="0.25">
      <c r="H547" s="127"/>
      <c r="I547" s="127"/>
    </row>
    <row r="548" spans="8:9" x14ac:dyDescent="0.25">
      <c r="H548" s="127"/>
      <c r="I548" s="127"/>
    </row>
    <row r="549" spans="8:9" x14ac:dyDescent="0.25">
      <c r="H549" s="127"/>
      <c r="I549" s="127"/>
    </row>
    <row r="550" spans="8:9" x14ac:dyDescent="0.25">
      <c r="H550" s="127"/>
      <c r="I550" s="127"/>
    </row>
    <row r="551" spans="8:9" x14ac:dyDescent="0.25">
      <c r="H551" s="127"/>
      <c r="I551" s="127"/>
    </row>
    <row r="552" spans="8:9" x14ac:dyDescent="0.25">
      <c r="H552" s="127"/>
      <c r="I552" s="127"/>
    </row>
    <row r="553" spans="8:9" x14ac:dyDescent="0.25">
      <c r="H553" s="127"/>
      <c r="I553" s="127"/>
    </row>
    <row r="554" spans="8:9" x14ac:dyDescent="0.25">
      <c r="H554" s="127"/>
      <c r="I554" s="127"/>
    </row>
    <row r="555" spans="8:9" x14ac:dyDescent="0.25">
      <c r="H555" s="127"/>
      <c r="I555" s="127"/>
    </row>
    <row r="556" spans="8:9" x14ac:dyDescent="0.25">
      <c r="H556" s="127"/>
      <c r="I556" s="127"/>
    </row>
    <row r="557" spans="8:9" x14ac:dyDescent="0.25">
      <c r="H557" s="127"/>
      <c r="I557" s="127"/>
    </row>
    <row r="558" spans="8:9" x14ac:dyDescent="0.25">
      <c r="H558" s="127"/>
      <c r="I558" s="127"/>
    </row>
    <row r="559" spans="8:9" x14ac:dyDescent="0.25">
      <c r="H559" s="127"/>
      <c r="I559" s="127"/>
    </row>
    <row r="560" spans="8:9" x14ac:dyDescent="0.25">
      <c r="H560" s="127"/>
      <c r="I560" s="127"/>
    </row>
    <row r="561" spans="8:9" x14ac:dyDescent="0.25">
      <c r="H561" s="127"/>
      <c r="I561" s="127"/>
    </row>
    <row r="562" spans="8:9" x14ac:dyDescent="0.25">
      <c r="H562" s="127"/>
      <c r="I562" s="127"/>
    </row>
    <row r="563" spans="8:9" x14ac:dyDescent="0.25">
      <c r="H563" s="127"/>
      <c r="I563" s="127"/>
    </row>
    <row r="564" spans="8:9" x14ac:dyDescent="0.25">
      <c r="H564" s="127"/>
      <c r="I564" s="127"/>
    </row>
    <row r="565" spans="8:9" x14ac:dyDescent="0.25">
      <c r="H565" s="127"/>
      <c r="I565" s="127"/>
    </row>
    <row r="566" spans="8:9" x14ac:dyDescent="0.25">
      <c r="H566" s="127"/>
      <c r="I566" s="127"/>
    </row>
    <row r="567" spans="8:9" x14ac:dyDescent="0.25">
      <c r="H567" s="127"/>
      <c r="I567" s="127"/>
    </row>
    <row r="568" spans="8:9" x14ac:dyDescent="0.25">
      <c r="H568" s="127"/>
      <c r="I568" s="127"/>
    </row>
    <row r="569" spans="8:9" x14ac:dyDescent="0.25">
      <c r="H569" s="127"/>
      <c r="I569" s="127"/>
    </row>
    <row r="570" spans="8:9" x14ac:dyDescent="0.25">
      <c r="H570" s="127"/>
      <c r="I570" s="127"/>
    </row>
    <row r="571" spans="8:9" x14ac:dyDescent="0.25">
      <c r="H571" s="127"/>
      <c r="I571" s="127"/>
    </row>
    <row r="572" spans="8:9" x14ac:dyDescent="0.25">
      <c r="H572" s="127"/>
      <c r="I572" s="127"/>
    </row>
    <row r="573" spans="8:9" x14ac:dyDescent="0.25">
      <c r="H573" s="127"/>
      <c r="I573" s="127"/>
    </row>
    <row r="574" spans="8:9" x14ac:dyDescent="0.25">
      <c r="H574" s="127"/>
      <c r="I574" s="127"/>
    </row>
    <row r="575" spans="8:9" x14ac:dyDescent="0.25">
      <c r="H575" s="127"/>
      <c r="I575" s="127"/>
    </row>
    <row r="576" spans="8:9" x14ac:dyDescent="0.25">
      <c r="H576" s="127"/>
      <c r="I576" s="127"/>
    </row>
    <row r="577" spans="8:9" x14ac:dyDescent="0.25">
      <c r="H577" s="127"/>
      <c r="I577" s="127"/>
    </row>
    <row r="578" spans="8:9" x14ac:dyDescent="0.25">
      <c r="H578" s="127"/>
      <c r="I578" s="127"/>
    </row>
    <row r="579" spans="8:9" x14ac:dyDescent="0.25">
      <c r="H579" s="127"/>
      <c r="I579" s="127"/>
    </row>
    <row r="580" spans="8:9" x14ac:dyDescent="0.25">
      <c r="H580" s="127"/>
      <c r="I580" s="127"/>
    </row>
    <row r="581" spans="8:9" x14ac:dyDescent="0.25">
      <c r="H581" s="127"/>
      <c r="I581" s="127"/>
    </row>
    <row r="582" spans="8:9" x14ac:dyDescent="0.25">
      <c r="H582" s="127"/>
      <c r="I582" s="127"/>
    </row>
    <row r="583" spans="8:9" x14ac:dyDescent="0.25">
      <c r="H583" s="127"/>
      <c r="I583" s="127"/>
    </row>
    <row r="584" spans="8:9" x14ac:dyDescent="0.25">
      <c r="H584" s="127"/>
      <c r="I584" s="127"/>
    </row>
    <row r="585" spans="8:9" x14ac:dyDescent="0.25">
      <c r="H585" s="127"/>
      <c r="I585" s="127"/>
    </row>
    <row r="586" spans="8:9" x14ac:dyDescent="0.25">
      <c r="H586" s="127"/>
      <c r="I586" s="127"/>
    </row>
    <row r="587" spans="8:9" x14ac:dyDescent="0.25">
      <c r="H587" s="127"/>
      <c r="I587" s="127"/>
    </row>
    <row r="588" spans="8:9" x14ac:dyDescent="0.25">
      <c r="H588" s="127"/>
      <c r="I588" s="127"/>
    </row>
  </sheetData>
  <sheetProtection algorithmName="SHA-512" hashValue="KqchFIV6dxHoH4aUZhcYyOQQ3P2xgbqgIQh4gPc1ebQns6ZuG8oBLKe986buwvlSgVoHWHFb+L2mdgq2xQy6yg==" saltValue="NvZ7E4/+HZy99VvtI7C2gA==" spinCount="100000" sheet="1" objects="1" scenarios="1"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workbookViewId="0">
      <selection activeCell="B24" sqref="B24"/>
    </sheetView>
  </sheetViews>
  <sheetFormatPr defaultColWidth="8.85546875" defaultRowHeight="15" x14ac:dyDescent="0.25"/>
  <cols>
    <col min="1" max="1" width="9.5703125" style="116" customWidth="1"/>
    <col min="2" max="2" width="9.5703125" style="117" customWidth="1"/>
    <col min="3" max="3" width="13.140625" style="117" customWidth="1"/>
    <col min="4" max="5" width="9.5703125" style="118" customWidth="1"/>
    <col min="6" max="6" width="8.85546875" style="120" customWidth="1"/>
    <col min="7" max="10" width="9.5703125" style="117" customWidth="1"/>
    <col min="11" max="11" width="8.85546875" style="116" customWidth="1"/>
    <col min="12" max="14" width="9.5703125" style="117" customWidth="1"/>
    <col min="15" max="15" width="11.85546875" style="117" customWidth="1"/>
    <col min="16" max="16" width="8.85546875" style="116" customWidth="1"/>
    <col min="17" max="20" width="9.7109375" style="116" customWidth="1"/>
    <col min="21" max="21" width="8.85546875" style="116" customWidth="1"/>
    <col min="22" max="25" width="9.7109375" style="116" customWidth="1"/>
    <col min="26" max="26" width="8.85546875" style="116" customWidth="1"/>
    <col min="27" max="30" width="10.140625" style="116" customWidth="1"/>
    <col min="31" max="31" width="11.42578125" style="116" customWidth="1"/>
    <col min="32" max="35" width="10.42578125" style="116" customWidth="1"/>
    <col min="36" max="36" width="10" style="116" customWidth="1"/>
    <col min="37" max="40" width="10.42578125" style="116" customWidth="1"/>
    <col min="41" max="41" width="8.85546875" style="116" customWidth="1"/>
    <col min="42" max="45" width="10.5703125" style="116" customWidth="1"/>
    <col min="46" max="46" width="8.85546875" style="116"/>
    <col min="47" max="50" width="10.42578125" style="116" customWidth="1"/>
    <col min="51" max="51" width="8.85546875" style="116" customWidth="1"/>
    <col min="52" max="55" width="10" style="116" customWidth="1"/>
    <col min="56" max="56" width="8.85546875" style="116"/>
    <col min="57" max="57" width="10.85546875" style="116" customWidth="1"/>
    <col min="58" max="16384" width="8.85546875" style="116"/>
  </cols>
  <sheetData>
    <row r="1" spans="1:61" x14ac:dyDescent="0.25">
      <c r="A1" s="116">
        <f>IFERROR(VLOOKUP(44564,Sheet1!$B$2:$F$302,1,FALSE),44565)</f>
        <v>44564</v>
      </c>
      <c r="B1" s="117">
        <f>A1</f>
        <v>44564</v>
      </c>
      <c r="C1" s="118">
        <f>VLOOKUP(B1,Sheet1!$B$2:$F$302,2,FALSE)</f>
        <v>1349</v>
      </c>
      <c r="D1" s="118">
        <f>VLOOKUP(B1,Sheet1!$B$2:$F$302,5,FALSE)</f>
        <v>1490.5</v>
      </c>
      <c r="E1" s="119">
        <f>(D1-C1)/C1</f>
        <v>0.10489251297257228</v>
      </c>
      <c r="F1" s="120">
        <f>IFERROR(IF(E1&gt;0,1,0),"")</f>
        <v>1</v>
      </c>
      <c r="G1" s="117">
        <v>44593</v>
      </c>
      <c r="H1" s="118">
        <f>VLOOKUP(G1,Sheet1!$B$2:$F$302,2,FALSE)</f>
        <v>1490</v>
      </c>
      <c r="I1" s="118">
        <f>VLOOKUP(G1,Sheet1!$B$2:$F$302,5,FALSE)</f>
        <v>1636.75</v>
      </c>
      <c r="J1" s="119">
        <f>(I1-H1)/H1</f>
        <v>9.8489932885906045E-2</v>
      </c>
      <c r="K1" s="120">
        <f>IFERROR(IF(J1&gt;0,1,0),"")</f>
        <v>1</v>
      </c>
      <c r="L1" s="117">
        <v>44621</v>
      </c>
      <c r="M1" s="118">
        <f>VLOOKUP(L1,Sheet1!$B$2:$F$302,2,FALSE)</f>
        <v>1641.5</v>
      </c>
      <c r="N1" s="118">
        <f>VLOOKUP(L1,Sheet1!$B$2:$F$302,5,FALSE)</f>
        <v>1618.25</v>
      </c>
      <c r="O1" s="119">
        <f>(N1-M1)/M1</f>
        <v>-1.4163874505025891E-2</v>
      </c>
      <c r="P1" s="120">
        <f>IFERROR(IF(O1&gt;0,1,0),"")</f>
        <v>0</v>
      </c>
      <c r="Q1" s="117">
        <v>44652</v>
      </c>
      <c r="R1" s="118">
        <f>VLOOKUP(Q1,Sheet1!$B$2:$F$302,2,FALSE)</f>
        <v>1620.75</v>
      </c>
      <c r="S1" s="118">
        <f>VLOOKUP(Q1,Sheet1!$B$2:$F$302,5,FALSE)</f>
        <v>1684.75</v>
      </c>
      <c r="T1" s="119">
        <f>(S1-R1)/R1</f>
        <v>3.9487891408298628E-2</v>
      </c>
      <c r="U1" s="120">
        <f>IFERROR(IF(T1&gt;0,1,0),"")</f>
        <v>1</v>
      </c>
      <c r="V1" s="117">
        <v>44683</v>
      </c>
      <c r="W1" s="118">
        <f>VLOOKUP(V1,Sheet1!$B$2:$F$302,2,FALSE)</f>
        <v>1684.5</v>
      </c>
      <c r="X1" s="118">
        <f>VLOOKUP(V1,Sheet1!$B$2:$F$302,5,FALSE)</f>
        <v>1683.25</v>
      </c>
      <c r="Y1" s="119">
        <f>(X1-W1)/W1</f>
        <v>-7.4205995844464233E-4</v>
      </c>
      <c r="Z1" s="120">
        <f>IFERROR(IF(Y1&gt;0,1,0),"")</f>
        <v>0</v>
      </c>
      <c r="AA1" s="117">
        <v>44713</v>
      </c>
      <c r="AB1" s="118">
        <f>VLOOKUP(AA1,Sheet1!$B$2:$F$302,2,FALSE)</f>
        <v>1687.25</v>
      </c>
      <c r="AC1" s="118">
        <f>VLOOKUP(AA1,Sheet1!$B$2:$F$302,5,FALSE)</f>
        <v>1458</v>
      </c>
      <c r="AD1" s="119">
        <f>(AC1-AB1)/AB1</f>
        <v>-0.13587198103422729</v>
      </c>
      <c r="AE1" s="120">
        <f>IFERROR(IF(AD1&gt;0,1,0),"")</f>
        <v>0</v>
      </c>
      <c r="AF1" s="117">
        <v>44743</v>
      </c>
      <c r="AG1" s="118">
        <f>VLOOKUP(AF1,Sheet1!$B$2:$F$302,2,FALSE)</f>
        <v>1462.25</v>
      </c>
      <c r="AH1" s="118">
        <f>VLOOKUP(AF1,Sheet1!$B$2:$F$302,5,FALSE)</f>
        <v>1468.5</v>
      </c>
      <c r="AI1" s="119">
        <f>(AH1-AG1)/AG1</f>
        <v>4.2742349119507606E-3</v>
      </c>
      <c r="AJ1" s="120">
        <f>IFERROR(IF(AI1&gt;0,1,0),"")</f>
        <v>1</v>
      </c>
      <c r="AK1" s="117">
        <v>44774</v>
      </c>
      <c r="AL1" s="118">
        <f>VLOOKUP(AK1,Sheet1!$B$2:$F$302,2,FALSE)</f>
        <v>1477.5</v>
      </c>
      <c r="AM1" s="118">
        <f>VLOOKUP(AK1,Sheet1!$B$2:$F$302,5,FALSE)</f>
        <v>1422.5</v>
      </c>
      <c r="AN1" s="119">
        <f>(AM1-AL1)/AL1</f>
        <v>-3.7225042301184431E-2</v>
      </c>
      <c r="AO1" s="120">
        <f>IFERROR(IF(AN1&gt;0,1,0),"")</f>
        <v>0</v>
      </c>
      <c r="AP1" s="117">
        <v>44805</v>
      </c>
      <c r="AQ1" s="118">
        <f>VLOOKUP(AP1,Sheet1!$B$2:$F$302,2,FALSE)</f>
        <v>1420</v>
      </c>
      <c r="AR1" s="118">
        <f>VLOOKUP(AP1,Sheet1!$B$2:$F$302,5,FALSE)</f>
        <v>1364.75</v>
      </c>
      <c r="AS1" s="119">
        <f>(AR1-AQ1)/AQ1</f>
        <v>-3.8908450704225349E-2</v>
      </c>
      <c r="AT1" s="120">
        <f>IFERROR(IF(AS1&gt;0,1,0),"")</f>
        <v>0</v>
      </c>
      <c r="AU1" s="117">
        <v>44837</v>
      </c>
      <c r="AV1" s="118">
        <f>VLOOKUP(AU1,Sheet1!$B$2:$F$302,2,FALSE)</f>
        <v>1364</v>
      </c>
      <c r="AW1" s="118">
        <f>VLOOKUP(AU1,Sheet1!$B$2:$F$302,5,FALSE)</f>
        <v>1419.5</v>
      </c>
      <c r="AX1" s="119">
        <f>(AW1-AV1)/AV1</f>
        <v>4.0689149560117301E-2</v>
      </c>
      <c r="AY1" s="120">
        <f>IFERROR(IF(AX1&gt;0,1,0),"")</f>
        <v>1</v>
      </c>
      <c r="AZ1" s="117">
        <v>44866</v>
      </c>
      <c r="BA1" s="118">
        <f>VLOOKUP(AZ1,Sheet1!$B$2:$F$302,2,FALSE)</f>
        <v>1417</v>
      </c>
      <c r="BB1" s="118">
        <f>VLOOKUP(AZ1,Sheet1!$B$2:$F$302,5,FALSE)</f>
        <v>1469.5</v>
      </c>
      <c r="BC1" s="119">
        <f>(BB1-BA1)/BA1</f>
        <v>3.7050105857445309E-2</v>
      </c>
      <c r="BD1" s="120">
        <f>IFERROR(IF(BC1&gt;0,1,0),"")</f>
        <v>1</v>
      </c>
      <c r="BE1" s="117">
        <v>44896</v>
      </c>
      <c r="BF1" s="118">
        <f>VLOOKUP(BE1,Sheet1!$B$2:$F$302,2,FALSE)</f>
        <v>1466</v>
      </c>
      <c r="BG1" s="118">
        <f>VLOOKUP(BE1,Sheet1!$B$2:$F$302,5,FALSE)</f>
        <v>1524</v>
      </c>
      <c r="BH1" s="119">
        <f>(BG1-BF1)/BF1</f>
        <v>3.9563437926330151E-2</v>
      </c>
      <c r="BI1" s="120">
        <f>IFERROR(IF(BH1&gt;0,1,0),"")</f>
        <v>1</v>
      </c>
    </row>
    <row r="2" spans="1:61" x14ac:dyDescent="0.25">
      <c r="A2" s="116">
        <f>IFERROR(VLOOKUP(44200,Sheet1!$B$2:$F$302,1,FALSE),44201)</f>
        <v>44200</v>
      </c>
      <c r="B2" s="117">
        <f t="shared" ref="B2:B20" si="0">A2</f>
        <v>44200</v>
      </c>
      <c r="C2" s="118">
        <f>VLOOKUP(B2,Sheet1!$B$2:$F$302,2,FALSE)</f>
        <v>1319.25</v>
      </c>
      <c r="D2" s="118">
        <f>VLOOKUP(B2,Sheet1!$B$2:$F$302,5,FALSE)</f>
        <v>1370</v>
      </c>
      <c r="E2" s="119">
        <f>(D2-C2)/C2</f>
        <v>3.8468826985029375E-2</v>
      </c>
      <c r="F2" s="120">
        <f>IFERROR(IF(E2&gt;0,1,0),"")</f>
        <v>1</v>
      </c>
      <c r="G2" s="117">
        <v>44228</v>
      </c>
      <c r="H2" s="118">
        <f>VLOOKUP(G2,Sheet1!$B$2:$F$302,2,FALSE)</f>
        <v>1375</v>
      </c>
      <c r="I2" s="118">
        <f>VLOOKUP(G2,Sheet1!$B$2:$F$302,5,FALSE)</f>
        <v>1404.25</v>
      </c>
      <c r="J2" s="119">
        <f>(I2-H2)/H2</f>
        <v>2.1272727272727273E-2</v>
      </c>
      <c r="K2" s="120">
        <f>IFERROR(IF(J2&gt;0,1,0),"")</f>
        <v>1</v>
      </c>
      <c r="L2" s="117">
        <v>44256</v>
      </c>
      <c r="M2" s="118">
        <f>VLOOKUP(L2,Sheet1!$B$2:$F$302,2,FALSE)</f>
        <v>1415</v>
      </c>
      <c r="N2" s="118">
        <f>VLOOKUP(L2,Sheet1!$B$2:$F$302,5,FALSE)</f>
        <v>1436.75</v>
      </c>
      <c r="O2" s="119">
        <f>(N2-M2)/M2</f>
        <v>1.5371024734982332E-2</v>
      </c>
      <c r="P2" s="120">
        <f>IFERROR(IF(O2&gt;0,1,0),"")</f>
        <v>1</v>
      </c>
      <c r="Q2" s="117">
        <v>44287</v>
      </c>
      <c r="R2" s="118">
        <f>VLOOKUP(Q2,Sheet1!$B$2:$F$302,2,FALSE)</f>
        <v>1444</v>
      </c>
      <c r="S2" s="118">
        <f>VLOOKUP(Q2,Sheet1!$B$2:$F$302,5,FALSE)</f>
        <v>1534.25</v>
      </c>
      <c r="T2" s="119">
        <f>(S2-R2)/R2</f>
        <v>6.25E-2</v>
      </c>
      <c r="U2" s="120">
        <f>IFERROR(IF(T2&gt;0,1,0),"")</f>
        <v>1</v>
      </c>
      <c r="V2" s="117">
        <v>44319</v>
      </c>
      <c r="W2" s="118">
        <f>VLOOKUP(V2,Sheet1!$B$2:$F$302,2,FALSE)</f>
        <v>1549.25</v>
      </c>
      <c r="X2" s="118">
        <f>VLOOKUP(V2,Sheet1!$B$2:$F$302,5,FALSE)</f>
        <v>1530.5</v>
      </c>
      <c r="Y2" s="119">
        <f>(X2-W2)/W2</f>
        <v>-1.2102630304986284E-2</v>
      </c>
      <c r="Z2" s="120">
        <f>IFERROR(IF(Y2&gt;0,1,0),"")</f>
        <v>0</v>
      </c>
      <c r="AA2" s="117">
        <v>44348</v>
      </c>
      <c r="AB2" s="118">
        <f>VLOOKUP(AA2,Sheet1!$B$2:$F$302,2,FALSE)</f>
        <v>1542</v>
      </c>
      <c r="AC2" s="118">
        <f>VLOOKUP(AA2,Sheet1!$B$2:$F$302,5,FALSE)</f>
        <v>1399</v>
      </c>
      <c r="AD2" s="119">
        <f>(AC2-AB2)/AB2</f>
        <v>-9.2736705577172507E-2</v>
      </c>
      <c r="AE2" s="120">
        <f>IFERROR(IF(AD2&gt;0,1,0),"")</f>
        <v>0</v>
      </c>
      <c r="AF2" s="117">
        <v>44378</v>
      </c>
      <c r="AG2" s="118">
        <f>VLOOKUP(AF2,Sheet1!$B$2:$F$302,2,FALSE)</f>
        <v>1402.5</v>
      </c>
      <c r="AH2" s="118">
        <f>VLOOKUP(AF2,Sheet1!$B$2:$F$302,5,FALSE)</f>
        <v>1349.25</v>
      </c>
      <c r="AI2" s="119">
        <f>(AH2-AG2)/AG2</f>
        <v>-3.7967914438502677E-2</v>
      </c>
      <c r="AJ2" s="120">
        <f>IFERROR(IF(AI2&gt;0,1,0),"")</f>
        <v>0</v>
      </c>
      <c r="AK2" s="117">
        <v>44410</v>
      </c>
      <c r="AL2" s="118">
        <f>VLOOKUP(AK2,Sheet1!$B$2:$F$302,2,FALSE)</f>
        <v>1349</v>
      </c>
      <c r="AM2" s="118">
        <f>VLOOKUP(AK2,Sheet1!$B$2:$F$302,5,FALSE)</f>
        <v>1292.5</v>
      </c>
      <c r="AN2" s="119">
        <f>(AM2-AL2)/AL2</f>
        <v>-4.1882876204595999E-2</v>
      </c>
      <c r="AO2" s="120">
        <f>IFERROR(IF(AN2&gt;0,1,0),"")</f>
        <v>0</v>
      </c>
      <c r="AP2" s="117">
        <v>44440</v>
      </c>
      <c r="AQ2" s="118">
        <f>VLOOKUP(AP2,Sheet1!$B$2:$F$302,2,FALSE)</f>
        <v>1294</v>
      </c>
      <c r="AR2" s="118">
        <f>VLOOKUP(AP2,Sheet1!$B$2:$F$302,5,FALSE)</f>
        <v>1256</v>
      </c>
      <c r="AS2" s="119">
        <f>(AR2-AQ2)/AQ2</f>
        <v>-2.9366306027820709E-2</v>
      </c>
      <c r="AT2" s="120">
        <f>IFERROR(IF(AS2&gt;0,1,0),"")</f>
        <v>0</v>
      </c>
      <c r="AU2" s="117">
        <v>44470</v>
      </c>
      <c r="AV2" s="118">
        <f>VLOOKUP(AU2,Sheet1!$B$2:$F$302,2,FALSE)</f>
        <v>1255</v>
      </c>
      <c r="AW2" s="118">
        <f>VLOOKUP(AU2,Sheet1!$B$2:$F$302,5,FALSE)</f>
        <v>1249.5</v>
      </c>
      <c r="AX2" s="119">
        <f>(AW2-AV2)/AV2</f>
        <v>-4.3824701195219126E-3</v>
      </c>
      <c r="AY2" s="120">
        <f>IFERROR(IF(AX2&gt;0,1,0),"")</f>
        <v>0</v>
      </c>
      <c r="AZ2" s="117">
        <v>44501</v>
      </c>
      <c r="BA2" s="118">
        <f>VLOOKUP(AZ2,Sheet1!$B$2:$F$302,2,FALSE)</f>
        <v>1249</v>
      </c>
      <c r="BB2" s="118">
        <f>VLOOKUP(AZ2,Sheet1!$B$2:$F$302,5,FALSE)</f>
        <v>1217.25</v>
      </c>
      <c r="BC2" s="119">
        <f>(BB2-BA2)/BA2</f>
        <v>-2.5420336269015211E-2</v>
      </c>
      <c r="BD2" s="120">
        <f>IFERROR(IF(BC2&gt;0,1,0),"")</f>
        <v>0</v>
      </c>
      <c r="BE2" s="117">
        <v>44531</v>
      </c>
      <c r="BF2" s="118">
        <f>VLOOKUP(BE2,Sheet1!$B$2:$F$302,2,FALSE)</f>
        <v>1222</v>
      </c>
      <c r="BG2" s="118">
        <f>VLOOKUP(BE2,Sheet1!$B$2:$F$302,5,FALSE)</f>
        <v>1339.25</v>
      </c>
      <c r="BH2" s="119">
        <f>(BG2-BF2)/BF2</f>
        <v>9.5949263502454987E-2</v>
      </c>
      <c r="BI2" s="120">
        <f>IFERROR(IF(BH2&gt;0,1,0),"")</f>
        <v>1</v>
      </c>
    </row>
    <row r="3" spans="1:61" x14ac:dyDescent="0.25">
      <c r="A3" s="116">
        <f>IFERROR(VLOOKUP(43832,Sheet1!$B$2:$F$302,1,FALSE),43833)</f>
        <v>43832</v>
      </c>
      <c r="B3" s="117">
        <f t="shared" si="0"/>
        <v>43832</v>
      </c>
      <c r="C3" s="118">
        <f>VLOOKUP(B3,Sheet1!$B$2:$F$302,2,FALSE)</f>
        <v>956</v>
      </c>
      <c r="D3" s="118">
        <f>VLOOKUP(B3,Sheet1!$B$2:$F$302,5,FALSE)</f>
        <v>872.5</v>
      </c>
      <c r="E3" s="119">
        <f t="shared" ref="E3:E21" si="1">(D3-C3)/C3</f>
        <v>-8.7343096234309622E-2</v>
      </c>
      <c r="F3" s="120">
        <f t="shared" ref="F3:F21" si="2">IFERROR(IF(E3&gt;0,1,0),"")</f>
        <v>0</v>
      </c>
      <c r="G3" s="117">
        <v>43864</v>
      </c>
      <c r="H3" s="118">
        <f>VLOOKUP(G3,Sheet1!$B$2:$F$302,2,FALSE)</f>
        <v>870.75</v>
      </c>
      <c r="I3" s="118">
        <f>VLOOKUP(G3,Sheet1!$B$2:$F$302,5,FALSE)</f>
        <v>892.75</v>
      </c>
      <c r="J3" s="119">
        <f t="shared" ref="J3:J21" si="3">(I3-H3)/H3</f>
        <v>2.5265575653172553E-2</v>
      </c>
      <c r="K3" s="120">
        <f t="shared" ref="K3:K21" si="4">IFERROR(IF(J3&gt;0,1,0),"")</f>
        <v>1</v>
      </c>
      <c r="L3" s="117">
        <v>43892</v>
      </c>
      <c r="M3" s="118">
        <f>VLOOKUP(L3,Sheet1!$B$2:$F$302,2,FALSE)</f>
        <v>892.25</v>
      </c>
      <c r="N3" s="118">
        <f>VLOOKUP(L3,Sheet1!$B$2:$F$302,5,FALSE)</f>
        <v>886</v>
      </c>
      <c r="O3" s="119">
        <f t="shared" ref="O3:O21" si="5">(N3-M3)/M3</f>
        <v>-7.0047632390025216E-3</v>
      </c>
      <c r="P3" s="120">
        <f t="shared" ref="P3:P21" si="6">IFERROR(IF(O3&gt;0,1,0),"")</f>
        <v>0</v>
      </c>
      <c r="Q3" s="117">
        <v>43922</v>
      </c>
      <c r="R3" s="118">
        <f>VLOOKUP(Q3,Sheet1!$B$2:$F$302,2,FALSE)</f>
        <v>885.75</v>
      </c>
      <c r="S3" s="118">
        <f>VLOOKUP(Q3,Sheet1!$B$2:$F$302,5,FALSE)</f>
        <v>855.25</v>
      </c>
      <c r="T3" s="119">
        <f t="shared" ref="T3:T21" si="7">(S3-R3)/R3</f>
        <v>-3.4434095399379056E-2</v>
      </c>
      <c r="U3" s="120">
        <f t="shared" ref="U3:U21" si="8">IFERROR(IF(T3&gt;0,1,0),"")</f>
        <v>0</v>
      </c>
      <c r="V3" s="117">
        <v>43952</v>
      </c>
      <c r="W3" s="118">
        <f>VLOOKUP(V3,Sheet1!$B$2:$F$302,2,FALSE)</f>
        <v>854.5</v>
      </c>
      <c r="X3" s="118">
        <f>VLOOKUP(V3,Sheet1!$B$2:$F$302,5,FALSE)</f>
        <v>840.75</v>
      </c>
      <c r="Y3" s="119">
        <f t="shared" ref="Y3:Y21" si="9">(X3-W3)/W3</f>
        <v>-1.6091281451141019E-2</v>
      </c>
      <c r="Z3" s="120">
        <f t="shared" ref="Z3:Z21" si="10">IFERROR(IF(Y3&gt;0,1,0),"")</f>
        <v>0</v>
      </c>
      <c r="AA3" s="117">
        <v>43983</v>
      </c>
      <c r="AB3" s="118">
        <f>VLOOKUP(AA3,Sheet1!$B$2:$F$302,2,FALSE)</f>
        <v>843.5</v>
      </c>
      <c r="AC3" s="118">
        <f>VLOOKUP(AA3,Sheet1!$B$2:$F$302,5,FALSE)</f>
        <v>882.25</v>
      </c>
      <c r="AD3" s="119">
        <f t="shared" ref="AD3:AD21" si="11">(AC3-AB3)/AB3</f>
        <v>4.5939537640782457E-2</v>
      </c>
      <c r="AE3" s="120">
        <f t="shared" ref="AE3:AE21" si="12">IFERROR(IF(AD3&gt;0,1,0),"")</f>
        <v>1</v>
      </c>
      <c r="AF3" s="117">
        <v>44013</v>
      </c>
      <c r="AG3" s="118">
        <f>VLOOKUP(AF3,Sheet1!$B$2:$F$302,2,FALSE)</f>
        <v>882</v>
      </c>
      <c r="AH3" s="118">
        <f>VLOOKUP(AF3,Sheet1!$B$2:$F$302,5,FALSE)</f>
        <v>892.5</v>
      </c>
      <c r="AI3" s="119">
        <f t="shared" ref="AI3:AI21" si="13">(AH3-AG3)/AG3</f>
        <v>1.1904761904761904E-2</v>
      </c>
      <c r="AJ3" s="120">
        <f t="shared" ref="AJ3:AJ21" si="14">IFERROR(IF(AI3&gt;0,1,0),"")</f>
        <v>1</v>
      </c>
      <c r="AK3" s="117">
        <v>44046</v>
      </c>
      <c r="AL3" s="118">
        <f>VLOOKUP(AK3,Sheet1!$B$2:$F$302,2,FALSE)</f>
        <v>892.5</v>
      </c>
      <c r="AM3" s="118">
        <f>VLOOKUP(AK3,Sheet1!$B$2:$F$302,5,FALSE)</f>
        <v>953.5</v>
      </c>
      <c r="AN3" s="119">
        <f t="shared" ref="AN3:AN21" si="15">(AM3-AL3)/AL3</f>
        <v>6.8347338935574223E-2</v>
      </c>
      <c r="AO3" s="120">
        <f t="shared" ref="AO3:AO21" si="16">IFERROR(IF(AN3&gt;0,1,0),"")</f>
        <v>1</v>
      </c>
      <c r="AP3" s="117">
        <v>44075</v>
      </c>
      <c r="AQ3" s="118">
        <f>VLOOKUP(AP3,Sheet1!$B$2:$F$302,2,FALSE)</f>
        <v>951.5</v>
      </c>
      <c r="AR3" s="118">
        <f>VLOOKUP(AP3,Sheet1!$B$2:$F$302,5,FALSE)</f>
        <v>1023.5</v>
      </c>
      <c r="AS3" s="119">
        <f t="shared" ref="AS3:AS21" si="17">(AR3-AQ3)/AQ3</f>
        <v>7.566999474513926E-2</v>
      </c>
      <c r="AT3" s="120">
        <f t="shared" ref="AT3:AT21" si="18">IFERROR(IF(AS3&gt;0,1,0),"")</f>
        <v>1</v>
      </c>
      <c r="AU3" s="117">
        <v>44105</v>
      </c>
      <c r="AV3" s="118">
        <f>VLOOKUP(AU3,Sheet1!$B$2:$F$302,2,FALSE)</f>
        <v>1023.25</v>
      </c>
      <c r="AW3" s="118">
        <f>VLOOKUP(AU3,Sheet1!$B$2:$F$302,5,FALSE)</f>
        <v>1056.25</v>
      </c>
      <c r="AX3" s="119">
        <f t="shared" ref="AX3:AX21" si="19">(AW3-AV3)/AV3</f>
        <v>3.2250183239677495E-2</v>
      </c>
      <c r="AY3" s="120">
        <f t="shared" ref="AY3:AY21" si="20">IFERROR(IF(AX3&gt;0,1,0),"")</f>
        <v>1</v>
      </c>
      <c r="AZ3" s="117">
        <v>44137</v>
      </c>
      <c r="BA3" s="118">
        <f>VLOOKUP(AZ3,Sheet1!$B$2:$F$302,2,FALSE)</f>
        <v>1054.5</v>
      </c>
      <c r="BB3" s="118">
        <f>VLOOKUP(AZ3,Sheet1!$B$2:$F$302,5,FALSE)</f>
        <v>1168.5</v>
      </c>
      <c r="BC3" s="119">
        <f t="shared" ref="BC3:BC21" si="21">(BB3-BA3)/BA3</f>
        <v>0.10810810810810811</v>
      </c>
      <c r="BD3" s="120">
        <f t="shared" ref="BD3:BD21" si="22">IFERROR(IF(BC3&gt;0,1,0),"")</f>
        <v>1</v>
      </c>
      <c r="BE3" s="117">
        <v>44166</v>
      </c>
      <c r="BF3" s="118">
        <f>VLOOKUP(BE3,Sheet1!$B$2:$F$302,2,FALSE)</f>
        <v>1169.25</v>
      </c>
      <c r="BG3" s="118">
        <f>VLOOKUP(BE3,Sheet1!$B$2:$F$302,5,FALSE)</f>
        <v>1311</v>
      </c>
      <c r="BH3" s="119">
        <f t="shared" ref="BH3:BH21" si="23">(BG3-BF3)/BF3</f>
        <v>0.12123155869146889</v>
      </c>
      <c r="BI3" s="120">
        <f t="shared" ref="BI3:BI21" si="24">IFERROR(IF(BH3&gt;0,1,0),"")</f>
        <v>1</v>
      </c>
    </row>
    <row r="4" spans="1:61" x14ac:dyDescent="0.25">
      <c r="A4" s="116">
        <f>IFERROR(VLOOKUP(43467,Sheet1!$B$2:$F$302,1,FALSE),43468)</f>
        <v>43467</v>
      </c>
      <c r="B4" s="117">
        <f t="shared" si="0"/>
        <v>43467</v>
      </c>
      <c r="C4" s="118">
        <f>VLOOKUP(B4,Sheet1!$B$2:$F$302,2,FALSE)</f>
        <v>894.25</v>
      </c>
      <c r="D4" s="118">
        <f>VLOOKUP(B4,Sheet1!$B$2:$F$302,5,FALSE)</f>
        <v>915.25</v>
      </c>
      <c r="E4" s="119">
        <f t="shared" si="1"/>
        <v>2.3483365949119372E-2</v>
      </c>
      <c r="F4" s="120">
        <f t="shared" si="2"/>
        <v>1</v>
      </c>
      <c r="G4" s="117">
        <v>43497</v>
      </c>
      <c r="H4" s="118">
        <f>VLOOKUP(G4,Sheet1!$B$2:$F$302,2,FALSE)</f>
        <v>921</v>
      </c>
      <c r="I4" s="118">
        <f>VLOOKUP(G4,Sheet1!$B$2:$F$302,5,FALSE)</f>
        <v>910.25</v>
      </c>
      <c r="J4" s="119">
        <f t="shared" si="3"/>
        <v>-1.1672095548317047E-2</v>
      </c>
      <c r="K4" s="120">
        <f t="shared" si="4"/>
        <v>0</v>
      </c>
      <c r="L4" s="117">
        <v>43525</v>
      </c>
      <c r="M4" s="118">
        <f>VLOOKUP(L4,Sheet1!$B$2:$F$302,2,FALSE)</f>
        <v>909.5</v>
      </c>
      <c r="N4" s="118">
        <f>VLOOKUP(L4,Sheet1!$B$2:$F$302,5,FALSE)</f>
        <v>884.25</v>
      </c>
      <c r="O4" s="119">
        <f t="shared" si="5"/>
        <v>-2.7762506871907643E-2</v>
      </c>
      <c r="P4" s="120">
        <f t="shared" si="6"/>
        <v>0</v>
      </c>
      <c r="Q4" s="117">
        <v>43556</v>
      </c>
      <c r="R4" s="118">
        <f>VLOOKUP(Q4,Sheet1!$B$2:$F$302,2,FALSE)</f>
        <v>884</v>
      </c>
      <c r="S4" s="118">
        <f>VLOOKUP(Q4,Sheet1!$B$2:$F$302,5,FALSE)</f>
        <v>854</v>
      </c>
      <c r="T4" s="119">
        <f t="shared" si="7"/>
        <v>-3.3936651583710405E-2</v>
      </c>
      <c r="U4" s="120">
        <f t="shared" si="8"/>
        <v>0</v>
      </c>
      <c r="V4" s="117">
        <v>43586</v>
      </c>
      <c r="W4" s="118">
        <f>VLOOKUP(V4,Sheet1!$B$2:$F$302,2,FALSE)</f>
        <v>853.75</v>
      </c>
      <c r="X4" s="118">
        <f>VLOOKUP(V4,Sheet1!$B$2:$F$302,5,FALSE)</f>
        <v>877.75</v>
      </c>
      <c r="Y4" s="119">
        <f t="shared" si="9"/>
        <v>2.8111273792093706E-2</v>
      </c>
      <c r="Z4" s="120">
        <f t="shared" si="10"/>
        <v>1</v>
      </c>
      <c r="AA4" s="117">
        <v>43619</v>
      </c>
      <c r="AB4" s="118">
        <f>VLOOKUP(AA4,Sheet1!$B$2:$F$302,2,FALSE)</f>
        <v>875.75</v>
      </c>
      <c r="AC4" s="118">
        <f>VLOOKUP(AA4,Sheet1!$B$2:$F$302,5,FALSE)</f>
        <v>923</v>
      </c>
      <c r="AD4" s="119">
        <f t="shared" si="11"/>
        <v>5.3953753925206967E-2</v>
      </c>
      <c r="AE4" s="120">
        <f t="shared" si="12"/>
        <v>1</v>
      </c>
      <c r="AF4" s="117">
        <v>43647</v>
      </c>
      <c r="AG4" s="118">
        <f>VLOOKUP(AF4,Sheet1!$B$2:$F$302,2,FALSE)</f>
        <v>933.75</v>
      </c>
      <c r="AH4" s="118">
        <f>VLOOKUP(AF4,Sheet1!$B$2:$F$302,5,FALSE)</f>
        <v>881.5</v>
      </c>
      <c r="AI4" s="119">
        <f t="shared" si="13"/>
        <v>-5.5957161981258365E-2</v>
      </c>
      <c r="AJ4" s="120">
        <f t="shared" si="14"/>
        <v>0</v>
      </c>
      <c r="AK4" s="117">
        <v>43678</v>
      </c>
      <c r="AL4" s="118">
        <f>VLOOKUP(AK4,Sheet1!$B$2:$F$302,2,FALSE)</f>
        <v>880.75</v>
      </c>
      <c r="AM4" s="118">
        <f>VLOOKUP(AK4,Sheet1!$B$2:$F$302,5,FALSE)</f>
        <v>869</v>
      </c>
      <c r="AN4" s="119">
        <f t="shared" si="15"/>
        <v>-1.3340902639795628E-2</v>
      </c>
      <c r="AO4" s="120">
        <f t="shared" si="16"/>
        <v>0</v>
      </c>
      <c r="AP4" s="117">
        <v>43711</v>
      </c>
      <c r="AQ4" s="118">
        <f>VLOOKUP(AP4,Sheet1!$B$2:$F$302,2,FALSE)</f>
        <v>866.25</v>
      </c>
      <c r="AR4" s="118">
        <f>VLOOKUP(AP4,Sheet1!$B$2:$F$302,5,FALSE)</f>
        <v>906</v>
      </c>
      <c r="AS4" s="119">
        <f t="shared" si="17"/>
        <v>4.5887445887445887E-2</v>
      </c>
      <c r="AT4" s="120">
        <f t="shared" si="18"/>
        <v>1</v>
      </c>
      <c r="AU4" s="117">
        <v>43739</v>
      </c>
      <c r="AV4" s="118">
        <f>VLOOKUP(AU4,Sheet1!$B$2:$F$302,2,FALSE)</f>
        <v>904</v>
      </c>
      <c r="AW4" s="118">
        <f>VLOOKUP(AU4,Sheet1!$B$2:$F$302,5,FALSE)</f>
        <v>932.25</v>
      </c>
      <c r="AX4" s="119">
        <f t="shared" si="19"/>
        <v>3.125E-2</v>
      </c>
      <c r="AY4" s="120">
        <f t="shared" si="20"/>
        <v>1</v>
      </c>
      <c r="AZ4" s="117">
        <v>43770</v>
      </c>
      <c r="BA4" s="118">
        <f>VLOOKUP(AZ4,Sheet1!$B$2:$F$302,2,FALSE)</f>
        <v>931</v>
      </c>
      <c r="BB4" s="118">
        <f>VLOOKUP(AZ4,Sheet1!$B$2:$F$302,5,FALSE)</f>
        <v>876.75</v>
      </c>
      <c r="BC4" s="119">
        <f t="shared" si="21"/>
        <v>-5.827067669172932E-2</v>
      </c>
      <c r="BD4" s="120">
        <f t="shared" si="22"/>
        <v>0</v>
      </c>
      <c r="BE4" s="117">
        <v>43801</v>
      </c>
      <c r="BF4" s="118">
        <f>VLOOKUP(BE4,Sheet1!$B$2:$F$302,2,FALSE)</f>
        <v>877.75</v>
      </c>
      <c r="BG4" s="118">
        <f>VLOOKUP(BE4,Sheet1!$B$2:$F$302,5,FALSE)</f>
        <v>955.5</v>
      </c>
      <c r="BH4" s="119">
        <f t="shared" si="23"/>
        <v>8.857875249216747E-2</v>
      </c>
      <c r="BI4" s="120">
        <f t="shared" si="24"/>
        <v>1</v>
      </c>
    </row>
    <row r="5" spans="1:61" x14ac:dyDescent="0.25">
      <c r="A5" s="116">
        <f>IFERROR(VLOOKUP(43102,Sheet1!$B$2:$F$302,1,FALSE),43103)</f>
        <v>43102</v>
      </c>
      <c r="B5" s="117">
        <f t="shared" si="0"/>
        <v>43102</v>
      </c>
      <c r="C5" s="118">
        <f>VLOOKUP(B5,Sheet1!$B$2:$F$302,2,FALSE)</f>
        <v>967.5</v>
      </c>
      <c r="D5" s="118">
        <f>VLOOKUP(B5,Sheet1!$B$2:$F$302,5,FALSE)</f>
        <v>995.75</v>
      </c>
      <c r="E5" s="119">
        <f t="shared" si="1"/>
        <v>2.9198966408268735E-2</v>
      </c>
      <c r="F5" s="120">
        <f t="shared" si="2"/>
        <v>1</v>
      </c>
      <c r="G5" s="117">
        <v>43132</v>
      </c>
      <c r="H5" s="118">
        <f>VLOOKUP(G5,Sheet1!$B$2:$F$302,2,FALSE)</f>
        <v>995.25</v>
      </c>
      <c r="I5" s="118">
        <f>VLOOKUP(G5,Sheet1!$B$2:$F$302,5,FALSE)</f>
        <v>1055.5</v>
      </c>
      <c r="J5" s="119">
        <f t="shared" si="3"/>
        <v>6.0537553378548103E-2</v>
      </c>
      <c r="K5" s="120">
        <f t="shared" si="4"/>
        <v>1</v>
      </c>
      <c r="L5" s="117">
        <v>43160</v>
      </c>
      <c r="M5" s="118">
        <f>VLOOKUP(L5,Sheet1!$B$2:$F$302,2,FALSE)</f>
        <v>1053.75</v>
      </c>
      <c r="N5" s="118">
        <f>VLOOKUP(L5,Sheet1!$B$2:$F$302,5,FALSE)</f>
        <v>1044.75</v>
      </c>
      <c r="O5" s="119">
        <f t="shared" si="5"/>
        <v>-8.5409252669039152E-3</v>
      </c>
      <c r="P5" s="120">
        <f t="shared" si="6"/>
        <v>0</v>
      </c>
      <c r="Q5" s="117">
        <v>43192</v>
      </c>
      <c r="R5" s="118">
        <f>VLOOKUP(Q5,Sheet1!$B$2:$F$302,2,FALSE)</f>
        <v>1045.25</v>
      </c>
      <c r="S5" s="118">
        <f>VLOOKUP(Q5,Sheet1!$B$2:$F$302,5,FALSE)</f>
        <v>1048.5</v>
      </c>
      <c r="T5" s="119">
        <f t="shared" si="7"/>
        <v>3.1093039942597465E-3</v>
      </c>
      <c r="U5" s="120">
        <f t="shared" si="8"/>
        <v>1</v>
      </c>
      <c r="V5" s="117">
        <v>43221</v>
      </c>
      <c r="W5" s="118">
        <f>VLOOKUP(V5,Sheet1!$B$2:$F$302,2,FALSE)</f>
        <v>1048.75</v>
      </c>
      <c r="X5" s="118">
        <f>VLOOKUP(V5,Sheet1!$B$2:$F$302,5,FALSE)</f>
        <v>1018.5</v>
      </c>
      <c r="Y5" s="119">
        <f t="shared" si="9"/>
        <v>-2.8843861740166864E-2</v>
      </c>
      <c r="Z5" s="120">
        <f t="shared" si="10"/>
        <v>0</v>
      </c>
      <c r="AA5" s="117">
        <v>43252</v>
      </c>
      <c r="AB5" s="118">
        <f>VLOOKUP(AA5,Sheet1!$B$2:$F$302,2,FALSE)</f>
        <v>1019.25</v>
      </c>
      <c r="AC5" s="118">
        <f>VLOOKUP(AA5,Sheet1!$B$2:$F$302,5,FALSE)</f>
        <v>880</v>
      </c>
      <c r="AD5" s="119">
        <f t="shared" si="11"/>
        <v>-0.13662006377238164</v>
      </c>
      <c r="AE5" s="120">
        <f t="shared" si="12"/>
        <v>0</v>
      </c>
      <c r="AF5" s="117">
        <v>43283</v>
      </c>
      <c r="AG5" s="118">
        <f>VLOOKUP(AF5,Sheet1!$B$2:$F$302,2,FALSE)</f>
        <v>881.5</v>
      </c>
      <c r="AH5" s="118">
        <f>VLOOKUP(AF5,Sheet1!$B$2:$F$302,5,FALSE)</f>
        <v>919</v>
      </c>
      <c r="AI5" s="119">
        <f t="shared" si="13"/>
        <v>4.254112308564946E-2</v>
      </c>
      <c r="AJ5" s="120">
        <f t="shared" si="14"/>
        <v>1</v>
      </c>
      <c r="AK5" s="117">
        <v>43313</v>
      </c>
      <c r="AL5" s="118">
        <f>VLOOKUP(AK5,Sheet1!$B$2:$F$302,2,FALSE)</f>
        <v>913</v>
      </c>
      <c r="AM5" s="118">
        <f>VLOOKUP(AK5,Sheet1!$B$2:$F$302,5,FALSE)</f>
        <v>843.5</v>
      </c>
      <c r="AN5" s="119">
        <f t="shared" si="15"/>
        <v>-7.6122672508214681E-2</v>
      </c>
      <c r="AO5" s="120">
        <f t="shared" si="16"/>
        <v>0</v>
      </c>
      <c r="AP5" s="117">
        <v>43347</v>
      </c>
      <c r="AQ5" s="118">
        <f>VLOOKUP(AP5,Sheet1!$B$2:$F$302,2,FALSE)</f>
        <v>845.5</v>
      </c>
      <c r="AR5" s="118">
        <f>VLOOKUP(AP5,Sheet1!$B$2:$F$302,5,FALSE)</f>
        <v>845.5</v>
      </c>
      <c r="AS5" s="119">
        <f t="shared" si="17"/>
        <v>0</v>
      </c>
      <c r="AT5" s="120">
        <f t="shared" si="18"/>
        <v>0</v>
      </c>
      <c r="AU5" s="117">
        <v>43374</v>
      </c>
      <c r="AV5" s="118">
        <f>VLOOKUP(AU5,Sheet1!$B$2:$F$302,2,FALSE)</f>
        <v>845.5</v>
      </c>
      <c r="AW5" s="118">
        <f>VLOOKUP(AU5,Sheet1!$B$2:$F$302,5,FALSE)</f>
        <v>851.75</v>
      </c>
      <c r="AX5" s="119">
        <f t="shared" si="19"/>
        <v>7.392075694855115E-3</v>
      </c>
      <c r="AY5" s="120">
        <f t="shared" si="20"/>
        <v>1</v>
      </c>
      <c r="AZ5" s="117">
        <v>43405</v>
      </c>
      <c r="BA5" s="118">
        <f>VLOOKUP(AZ5,Sheet1!$B$2:$F$302,2,FALSE)</f>
        <v>850.25</v>
      </c>
      <c r="BB5" s="118">
        <f>VLOOKUP(AZ5,Sheet1!$B$2:$F$302,5,FALSE)</f>
        <v>894.75</v>
      </c>
      <c r="BC5" s="119">
        <f t="shared" si="21"/>
        <v>5.2337547780064685E-2</v>
      </c>
      <c r="BD5" s="120">
        <f t="shared" si="22"/>
        <v>1</v>
      </c>
      <c r="BE5" s="117">
        <v>43437</v>
      </c>
      <c r="BF5" s="118">
        <f>VLOOKUP(BE5,Sheet1!$B$2:$F$302,2,FALSE)</f>
        <v>919.75</v>
      </c>
      <c r="BG5" s="118">
        <f>VLOOKUP(BE5,Sheet1!$B$2:$F$302,5,FALSE)</f>
        <v>895</v>
      </c>
      <c r="BH5" s="119">
        <f t="shared" si="23"/>
        <v>-2.6909486273443872E-2</v>
      </c>
      <c r="BI5" s="120">
        <f t="shared" si="24"/>
        <v>0</v>
      </c>
    </row>
    <row r="6" spans="1:61" x14ac:dyDescent="0.25">
      <c r="A6" s="116">
        <f>IFERROR(VLOOKUP(42738,Sheet1!$B$2:$F$302,1,FALSE),42739)</f>
        <v>42738</v>
      </c>
      <c r="B6" s="117">
        <f t="shared" si="0"/>
        <v>42738</v>
      </c>
      <c r="C6" s="118">
        <f>VLOOKUP(B6,Sheet1!$B$2:$F$302,2,FALSE)</f>
        <v>1004</v>
      </c>
      <c r="D6" s="118">
        <f>VLOOKUP(B6,Sheet1!$B$2:$F$302,5,FALSE)</f>
        <v>1024.5</v>
      </c>
      <c r="E6" s="119">
        <f t="shared" si="1"/>
        <v>2.0418326693227091E-2</v>
      </c>
      <c r="F6" s="120">
        <f t="shared" si="2"/>
        <v>1</v>
      </c>
      <c r="G6" s="117">
        <v>42767</v>
      </c>
      <c r="H6" s="118">
        <f>VLOOKUP(G6,Sheet1!$B$2:$F$302,2,FALSE)</f>
        <v>1024.5</v>
      </c>
      <c r="I6" s="118">
        <f>VLOOKUP(G6,Sheet1!$B$2:$F$302,5,FALSE)</f>
        <v>1035.75</v>
      </c>
      <c r="J6" s="119">
        <f t="shared" si="3"/>
        <v>1.0980966325036604E-2</v>
      </c>
      <c r="K6" s="120">
        <f t="shared" si="4"/>
        <v>1</v>
      </c>
      <c r="L6" s="117">
        <v>42795</v>
      </c>
      <c r="M6" s="118">
        <f>VLOOKUP(L6,Sheet1!$B$2:$F$302,2,FALSE)</f>
        <v>1036.25</v>
      </c>
      <c r="N6" s="118">
        <f>VLOOKUP(L6,Sheet1!$B$2:$F$302,5,FALSE)</f>
        <v>946</v>
      </c>
      <c r="O6" s="119">
        <f t="shared" si="5"/>
        <v>-8.7092882991556098E-2</v>
      </c>
      <c r="P6" s="120">
        <f t="shared" si="6"/>
        <v>0</v>
      </c>
      <c r="Q6" s="117">
        <v>42828</v>
      </c>
      <c r="R6" s="118">
        <f>VLOOKUP(Q6,Sheet1!$B$2:$F$302,2,FALSE)</f>
        <v>946.25</v>
      </c>
      <c r="S6" s="118">
        <f>VLOOKUP(Q6,Sheet1!$B$2:$F$302,5,FALSE)</f>
        <v>956.25</v>
      </c>
      <c r="T6" s="119">
        <f t="shared" si="7"/>
        <v>1.0568031704095112E-2</v>
      </c>
      <c r="U6" s="120">
        <f t="shared" si="8"/>
        <v>1</v>
      </c>
      <c r="V6" s="117">
        <v>42856</v>
      </c>
      <c r="W6" s="118">
        <f>VLOOKUP(V6,Sheet1!$B$2:$F$302,2,FALSE)</f>
        <v>959.75</v>
      </c>
      <c r="X6" s="118">
        <f>VLOOKUP(V6,Sheet1!$B$2:$F$302,5,FALSE)</f>
        <v>916</v>
      </c>
      <c r="Y6" s="119">
        <f t="shared" si="9"/>
        <v>-4.5584787705131545E-2</v>
      </c>
      <c r="Z6" s="120">
        <f t="shared" si="10"/>
        <v>0</v>
      </c>
      <c r="AA6" s="117">
        <v>42887</v>
      </c>
      <c r="AB6" s="118">
        <f>VLOOKUP(AA6,Sheet1!$B$2:$F$302,2,FALSE)</f>
        <v>915.75</v>
      </c>
      <c r="AC6" s="118">
        <f>VLOOKUP(AA6,Sheet1!$B$2:$F$302,5,FALSE)</f>
        <v>954.75</v>
      </c>
      <c r="AD6" s="119">
        <f t="shared" si="11"/>
        <v>4.2588042588042586E-2</v>
      </c>
      <c r="AE6" s="120">
        <f t="shared" si="12"/>
        <v>1</v>
      </c>
      <c r="AF6" s="117">
        <v>42919</v>
      </c>
      <c r="AG6" s="118">
        <f>VLOOKUP(AF6,Sheet1!$B$2:$F$302,2,FALSE)</f>
        <v>963.5</v>
      </c>
      <c r="AH6" s="118">
        <f>VLOOKUP(AF6,Sheet1!$B$2:$F$302,5,FALSE)</f>
        <v>1007.25</v>
      </c>
      <c r="AI6" s="119">
        <f t="shared" si="13"/>
        <v>4.5407368967306697E-2</v>
      </c>
      <c r="AJ6" s="120">
        <f t="shared" si="14"/>
        <v>1</v>
      </c>
      <c r="AK6" s="117">
        <v>42948</v>
      </c>
      <c r="AL6" s="118">
        <f>VLOOKUP(AK6,Sheet1!$B$2:$F$302,2,FALSE)</f>
        <v>996.75</v>
      </c>
      <c r="AM6" s="118">
        <f>VLOOKUP(AK6,Sheet1!$B$2:$F$302,5,FALSE)</f>
        <v>945.25</v>
      </c>
      <c r="AN6" s="119">
        <f t="shared" si="15"/>
        <v>-5.1667920742412839E-2</v>
      </c>
      <c r="AO6" s="120">
        <f t="shared" si="16"/>
        <v>0</v>
      </c>
      <c r="AP6" s="117">
        <v>42979</v>
      </c>
      <c r="AQ6" s="118">
        <f>VLOOKUP(AP6,Sheet1!$B$2:$F$302,2,FALSE)</f>
        <v>945.25</v>
      </c>
      <c r="AR6" s="118">
        <f>VLOOKUP(AP6,Sheet1!$B$2:$F$302,5,FALSE)</f>
        <v>968.25</v>
      </c>
      <c r="AS6" s="119">
        <f t="shared" si="17"/>
        <v>2.4332187252049723E-2</v>
      </c>
      <c r="AT6" s="120">
        <f t="shared" si="18"/>
        <v>1</v>
      </c>
      <c r="AU6" s="117">
        <v>43010</v>
      </c>
      <c r="AV6" s="118">
        <f>VLOOKUP(AU6,Sheet1!$B$2:$F$302,2,FALSE)</f>
        <v>967.5</v>
      </c>
      <c r="AW6" s="118">
        <f>VLOOKUP(AU6,Sheet1!$B$2:$F$302,5,FALSE)</f>
        <v>984.75</v>
      </c>
      <c r="AX6" s="119">
        <f t="shared" si="19"/>
        <v>1.7829457364341085E-2</v>
      </c>
      <c r="AY6" s="120">
        <f t="shared" si="20"/>
        <v>1</v>
      </c>
      <c r="AZ6" s="117">
        <v>43040</v>
      </c>
      <c r="BA6" s="118">
        <f>VLOOKUP(AZ6,Sheet1!$B$2:$F$302,2,FALSE)</f>
        <v>984.75</v>
      </c>
      <c r="BB6" s="118">
        <f>VLOOKUP(AZ6,Sheet1!$B$2:$F$302,5,FALSE)</f>
        <v>985.75</v>
      </c>
      <c r="BC6" s="119">
        <f t="shared" si="21"/>
        <v>1.0154861640010156E-3</v>
      </c>
      <c r="BD6" s="120">
        <f t="shared" si="22"/>
        <v>1</v>
      </c>
      <c r="BE6" s="117">
        <v>43070</v>
      </c>
      <c r="BF6" s="118">
        <f>VLOOKUP(BE6,Sheet1!$B$2:$F$302,2,FALSE)</f>
        <v>985.75</v>
      </c>
      <c r="BG6" s="118">
        <f>VLOOKUP(BE6,Sheet1!$B$2:$F$302,5,FALSE)</f>
        <v>961.75</v>
      </c>
      <c r="BH6" s="119">
        <f t="shared" si="23"/>
        <v>-2.4346943951306113E-2</v>
      </c>
      <c r="BI6" s="120">
        <f t="shared" si="24"/>
        <v>0</v>
      </c>
    </row>
    <row r="7" spans="1:61" x14ac:dyDescent="0.25">
      <c r="A7" s="116">
        <f>IFERROR(VLOOKUP(42373,Sheet1!$B$2:$F$302,1,FALSE),42374)</f>
        <v>42373</v>
      </c>
      <c r="B7" s="117">
        <f t="shared" si="0"/>
        <v>42373</v>
      </c>
      <c r="C7" s="118">
        <f>VLOOKUP(B7,Sheet1!$B$2:$F$302,2,FALSE)</f>
        <v>863</v>
      </c>
      <c r="D7" s="118">
        <f>VLOOKUP(B7,Sheet1!$B$2:$F$302,5,FALSE)</f>
        <v>882.25</v>
      </c>
      <c r="E7" s="119">
        <f t="shared" si="1"/>
        <v>2.2305909617612977E-2</v>
      </c>
      <c r="F7" s="120">
        <f t="shared" si="2"/>
        <v>1</v>
      </c>
      <c r="G7" s="117">
        <v>42401</v>
      </c>
      <c r="H7" s="118">
        <f>VLOOKUP(G7,Sheet1!$B$2:$F$302,2,FALSE)</f>
        <v>883</v>
      </c>
      <c r="I7" s="118">
        <f>VLOOKUP(G7,Sheet1!$B$2:$F$302,5,FALSE)</f>
        <v>861</v>
      </c>
      <c r="J7" s="119">
        <f t="shared" si="3"/>
        <v>-2.491506228765572E-2</v>
      </c>
      <c r="K7" s="120">
        <f t="shared" si="4"/>
        <v>0</v>
      </c>
      <c r="L7" s="117">
        <v>42430</v>
      </c>
      <c r="M7" s="118">
        <f>VLOOKUP(L7,Sheet1!$B$2:$F$302,2,FALSE)</f>
        <v>861</v>
      </c>
      <c r="N7" s="118">
        <f>VLOOKUP(L7,Sheet1!$B$2:$F$302,5,FALSE)</f>
        <v>910.75</v>
      </c>
      <c r="O7" s="119">
        <f t="shared" si="5"/>
        <v>5.7781649245063876E-2</v>
      </c>
      <c r="P7" s="120">
        <f t="shared" si="6"/>
        <v>1</v>
      </c>
      <c r="Q7" s="117">
        <v>42461</v>
      </c>
      <c r="R7" s="118">
        <f>VLOOKUP(Q7,Sheet1!$B$2:$F$302,2,FALSE)</f>
        <v>909.25</v>
      </c>
      <c r="S7" s="118">
        <f>VLOOKUP(Q7,Sheet1!$B$2:$F$302,5,FALSE)</f>
        <v>1029.75</v>
      </c>
      <c r="T7" s="119">
        <f t="shared" si="7"/>
        <v>0.13252680780863349</v>
      </c>
      <c r="U7" s="120">
        <f t="shared" si="8"/>
        <v>1</v>
      </c>
      <c r="V7" s="117">
        <v>42492</v>
      </c>
      <c r="W7" s="118">
        <f>VLOOKUP(V7,Sheet1!$B$2:$F$302,2,FALSE)</f>
        <v>1029.75</v>
      </c>
      <c r="X7" s="118">
        <f>VLOOKUP(V7,Sheet1!$B$2:$F$302,5,FALSE)</f>
        <v>1078.5</v>
      </c>
      <c r="Y7" s="119">
        <f t="shared" si="9"/>
        <v>4.7341587764020393E-2</v>
      </c>
      <c r="Z7" s="120">
        <f t="shared" si="10"/>
        <v>1</v>
      </c>
      <c r="AA7" s="117">
        <v>42522</v>
      </c>
      <c r="AB7" s="118">
        <f>VLOOKUP(AA7,Sheet1!$B$2:$F$302,2,FALSE)</f>
        <v>1078.75</v>
      </c>
      <c r="AC7" s="118">
        <f>VLOOKUP(AA7,Sheet1!$B$2:$F$302,5,FALSE)</f>
        <v>1153.25</v>
      </c>
      <c r="AD7" s="119">
        <f t="shared" si="11"/>
        <v>6.9061413673232902E-2</v>
      </c>
      <c r="AE7" s="120">
        <f t="shared" si="12"/>
        <v>1</v>
      </c>
      <c r="AF7" s="117">
        <v>42552</v>
      </c>
      <c r="AG7" s="118">
        <f>VLOOKUP(AF7,Sheet1!$B$2:$F$302,2,FALSE)</f>
        <v>1153</v>
      </c>
      <c r="AH7" s="118">
        <f>VLOOKUP(AF7,Sheet1!$B$2:$F$302,5,FALSE)</f>
        <v>1003</v>
      </c>
      <c r="AI7" s="119">
        <f t="shared" si="13"/>
        <v>-0.13009540329575023</v>
      </c>
      <c r="AJ7" s="120">
        <f t="shared" si="14"/>
        <v>0</v>
      </c>
      <c r="AK7" s="117">
        <v>42583</v>
      </c>
      <c r="AL7" s="118">
        <f>VLOOKUP(AK7,Sheet1!$B$2:$F$302,2,FALSE)</f>
        <v>992.75</v>
      </c>
      <c r="AM7" s="118">
        <f>VLOOKUP(AK7,Sheet1!$B$2:$F$302,5,FALSE)</f>
        <v>943</v>
      </c>
      <c r="AN7" s="119">
        <f t="shared" si="15"/>
        <v>-5.0113321581465628E-2</v>
      </c>
      <c r="AO7" s="120">
        <f t="shared" si="16"/>
        <v>0</v>
      </c>
      <c r="AP7" s="117">
        <v>42614</v>
      </c>
      <c r="AQ7" s="118">
        <f>IFERROR(VLOOKUP(AP7,Sheet1!$B$2:$F$302,2,FALSE),VLOOKUP(41883,Sheet1!$B$2:$F$302,2,FALSE))</f>
        <v>942.25</v>
      </c>
      <c r="AR7" s="118">
        <f>IFERROR(VLOOKUP(AP7,Sheet1!$B$2:$F$302,5,FALSE),VLOOKUP(41883,Sheet1!$B$2:$F$302,5,FALSE))</f>
        <v>954</v>
      </c>
      <c r="AS7" s="119">
        <f t="shared" si="17"/>
        <v>1.2470151233749005E-2</v>
      </c>
      <c r="AT7" s="120">
        <f t="shared" si="18"/>
        <v>1</v>
      </c>
      <c r="AU7" s="117">
        <v>42646</v>
      </c>
      <c r="AV7" s="118">
        <f>VLOOKUP(AU7,Sheet1!$B$2:$F$302,2,FALSE)</f>
        <v>952.5</v>
      </c>
      <c r="AW7" s="118">
        <f>VLOOKUP(AU7,Sheet1!$B$2:$F$302,5,FALSE)</f>
        <v>1011.75</v>
      </c>
      <c r="AX7" s="119">
        <f t="shared" si="19"/>
        <v>6.2204724409448818E-2</v>
      </c>
      <c r="AY7" s="120">
        <f t="shared" si="20"/>
        <v>1</v>
      </c>
      <c r="AZ7" s="117">
        <v>42675</v>
      </c>
      <c r="BA7" s="118">
        <f>VLOOKUP(AZ7,Sheet1!$B$2:$F$302,2,FALSE)</f>
        <v>1011.5</v>
      </c>
      <c r="BB7" s="118">
        <f>VLOOKUP(AZ7,Sheet1!$B$2:$F$302,5,FALSE)</f>
        <v>1032.25</v>
      </c>
      <c r="BC7" s="119">
        <f t="shared" si="21"/>
        <v>2.0514087988136431E-2</v>
      </c>
      <c r="BD7" s="120">
        <f t="shared" si="22"/>
        <v>1</v>
      </c>
      <c r="BE7" s="117">
        <v>42705</v>
      </c>
      <c r="BF7" s="118">
        <f>VLOOKUP(BE7,Sheet1!$B$2:$F$302,2,FALSE)</f>
        <v>1033.5</v>
      </c>
      <c r="BG7" s="118">
        <f>VLOOKUP(BE7,Sheet1!$B$2:$F$302,5,FALSE)</f>
        <v>1004</v>
      </c>
      <c r="BH7" s="119">
        <f t="shared" si="23"/>
        <v>-2.8543783260764392E-2</v>
      </c>
      <c r="BI7" s="120">
        <f t="shared" si="24"/>
        <v>0</v>
      </c>
    </row>
    <row r="8" spans="1:61" x14ac:dyDescent="0.25">
      <c r="A8" s="116">
        <f>IFERROR(VLOOKUP(42006,Sheet1!$B$2:$F$302,1,FALSE),42007)</f>
        <v>42006</v>
      </c>
      <c r="B8" s="117">
        <f t="shared" si="0"/>
        <v>42006</v>
      </c>
      <c r="C8" s="118">
        <f>VLOOKUP(B8,Sheet1!$B$2:$F$302,2,FALSE)</f>
        <v>1021.5</v>
      </c>
      <c r="D8" s="118">
        <f>VLOOKUP(B8,Sheet1!$B$2:$F$302,5,FALSE)</f>
        <v>961</v>
      </c>
      <c r="E8" s="119">
        <f t="shared" si="1"/>
        <v>-5.9226627508565832E-2</v>
      </c>
      <c r="F8" s="120">
        <f t="shared" si="2"/>
        <v>0</v>
      </c>
      <c r="G8" s="117">
        <v>42037</v>
      </c>
      <c r="H8" s="118">
        <f>VLOOKUP(G8,Sheet1!$B$2:$F$302,2,FALSE)</f>
        <v>961</v>
      </c>
      <c r="I8" s="118">
        <f>VLOOKUP(G8,Sheet1!$B$2:$F$302,5,FALSE)</f>
        <v>1031.75</v>
      </c>
      <c r="J8" s="119">
        <f t="shared" si="3"/>
        <v>7.3621227887617061E-2</v>
      </c>
      <c r="K8" s="120">
        <f t="shared" si="4"/>
        <v>1</v>
      </c>
      <c r="L8" s="117">
        <v>42065</v>
      </c>
      <c r="M8" s="118">
        <f>VLOOKUP(L8,Sheet1!$B$2:$F$302,2,FALSE)</f>
        <v>1030</v>
      </c>
      <c r="N8" s="118">
        <f>VLOOKUP(L8,Sheet1!$B$2:$F$302,5,FALSE)</f>
        <v>973.25</v>
      </c>
      <c r="O8" s="119">
        <f t="shared" si="5"/>
        <v>-5.5097087378640774E-2</v>
      </c>
      <c r="P8" s="120">
        <f t="shared" si="6"/>
        <v>0</v>
      </c>
      <c r="Q8" s="117">
        <v>42095</v>
      </c>
      <c r="R8" s="118">
        <f>VLOOKUP(Q8,Sheet1!$B$2:$F$302,2,FALSE)</f>
        <v>973.25</v>
      </c>
      <c r="S8" s="118">
        <f>VLOOKUP(Q8,Sheet1!$B$2:$F$302,5,FALSE)</f>
        <v>976</v>
      </c>
      <c r="T8" s="119">
        <f t="shared" si="7"/>
        <v>2.8255843822245054E-3</v>
      </c>
      <c r="U8" s="120">
        <f t="shared" si="8"/>
        <v>1</v>
      </c>
      <c r="V8" s="117">
        <v>42125</v>
      </c>
      <c r="W8" s="118">
        <f>VLOOKUP(V8,Sheet1!$B$2:$F$302,2,FALSE)</f>
        <v>978</v>
      </c>
      <c r="X8" s="118">
        <f>VLOOKUP(V8,Sheet1!$B$2:$F$302,5,FALSE)</f>
        <v>934</v>
      </c>
      <c r="Y8" s="119">
        <f t="shared" si="9"/>
        <v>-4.4989775051124746E-2</v>
      </c>
      <c r="Z8" s="120">
        <f t="shared" si="10"/>
        <v>0</v>
      </c>
      <c r="AA8" s="117">
        <v>42156</v>
      </c>
      <c r="AB8" s="118">
        <f>VLOOKUP(AA8,Sheet1!$B$2:$F$302,2,FALSE)</f>
        <v>931</v>
      </c>
      <c r="AC8" s="118">
        <f>VLOOKUP(AA8,Sheet1!$B$2:$F$302,5,FALSE)</f>
        <v>1037.25</v>
      </c>
      <c r="AD8" s="119">
        <f t="shared" si="11"/>
        <v>0.11412459720730397</v>
      </c>
      <c r="AE8" s="120">
        <f t="shared" si="12"/>
        <v>1</v>
      </c>
      <c r="AF8" s="117">
        <v>42186</v>
      </c>
      <c r="AG8" s="118">
        <f>VLOOKUP(AF8,Sheet1!$B$2:$F$302,2,FALSE)</f>
        <v>1034.75</v>
      </c>
      <c r="AH8" s="118">
        <f>VLOOKUP(AF8,Sheet1!$B$2:$F$302,5,FALSE)</f>
        <v>940.25</v>
      </c>
      <c r="AI8" s="119">
        <f t="shared" si="13"/>
        <v>-9.1326407344769267E-2</v>
      </c>
      <c r="AJ8" s="120">
        <f t="shared" si="14"/>
        <v>0</v>
      </c>
      <c r="AK8" s="117">
        <v>42219</v>
      </c>
      <c r="AL8" s="118">
        <f>VLOOKUP(AK8,Sheet1!$B$2:$F$302,2,FALSE)</f>
        <v>938.25</v>
      </c>
      <c r="AM8" s="118">
        <f>VLOOKUP(AK8,Sheet1!$B$2:$F$302,5,FALSE)</f>
        <v>887.5</v>
      </c>
      <c r="AN8" s="119">
        <f t="shared" si="15"/>
        <v>-5.4090061284305886E-2</v>
      </c>
      <c r="AO8" s="120">
        <f t="shared" si="16"/>
        <v>0</v>
      </c>
      <c r="AP8" s="117">
        <v>42248</v>
      </c>
      <c r="AQ8" s="118">
        <f>IFERROR(VLOOKUP(AP8,Sheet1!$B$2:$F$302,2,FALSE),VLOOKUP(AP8-1,Sheet1!$B$2:$F$302,2,FALSE))</f>
        <v>885</v>
      </c>
      <c r="AR8" s="118">
        <f>IFERROR(VLOOKUP(AP8,Sheet1!$B$2:$F$302,5,FALSE),VLOOKUP(AP8-1,Sheet1!$B$2:$F$302,5,FALSE))</f>
        <v>892</v>
      </c>
      <c r="AS8" s="119">
        <f t="shared" si="17"/>
        <v>7.9096045197740109E-3</v>
      </c>
      <c r="AT8" s="120">
        <f t="shared" si="18"/>
        <v>1</v>
      </c>
      <c r="AU8" s="117">
        <v>42278</v>
      </c>
      <c r="AV8" s="118">
        <f>VLOOKUP(AU8,Sheet1!$B$2:$F$302,2,FALSE)</f>
        <v>891.5</v>
      </c>
      <c r="AW8" s="118">
        <f>VLOOKUP(AU8,Sheet1!$B$2:$F$302,5,FALSE)</f>
        <v>885.75</v>
      </c>
      <c r="AX8" s="119">
        <f t="shared" si="19"/>
        <v>-6.4498037016264718E-3</v>
      </c>
      <c r="AY8" s="120">
        <f t="shared" si="20"/>
        <v>0</v>
      </c>
      <c r="AZ8" s="117">
        <v>42310</v>
      </c>
      <c r="BA8" s="118">
        <f>VLOOKUP(AZ8,Sheet1!$B$2:$F$302,2,FALSE)</f>
        <v>887.5</v>
      </c>
      <c r="BB8" s="118">
        <f>VLOOKUP(AZ8,Sheet1!$B$2:$F$302,5,FALSE)</f>
        <v>881</v>
      </c>
      <c r="BC8" s="119">
        <f t="shared" si="21"/>
        <v>-7.3239436619718309E-3</v>
      </c>
      <c r="BD8" s="120">
        <f t="shared" si="22"/>
        <v>0</v>
      </c>
      <c r="BE8" s="117">
        <v>42339</v>
      </c>
      <c r="BF8" s="118">
        <f>VLOOKUP(BE8,Sheet1!$B$2:$F$302,2,FALSE)</f>
        <v>881</v>
      </c>
      <c r="BG8" s="118">
        <f>VLOOKUP(BE8,Sheet1!$B$2:$F$302,5,FALSE)</f>
        <v>864.25</v>
      </c>
      <c r="BH8" s="119">
        <f t="shared" si="23"/>
        <v>-1.9012485811577752E-2</v>
      </c>
      <c r="BI8" s="120">
        <f t="shared" si="24"/>
        <v>0</v>
      </c>
    </row>
    <row r="9" spans="1:61" x14ac:dyDescent="0.25">
      <c r="A9" s="116">
        <f>IFERROR(VLOOKUP(41641,Sheet1!$B$2:$F$302,1,FALSE),41642)</f>
        <v>41641</v>
      </c>
      <c r="B9" s="117">
        <f t="shared" si="0"/>
        <v>41641</v>
      </c>
      <c r="C9" s="118">
        <f>VLOOKUP(B9,Sheet1!$B$2:$F$302,2,FALSE)</f>
        <v>1292</v>
      </c>
      <c r="D9" s="118">
        <f>VLOOKUP(B9,Sheet1!$B$2:$F$302,5,FALSE)</f>
        <v>1282.75</v>
      </c>
      <c r="E9" s="119">
        <f t="shared" si="1"/>
        <v>-7.1594427244582046E-3</v>
      </c>
      <c r="F9" s="120">
        <f t="shared" si="2"/>
        <v>0</v>
      </c>
      <c r="G9" s="117">
        <v>41673</v>
      </c>
      <c r="H9" s="118">
        <f>VLOOKUP(G9,Sheet1!$B$2:$F$302,2,FALSE)</f>
        <v>1281.75</v>
      </c>
      <c r="I9" s="118">
        <f>VLOOKUP(G9,Sheet1!$B$2:$F$302,5,FALSE)</f>
        <v>1414</v>
      </c>
      <c r="J9" s="119">
        <f t="shared" si="3"/>
        <v>0.10317924712307393</v>
      </c>
      <c r="K9" s="120">
        <f t="shared" si="4"/>
        <v>1</v>
      </c>
      <c r="L9" s="117">
        <v>41701</v>
      </c>
      <c r="M9" s="118">
        <f>VLOOKUP(L9,Sheet1!$B$2:$F$302,2,FALSE)</f>
        <v>1419</v>
      </c>
      <c r="N9" s="118">
        <f>VLOOKUP(L9,Sheet1!$B$2:$F$302,5,FALSE)</f>
        <v>1464</v>
      </c>
      <c r="O9" s="119">
        <f t="shared" si="5"/>
        <v>3.1712473572938688E-2</v>
      </c>
      <c r="P9" s="120">
        <f t="shared" si="6"/>
        <v>1</v>
      </c>
      <c r="Q9" s="117">
        <v>41730</v>
      </c>
      <c r="R9" s="118">
        <f>VLOOKUP(Q9,Sheet1!$B$2:$F$302,2,FALSE)</f>
        <v>1463</v>
      </c>
      <c r="S9" s="118">
        <f>VLOOKUP(Q9,Sheet1!$B$2:$F$302,5,FALSE)</f>
        <v>1512.75</v>
      </c>
      <c r="T9" s="119">
        <f t="shared" si="7"/>
        <v>3.4005468215994532E-2</v>
      </c>
      <c r="U9" s="120">
        <f t="shared" si="8"/>
        <v>1</v>
      </c>
      <c r="V9" s="117">
        <v>41760</v>
      </c>
      <c r="W9" s="118">
        <f>VLOOKUP(V9,Sheet1!$B$2:$F$302,2,FALSE)</f>
        <v>1510.5</v>
      </c>
      <c r="X9" s="118">
        <f>VLOOKUP(V9,Sheet1!$B$2:$F$302,5,FALSE)</f>
        <v>1493.25</v>
      </c>
      <c r="Y9" s="119">
        <f t="shared" si="9"/>
        <v>-1.1420059582919563E-2</v>
      </c>
      <c r="Z9" s="120">
        <f t="shared" si="10"/>
        <v>0</v>
      </c>
      <c r="AA9" s="117">
        <v>41792</v>
      </c>
      <c r="AB9" s="118">
        <f>VLOOKUP(AA9,Sheet1!$B$2:$F$302,2,FALSE)</f>
        <v>1488</v>
      </c>
      <c r="AC9" s="118">
        <f>VLOOKUP(AA9,Sheet1!$B$2:$F$302,5,FALSE)</f>
        <v>1157.25</v>
      </c>
      <c r="AD9" s="119">
        <f t="shared" si="11"/>
        <v>-0.22227822580645162</v>
      </c>
      <c r="AE9" s="120">
        <f t="shared" si="12"/>
        <v>0</v>
      </c>
      <c r="AF9" s="117">
        <v>41821</v>
      </c>
      <c r="AG9" s="118">
        <f>VLOOKUP(AF9,Sheet1!$B$2:$F$302,2,FALSE)</f>
        <v>1152.5</v>
      </c>
      <c r="AH9" s="118">
        <f>VLOOKUP(AF9,Sheet1!$B$2:$F$302,5,FALSE)</f>
        <v>1082</v>
      </c>
      <c r="AI9" s="119">
        <f t="shared" si="13"/>
        <v>-6.1171366594360087E-2</v>
      </c>
      <c r="AJ9" s="120">
        <f t="shared" si="14"/>
        <v>0</v>
      </c>
      <c r="AK9" s="117">
        <v>41852</v>
      </c>
      <c r="AL9" s="118">
        <f>VLOOKUP(AK9,Sheet1!$B$2:$F$302,2,FALSE)</f>
        <v>1077.25</v>
      </c>
      <c r="AM9" s="118">
        <f>VLOOKUP(AK9,Sheet1!$B$2:$F$302,5,FALSE)</f>
        <v>1024.25</v>
      </c>
      <c r="AN9" s="119">
        <f t="shared" si="15"/>
        <v>-4.9199350197261543E-2</v>
      </c>
      <c r="AO9" s="120">
        <f t="shared" si="16"/>
        <v>0</v>
      </c>
      <c r="AP9" s="117">
        <v>41884</v>
      </c>
      <c r="AQ9" s="118">
        <f>IFERROR(VLOOKUP(AP9,Sheet1!$B$2:$F$302,2,FALSE),VLOOKUP(AP9-1,Sheet1!$B$2:$F$302,2,FALSE))</f>
        <v>1020.75</v>
      </c>
      <c r="AR9" s="118">
        <f>IFERROR(VLOOKUP(AP9,Sheet1!$B$2:$F$302,5,FALSE),VLOOKUP(AP9-1,Sheet1!$B$2:$F$302,5,FALSE))</f>
        <v>913.25</v>
      </c>
      <c r="AS9" s="119">
        <f t="shared" si="17"/>
        <v>-0.10531471956894441</v>
      </c>
      <c r="AT9" s="120">
        <f t="shared" si="18"/>
        <v>0</v>
      </c>
      <c r="AU9" s="117">
        <v>41913</v>
      </c>
      <c r="AV9" s="118">
        <f>VLOOKUP(AU9,Sheet1!$B$2:$F$302,2,FALSE)</f>
        <v>911</v>
      </c>
      <c r="AW9" s="118">
        <f>VLOOKUP(AU9,Sheet1!$B$2:$F$302,5,FALSE)</f>
        <v>1049.25</v>
      </c>
      <c r="AX9" s="119">
        <f t="shared" si="19"/>
        <v>0.1517563117453348</v>
      </c>
      <c r="AY9" s="120">
        <f t="shared" si="20"/>
        <v>1</v>
      </c>
      <c r="AZ9" s="117">
        <v>41946</v>
      </c>
      <c r="BA9" s="118">
        <f>VLOOKUP(AZ9,Sheet1!$B$2:$F$302,2,FALSE)</f>
        <v>1044</v>
      </c>
      <c r="BB9" s="118">
        <f>VLOOKUP(AZ9,Sheet1!$B$2:$F$302,5,FALSE)</f>
        <v>1016</v>
      </c>
      <c r="BC9" s="119">
        <f t="shared" si="21"/>
        <v>-2.681992337164751E-2</v>
      </c>
      <c r="BD9" s="120">
        <f t="shared" si="22"/>
        <v>0</v>
      </c>
      <c r="BE9" s="117">
        <v>41974</v>
      </c>
      <c r="BF9" s="118">
        <f>VLOOKUP(BE9,Sheet1!$B$2:$F$302,2,FALSE)</f>
        <v>1010.75</v>
      </c>
      <c r="BG9" s="118">
        <f>VLOOKUP(BE9,Sheet1!$B$2:$F$302,5,FALSE)</f>
        <v>1023.5</v>
      </c>
      <c r="BH9" s="119">
        <f t="shared" si="23"/>
        <v>1.2614395251051199E-2</v>
      </c>
      <c r="BI9" s="120">
        <f t="shared" si="24"/>
        <v>1</v>
      </c>
    </row>
    <row r="10" spans="1:61" x14ac:dyDescent="0.25">
      <c r="A10" s="116">
        <f>IFERROR(VLOOKUP(41276,Sheet1!$B$2:$F$302,1,FALSE),41277)</f>
        <v>41276</v>
      </c>
      <c r="B10" s="117">
        <f t="shared" si="0"/>
        <v>41276</v>
      </c>
      <c r="C10" s="118">
        <f>VLOOKUP(B10,Sheet1!$B$2:$F$302,2,FALSE)</f>
        <v>1430</v>
      </c>
      <c r="D10" s="118">
        <f>VLOOKUP(B10,Sheet1!$B$2:$F$302,5,FALSE)</f>
        <v>1468.5</v>
      </c>
      <c r="E10" s="119">
        <f t="shared" si="1"/>
        <v>2.6923076923076925E-2</v>
      </c>
      <c r="F10" s="120">
        <f t="shared" si="2"/>
        <v>1</v>
      </c>
      <c r="G10" s="117">
        <v>41306</v>
      </c>
      <c r="H10" s="118">
        <f>VLOOKUP(G10,Sheet1!$B$2:$F$302,2,FALSE)</f>
        <v>1470</v>
      </c>
      <c r="I10" s="118">
        <f>VLOOKUP(G10,Sheet1!$B$2:$F$302,5,FALSE)</f>
        <v>1452.25</v>
      </c>
      <c r="J10" s="119">
        <f t="shared" si="3"/>
        <v>-1.2074829931972789E-2</v>
      </c>
      <c r="K10" s="120">
        <f t="shared" si="4"/>
        <v>0</v>
      </c>
      <c r="L10" s="117">
        <v>41334</v>
      </c>
      <c r="M10" s="118">
        <f>VLOOKUP(L10,Sheet1!$B$2:$F$302,2,FALSE)</f>
        <v>1452</v>
      </c>
      <c r="N10" s="118">
        <f>VLOOKUP(L10,Sheet1!$B$2:$F$302,5,FALSE)</f>
        <v>1404.75</v>
      </c>
      <c r="O10" s="119">
        <f t="shared" si="5"/>
        <v>-3.2541322314049589E-2</v>
      </c>
      <c r="P10" s="120">
        <f t="shared" si="6"/>
        <v>0</v>
      </c>
      <c r="Q10" s="117">
        <v>41365</v>
      </c>
      <c r="R10" s="118">
        <f>VLOOKUP(Q10,Sheet1!$B$2:$F$302,2,FALSE)</f>
        <v>1401.5</v>
      </c>
      <c r="S10" s="118">
        <f>VLOOKUP(Q10,Sheet1!$B$2:$F$302,5,FALSE)</f>
        <v>1399</v>
      </c>
      <c r="T10" s="119">
        <f t="shared" si="7"/>
        <v>-1.7838030681412772E-3</v>
      </c>
      <c r="U10" s="120">
        <f t="shared" si="8"/>
        <v>0</v>
      </c>
      <c r="V10" s="117">
        <v>41395</v>
      </c>
      <c r="W10" s="118">
        <f>VLOOKUP(V10,Sheet1!$B$2:$F$302,2,FALSE)</f>
        <v>1396</v>
      </c>
      <c r="X10" s="118">
        <f>VLOOKUP(V10,Sheet1!$B$2:$F$302,5,FALSE)</f>
        <v>1510</v>
      </c>
      <c r="Y10" s="119">
        <f t="shared" si="9"/>
        <v>8.1661891117478513E-2</v>
      </c>
      <c r="Z10" s="120">
        <f t="shared" si="10"/>
        <v>1</v>
      </c>
      <c r="AA10" s="117">
        <v>41428</v>
      </c>
      <c r="AB10" s="118">
        <f>VLOOKUP(AA10,Sheet1!$B$2:$F$302,2,FALSE)</f>
        <v>1509.5</v>
      </c>
      <c r="AC10" s="118">
        <f>VLOOKUP(AA10,Sheet1!$B$2:$F$302,5,FALSE)</f>
        <v>1252</v>
      </c>
      <c r="AD10" s="119">
        <f t="shared" si="11"/>
        <v>-0.17058628684995031</v>
      </c>
      <c r="AE10" s="120">
        <f t="shared" si="12"/>
        <v>0</v>
      </c>
      <c r="AF10" s="117">
        <v>41456</v>
      </c>
      <c r="AG10" s="118">
        <f>VLOOKUP(AF10,Sheet1!$B$2:$F$302,2,FALSE)</f>
        <v>1244</v>
      </c>
      <c r="AH10" s="118">
        <f>VLOOKUP(AF10,Sheet1!$B$2:$F$302,5,FALSE)</f>
        <v>1206.25</v>
      </c>
      <c r="AI10" s="119">
        <f t="shared" si="13"/>
        <v>-3.0345659163987137E-2</v>
      </c>
      <c r="AJ10" s="120">
        <f t="shared" si="14"/>
        <v>0</v>
      </c>
      <c r="AK10" s="117">
        <v>41487</v>
      </c>
      <c r="AL10" s="118">
        <f>VLOOKUP(AK10,Sheet1!$B$2:$F$302,2,FALSE)</f>
        <v>1202.75</v>
      </c>
      <c r="AM10" s="118">
        <f>VLOOKUP(AK10,Sheet1!$B$2:$F$302,5,FALSE)</f>
        <v>1357.5</v>
      </c>
      <c r="AN10" s="119">
        <f t="shared" si="15"/>
        <v>0.12866347952608606</v>
      </c>
      <c r="AO10" s="120">
        <f t="shared" si="16"/>
        <v>1</v>
      </c>
      <c r="AP10" s="117">
        <v>41520</v>
      </c>
      <c r="AQ10" s="118">
        <f>VLOOKUP(AP10,Sheet1!$B$2:$F$302,2,FALSE)</f>
        <v>1394</v>
      </c>
      <c r="AR10" s="118">
        <f>VLOOKUP(AP10,Sheet1!$B$2:$F$302,5,FALSE)</f>
        <v>1282.75</v>
      </c>
      <c r="AS10" s="119">
        <f t="shared" si="17"/>
        <v>-7.980631276901004E-2</v>
      </c>
      <c r="AT10" s="120">
        <f t="shared" si="18"/>
        <v>0</v>
      </c>
      <c r="AU10" s="117">
        <v>41548</v>
      </c>
      <c r="AV10" s="118">
        <f>VLOOKUP(AU10,Sheet1!$B$2:$F$302,2,FALSE)</f>
        <v>1278.5</v>
      </c>
      <c r="AW10" s="118">
        <f>VLOOKUP(AU10,Sheet1!$B$2:$F$302,5,FALSE)</f>
        <v>1266.25</v>
      </c>
      <c r="AX10" s="119">
        <f t="shared" si="19"/>
        <v>-9.5815408682049276E-3</v>
      </c>
      <c r="AY10" s="120">
        <f t="shared" si="20"/>
        <v>0</v>
      </c>
      <c r="AZ10" s="117">
        <v>41579</v>
      </c>
      <c r="BA10" s="118">
        <f>VLOOKUP(AZ10,Sheet1!$B$2:$F$302,2,FALSE)</f>
        <v>1266</v>
      </c>
      <c r="BB10" s="118">
        <f>VLOOKUP(AZ10,Sheet1!$B$2:$F$302,5,FALSE)</f>
        <v>1336.5</v>
      </c>
      <c r="BC10" s="119">
        <f t="shared" si="21"/>
        <v>5.5687203791469193E-2</v>
      </c>
      <c r="BD10" s="120">
        <f t="shared" si="22"/>
        <v>1</v>
      </c>
      <c r="BE10" s="117">
        <v>41610</v>
      </c>
      <c r="BF10" s="118">
        <f>VLOOKUP(BE10,Sheet1!$B$2:$F$302,2,FALSE)</f>
        <v>1335.75</v>
      </c>
      <c r="BG10" s="118">
        <f>VLOOKUP(BE10,Sheet1!$B$2:$F$302,5,FALSE)</f>
        <v>1292.5</v>
      </c>
      <c r="BH10" s="119">
        <f t="shared" si="23"/>
        <v>-3.2378813400711214E-2</v>
      </c>
      <c r="BI10" s="120">
        <f t="shared" si="24"/>
        <v>0</v>
      </c>
    </row>
    <row r="11" spans="1:61" x14ac:dyDescent="0.25">
      <c r="A11" s="120">
        <f>IFERROR(VLOOKUP(40911,Sheet1!$B$2:$F$302,1,FALSE),40912)</f>
        <v>40911</v>
      </c>
      <c r="B11" s="117">
        <f t="shared" si="0"/>
        <v>40911</v>
      </c>
      <c r="C11" s="118">
        <f>VLOOKUP(B11,Sheet1!$B$2:$F$302,2,FALSE)</f>
        <v>1233</v>
      </c>
      <c r="D11" s="118">
        <f>VLOOKUP(B11,Sheet1!$B$2:$F$302,5,FALSE)</f>
        <v>1199</v>
      </c>
      <c r="E11" s="119">
        <f t="shared" si="1"/>
        <v>-2.7575020275750203E-2</v>
      </c>
      <c r="F11" s="120">
        <f t="shared" si="2"/>
        <v>0</v>
      </c>
      <c r="G11" s="117">
        <v>40940</v>
      </c>
      <c r="H11" s="118">
        <f>VLOOKUP(G11,Sheet1!$B$2:$F$302,2,FALSE)</f>
        <v>1202</v>
      </c>
      <c r="I11" s="118">
        <f>VLOOKUP(G11,Sheet1!$B$2:$F$302,5,FALSE)</f>
        <v>1320</v>
      </c>
      <c r="J11" s="119">
        <f t="shared" si="3"/>
        <v>9.8169717138103157E-2</v>
      </c>
      <c r="K11" s="120">
        <f t="shared" si="4"/>
        <v>1</v>
      </c>
      <c r="L11" s="117">
        <v>40969</v>
      </c>
      <c r="M11" s="118">
        <f>VLOOKUP(L11,Sheet1!$B$2:$F$302,2,FALSE)</f>
        <v>1315.5</v>
      </c>
      <c r="N11" s="118">
        <f>VLOOKUP(L11,Sheet1!$B$2:$F$302,5,FALSE)</f>
        <v>1403</v>
      </c>
      <c r="O11" s="119">
        <f t="shared" si="5"/>
        <v>6.6514633219308242E-2</v>
      </c>
      <c r="P11" s="120">
        <f t="shared" si="6"/>
        <v>1</v>
      </c>
      <c r="Q11" s="117">
        <v>41001</v>
      </c>
      <c r="R11" s="118">
        <f>VLOOKUP(Q11,Sheet1!$B$2:$F$302,2,FALSE)</f>
        <v>1407</v>
      </c>
      <c r="S11" s="118">
        <f>VLOOKUP(Q11,Sheet1!$B$2:$F$302,5,FALSE)</f>
        <v>1505.5</v>
      </c>
      <c r="T11" s="119">
        <f t="shared" si="7"/>
        <v>7.0007107320540163E-2</v>
      </c>
      <c r="U11" s="120">
        <f t="shared" si="8"/>
        <v>1</v>
      </c>
      <c r="V11" s="117">
        <v>41030</v>
      </c>
      <c r="W11" s="118">
        <f>VLOOKUP(V11,Sheet1!$B$2:$F$302,2,FALSE)</f>
        <v>1504</v>
      </c>
      <c r="X11" s="118">
        <f>VLOOKUP(V11,Sheet1!$B$2:$F$302,5,FALSE)</f>
        <v>1340</v>
      </c>
      <c r="Y11" s="119">
        <f t="shared" si="9"/>
        <v>-0.10904255319148937</v>
      </c>
      <c r="Z11" s="120">
        <f t="shared" si="10"/>
        <v>0</v>
      </c>
      <c r="AA11" s="117">
        <v>41061</v>
      </c>
      <c r="AB11" s="118">
        <f>VLOOKUP(AA11,Sheet1!$B$2:$F$302,2,FALSE)</f>
        <v>1340.75</v>
      </c>
      <c r="AC11" s="118">
        <f>VLOOKUP(AA11,Sheet1!$B$2:$F$302,5,FALSE)</f>
        <v>1427.75</v>
      </c>
      <c r="AD11" s="119">
        <f t="shared" si="11"/>
        <v>6.488905463360059E-2</v>
      </c>
      <c r="AE11" s="120">
        <f t="shared" si="12"/>
        <v>1</v>
      </c>
      <c r="AF11" s="117">
        <v>41092</v>
      </c>
      <c r="AG11" s="118">
        <f>VLOOKUP(AF11,Sheet1!$B$2:$F$302,2,FALSE)</f>
        <v>1445.25</v>
      </c>
      <c r="AH11" s="118">
        <f>VLOOKUP(AF11,Sheet1!$B$2:$F$302,5,FALSE)</f>
        <v>1641</v>
      </c>
      <c r="AI11" s="119">
        <f t="shared" si="13"/>
        <v>0.13544369486248053</v>
      </c>
      <c r="AJ11" s="120">
        <f t="shared" si="14"/>
        <v>1</v>
      </c>
      <c r="AK11" s="117">
        <v>41122</v>
      </c>
      <c r="AL11" s="118">
        <f>VLOOKUP(AK11,Sheet1!$B$2:$F$302,2,FALSE)</f>
        <v>1641.25</v>
      </c>
      <c r="AM11" s="118">
        <f>VLOOKUP(AK11,Sheet1!$B$2:$F$302,5,FALSE)</f>
        <v>1756.5</v>
      </c>
      <c r="AN11" s="119">
        <f t="shared" si="15"/>
        <v>7.0220868240670226E-2</v>
      </c>
      <c r="AO11" s="120">
        <f t="shared" si="16"/>
        <v>1</v>
      </c>
      <c r="AP11" s="117">
        <v>41156</v>
      </c>
      <c r="AQ11" s="118">
        <f>VLOOKUP(AP11,Sheet1!$B$2:$F$302,2,FALSE)</f>
        <v>1771.5</v>
      </c>
      <c r="AR11" s="118">
        <f>VLOOKUP(AP11,Sheet1!$B$2:$F$302,5,FALSE)</f>
        <v>1601</v>
      </c>
      <c r="AS11" s="119">
        <f t="shared" si="17"/>
        <v>-9.6246119108100478E-2</v>
      </c>
      <c r="AT11" s="120">
        <f t="shared" si="18"/>
        <v>0</v>
      </c>
      <c r="AU11" s="117">
        <v>41183</v>
      </c>
      <c r="AV11" s="118">
        <f>VLOOKUP(AU11,Sheet1!$B$2:$F$302,2,FALSE)</f>
        <v>1596.5</v>
      </c>
      <c r="AW11" s="118">
        <f>VLOOKUP(AU11,Sheet1!$B$2:$F$302,5,FALSE)</f>
        <v>1548.75</v>
      </c>
      <c r="AX11" s="119">
        <f t="shared" si="19"/>
        <v>-2.9909176323207016E-2</v>
      </c>
      <c r="AY11" s="120">
        <f t="shared" si="20"/>
        <v>0</v>
      </c>
      <c r="AZ11" s="117">
        <v>41214</v>
      </c>
      <c r="BA11" s="118">
        <f>VLOOKUP(AZ11,Sheet1!$B$2:$F$302,2,FALSE)</f>
        <v>1549</v>
      </c>
      <c r="BB11" s="118">
        <f>VLOOKUP(AZ11,Sheet1!$B$2:$F$302,5,FALSE)</f>
        <v>1438.75</v>
      </c>
      <c r="BC11" s="119">
        <f t="shared" si="21"/>
        <v>-7.1174951581665591E-2</v>
      </c>
      <c r="BD11" s="120">
        <f t="shared" si="22"/>
        <v>0</v>
      </c>
      <c r="BE11" s="117">
        <v>41246</v>
      </c>
      <c r="BF11" s="118">
        <f>VLOOKUP(BE11,Sheet1!$B$2:$F$302,2,FALSE)</f>
        <v>1443.75</v>
      </c>
      <c r="BG11" s="118">
        <f>VLOOKUP(BE11,Sheet1!$B$2:$F$302,5,FALSE)</f>
        <v>1409.5</v>
      </c>
      <c r="BH11" s="119">
        <f t="shared" si="23"/>
        <v>-2.3722943722943722E-2</v>
      </c>
      <c r="BI11" s="120">
        <f t="shared" si="24"/>
        <v>0</v>
      </c>
    </row>
    <row r="12" spans="1:61" x14ac:dyDescent="0.25">
      <c r="A12" s="120">
        <f>IFERROR(VLOOKUP(40546,Sheet1!$B$2:$F$302,1,FALSE),40547)</f>
        <v>40546</v>
      </c>
      <c r="B12" s="117">
        <f t="shared" si="0"/>
        <v>40546</v>
      </c>
      <c r="C12" s="118">
        <f>VLOOKUP(B12,Sheet1!$B$2:$F$302,2,FALSE)</f>
        <v>1396</v>
      </c>
      <c r="D12" s="118">
        <f>VLOOKUP(B12,Sheet1!$B$2:$F$302,5,FALSE)</f>
        <v>1413</v>
      </c>
      <c r="E12" s="119">
        <f t="shared" si="1"/>
        <v>1.2177650429799427E-2</v>
      </c>
      <c r="F12" s="120">
        <f t="shared" si="2"/>
        <v>1</v>
      </c>
      <c r="G12" s="117">
        <v>40575</v>
      </c>
      <c r="H12" s="118">
        <f>VLOOKUP(G12,Sheet1!$B$2:$F$302,2,FALSE)</f>
        <v>1413.5</v>
      </c>
      <c r="I12" s="118">
        <f>VLOOKUP(G12,Sheet1!$B$2:$F$302,5,FALSE)</f>
        <v>1364.75</v>
      </c>
      <c r="J12" s="119">
        <f t="shared" si="3"/>
        <v>-3.4488857446055891E-2</v>
      </c>
      <c r="K12" s="120">
        <f t="shared" si="4"/>
        <v>0</v>
      </c>
      <c r="L12" s="117">
        <v>40603</v>
      </c>
      <c r="M12" s="118">
        <f>VLOOKUP(L12,Sheet1!$B$2:$F$302,2,FALSE)</f>
        <v>1368</v>
      </c>
      <c r="N12" s="118">
        <f>VLOOKUP(L12,Sheet1!$B$2:$F$302,5,FALSE)</f>
        <v>1410.25</v>
      </c>
      <c r="O12" s="119">
        <f t="shared" si="5"/>
        <v>3.0884502923976608E-2</v>
      </c>
      <c r="P12" s="120">
        <f t="shared" si="6"/>
        <v>1</v>
      </c>
      <c r="Q12" s="117">
        <v>40634</v>
      </c>
      <c r="R12" s="118">
        <f>VLOOKUP(Q12,Sheet1!$B$2:$F$302,2,FALSE)</f>
        <v>1411.5</v>
      </c>
      <c r="S12" s="118">
        <f>VLOOKUP(Q12,Sheet1!$B$2:$F$302,5,FALSE)</f>
        <v>1394</v>
      </c>
      <c r="T12" s="119">
        <f t="shared" si="7"/>
        <v>-1.2398157987956075E-2</v>
      </c>
      <c r="U12" s="120">
        <f t="shared" si="8"/>
        <v>0</v>
      </c>
      <c r="V12" s="117">
        <v>40665</v>
      </c>
      <c r="W12" s="118">
        <f>VLOOKUP(V12,Sheet1!$B$2:$F$302,2,FALSE)</f>
        <v>1391</v>
      </c>
      <c r="X12" s="118">
        <f>VLOOKUP(V12,Sheet1!$B$2:$F$302,5,FALSE)</f>
        <v>1376</v>
      </c>
      <c r="Y12" s="119">
        <f t="shared" si="9"/>
        <v>-1.0783608914450037E-2</v>
      </c>
      <c r="Z12" s="120">
        <f t="shared" si="10"/>
        <v>0</v>
      </c>
      <c r="AA12" s="117">
        <v>40695</v>
      </c>
      <c r="AB12" s="118">
        <f>VLOOKUP(AA12,Sheet1!$B$2:$F$302,2,FALSE)</f>
        <v>1377.5</v>
      </c>
      <c r="AC12" s="118">
        <f>VLOOKUP(AA12,Sheet1!$B$2:$F$302,5,FALSE)</f>
        <v>1294</v>
      </c>
      <c r="AD12" s="119">
        <f t="shared" si="11"/>
        <v>-6.0617059891107078E-2</v>
      </c>
      <c r="AE12" s="120">
        <f t="shared" si="12"/>
        <v>0</v>
      </c>
      <c r="AF12" s="117">
        <v>40725</v>
      </c>
      <c r="AG12" s="118">
        <f>VLOOKUP(AF12,Sheet1!$B$2:$F$302,2,FALSE)</f>
        <v>1296.25</v>
      </c>
      <c r="AH12" s="118">
        <f>VLOOKUP(AF12,Sheet1!$B$2:$F$302,5,FALSE)</f>
        <v>1357.25</v>
      </c>
      <c r="AI12" s="119">
        <f t="shared" si="13"/>
        <v>4.7058823529411764E-2</v>
      </c>
      <c r="AJ12" s="120">
        <f t="shared" si="14"/>
        <v>1</v>
      </c>
      <c r="AK12" s="117">
        <v>40756</v>
      </c>
      <c r="AL12" s="118">
        <f>VLOOKUP(AK12,Sheet1!$B$2:$F$302,2,FALSE)</f>
        <v>1359</v>
      </c>
      <c r="AM12" s="118">
        <f>VLOOKUP(AK12,Sheet1!$B$2:$F$302,5,FALSE)</f>
        <v>1457.5</v>
      </c>
      <c r="AN12" s="119">
        <f t="shared" si="15"/>
        <v>7.247976453274467E-2</v>
      </c>
      <c r="AO12" s="120">
        <f t="shared" si="16"/>
        <v>1</v>
      </c>
      <c r="AP12" s="117">
        <v>40787</v>
      </c>
      <c r="AQ12" s="118">
        <f>VLOOKUP(AP12,Sheet1!$B$2:$F$302,2,FALSE)</f>
        <v>1455</v>
      </c>
      <c r="AR12" s="118">
        <f>VLOOKUP(AP12,Sheet1!$B$2:$F$302,5,FALSE)</f>
        <v>1179</v>
      </c>
      <c r="AS12" s="119">
        <f t="shared" si="17"/>
        <v>-0.18969072164948453</v>
      </c>
      <c r="AT12" s="120">
        <f t="shared" si="18"/>
        <v>0</v>
      </c>
      <c r="AU12" s="117">
        <v>40819</v>
      </c>
      <c r="AV12" s="118">
        <f>VLOOKUP(AU12,Sheet1!$B$2:$F$302,2,FALSE)</f>
        <v>1176.25</v>
      </c>
      <c r="AW12" s="118">
        <f>VLOOKUP(AU12,Sheet1!$B$2:$F$302,5,FALSE)</f>
        <v>1217.25</v>
      </c>
      <c r="AX12" s="119">
        <f t="shared" si="19"/>
        <v>3.4856535600425079E-2</v>
      </c>
      <c r="AY12" s="120">
        <f t="shared" si="20"/>
        <v>1</v>
      </c>
      <c r="AZ12" s="117">
        <v>40848</v>
      </c>
      <c r="BA12" s="118">
        <f>VLOOKUP(AZ12,Sheet1!$B$2:$F$302,2,FALSE)</f>
        <v>1215.75</v>
      </c>
      <c r="BB12" s="118">
        <f>VLOOKUP(AZ12,Sheet1!$B$2:$F$302,5,FALSE)</f>
        <v>1131.25</v>
      </c>
      <c r="BC12" s="119">
        <f t="shared" si="21"/>
        <v>-6.950442113921447E-2</v>
      </c>
      <c r="BD12" s="120">
        <f t="shared" si="22"/>
        <v>0</v>
      </c>
      <c r="BE12" s="117">
        <v>40878</v>
      </c>
      <c r="BF12" s="118">
        <f>VLOOKUP(BE12,Sheet1!$B$2:$F$302,2,FALSE)</f>
        <v>1133.25</v>
      </c>
      <c r="BG12" s="118">
        <f>VLOOKUP(BE12,Sheet1!$B$2:$F$302,5,FALSE)</f>
        <v>1207.75</v>
      </c>
      <c r="BH12" s="119">
        <f t="shared" si="23"/>
        <v>6.5740127950584606E-2</v>
      </c>
      <c r="BI12" s="120">
        <f t="shared" si="24"/>
        <v>1</v>
      </c>
    </row>
    <row r="13" spans="1:61" x14ac:dyDescent="0.25">
      <c r="A13" s="120">
        <f>IFERROR(VLOOKUP(40182,Sheet1!$B$2:$F$302,1,FALSE),40183)</f>
        <v>40182</v>
      </c>
      <c r="B13" s="117">
        <f t="shared" si="0"/>
        <v>40182</v>
      </c>
      <c r="C13" s="118">
        <f>VLOOKUP(B13,Sheet1!$B$2:$F$302,2,FALSE)</f>
        <v>1050.5</v>
      </c>
      <c r="D13" s="118">
        <f>VLOOKUP(B13,Sheet1!$B$2:$F$302,5,FALSE)</f>
        <v>914</v>
      </c>
      <c r="E13" s="119">
        <f t="shared" si="1"/>
        <v>-0.12993812470252261</v>
      </c>
      <c r="F13" s="120">
        <f t="shared" si="2"/>
        <v>0</v>
      </c>
      <c r="G13" s="117">
        <v>40210</v>
      </c>
      <c r="H13" s="118">
        <f>VLOOKUP(G13,Sheet1!$B$2:$F$302,2,FALSE)</f>
        <v>915.25</v>
      </c>
      <c r="I13" s="118">
        <f>VLOOKUP(G13,Sheet1!$B$2:$F$302,5,FALSE)</f>
        <v>961</v>
      </c>
      <c r="J13" s="119">
        <f t="shared" si="3"/>
        <v>4.9986342529363563E-2</v>
      </c>
      <c r="K13" s="120">
        <f t="shared" si="4"/>
        <v>1</v>
      </c>
      <c r="L13" s="117">
        <v>40238</v>
      </c>
      <c r="M13" s="118">
        <f>VLOOKUP(L13,Sheet1!$B$2:$F$302,2,FALSE)</f>
        <v>965.5</v>
      </c>
      <c r="N13" s="118">
        <f>VLOOKUP(L13,Sheet1!$B$2:$F$302,5,FALSE)</f>
        <v>941</v>
      </c>
      <c r="O13" s="119">
        <f t="shared" si="5"/>
        <v>-2.5375453133091662E-2</v>
      </c>
      <c r="P13" s="120">
        <f t="shared" si="6"/>
        <v>0</v>
      </c>
      <c r="Q13" s="117">
        <v>40269</v>
      </c>
      <c r="R13" s="118">
        <f>VLOOKUP(Q13,Sheet1!$B$2:$F$302,2,FALSE)</f>
        <v>940</v>
      </c>
      <c r="S13" s="118">
        <f>VLOOKUP(Q13,Sheet1!$B$2:$F$302,5,FALSE)</f>
        <v>999</v>
      </c>
      <c r="T13" s="119">
        <f t="shared" si="7"/>
        <v>6.2765957446808504E-2</v>
      </c>
      <c r="U13" s="120">
        <f t="shared" si="8"/>
        <v>1</v>
      </c>
      <c r="V13" s="117">
        <v>40301</v>
      </c>
      <c r="W13" s="118">
        <f>VLOOKUP(V13,Sheet1!$B$2:$F$302,2,FALSE)</f>
        <v>999</v>
      </c>
      <c r="X13" s="118">
        <f>VLOOKUP(V13,Sheet1!$B$2:$F$302,5,FALSE)</f>
        <v>937.75</v>
      </c>
      <c r="Y13" s="119">
        <f t="shared" si="9"/>
        <v>-6.131131131131131E-2</v>
      </c>
      <c r="Z13" s="120">
        <f t="shared" si="10"/>
        <v>0</v>
      </c>
      <c r="AA13" s="117">
        <v>40330</v>
      </c>
      <c r="AB13" s="118">
        <f>VLOOKUP(AA13,Sheet1!$B$2:$F$302,2,FALSE)</f>
        <v>939.25</v>
      </c>
      <c r="AC13" s="118">
        <f>VLOOKUP(AA13,Sheet1!$B$2:$F$302,5,FALSE)</f>
        <v>902.5</v>
      </c>
      <c r="AD13" s="119">
        <f t="shared" si="11"/>
        <v>-3.9126963002395529E-2</v>
      </c>
      <c r="AE13" s="120">
        <f t="shared" si="12"/>
        <v>0</v>
      </c>
      <c r="AF13" s="117">
        <v>40360</v>
      </c>
      <c r="AG13" s="118">
        <f>VLOOKUP(AF13,Sheet1!$B$2:$F$302,2,FALSE)</f>
        <v>904.5</v>
      </c>
      <c r="AH13" s="118">
        <f>VLOOKUP(AF13,Sheet1!$B$2:$F$302,5,FALSE)</f>
        <v>1005</v>
      </c>
      <c r="AI13" s="119">
        <f t="shared" si="13"/>
        <v>0.1111111111111111</v>
      </c>
      <c r="AJ13" s="120">
        <f t="shared" si="14"/>
        <v>1</v>
      </c>
      <c r="AK13" s="117">
        <v>40392</v>
      </c>
      <c r="AL13" s="118">
        <f>VLOOKUP(AK13,Sheet1!$B$2:$F$302,2,FALSE)</f>
        <v>1003</v>
      </c>
      <c r="AM13" s="118">
        <f>VLOOKUP(AK13,Sheet1!$B$2:$F$302,5,FALSE)</f>
        <v>1010</v>
      </c>
      <c r="AN13" s="119">
        <f t="shared" si="15"/>
        <v>6.979062811565304E-3</v>
      </c>
      <c r="AO13" s="120">
        <f t="shared" si="16"/>
        <v>1</v>
      </c>
      <c r="AP13" s="117">
        <v>40422</v>
      </c>
      <c r="AQ13" s="118">
        <f>IFERROR(VLOOKUP(AP13,Sheet1!$B$2:$F$302,2,FALSE),VLOOKUP(AP13-1,Sheet1!$B$2:$F$302,2,FALSE))</f>
        <v>1009.25</v>
      </c>
      <c r="AR13" s="118">
        <f>IFERROR(VLOOKUP(AP13,Sheet1!$B$2:$F$302,5,FALSE),VLOOKUP(AP13-1,Sheet1!$B$2:$F$302,5,FALSE))</f>
        <v>1106.75</v>
      </c>
      <c r="AS13" s="119">
        <f t="shared" si="17"/>
        <v>9.6606390884320034E-2</v>
      </c>
      <c r="AT13" s="120">
        <f t="shared" si="18"/>
        <v>1</v>
      </c>
      <c r="AU13" s="117">
        <v>40452</v>
      </c>
      <c r="AV13" s="118">
        <f>VLOOKUP(AU13,Sheet1!$B$2:$F$302,2,FALSE)</f>
        <v>1105.5</v>
      </c>
      <c r="AW13" s="118">
        <f>VLOOKUP(AU13,Sheet1!$B$2:$F$302,5,FALSE)</f>
        <v>1236</v>
      </c>
      <c r="AX13" s="119">
        <f t="shared" si="19"/>
        <v>0.11804613297150611</v>
      </c>
      <c r="AY13" s="120">
        <f t="shared" si="20"/>
        <v>1</v>
      </c>
      <c r="AZ13" s="117">
        <v>40483</v>
      </c>
      <c r="BA13" s="118">
        <f>VLOOKUP(AZ13,Sheet1!$B$2:$F$302,2,FALSE)</f>
        <v>1240</v>
      </c>
      <c r="BB13" s="118">
        <f>VLOOKUP(AZ13,Sheet1!$B$2:$F$302,5,FALSE)</f>
        <v>1243</v>
      </c>
      <c r="BC13" s="119">
        <f t="shared" si="21"/>
        <v>2.4193548387096775E-3</v>
      </c>
      <c r="BD13" s="120">
        <f t="shared" si="22"/>
        <v>1</v>
      </c>
      <c r="BE13" s="117">
        <v>40513</v>
      </c>
      <c r="BF13" s="118">
        <f>VLOOKUP(BE13,Sheet1!$B$2:$F$302,2,FALSE)</f>
        <v>1243</v>
      </c>
      <c r="BG13" s="118">
        <f>VLOOKUP(BE13,Sheet1!$B$2:$F$302,5,FALSE)</f>
        <v>1403</v>
      </c>
      <c r="BH13" s="119">
        <f t="shared" si="23"/>
        <v>0.12872083668543846</v>
      </c>
      <c r="BI13" s="120">
        <f t="shared" si="24"/>
        <v>1</v>
      </c>
    </row>
    <row r="14" spans="1:61" x14ac:dyDescent="0.25">
      <c r="A14" s="120">
        <f>IFERROR(VLOOKUP(39815,Sheet1!$B$2:$F$302,1,FALSE),39816)</f>
        <v>39815</v>
      </c>
      <c r="B14" s="117">
        <f t="shared" si="0"/>
        <v>39815</v>
      </c>
      <c r="C14" s="118">
        <f>IFERROR(VLOOKUP(B14,Sheet1!$B$2:$F$302,2,FALSE),VLOOKUP(A14,Sheet1!$B$2:$F$302,2,FALSE))</f>
        <v>971</v>
      </c>
      <c r="D14" s="118">
        <f>IFERROR(VLOOKUP(B14,Sheet1!$B$2:$F$302,5,FALSE),VLOOKUP(A14,Sheet1!$B$2:$F$302,5,FALSE))</f>
        <v>980</v>
      </c>
      <c r="E14" s="119">
        <f t="shared" si="1"/>
        <v>9.2687950566426366E-3</v>
      </c>
      <c r="F14" s="120">
        <f t="shared" si="2"/>
        <v>1</v>
      </c>
      <c r="G14" s="117">
        <v>39846</v>
      </c>
      <c r="H14" s="118">
        <f>VLOOKUP(G14,Sheet1!$B$2:$F$302,2,FALSE)</f>
        <v>972.5</v>
      </c>
      <c r="I14" s="118">
        <f>VLOOKUP(G14,Sheet1!$B$2:$F$302,5,FALSE)</f>
        <v>872</v>
      </c>
      <c r="J14" s="119">
        <f t="shared" si="3"/>
        <v>-0.10334190231362468</v>
      </c>
      <c r="K14" s="120">
        <f t="shared" si="4"/>
        <v>0</v>
      </c>
      <c r="L14" s="117">
        <v>39874</v>
      </c>
      <c r="M14" s="118">
        <f>VLOOKUP(L14,Sheet1!$B$2:$F$302,2,FALSE)</f>
        <v>866</v>
      </c>
      <c r="N14" s="118">
        <f>VLOOKUP(L14,Sheet1!$B$2:$F$302,5,FALSE)</f>
        <v>952</v>
      </c>
      <c r="O14" s="119">
        <f t="shared" si="5"/>
        <v>9.9307159353348731E-2</v>
      </c>
      <c r="P14" s="120">
        <f t="shared" si="6"/>
        <v>1</v>
      </c>
      <c r="Q14" s="117">
        <v>39904</v>
      </c>
      <c r="R14" s="118">
        <f>VLOOKUP(Q14,Sheet1!$B$2:$F$302,2,FALSE)</f>
        <v>949</v>
      </c>
      <c r="S14" s="118">
        <f>VLOOKUP(Q14,Sheet1!$B$2:$F$302,5,FALSE)</f>
        <v>1055</v>
      </c>
      <c r="T14" s="119">
        <f t="shared" si="7"/>
        <v>0.11169652265542676</v>
      </c>
      <c r="U14" s="120">
        <f t="shared" si="8"/>
        <v>1</v>
      </c>
      <c r="V14" s="117">
        <v>39934</v>
      </c>
      <c r="W14" s="118">
        <f>VLOOKUP(V14,Sheet1!$B$2:$F$302,2,FALSE)</f>
        <v>1051.25</v>
      </c>
      <c r="X14" s="118">
        <f>VLOOKUP(V14,Sheet1!$B$2:$F$302,5,FALSE)</f>
        <v>1184</v>
      </c>
      <c r="Y14" s="119">
        <f t="shared" si="9"/>
        <v>0.12627824019024969</v>
      </c>
      <c r="Z14" s="120">
        <f t="shared" si="10"/>
        <v>1</v>
      </c>
      <c r="AA14" s="117">
        <v>39965</v>
      </c>
      <c r="AB14" s="118">
        <f>VLOOKUP(AA14,Sheet1!$B$2:$F$302,2,FALSE)</f>
        <v>1186</v>
      </c>
      <c r="AC14" s="118">
        <f>VLOOKUP(AA14,Sheet1!$B$2:$F$302,5,FALSE)</f>
        <v>981</v>
      </c>
      <c r="AD14" s="119">
        <f t="shared" si="11"/>
        <v>-0.17284991568296795</v>
      </c>
      <c r="AE14" s="120">
        <f t="shared" si="12"/>
        <v>0</v>
      </c>
      <c r="AF14" s="117">
        <v>39995</v>
      </c>
      <c r="AG14" s="118">
        <f>VLOOKUP(AF14,Sheet1!$B$2:$F$302,2,FALSE)</f>
        <v>983</v>
      </c>
      <c r="AH14" s="118">
        <f>VLOOKUP(AF14,Sheet1!$B$2:$F$302,5,FALSE)</f>
        <v>982</v>
      </c>
      <c r="AI14" s="119">
        <f t="shared" si="13"/>
        <v>-1.017293997965412E-3</v>
      </c>
      <c r="AJ14" s="120">
        <f t="shared" si="14"/>
        <v>0</v>
      </c>
      <c r="AK14" s="117">
        <v>40028</v>
      </c>
      <c r="AL14" s="118">
        <f>VLOOKUP(AK14,Sheet1!$B$2:$F$302,2,FALSE)</f>
        <v>1002</v>
      </c>
      <c r="AM14" s="118">
        <f>VLOOKUP(AK14,Sheet1!$B$2:$F$302,5,FALSE)</f>
        <v>979.5</v>
      </c>
      <c r="AN14" s="119">
        <f t="shared" si="15"/>
        <v>-2.2455089820359281E-2</v>
      </c>
      <c r="AO14" s="120">
        <f t="shared" si="16"/>
        <v>0</v>
      </c>
      <c r="AP14" s="117">
        <v>40057</v>
      </c>
      <c r="AQ14" s="118">
        <f>VLOOKUP(AP14,Sheet1!$B$2:$F$302,2,FALSE)</f>
        <v>977.25</v>
      </c>
      <c r="AR14" s="118">
        <f>VLOOKUP(AP14,Sheet1!$B$2:$F$302,5,FALSE)</f>
        <v>927</v>
      </c>
      <c r="AS14" s="119">
        <f t="shared" si="17"/>
        <v>-5.1419800460475826E-2</v>
      </c>
      <c r="AT14" s="120">
        <f t="shared" si="18"/>
        <v>0</v>
      </c>
      <c r="AU14" s="117">
        <v>40087</v>
      </c>
      <c r="AV14" s="118">
        <f>VLOOKUP(AU14,Sheet1!$B$2:$F$302,2,FALSE)</f>
        <v>924.75</v>
      </c>
      <c r="AW14" s="118">
        <f>VLOOKUP(AU14,Sheet1!$B$2:$F$302,5,FALSE)</f>
        <v>978</v>
      </c>
      <c r="AX14" s="119">
        <f t="shared" si="19"/>
        <v>5.7583130575831303E-2</v>
      </c>
      <c r="AY14" s="120">
        <f t="shared" si="20"/>
        <v>1</v>
      </c>
      <c r="AZ14" s="117">
        <v>40119</v>
      </c>
      <c r="BA14" s="118">
        <f>VLOOKUP(AZ14,Sheet1!$B$2:$F$302,2,FALSE)</f>
        <v>968.5</v>
      </c>
      <c r="BB14" s="118">
        <f>VLOOKUP(AZ14,Sheet1!$B$2:$F$302,5,FALSE)</f>
        <v>1060.5</v>
      </c>
      <c r="BC14" s="119">
        <f t="shared" si="21"/>
        <v>9.4992256066081568E-2</v>
      </c>
      <c r="BD14" s="120">
        <f t="shared" si="22"/>
        <v>1</v>
      </c>
      <c r="BE14" s="117">
        <v>40148</v>
      </c>
      <c r="BF14" s="118">
        <f>VLOOKUP(BE14,Sheet1!$B$2:$F$302,2,FALSE)</f>
        <v>1058.5</v>
      </c>
      <c r="BG14" s="118">
        <f>VLOOKUP(BE14,Sheet1!$B$2:$F$302,5,FALSE)</f>
        <v>1048.5</v>
      </c>
      <c r="BH14" s="119">
        <f t="shared" si="23"/>
        <v>-9.4473311289560696E-3</v>
      </c>
      <c r="BI14" s="120">
        <f t="shared" si="24"/>
        <v>0</v>
      </c>
    </row>
    <row r="15" spans="1:61" x14ac:dyDescent="0.25">
      <c r="A15" s="120">
        <f>IFERROR(VLOOKUP(39449,Sheet1!$B$2:$F$302,1,FALSE),39450)</f>
        <v>39449</v>
      </c>
      <c r="B15" s="117">
        <f t="shared" si="0"/>
        <v>39449</v>
      </c>
      <c r="C15" s="118">
        <f>IFERROR(VLOOKUP(B15,Sheet1!$B$2:$F$302,2,FALSE),VLOOKUP(A15,Sheet1!$B$2:$F$302,2,FALSE))</f>
        <v>1221.5</v>
      </c>
      <c r="D15" s="118">
        <f>IFERROR(VLOOKUP(B15,Sheet1!$B$2:$F$302,5,FALSE),VLOOKUP(A15,Sheet1!$B$2:$F$302,5,FALSE))</f>
        <v>1274.5</v>
      </c>
      <c r="E15" s="119">
        <f t="shared" si="1"/>
        <v>4.3389275480966022E-2</v>
      </c>
      <c r="F15" s="120">
        <f t="shared" si="2"/>
        <v>1</v>
      </c>
      <c r="G15" s="117">
        <v>39479</v>
      </c>
      <c r="H15" s="118">
        <f>VLOOKUP(G15,Sheet1!$B$2:$F$302,2,FALSE)</f>
        <v>1275.25</v>
      </c>
      <c r="I15" s="118">
        <f>VLOOKUP(G15,Sheet1!$B$2:$F$302,5,FALSE)</f>
        <v>1536.5</v>
      </c>
      <c r="J15" s="119">
        <f t="shared" si="3"/>
        <v>0.20486179180552833</v>
      </c>
      <c r="K15" s="120">
        <f t="shared" si="4"/>
        <v>1</v>
      </c>
      <c r="L15" s="117">
        <v>39510</v>
      </c>
      <c r="M15" s="118">
        <f>VLOOKUP(L15,Sheet1!$B$2:$F$302,2,FALSE)</f>
        <v>1534</v>
      </c>
      <c r="N15" s="118">
        <f>VLOOKUP(L15,Sheet1!$B$2:$F$302,5,FALSE)</f>
        <v>1197.25</v>
      </c>
      <c r="O15" s="119">
        <f t="shared" si="5"/>
        <v>-0.21952411994784876</v>
      </c>
      <c r="P15" s="120">
        <f t="shared" si="6"/>
        <v>0</v>
      </c>
      <c r="Q15" s="117">
        <v>39539</v>
      </c>
      <c r="R15" s="118">
        <f>VLOOKUP(Q15,Sheet1!$B$2:$F$302,2,FALSE)</f>
        <v>1167</v>
      </c>
      <c r="S15" s="118">
        <f>VLOOKUP(Q15,Sheet1!$B$2:$F$302,5,FALSE)</f>
        <v>1314</v>
      </c>
      <c r="T15" s="119">
        <f t="shared" si="7"/>
        <v>0.12596401028277635</v>
      </c>
      <c r="U15" s="120">
        <f t="shared" si="8"/>
        <v>1</v>
      </c>
      <c r="V15" s="117">
        <v>39569</v>
      </c>
      <c r="W15" s="118">
        <f>VLOOKUP(V15,Sheet1!$B$2:$F$302,2,FALSE)</f>
        <v>1318</v>
      </c>
      <c r="X15" s="118">
        <f>VLOOKUP(V15,Sheet1!$B$2:$F$302,5,FALSE)</f>
        <v>1363.5</v>
      </c>
      <c r="Y15" s="119">
        <f t="shared" si="9"/>
        <v>3.4522003034901369E-2</v>
      </c>
      <c r="Z15" s="120">
        <f t="shared" si="10"/>
        <v>1</v>
      </c>
      <c r="AA15" s="117">
        <v>39601</v>
      </c>
      <c r="AB15" s="118">
        <f>VLOOKUP(AA15,Sheet1!$B$2:$F$302,2,FALSE)</f>
        <v>1357</v>
      </c>
      <c r="AC15" s="118">
        <f>VLOOKUP(AA15,Sheet1!$B$2:$F$302,5,FALSE)</f>
        <v>1574</v>
      </c>
      <c r="AD15" s="119">
        <f t="shared" si="11"/>
        <v>0.15991156963890935</v>
      </c>
      <c r="AE15" s="120">
        <f t="shared" si="12"/>
        <v>1</v>
      </c>
      <c r="AF15" s="117">
        <v>39630</v>
      </c>
      <c r="AG15" s="118">
        <f>IFERROR(VLOOKUP(AF15,Sheet1!$B$2:$F$302,2,FALSE),VLOOKUP(38903,Sheet1!$B$2:$F$302,2,FALSE))</f>
        <v>1574.75</v>
      </c>
      <c r="AH15" s="118">
        <f>IFERROR(VLOOKUP(AF15,Sheet1!$B$2:$F$302,5,FALSE),VLOOKUP(38903,Sheet1!$B$2:$F$302,5,FALSE))</f>
        <v>1404</v>
      </c>
      <c r="AI15" s="119">
        <f t="shared" si="13"/>
        <v>-0.10842990950944595</v>
      </c>
      <c r="AJ15" s="120">
        <f t="shared" si="14"/>
        <v>0</v>
      </c>
      <c r="AK15" s="117">
        <v>39661</v>
      </c>
      <c r="AL15" s="118">
        <f>VLOOKUP(AK15,Sheet1!$B$2:$F$302,2,FALSE)</f>
        <v>1401.5</v>
      </c>
      <c r="AM15" s="118">
        <f>VLOOKUP(AK15,Sheet1!$B$2:$F$302,5,FALSE)</f>
        <v>1324</v>
      </c>
      <c r="AN15" s="119">
        <f t="shared" si="15"/>
        <v>-5.5297895112379591E-2</v>
      </c>
      <c r="AO15" s="120">
        <f t="shared" si="16"/>
        <v>0</v>
      </c>
      <c r="AP15" s="117">
        <v>39693</v>
      </c>
      <c r="AQ15" s="118">
        <f>VLOOKUP(AP15,Sheet1!$B$2:$F$302,2,FALSE)</f>
        <v>1302</v>
      </c>
      <c r="AR15" s="118">
        <f>VLOOKUP(AP15,Sheet1!$B$2:$F$302,5,FALSE)</f>
        <v>1045</v>
      </c>
      <c r="AS15" s="119">
        <f t="shared" si="17"/>
        <v>-0.19738863287250383</v>
      </c>
      <c r="AT15" s="120">
        <f t="shared" si="18"/>
        <v>0</v>
      </c>
      <c r="AU15" s="117">
        <v>39722</v>
      </c>
      <c r="AV15" s="118">
        <f>VLOOKUP(AU15,Sheet1!$B$2:$F$302,2,FALSE)</f>
        <v>1054.75</v>
      </c>
      <c r="AW15" s="118">
        <f>VLOOKUP(AU15,Sheet1!$B$2:$F$302,5,FALSE)</f>
        <v>933</v>
      </c>
      <c r="AX15" s="119">
        <f t="shared" si="19"/>
        <v>-0.11543019672908272</v>
      </c>
      <c r="AY15" s="120">
        <f t="shared" si="20"/>
        <v>0</v>
      </c>
      <c r="AZ15" s="117">
        <v>39755</v>
      </c>
      <c r="BA15" s="118">
        <f>VLOOKUP(AZ15,Sheet1!$B$2:$F$302,2,FALSE)</f>
        <v>929.75</v>
      </c>
      <c r="BB15" s="118">
        <f>VLOOKUP(AZ15,Sheet1!$B$2:$F$302,5,FALSE)</f>
        <v>883</v>
      </c>
      <c r="BC15" s="119">
        <f t="shared" si="21"/>
        <v>-5.0282333960742137E-2</v>
      </c>
      <c r="BD15" s="120">
        <f t="shared" si="22"/>
        <v>0</v>
      </c>
      <c r="BE15" s="117">
        <v>39783</v>
      </c>
      <c r="BF15" s="118">
        <f>VLOOKUP(BE15,Sheet1!$B$2:$F$302,2,FALSE)</f>
        <v>879.25</v>
      </c>
      <c r="BG15" s="118">
        <f>VLOOKUP(BE15,Sheet1!$B$2:$F$302,5,FALSE)</f>
        <v>980</v>
      </c>
      <c r="BH15" s="119">
        <f t="shared" si="23"/>
        <v>0.11458629513790163</v>
      </c>
      <c r="BI15" s="120">
        <f t="shared" si="24"/>
        <v>1</v>
      </c>
    </row>
    <row r="16" spans="1:61" x14ac:dyDescent="0.25">
      <c r="A16" s="120">
        <f>IFERROR(VLOOKUP(39085,Sheet1!$B$2:$F$302,1,FALSE),39086)</f>
        <v>39085</v>
      </c>
      <c r="B16" s="117">
        <f t="shared" si="0"/>
        <v>39085</v>
      </c>
      <c r="C16" s="118">
        <f>IFERROR(VLOOKUP(B16,Sheet1!$B$2:$F$302,2,FALSE),VLOOKUP(A16,Sheet1!$B$2:$F$302,2,FALSE))</f>
        <v>695</v>
      </c>
      <c r="D16" s="118">
        <f>IFERROR(VLOOKUP(B16,Sheet1!$B$2:$F$302,5,FALSE),VLOOKUP(A16,Sheet1!$B$2:$F$302,5,FALSE))</f>
        <v>719.5</v>
      </c>
      <c r="E16" s="119">
        <f t="shared" si="1"/>
        <v>3.5251798561151078E-2</v>
      </c>
      <c r="F16" s="120">
        <f t="shared" si="2"/>
        <v>1</v>
      </c>
      <c r="G16" s="117">
        <v>39114</v>
      </c>
      <c r="H16" s="118">
        <f>VLOOKUP(G16,Sheet1!$B$2:$F$302,2,FALSE)</f>
        <v>719.5</v>
      </c>
      <c r="I16" s="118">
        <f>VLOOKUP(G16,Sheet1!$B$2:$F$302,5,FALSE)</f>
        <v>787.5</v>
      </c>
      <c r="J16" s="119">
        <f t="shared" si="3"/>
        <v>9.4510076441973595E-2</v>
      </c>
      <c r="K16" s="120">
        <f t="shared" si="4"/>
        <v>1</v>
      </c>
      <c r="L16" s="117">
        <v>39142</v>
      </c>
      <c r="M16" s="118">
        <f>VLOOKUP(L16,Sheet1!$B$2:$F$302,2,FALSE)</f>
        <v>788.75</v>
      </c>
      <c r="N16" s="118">
        <f>VLOOKUP(L16,Sheet1!$B$2:$F$302,5,FALSE)</f>
        <v>761.25</v>
      </c>
      <c r="O16" s="119">
        <f t="shared" si="5"/>
        <v>-3.486529318541997E-2</v>
      </c>
      <c r="P16" s="120">
        <f t="shared" si="6"/>
        <v>0</v>
      </c>
      <c r="Q16" s="117">
        <v>39174</v>
      </c>
      <c r="R16" s="118">
        <f>VLOOKUP(Q16,Sheet1!$B$2:$F$302,2,FALSE)</f>
        <v>756.5</v>
      </c>
      <c r="S16" s="118">
        <f>VLOOKUP(Q16,Sheet1!$B$2:$F$302,5,FALSE)</f>
        <v>743</v>
      </c>
      <c r="T16" s="119">
        <f t="shared" si="7"/>
        <v>-1.7845340383344351E-2</v>
      </c>
      <c r="U16" s="120">
        <f t="shared" si="8"/>
        <v>0</v>
      </c>
      <c r="V16" s="117">
        <v>39203</v>
      </c>
      <c r="W16" s="118">
        <f>VLOOKUP(V16,Sheet1!$B$2:$F$302,2,FALSE)</f>
        <v>743.5</v>
      </c>
      <c r="X16" s="118">
        <f>VLOOKUP(V16,Sheet1!$B$2:$F$302,5,FALSE)</f>
        <v>806.25</v>
      </c>
      <c r="Y16" s="119">
        <f t="shared" si="9"/>
        <v>8.4398117014122392E-2</v>
      </c>
      <c r="Z16" s="120">
        <f t="shared" si="10"/>
        <v>1</v>
      </c>
      <c r="AA16" s="117">
        <v>39234</v>
      </c>
      <c r="AB16" s="118">
        <f>VLOOKUP(AA16,Sheet1!$B$2:$F$302,2,FALSE)</f>
        <v>807.5</v>
      </c>
      <c r="AC16" s="118">
        <f>VLOOKUP(AA16,Sheet1!$B$2:$F$302,5,FALSE)</f>
        <v>881.75</v>
      </c>
      <c r="AD16" s="119">
        <f t="shared" si="11"/>
        <v>9.1950464396284834E-2</v>
      </c>
      <c r="AE16" s="120">
        <f t="shared" si="12"/>
        <v>1</v>
      </c>
      <c r="AF16" s="117">
        <v>39265</v>
      </c>
      <c r="AG16" s="118">
        <f>VLOOKUP(AF16,Sheet1!$B$2:$F$302,2,FALSE)</f>
        <v>886</v>
      </c>
      <c r="AH16" s="118">
        <f>VLOOKUP(AF16,Sheet1!$B$2:$F$302,5,FALSE)</f>
        <v>857.5</v>
      </c>
      <c r="AI16" s="119">
        <f t="shared" si="13"/>
        <v>-3.2167042889390519E-2</v>
      </c>
      <c r="AJ16" s="120">
        <f t="shared" si="14"/>
        <v>0</v>
      </c>
      <c r="AK16" s="117">
        <v>39295</v>
      </c>
      <c r="AL16" s="118">
        <f>VLOOKUP(AK16,Sheet1!$B$2:$F$302,2,FALSE)</f>
        <v>860.25</v>
      </c>
      <c r="AM16" s="118">
        <f>VLOOKUP(AK16,Sheet1!$B$2:$F$302,5,FALSE)</f>
        <v>882.5</v>
      </c>
      <c r="AN16" s="119">
        <f t="shared" si="15"/>
        <v>2.5864574251671026E-2</v>
      </c>
      <c r="AO16" s="120">
        <f t="shared" si="16"/>
        <v>1</v>
      </c>
      <c r="AP16" s="117">
        <v>39329</v>
      </c>
      <c r="AQ16" s="118">
        <f>VLOOKUP(AP16,Sheet1!$B$2:$F$302,2,FALSE)</f>
        <v>885.5</v>
      </c>
      <c r="AR16" s="118">
        <f>VLOOKUP(AP16,Sheet1!$B$2:$F$302,5,FALSE)</f>
        <v>991.25</v>
      </c>
      <c r="AS16" s="119">
        <f t="shared" si="17"/>
        <v>0.1194240542066629</v>
      </c>
      <c r="AT16" s="120">
        <f t="shared" si="18"/>
        <v>1</v>
      </c>
      <c r="AU16" s="117">
        <v>39356</v>
      </c>
      <c r="AV16" s="118">
        <f>VLOOKUP(AU16,Sheet1!$B$2:$F$302,2,FALSE)</f>
        <v>991.5</v>
      </c>
      <c r="AW16" s="118">
        <f>VLOOKUP(AU16,Sheet1!$B$2:$F$302,5,FALSE)</f>
        <v>1025.75</v>
      </c>
      <c r="AX16" s="119">
        <f t="shared" si="19"/>
        <v>3.4543620776601107E-2</v>
      </c>
      <c r="AY16" s="120">
        <f t="shared" si="20"/>
        <v>1</v>
      </c>
      <c r="AZ16" s="117">
        <v>39387</v>
      </c>
      <c r="BA16" s="118">
        <f>VLOOKUP(AZ16,Sheet1!$B$2:$F$302,2,FALSE)</f>
        <v>1026.5</v>
      </c>
      <c r="BB16" s="118">
        <f>VLOOKUP(AZ16,Sheet1!$B$2:$F$302,5,FALSE)</f>
        <v>1080</v>
      </c>
      <c r="BC16" s="119">
        <f t="shared" si="21"/>
        <v>5.2118850462737461E-2</v>
      </c>
      <c r="BD16" s="120">
        <f t="shared" si="22"/>
        <v>1</v>
      </c>
      <c r="BE16" s="117">
        <v>39419</v>
      </c>
      <c r="BF16" s="118">
        <f>VLOOKUP(BE16,Sheet1!$B$2:$F$302,2,FALSE)</f>
        <v>1083.25</v>
      </c>
      <c r="BG16" s="118">
        <f>VLOOKUP(BE16,Sheet1!$B$2:$F$302,5,FALSE)</f>
        <v>1214.25</v>
      </c>
      <c r="BH16" s="119">
        <f t="shared" si="23"/>
        <v>0.12093237941380106</v>
      </c>
      <c r="BI16" s="120">
        <f t="shared" si="24"/>
        <v>1</v>
      </c>
    </row>
    <row r="17" spans="1:61" x14ac:dyDescent="0.25">
      <c r="A17" s="120">
        <f>IFERROR(VLOOKUP(38720,Sheet1!$B$2:$F$302,1,FALSE),38721)</f>
        <v>38720</v>
      </c>
      <c r="B17" s="117">
        <f t="shared" si="0"/>
        <v>38720</v>
      </c>
      <c r="C17" s="118">
        <f>IFERROR(VLOOKUP(B17,Sheet1!$B$2:$F$302,2,FALSE),VLOOKUP(A17,Sheet1!$B$2:$F$302,2,FALSE))</f>
        <v>618</v>
      </c>
      <c r="D17" s="118">
        <f>IFERROR(VLOOKUP(B17,Sheet1!$B$2:$F$302,5,FALSE),VLOOKUP(A17,Sheet1!$B$2:$F$302,5,FALSE))</f>
        <v>594.25</v>
      </c>
      <c r="E17" s="119">
        <f t="shared" si="1"/>
        <v>-3.8430420711974111E-2</v>
      </c>
      <c r="F17" s="120">
        <f t="shared" si="2"/>
        <v>0</v>
      </c>
      <c r="G17" s="117">
        <v>38749</v>
      </c>
      <c r="H17" s="118">
        <f>VLOOKUP(G17,Sheet1!$B$2:$F$302,2,FALSE)</f>
        <v>593</v>
      </c>
      <c r="I17" s="118">
        <f>VLOOKUP(G17,Sheet1!$B$2:$F$302,5,FALSE)</f>
        <v>594</v>
      </c>
      <c r="J17" s="119">
        <f t="shared" si="3"/>
        <v>1.6863406408094434E-3</v>
      </c>
      <c r="K17" s="120">
        <f t="shared" si="4"/>
        <v>1</v>
      </c>
      <c r="L17" s="117">
        <v>38777</v>
      </c>
      <c r="M17" s="118">
        <f>VLOOKUP(L17,Sheet1!$B$2:$F$302,2,FALSE)</f>
        <v>592.75</v>
      </c>
      <c r="N17" s="118">
        <f>VLOOKUP(L17,Sheet1!$B$2:$F$302,5,FALSE)</f>
        <v>571.5</v>
      </c>
      <c r="O17" s="119">
        <f t="shared" si="5"/>
        <v>-3.5849852382960776E-2</v>
      </c>
      <c r="P17" s="120">
        <f t="shared" si="6"/>
        <v>0</v>
      </c>
      <c r="Q17" s="117">
        <v>38810</v>
      </c>
      <c r="R17" s="118">
        <f>VLOOKUP(Q17,Sheet1!$B$2:$F$302,2,FALSE)</f>
        <v>570.5</v>
      </c>
      <c r="S17" s="118">
        <f>VLOOKUP(Q17,Sheet1!$B$2:$F$302,5,FALSE)</f>
        <v>601</v>
      </c>
      <c r="T17" s="119">
        <f t="shared" si="7"/>
        <v>5.3461875547765117E-2</v>
      </c>
      <c r="U17" s="120">
        <f t="shared" si="8"/>
        <v>1</v>
      </c>
      <c r="V17" s="117">
        <v>38838</v>
      </c>
      <c r="W17" s="118">
        <f>VLOOKUP(V17,Sheet1!$B$2:$F$302,2,FALSE)</f>
        <v>597</v>
      </c>
      <c r="X17" s="118">
        <f>VLOOKUP(V17,Sheet1!$B$2:$F$302,5,FALSE)</f>
        <v>579.5</v>
      </c>
      <c r="Y17" s="119">
        <f t="shared" si="9"/>
        <v>-2.9313232830820771E-2</v>
      </c>
      <c r="Z17" s="120">
        <f t="shared" si="10"/>
        <v>0</v>
      </c>
      <c r="AA17" s="117">
        <v>38869</v>
      </c>
      <c r="AB17" s="118">
        <f>VLOOKUP(AA17,Sheet1!$B$2:$F$302,2,FALSE)</f>
        <v>580.25</v>
      </c>
      <c r="AC17" s="118">
        <f>VLOOKUP(AA17,Sheet1!$B$2:$F$302,5,FALSE)</f>
        <v>622.5</v>
      </c>
      <c r="AD17" s="119">
        <f t="shared" si="11"/>
        <v>7.2813442481688931E-2</v>
      </c>
      <c r="AE17" s="120">
        <f t="shared" si="12"/>
        <v>1</v>
      </c>
      <c r="AF17" s="117">
        <v>38901</v>
      </c>
      <c r="AG17" s="118">
        <f>VLOOKUP(AF17,Sheet1!$B$2:$F$302,2,FALSE)</f>
        <v>632.5</v>
      </c>
      <c r="AH17" s="118">
        <f>VLOOKUP(AF17,Sheet1!$B$2:$F$302,5,FALSE)</f>
        <v>599.75</v>
      </c>
      <c r="AI17" s="119">
        <f t="shared" si="13"/>
        <v>-5.1778656126482213E-2</v>
      </c>
      <c r="AJ17" s="120">
        <f t="shared" si="14"/>
        <v>0</v>
      </c>
      <c r="AK17" s="117">
        <v>38930</v>
      </c>
      <c r="AL17" s="118">
        <f>VLOOKUP(AK17,Sheet1!$B$2:$F$302,2,FALSE)</f>
        <v>599.5</v>
      </c>
      <c r="AM17" s="118">
        <f>VLOOKUP(AK17,Sheet1!$B$2:$F$302,5,FALSE)</f>
        <v>555.75</v>
      </c>
      <c r="AN17" s="119">
        <f t="shared" si="15"/>
        <v>-7.2977481234361971E-2</v>
      </c>
      <c r="AO17" s="120">
        <f t="shared" si="16"/>
        <v>0</v>
      </c>
      <c r="AP17" s="117">
        <v>38961</v>
      </c>
      <c r="AQ17" s="118">
        <f>VLOOKUP(AP17,Sheet1!$B$2:$F$302,2,FALSE)</f>
        <v>555.5</v>
      </c>
      <c r="AR17" s="118">
        <f>VLOOKUP(AP17,Sheet1!$B$2:$F$302,5,FALSE)</f>
        <v>547.5</v>
      </c>
      <c r="AS17" s="119">
        <f t="shared" si="17"/>
        <v>-1.4401440144014401E-2</v>
      </c>
      <c r="AT17" s="120">
        <f t="shared" si="18"/>
        <v>0</v>
      </c>
      <c r="AU17" s="117">
        <v>38992</v>
      </c>
      <c r="AV17" s="118">
        <f>VLOOKUP(AU17,Sheet1!$B$2:$F$302,2,FALSE)</f>
        <v>547.25</v>
      </c>
      <c r="AW17" s="118">
        <f>VLOOKUP(AU17,Sheet1!$B$2:$F$302,5,FALSE)</f>
        <v>644.25</v>
      </c>
      <c r="AX17" s="119">
        <f t="shared" si="19"/>
        <v>0.17724988579259937</v>
      </c>
      <c r="AY17" s="120">
        <f t="shared" si="20"/>
        <v>1</v>
      </c>
      <c r="AZ17" s="117">
        <v>39022</v>
      </c>
      <c r="BA17" s="118">
        <f>VLOOKUP(AZ17,Sheet1!$B$2:$F$302,2,FALSE)</f>
        <v>643.75</v>
      </c>
      <c r="BB17" s="118">
        <f>VLOOKUP(AZ17,Sheet1!$B$2:$F$302,5,FALSE)</f>
        <v>685.5</v>
      </c>
      <c r="BC17" s="119">
        <f t="shared" si="21"/>
        <v>6.4854368932038831E-2</v>
      </c>
      <c r="BD17" s="120">
        <f t="shared" si="22"/>
        <v>1</v>
      </c>
      <c r="BE17" s="117">
        <v>39052</v>
      </c>
      <c r="BF17" s="118">
        <f>VLOOKUP(BE17,Sheet1!$B$2:$F$302,2,FALSE)</f>
        <v>686</v>
      </c>
      <c r="BG17" s="118">
        <f>VLOOKUP(BE17,Sheet1!$B$2:$F$302,5,FALSE)</f>
        <v>697.25</v>
      </c>
      <c r="BH17" s="119">
        <f t="shared" si="23"/>
        <v>1.639941690962099E-2</v>
      </c>
      <c r="BI17" s="120">
        <f t="shared" si="24"/>
        <v>1</v>
      </c>
    </row>
    <row r="18" spans="1:61" x14ac:dyDescent="0.25">
      <c r="A18" s="120">
        <f>IFERROR(VLOOKUP(38355,Sheet1!$B$2:$F$302,1,FALSE),38356)</f>
        <v>38355</v>
      </c>
      <c r="B18" s="117">
        <f t="shared" si="0"/>
        <v>38355</v>
      </c>
      <c r="C18" s="118">
        <f>IFERROR(VLOOKUP(B18,Sheet1!$B$2:$F$302,2,FALSE),VLOOKUP(A18,Sheet1!$B$2:$F$302,2,FALSE))</f>
        <v>544</v>
      </c>
      <c r="D18" s="118">
        <f>IFERROR(VLOOKUP(B18,Sheet1!$B$2:$F$302,5,FALSE),VLOOKUP(A18,Sheet1!$B$2:$F$302,5,FALSE))</f>
        <v>514.75</v>
      </c>
      <c r="E18" s="119">
        <f t="shared" si="1"/>
        <v>-5.376838235294118E-2</v>
      </c>
      <c r="F18" s="120">
        <f t="shared" si="2"/>
        <v>0</v>
      </c>
      <c r="G18" s="117">
        <v>38384</v>
      </c>
      <c r="H18" s="118">
        <f>VLOOKUP(G18,Sheet1!$B$2:$F$302,2,FALSE)</f>
        <v>515.25</v>
      </c>
      <c r="I18" s="118">
        <f>VLOOKUP(G18,Sheet1!$B$2:$F$302,5,FALSE)</f>
        <v>622</v>
      </c>
      <c r="J18" s="119">
        <f t="shared" si="3"/>
        <v>0.20718098010674429</v>
      </c>
      <c r="K18" s="120">
        <f t="shared" si="4"/>
        <v>1</v>
      </c>
      <c r="L18" s="117">
        <v>38412</v>
      </c>
      <c r="M18" s="118">
        <f>VLOOKUP(L18,Sheet1!$B$2:$F$302,2,FALSE)</f>
        <v>613</v>
      </c>
      <c r="N18" s="118">
        <f>VLOOKUP(L18,Sheet1!$B$2:$F$302,5,FALSE)</f>
        <v>627.5</v>
      </c>
      <c r="O18" s="119">
        <f t="shared" si="5"/>
        <v>2.365415986949429E-2</v>
      </c>
      <c r="P18" s="120">
        <f t="shared" si="6"/>
        <v>1</v>
      </c>
      <c r="Q18" s="117">
        <v>38443</v>
      </c>
      <c r="R18" s="118">
        <f>VLOOKUP(Q18,Sheet1!$B$2:$F$302,2,FALSE)</f>
        <v>630</v>
      </c>
      <c r="S18" s="118">
        <f>VLOOKUP(Q18,Sheet1!$B$2:$F$302,5,FALSE)</f>
        <v>624.25</v>
      </c>
      <c r="T18" s="119">
        <f t="shared" si="7"/>
        <v>-9.1269841269841275E-3</v>
      </c>
      <c r="U18" s="120">
        <f t="shared" si="8"/>
        <v>0</v>
      </c>
      <c r="V18" s="117">
        <v>38474</v>
      </c>
      <c r="W18" s="118">
        <f>VLOOKUP(V18,Sheet1!$B$2:$F$302,2,FALSE)</f>
        <v>622.25</v>
      </c>
      <c r="X18" s="118">
        <f>VLOOKUP(V18,Sheet1!$B$2:$F$302,5,FALSE)</f>
        <v>682</v>
      </c>
      <c r="Y18" s="119">
        <f t="shared" si="9"/>
        <v>9.602249899558056E-2</v>
      </c>
      <c r="Z18" s="120">
        <f t="shared" si="10"/>
        <v>1</v>
      </c>
      <c r="AA18" s="117">
        <v>38504</v>
      </c>
      <c r="AB18" s="118">
        <f>VLOOKUP(AA18,Sheet1!$B$2:$F$302,2,FALSE)</f>
        <v>676.75</v>
      </c>
      <c r="AC18" s="118">
        <f>VLOOKUP(AA18,Sheet1!$B$2:$F$302,5,FALSE)</f>
        <v>666.25</v>
      </c>
      <c r="AD18" s="119">
        <f t="shared" si="11"/>
        <v>-1.5515330624307351E-2</v>
      </c>
      <c r="AE18" s="120">
        <f t="shared" si="12"/>
        <v>0</v>
      </c>
      <c r="AF18" s="117">
        <v>38534</v>
      </c>
      <c r="AG18" s="118">
        <f>VLOOKUP(AF18,Sheet1!$B$2:$F$302,2,FALSE)</f>
        <v>671.5</v>
      </c>
      <c r="AH18" s="118">
        <f>VLOOKUP(AF18,Sheet1!$B$2:$F$302,5,FALSE)</f>
        <v>686.75</v>
      </c>
      <c r="AI18" s="119">
        <f t="shared" si="13"/>
        <v>2.2710349962769917E-2</v>
      </c>
      <c r="AJ18" s="120">
        <f t="shared" si="14"/>
        <v>1</v>
      </c>
      <c r="AK18" s="117">
        <v>38565</v>
      </c>
      <c r="AL18" s="118">
        <f>VLOOKUP(AK18,Sheet1!$B$2:$F$302,2,FALSE)</f>
        <v>693.5</v>
      </c>
      <c r="AM18" s="118">
        <f>VLOOKUP(AK18,Sheet1!$B$2:$F$302,5,FALSE)</f>
        <v>598.75</v>
      </c>
      <c r="AN18" s="119">
        <f t="shared" si="15"/>
        <v>-0.13662581110310021</v>
      </c>
      <c r="AO18" s="120">
        <f t="shared" si="16"/>
        <v>0</v>
      </c>
      <c r="AP18" s="117">
        <v>38596</v>
      </c>
      <c r="AQ18" s="118">
        <f>VLOOKUP(AP18,Sheet1!$B$2:$F$302,2,FALSE)</f>
        <v>599.75</v>
      </c>
      <c r="AR18" s="118">
        <f>VLOOKUP(AP18,Sheet1!$B$2:$F$302,5,FALSE)</f>
        <v>573.25</v>
      </c>
      <c r="AS18" s="119">
        <f t="shared" si="17"/>
        <v>-4.418507711546478E-2</v>
      </c>
      <c r="AT18" s="120">
        <f t="shared" si="18"/>
        <v>0</v>
      </c>
      <c r="AU18" s="117">
        <v>38628</v>
      </c>
      <c r="AV18" s="118">
        <f>VLOOKUP(AU18,Sheet1!$B$2:$F$302,2,FALSE)</f>
        <v>572.75</v>
      </c>
      <c r="AW18" s="118">
        <f>VLOOKUP(AU18,Sheet1!$B$2:$F$302,5,FALSE)</f>
        <v>576</v>
      </c>
      <c r="AX18" s="119">
        <f t="shared" si="19"/>
        <v>5.6743780008729813E-3</v>
      </c>
      <c r="AY18" s="120">
        <f t="shared" si="20"/>
        <v>1</v>
      </c>
      <c r="AZ18" s="117">
        <v>38657</v>
      </c>
      <c r="BA18" s="118">
        <f>VLOOKUP(AZ18,Sheet1!$B$2:$F$302,2,FALSE)</f>
        <v>576</v>
      </c>
      <c r="BB18" s="118">
        <f>VLOOKUP(AZ18,Sheet1!$B$2:$F$302,5,FALSE)</f>
        <v>558</v>
      </c>
      <c r="BC18" s="119">
        <f t="shared" si="21"/>
        <v>-3.125E-2</v>
      </c>
      <c r="BD18" s="120">
        <f t="shared" si="22"/>
        <v>0</v>
      </c>
      <c r="BE18" s="117">
        <v>38687</v>
      </c>
      <c r="BF18" s="118">
        <f>VLOOKUP(BE18,Sheet1!$B$2:$F$302,2,FALSE)</f>
        <v>558</v>
      </c>
      <c r="BG18" s="118">
        <f>VLOOKUP(BE18,Sheet1!$B$2:$F$302,5,FALSE)</f>
        <v>613.5</v>
      </c>
      <c r="BH18" s="119">
        <f t="shared" si="23"/>
        <v>9.9462365591397844E-2</v>
      </c>
      <c r="BI18" s="120">
        <f t="shared" si="24"/>
        <v>1</v>
      </c>
    </row>
    <row r="19" spans="1:61" x14ac:dyDescent="0.25">
      <c r="A19" s="121">
        <f>B40</f>
        <v>37988</v>
      </c>
      <c r="B19" s="117">
        <f t="shared" si="0"/>
        <v>37988</v>
      </c>
      <c r="C19" s="118">
        <f>IFERROR(VLOOKUP(B19,Sheet1!$B$2:$F$302,2,FALSE),VLOOKUP(A19,Sheet1!$B$2:$F$302,2,FALSE))</f>
        <v>792</v>
      </c>
      <c r="D19" s="118">
        <f>IFERROR(VLOOKUP(B19,Sheet1!$B$2:$F$302,5,FALSE),VLOOKUP(A19,Sheet1!$B$2:$F$302,5,FALSE))</f>
        <v>819.5</v>
      </c>
      <c r="E19" s="119">
        <f t="shared" si="1"/>
        <v>3.4722222222222224E-2</v>
      </c>
      <c r="F19" s="120">
        <f t="shared" si="2"/>
        <v>1</v>
      </c>
      <c r="G19" s="117">
        <v>38019</v>
      </c>
      <c r="H19" s="118">
        <f>VLOOKUP(G19,Sheet1!$B$2:$F$302,2,FALSE)</f>
        <v>813</v>
      </c>
      <c r="I19" s="118">
        <f>VLOOKUP(G19,Sheet1!$B$2:$F$302,5,FALSE)</f>
        <v>937.5</v>
      </c>
      <c r="J19" s="119">
        <f t="shared" si="3"/>
        <v>0.15313653136531366</v>
      </c>
      <c r="K19" s="120">
        <f t="shared" si="4"/>
        <v>1</v>
      </c>
      <c r="L19" s="117">
        <v>38047</v>
      </c>
      <c r="M19" s="118">
        <f>VLOOKUP(L19,Sheet1!$B$2:$F$302,2,FALSE)</f>
        <v>943.25</v>
      </c>
      <c r="N19" s="118">
        <f>VLOOKUP(L19,Sheet1!$B$2:$F$302,5,FALSE)</f>
        <v>995</v>
      </c>
      <c r="O19" s="119">
        <f t="shared" si="5"/>
        <v>5.4863503843095678E-2</v>
      </c>
      <c r="P19" s="120">
        <f t="shared" si="6"/>
        <v>1</v>
      </c>
      <c r="Q19" s="117">
        <v>38078</v>
      </c>
      <c r="R19" s="118">
        <f>VLOOKUP(Q19,Sheet1!$B$2:$F$302,2,FALSE)</f>
        <v>1000</v>
      </c>
      <c r="S19" s="118">
        <f>VLOOKUP(Q19,Sheet1!$B$2:$F$302,5,FALSE)</f>
        <v>1013</v>
      </c>
      <c r="T19" s="119">
        <f t="shared" si="7"/>
        <v>1.2999999999999999E-2</v>
      </c>
      <c r="U19" s="120">
        <f t="shared" si="8"/>
        <v>1</v>
      </c>
      <c r="V19" s="117">
        <v>38110</v>
      </c>
      <c r="W19" s="118">
        <f>VLOOKUP(V19,Sheet1!$B$2:$F$302,2,FALSE)</f>
        <v>1016.25</v>
      </c>
      <c r="X19" s="118">
        <f>VLOOKUP(V19,Sheet1!$B$2:$F$302,5,FALSE)</f>
        <v>814</v>
      </c>
      <c r="Y19" s="119">
        <f t="shared" si="9"/>
        <v>-0.1990159901599016</v>
      </c>
      <c r="Z19" s="120">
        <f t="shared" si="10"/>
        <v>0</v>
      </c>
      <c r="AA19" s="117">
        <v>38139</v>
      </c>
      <c r="AB19" s="118">
        <f>VLOOKUP(AA19,Sheet1!$B$2:$F$302,2,FALSE)</f>
        <v>828</v>
      </c>
      <c r="AC19" s="118">
        <f>VLOOKUP(AA19,Sheet1!$B$2:$F$302,5,FALSE)</f>
        <v>669</v>
      </c>
      <c r="AD19" s="119">
        <f t="shared" si="11"/>
        <v>-0.19202898550724637</v>
      </c>
      <c r="AE19" s="120">
        <f t="shared" si="12"/>
        <v>0</v>
      </c>
      <c r="AF19" s="117">
        <v>38169</v>
      </c>
      <c r="AG19" s="118">
        <f>VLOOKUP(AF19,Sheet1!$B$2:$F$302,2,FALSE)</f>
        <v>671</v>
      </c>
      <c r="AH19" s="118">
        <f>VLOOKUP(AF19,Sheet1!$B$2:$F$302,5,FALSE)</f>
        <v>569</v>
      </c>
      <c r="AI19" s="119">
        <f t="shared" si="13"/>
        <v>-0.15201192250372578</v>
      </c>
      <c r="AJ19" s="120">
        <f t="shared" si="14"/>
        <v>0</v>
      </c>
      <c r="AK19" s="117">
        <v>38201</v>
      </c>
      <c r="AL19" s="118">
        <f>VLOOKUP(AK19,Sheet1!$B$2:$F$302,2,FALSE)</f>
        <v>571</v>
      </c>
      <c r="AM19" s="118">
        <f>VLOOKUP(AK19,Sheet1!$B$2:$F$302,5,FALSE)</f>
        <v>627.25</v>
      </c>
      <c r="AN19" s="119">
        <f t="shared" si="15"/>
        <v>9.8511383537653235E-2</v>
      </c>
      <c r="AO19" s="120">
        <f t="shared" si="16"/>
        <v>1</v>
      </c>
      <c r="AP19" s="117">
        <v>38231</v>
      </c>
      <c r="AQ19" s="118">
        <f>VLOOKUP(AP19,Sheet1!$B$2:$F$302,2,FALSE)</f>
        <v>624</v>
      </c>
      <c r="AR19" s="118">
        <f>VLOOKUP(AP19,Sheet1!$B$2:$F$302,5,FALSE)</f>
        <v>527</v>
      </c>
      <c r="AS19" s="119">
        <f t="shared" si="17"/>
        <v>-0.15544871794871795</v>
      </c>
      <c r="AT19" s="120">
        <f t="shared" si="18"/>
        <v>0</v>
      </c>
      <c r="AU19" s="117">
        <v>38261</v>
      </c>
      <c r="AV19" s="118">
        <f>VLOOKUP(AU19,Sheet1!$B$2:$F$302,2,FALSE)</f>
        <v>527.75</v>
      </c>
      <c r="AW19" s="118">
        <f>VLOOKUP(AU19,Sheet1!$B$2:$F$302,5,FALSE)</f>
        <v>533.5</v>
      </c>
      <c r="AX19" s="119">
        <f t="shared" si="19"/>
        <v>1.0895310279488394E-2</v>
      </c>
      <c r="AY19" s="120">
        <f t="shared" si="20"/>
        <v>1</v>
      </c>
      <c r="AZ19" s="117">
        <v>38292</v>
      </c>
      <c r="BA19" s="118">
        <f>VLOOKUP(AZ19,Sheet1!$B$2:$F$302,2,FALSE)</f>
        <v>531.25</v>
      </c>
      <c r="BB19" s="118">
        <f>VLOOKUP(AZ19,Sheet1!$B$2:$F$302,5,FALSE)</f>
        <v>534.75</v>
      </c>
      <c r="BC19" s="119">
        <f t="shared" si="21"/>
        <v>6.5882352941176473E-3</v>
      </c>
      <c r="BD19" s="120">
        <f t="shared" si="22"/>
        <v>1</v>
      </c>
      <c r="BE19" s="117">
        <v>38322</v>
      </c>
      <c r="BF19" s="118">
        <f>VLOOKUP(BE19,Sheet1!$B$2:$F$302,2,FALSE)</f>
        <v>534.75</v>
      </c>
      <c r="BG19" s="118">
        <f>VLOOKUP(BE19,Sheet1!$B$2:$F$302,5,FALSE)</f>
        <v>547.25</v>
      </c>
      <c r="BH19" s="119">
        <f t="shared" si="23"/>
        <v>2.337540906965872E-2</v>
      </c>
      <c r="BI19" s="120">
        <f t="shared" si="24"/>
        <v>1</v>
      </c>
    </row>
    <row r="20" spans="1:61" x14ac:dyDescent="0.25">
      <c r="A20" s="120">
        <f>IFERROR(VLOOKUP(37623,Sheet1!$B$2:$F$302,1,FALSE),37624)</f>
        <v>37623</v>
      </c>
      <c r="B20" s="117">
        <f t="shared" si="0"/>
        <v>37623</v>
      </c>
      <c r="C20" s="118">
        <f>IFERROR(VLOOKUP(B20,Sheet1!$B$2:$F$302,2,FALSE),VLOOKUP(A20,Sheet1!$B$2:$F$302,2,FALSE))</f>
        <v>565</v>
      </c>
      <c r="D20" s="118">
        <f>IFERROR(VLOOKUP(B20,Sheet1!$B$2:$F$302,5,FALSE),VLOOKUP(A20,Sheet1!$B$2:$F$302,5,FALSE))</f>
        <v>564</v>
      </c>
      <c r="E20" s="119">
        <f t="shared" si="1"/>
        <v>-1.7699115044247787E-3</v>
      </c>
      <c r="F20" s="120">
        <f t="shared" si="2"/>
        <v>0</v>
      </c>
      <c r="G20" s="117">
        <v>37655</v>
      </c>
      <c r="H20" s="118">
        <f>VLOOKUP(G20,Sheet1!$B$2:$F$302,2,FALSE)</f>
        <v>562</v>
      </c>
      <c r="I20" s="118">
        <f>VLOOKUP(G20,Sheet1!$B$2:$F$302,5,FALSE)</f>
        <v>575</v>
      </c>
      <c r="J20" s="119">
        <f t="shared" si="3"/>
        <v>2.3131672597864767E-2</v>
      </c>
      <c r="K20" s="120">
        <f t="shared" si="4"/>
        <v>1</v>
      </c>
      <c r="L20" s="117">
        <v>37683</v>
      </c>
      <c r="M20" s="118">
        <f>VLOOKUP(L20,Sheet1!$B$2:$F$302,2,FALSE)</f>
        <v>577</v>
      </c>
      <c r="N20" s="118">
        <f>VLOOKUP(L20,Sheet1!$B$2:$F$302,5,FALSE)</f>
        <v>574.5</v>
      </c>
      <c r="O20" s="119">
        <f t="shared" si="5"/>
        <v>-4.3327556325823222E-3</v>
      </c>
      <c r="P20" s="120">
        <f t="shared" si="6"/>
        <v>0</v>
      </c>
      <c r="Q20" s="117">
        <v>37712</v>
      </c>
      <c r="R20" s="118">
        <f>VLOOKUP(Q20,Sheet1!$B$2:$F$302,2,FALSE)</f>
        <v>575</v>
      </c>
      <c r="S20" s="118">
        <f>VLOOKUP(Q20,Sheet1!$B$2:$F$302,5,FALSE)</f>
        <v>627.25</v>
      </c>
      <c r="T20" s="119">
        <f t="shared" si="7"/>
        <v>9.0869565217391299E-2</v>
      </c>
      <c r="U20" s="120">
        <f t="shared" si="8"/>
        <v>1</v>
      </c>
      <c r="V20" s="117">
        <v>37742</v>
      </c>
      <c r="W20" s="118">
        <f>VLOOKUP(V20,Sheet1!$B$2:$F$302,2,FALSE)</f>
        <v>625.5</v>
      </c>
      <c r="X20" s="118">
        <f>VLOOKUP(V20,Sheet1!$B$2:$F$302,5,FALSE)</f>
        <v>624.5</v>
      </c>
      <c r="Y20" s="119">
        <f t="shared" si="9"/>
        <v>-1.5987210231814548E-3</v>
      </c>
      <c r="Z20" s="120">
        <f t="shared" si="10"/>
        <v>0</v>
      </c>
      <c r="AA20" s="117">
        <v>37774</v>
      </c>
      <c r="AB20" s="118">
        <f>VLOOKUP(AA20,Sheet1!$B$2:$F$302,2,FALSE)</f>
        <v>620.5</v>
      </c>
      <c r="AC20" s="118">
        <f>VLOOKUP(AA20,Sheet1!$B$2:$F$302,5,FALSE)</f>
        <v>552.5</v>
      </c>
      <c r="AD20" s="119">
        <f t="shared" si="11"/>
        <v>-0.1095890410958904</v>
      </c>
      <c r="AE20" s="120">
        <f t="shared" si="12"/>
        <v>0</v>
      </c>
      <c r="AF20" s="117">
        <v>37803</v>
      </c>
      <c r="AG20" s="118">
        <f>VLOOKUP(AF20,Sheet1!$B$2:$F$302,2,FALSE)</f>
        <v>552.5</v>
      </c>
      <c r="AH20" s="118">
        <f>VLOOKUP(AF20,Sheet1!$B$2:$F$302,5,FALSE)</f>
        <v>509</v>
      </c>
      <c r="AI20" s="119">
        <f t="shared" si="13"/>
        <v>-7.8733031674208143E-2</v>
      </c>
      <c r="AJ20" s="120">
        <f t="shared" si="14"/>
        <v>0</v>
      </c>
      <c r="AK20" s="117">
        <v>37834</v>
      </c>
      <c r="AL20" s="118">
        <f>VLOOKUP(AK20,Sheet1!$B$2:$F$302,2,FALSE)</f>
        <v>509</v>
      </c>
      <c r="AM20" s="118">
        <f>VLOOKUP(AK20,Sheet1!$B$2:$F$302,5,FALSE)</f>
        <v>589</v>
      </c>
      <c r="AN20" s="119">
        <f t="shared" si="15"/>
        <v>0.15717092337917485</v>
      </c>
      <c r="AO20" s="120">
        <f t="shared" si="16"/>
        <v>1</v>
      </c>
      <c r="AP20" s="117">
        <v>37866</v>
      </c>
      <c r="AQ20" s="118">
        <f>VLOOKUP(AP20,Sheet1!$B$2:$F$302,2,FALSE)</f>
        <v>577.5</v>
      </c>
      <c r="AR20" s="118">
        <f>VLOOKUP(AP20,Sheet1!$B$2:$F$302,5,FALSE)</f>
        <v>677.25</v>
      </c>
      <c r="AS20" s="119">
        <f t="shared" si="17"/>
        <v>0.17272727272727273</v>
      </c>
      <c r="AT20" s="120">
        <f t="shared" si="18"/>
        <v>1</v>
      </c>
      <c r="AU20" s="117">
        <v>37895</v>
      </c>
      <c r="AV20" s="118">
        <f>VLOOKUP(AU20,Sheet1!$B$2:$F$302,2,FALSE)</f>
        <v>677.25</v>
      </c>
      <c r="AW20" s="118">
        <f>VLOOKUP(AU20,Sheet1!$B$2:$F$302,5,FALSE)</f>
        <v>797.75</v>
      </c>
      <c r="AX20" s="119">
        <f t="shared" si="19"/>
        <v>0.17792543373938724</v>
      </c>
      <c r="AY20" s="120">
        <f t="shared" si="20"/>
        <v>1</v>
      </c>
      <c r="AZ20" s="117">
        <v>37928</v>
      </c>
      <c r="BA20" s="118">
        <f>VLOOKUP(AZ20,Sheet1!$B$2:$F$302,2,FALSE)</f>
        <v>800</v>
      </c>
      <c r="BB20" s="118">
        <f>VLOOKUP(AZ20,Sheet1!$B$2:$F$302,5,FALSE)</f>
        <v>756.25</v>
      </c>
      <c r="BC20" s="119">
        <f t="shared" si="21"/>
        <v>-5.46875E-2</v>
      </c>
      <c r="BD20" s="120">
        <f t="shared" si="22"/>
        <v>0</v>
      </c>
      <c r="BE20" s="117">
        <v>37956</v>
      </c>
      <c r="BF20" s="118">
        <f>VLOOKUP(BE20,Sheet1!$B$2:$F$302,2,FALSE)</f>
        <v>759</v>
      </c>
      <c r="BG20" s="118">
        <f>VLOOKUP(BE20,Sheet1!$B$2:$F$302,5,FALSE)</f>
        <v>794</v>
      </c>
      <c r="BH20" s="119">
        <f t="shared" si="23"/>
        <v>4.61133069828722E-2</v>
      </c>
      <c r="BI20" s="120">
        <f t="shared" si="24"/>
        <v>1</v>
      </c>
    </row>
    <row r="21" spans="1:61" x14ac:dyDescent="0.25">
      <c r="A21" s="120">
        <f>IFERROR(VLOOKUP(37258,Sheet1!$B$2:$F$302,1,FALSE),37259)</f>
        <v>37258</v>
      </c>
      <c r="B21" s="117">
        <v>37258</v>
      </c>
      <c r="C21" s="118">
        <f>IFERROR(VLOOKUP(B21,Sheet1!$B$2:$F$302,2,FALSE),VLOOKUP(A21,Sheet1!$B$2:$F$302,2,FALSE))</f>
        <v>422</v>
      </c>
      <c r="D21" s="118">
        <f>IFERROR(VLOOKUP(B21,Sheet1!$B$2:$F$302,5,FALSE),VLOOKUP(A21,Sheet1!$B$2:$F$302,5,FALSE))</f>
        <v>430.25</v>
      </c>
      <c r="E21" s="119">
        <f t="shared" si="1"/>
        <v>1.9549763033175356E-2</v>
      </c>
      <c r="F21" s="120">
        <f t="shared" si="2"/>
        <v>1</v>
      </c>
      <c r="G21" s="117">
        <v>37288</v>
      </c>
      <c r="H21" s="118">
        <f>VLOOKUP(G21,Sheet1!$B$2:$F$302,2,FALSE)</f>
        <v>430.25</v>
      </c>
      <c r="I21" s="118">
        <f>VLOOKUP(G21,Sheet1!$B$2:$F$302,5,FALSE)</f>
        <v>440.25</v>
      </c>
      <c r="J21" s="119">
        <f t="shared" si="3"/>
        <v>2.3242300987797792E-2</v>
      </c>
      <c r="K21" s="120">
        <f t="shared" si="4"/>
        <v>1</v>
      </c>
      <c r="L21" s="117">
        <v>37316</v>
      </c>
      <c r="M21" s="118">
        <f>VLOOKUP(L21,Sheet1!$B$2:$F$302,2,FALSE)</f>
        <v>440.5</v>
      </c>
      <c r="N21" s="118">
        <f>VLOOKUP(L21,Sheet1!$B$2:$F$302,5,FALSE)</f>
        <v>476.25</v>
      </c>
      <c r="O21" s="119">
        <f t="shared" si="5"/>
        <v>8.1157775255391598E-2</v>
      </c>
      <c r="P21" s="120">
        <f t="shared" si="6"/>
        <v>1</v>
      </c>
      <c r="Q21" s="117">
        <v>37347</v>
      </c>
      <c r="R21" s="118">
        <f>VLOOKUP(Q21,Sheet1!$B$2:$F$302,2,FALSE)</f>
        <v>475</v>
      </c>
      <c r="S21" s="118">
        <f>VLOOKUP(Q21,Sheet1!$B$2:$F$302,5,FALSE)</f>
        <v>466.75</v>
      </c>
      <c r="T21" s="119">
        <f t="shared" si="7"/>
        <v>-1.7368421052631578E-2</v>
      </c>
      <c r="U21" s="120">
        <f t="shared" si="8"/>
        <v>0</v>
      </c>
      <c r="V21" s="117">
        <v>37377</v>
      </c>
      <c r="W21" s="118">
        <f>VLOOKUP(V21,Sheet1!$B$2:$F$302,2,FALSE)</f>
        <v>466.5</v>
      </c>
      <c r="X21" s="118">
        <f>VLOOKUP(V21,Sheet1!$B$2:$F$302,5,FALSE)</f>
        <v>508.75</v>
      </c>
      <c r="Y21" s="119">
        <f t="shared" si="9"/>
        <v>9.0568060021436234E-2</v>
      </c>
      <c r="Z21" s="120">
        <f t="shared" si="10"/>
        <v>1</v>
      </c>
      <c r="AA21" s="117">
        <v>37410</v>
      </c>
      <c r="AB21" s="118">
        <f>VLOOKUP(AA21,Sheet1!$B$2:$F$302,2,FALSE)</f>
        <v>506.75</v>
      </c>
      <c r="AC21" s="118">
        <f>VLOOKUP(AA21,Sheet1!$B$2:$F$302,5,FALSE)</f>
        <v>506.75</v>
      </c>
      <c r="AD21" s="119">
        <f t="shared" si="11"/>
        <v>0</v>
      </c>
      <c r="AE21" s="120">
        <f t="shared" si="12"/>
        <v>0</v>
      </c>
      <c r="AF21" s="117">
        <v>37438</v>
      </c>
      <c r="AG21" s="118">
        <f>IFERROR(VLOOKUP(AF21,Sheet1!$B$2:$F$302,2,FALSE),VLOOKUP(36712,Sheet1!$B$2:$F$302,2,FALSE))</f>
        <v>510</v>
      </c>
      <c r="AH21" s="118">
        <f>IFERROR(VLOOKUP(AF21,Sheet1!$B$2:$F$302,5,FALSE),VLOOKUP(36712,Sheet1!$B$2:$F$302,5,FALSE))</f>
        <v>536.5</v>
      </c>
      <c r="AI21" s="119">
        <f t="shared" si="13"/>
        <v>5.1960784313725493E-2</v>
      </c>
      <c r="AJ21" s="120">
        <f t="shared" si="14"/>
        <v>1</v>
      </c>
      <c r="AK21" s="117">
        <v>37469</v>
      </c>
      <c r="AL21" s="118">
        <f>VLOOKUP(AK21,Sheet1!$B$2:$F$302,2,FALSE)</f>
        <v>537.25</v>
      </c>
      <c r="AM21" s="118">
        <f>VLOOKUP(AK21,Sheet1!$B$2:$F$302,5,FALSE)</f>
        <v>544.75</v>
      </c>
      <c r="AN21" s="119">
        <f t="shared" si="15"/>
        <v>1.3959981386691484E-2</v>
      </c>
      <c r="AO21" s="120">
        <f t="shared" si="16"/>
        <v>1</v>
      </c>
      <c r="AP21" s="117">
        <v>37502</v>
      </c>
      <c r="AQ21" s="118">
        <f>VLOOKUP(AP21,Sheet1!$B$2:$F$302,2,FALSE)</f>
        <v>551</v>
      </c>
      <c r="AR21" s="118">
        <f>VLOOKUP(AP21,Sheet1!$B$2:$F$302,5,FALSE)</f>
        <v>545.75</v>
      </c>
      <c r="AS21" s="119">
        <f t="shared" si="17"/>
        <v>-9.5281306715063515E-3</v>
      </c>
      <c r="AT21" s="120">
        <f t="shared" si="18"/>
        <v>0</v>
      </c>
      <c r="AU21" s="117">
        <v>37530</v>
      </c>
      <c r="AV21" s="118">
        <f>VLOOKUP(AU21,Sheet1!$B$2:$F$302,2,FALSE)</f>
        <v>545.75</v>
      </c>
      <c r="AW21" s="118">
        <f>VLOOKUP(AU21,Sheet1!$B$2:$F$302,5,FALSE)</f>
        <v>566.5</v>
      </c>
      <c r="AX21" s="119">
        <f t="shared" si="19"/>
        <v>3.8021071919377002E-2</v>
      </c>
      <c r="AY21" s="120">
        <f t="shared" si="20"/>
        <v>1</v>
      </c>
      <c r="AZ21" s="117">
        <v>37561</v>
      </c>
      <c r="BA21" s="118">
        <f>VLOOKUP(AZ21,Sheet1!$B$2:$F$302,2,FALSE)</f>
        <v>566</v>
      </c>
      <c r="BB21" s="118">
        <f>VLOOKUP(AZ21,Sheet1!$B$2:$F$302,5,FALSE)</f>
        <v>578.75</v>
      </c>
      <c r="BC21" s="119">
        <f t="shared" si="21"/>
        <v>2.2526501766784453E-2</v>
      </c>
      <c r="BD21" s="120">
        <f t="shared" si="22"/>
        <v>1</v>
      </c>
      <c r="BE21" s="117">
        <v>37592</v>
      </c>
      <c r="BF21" s="118">
        <f>VLOOKUP(BE21,Sheet1!$B$2:$F$302,2,FALSE)</f>
        <v>579.5</v>
      </c>
      <c r="BG21" s="118">
        <f>VLOOKUP(BE21,Sheet1!$B$2:$F$302,5,FALSE)</f>
        <v>565</v>
      </c>
      <c r="BH21" s="119">
        <f t="shared" si="23"/>
        <v>-2.5021570319240724E-2</v>
      </c>
      <c r="BI21" s="120">
        <f t="shared" si="24"/>
        <v>0</v>
      </c>
    </row>
    <row r="22" spans="1:61" x14ac:dyDescent="0.25">
      <c r="A22" s="120"/>
      <c r="I22" s="118"/>
      <c r="J22" s="118"/>
      <c r="K22" s="120"/>
      <c r="AU22" s="117"/>
    </row>
    <row r="23" spans="1:61" x14ac:dyDescent="0.25">
      <c r="A23" s="120"/>
      <c r="E23" s="118" t="s">
        <v>23</v>
      </c>
      <c r="F23" s="120" t="s">
        <v>24</v>
      </c>
      <c r="I23" s="118"/>
      <c r="J23" s="118"/>
      <c r="K23" s="120"/>
    </row>
    <row r="24" spans="1:61" x14ac:dyDescent="0.25">
      <c r="A24" s="120"/>
      <c r="F24" s="119">
        <f>AVERAGE(F1:F21)</f>
        <v>0.61904761904761907</v>
      </c>
      <c r="K24" s="119">
        <f>AVERAGE(K1:K21)</f>
        <v>0.76190476190476186</v>
      </c>
      <c r="P24" s="119">
        <f>AVERAGE(P1:P21)</f>
        <v>0.42857142857142855</v>
      </c>
      <c r="U24" s="119">
        <f>AVERAGE(U2:U21)</f>
        <v>0.65</v>
      </c>
      <c r="Z24" s="119">
        <f>AVERAGE(Z1:Z21)</f>
        <v>0.38095238095238093</v>
      </c>
      <c r="AE24" s="119">
        <f>AVERAGE(AE1:AE21)</f>
        <v>0.42857142857142855</v>
      </c>
      <c r="AJ24" s="119">
        <f>AVERAGE(AJ1:AJ21)</f>
        <v>0.42857142857142855</v>
      </c>
      <c r="AO24" s="119">
        <f>AVERAGE(AO1:AO21)</f>
        <v>0.42857142857142855</v>
      </c>
      <c r="AT24" s="119">
        <f>AVERAGE(AT1:AT21)</f>
        <v>0.38095238095238093</v>
      </c>
      <c r="AY24" s="119">
        <f>AVERAGE(AY1:AY21)</f>
        <v>0.76190476190476186</v>
      </c>
      <c r="BD24" s="119">
        <f>AVERAGE(BD1:BD21)</f>
        <v>0.5714285714285714</v>
      </c>
      <c r="BI24" s="119">
        <f>AVERAGE(BI1:BI21)</f>
        <v>0.61904761904761907</v>
      </c>
    </row>
    <row r="25" spans="1:61" x14ac:dyDescent="0.25">
      <c r="A25" s="120" t="s">
        <v>66</v>
      </c>
      <c r="D25" s="118" t="s">
        <v>13</v>
      </c>
      <c r="E25" s="119">
        <f>MIN(E2:E21)</f>
        <v>-0.12993812470252261</v>
      </c>
      <c r="F25" s="119">
        <f>O25</f>
        <v>-0.21952411994784876</v>
      </c>
      <c r="N25" s="118" t="s">
        <v>13</v>
      </c>
      <c r="O25" s="118">
        <f>MIN(O2:O21)</f>
        <v>-0.21952411994784876</v>
      </c>
      <c r="T25" s="118"/>
      <c r="U25" s="119">
        <f>MAX(T27:T47)</f>
        <v>0.15991156963890935</v>
      </c>
      <c r="V25" s="119">
        <f>MIN(T27:T47)</f>
        <v>-0.22227822580645162</v>
      </c>
      <c r="W25" s="119">
        <f>MEDIAN(T27:T47)</f>
        <v>-1.5515330624307351E-2</v>
      </c>
    </row>
    <row r="26" spans="1:61" x14ac:dyDescent="0.25">
      <c r="A26" s="120"/>
      <c r="C26" s="119">
        <f>QUARTILE(E2:E21,1)</f>
        <v>-3.0288870384806179E-2</v>
      </c>
      <c r="D26" s="118" t="s">
        <v>14</v>
      </c>
      <c r="E26" s="119">
        <f>QUARTILE(E2:E21,1)</f>
        <v>-3.0288870384806179E-2</v>
      </c>
      <c r="F26" s="119">
        <f t="shared" ref="F26:F36" si="25">O26</f>
        <v>-3.3122315031892183E-2</v>
      </c>
      <c r="N26" s="118" t="s">
        <v>14</v>
      </c>
      <c r="O26" s="118">
        <f>QUARTILE(O2:O21,1)</f>
        <v>-3.3122315031892183E-2</v>
      </c>
      <c r="R26" s="116" t="str">
        <f>MainDisplay!B37</f>
        <v>June</v>
      </c>
      <c r="T26" s="118"/>
      <c r="U26" s="119"/>
      <c r="AG26" s="122"/>
      <c r="AM26" s="117"/>
    </row>
    <row r="27" spans="1:61" x14ac:dyDescent="0.25">
      <c r="A27" s="120"/>
      <c r="C27" s="119">
        <f>QUARTILE(E2:E21,2)</f>
        <v>1.586370673148739E-2</v>
      </c>
      <c r="D27" s="118" t="s">
        <v>15</v>
      </c>
      <c r="E27" s="119">
        <f>MEDIAN(E2:E21)</f>
        <v>1.586370673148739E-2</v>
      </c>
      <c r="F27" s="119">
        <f t="shared" si="25"/>
        <v>-5.6687594357924219E-3</v>
      </c>
      <c r="N27" s="118" t="s">
        <v>15</v>
      </c>
      <c r="O27" s="118">
        <f>MEDIAN(O2:O21)</f>
        <v>-5.6687594357924219E-3</v>
      </c>
      <c r="R27" s="116" t="str">
        <f>MainDisplay!B37</f>
        <v>June</v>
      </c>
      <c r="S27" s="117">
        <f>IF($R$27="January",B1,IF($R$27="February",G1,IF($R$27="March",L1,IF($R$27="April",Q1,IF($R$27="May",V1,IF($R$27="June",AA1,IF($R$27="July",AF1,IF($R$27="August",AK1,IF($R$27="September",AP1,IF($R$27="October",AU1,IF($R$27="November",AZ1,IF($R$27="December",BE1))))))))))))</f>
        <v>44713</v>
      </c>
      <c r="T27" s="119">
        <f t="shared" ref="T27:T43" si="26">IF($R$27="January",E39,IF($R$27="February",F39,IF($R$27="March",G39,IF($R$27="April",H39,IF($R$27="May",I39,IF($R$27="June",J39,IF($R$27="July",K39,IF($R$27="August",L39,IF($R$27="September",M39,IF($R$27="October",N39,IF($R$27="November",O39,IF($R$27="December",P39))))))))))))</f>
        <v>-0.13587198103422729</v>
      </c>
      <c r="U27" s="119">
        <f>IF(T27="",NA(),T27)</f>
        <v>-0.13587198103422729</v>
      </c>
      <c r="AM27" s="117"/>
    </row>
    <row r="28" spans="1:61" x14ac:dyDescent="0.25">
      <c r="A28" s="120"/>
      <c r="C28" s="119">
        <f>QUARTILE(E2:E21,3)</f>
        <v>2.7492049294374876E-2</v>
      </c>
      <c r="D28" s="118" t="s">
        <v>16</v>
      </c>
      <c r="E28" s="119">
        <f>QUARTILE(E2:E21,3)</f>
        <v>2.7492049294374876E-2</v>
      </c>
      <c r="F28" s="119">
        <f t="shared" si="25"/>
        <v>3.7500231140477937E-2</v>
      </c>
      <c r="N28" s="118" t="s">
        <v>16</v>
      </c>
      <c r="O28" s="118">
        <f>QUARTILE(O2:O21,3)</f>
        <v>3.7500231140477937E-2</v>
      </c>
      <c r="R28" s="116" t="s">
        <v>35</v>
      </c>
      <c r="S28" s="117">
        <f t="shared" ref="S28:S47" si="27">IF($R$27="January",B2,IF($R$27="February",G2,IF($R$27="March",L2,IF($R$27="April",Q2,IF($R$27="May",V2,IF($R$27="June",AA2,IF($R$27="July",AF2,IF($R$27="August",AK2,IF($R$27="September",AP2,IF($R$27="October",AU2,IF($R$27="November",AZ2,IF($R$27="December",BE2))))))))))))</f>
        <v>44348</v>
      </c>
      <c r="T28" s="119">
        <f t="shared" si="26"/>
        <v>-9.2736705577172507E-2</v>
      </c>
      <c r="U28" s="119">
        <f>IF(T28="",NA(),T28)</f>
        <v>-9.2736705577172507E-2</v>
      </c>
      <c r="V28" s="119"/>
      <c r="AA28" s="119">
        <f>AVERAGE(T28:T47)</f>
        <v>-2.483583508124091E-2</v>
      </c>
      <c r="AC28" s="119"/>
      <c r="AM28" s="117"/>
    </row>
    <row r="29" spans="1:61" x14ac:dyDescent="0.25">
      <c r="A29" s="120"/>
      <c r="C29" s="119">
        <f>QUARTILE(E2:E21,4)</f>
        <v>4.3389275480966022E-2</v>
      </c>
      <c r="D29" s="118" t="s">
        <v>17</v>
      </c>
      <c r="E29" s="119">
        <f>MAX(E2:E21)</f>
        <v>4.3389275480966022E-2</v>
      </c>
      <c r="F29" s="119">
        <f t="shared" si="25"/>
        <v>9.9307159353348731E-2</v>
      </c>
      <c r="H29" s="119">
        <f>F29</f>
        <v>9.9307159353348731E-2</v>
      </c>
      <c r="N29" s="118" t="s">
        <v>17</v>
      </c>
      <c r="O29" s="118">
        <f>MAX(O2:O21)</f>
        <v>9.9307159353348731E-2</v>
      </c>
      <c r="R29" s="116" t="s">
        <v>36</v>
      </c>
      <c r="S29" s="117">
        <f t="shared" si="27"/>
        <v>43983</v>
      </c>
      <c r="T29" s="119">
        <f t="shared" si="26"/>
        <v>4.5939537640782457E-2</v>
      </c>
      <c r="U29" s="119">
        <f t="shared" ref="U29:U47" si="28">IF(T29="",NA(),T29)</f>
        <v>4.5939537640782457E-2</v>
      </c>
      <c r="AA29" s="119">
        <f>_xlfn.QUARTILE.EXC(T28:T47,1)</f>
        <v>-0.12986230810325883</v>
      </c>
      <c r="AB29" s="119">
        <f>_xlfn.QUARTILE.INC(T28:T47,1)</f>
        <v>-0.11634679676501322</v>
      </c>
      <c r="AC29" s="119"/>
      <c r="AM29" s="117"/>
    </row>
    <row r="30" spans="1:61" x14ac:dyDescent="0.25">
      <c r="E30" s="119"/>
      <c r="F30" s="119"/>
      <c r="N30" s="118"/>
      <c r="O30" s="118"/>
      <c r="R30" s="116" t="s">
        <v>37</v>
      </c>
      <c r="S30" s="117">
        <f t="shared" si="27"/>
        <v>43619</v>
      </c>
      <c r="T30" s="119">
        <f t="shared" si="26"/>
        <v>5.3953753925206967E-2</v>
      </c>
      <c r="U30" s="119">
        <f t="shared" si="28"/>
        <v>5.3953753925206967E-2</v>
      </c>
      <c r="AC30" s="119"/>
      <c r="AM30" s="117"/>
    </row>
    <row r="31" spans="1:61" x14ac:dyDescent="0.25">
      <c r="D31" s="118" t="s">
        <v>18</v>
      </c>
      <c r="E31" s="119">
        <f>E26</f>
        <v>-3.0288870384806179E-2</v>
      </c>
      <c r="F31" s="119">
        <f t="shared" si="25"/>
        <v>-3.3122315031892183E-2</v>
      </c>
      <c r="N31" s="118" t="s">
        <v>18</v>
      </c>
      <c r="O31" s="118">
        <f>O26</f>
        <v>-3.3122315031892183E-2</v>
      </c>
      <c r="R31" s="116" t="s">
        <v>38</v>
      </c>
      <c r="S31" s="117">
        <f t="shared" si="27"/>
        <v>43252</v>
      </c>
      <c r="T31" s="119">
        <f t="shared" si="26"/>
        <v>-0.13662006377238164</v>
      </c>
      <c r="U31" s="119">
        <f t="shared" si="28"/>
        <v>-0.13662006377238164</v>
      </c>
      <c r="AC31" s="119"/>
      <c r="AD31" s="119"/>
    </row>
    <row r="32" spans="1:61" x14ac:dyDescent="0.25">
      <c r="D32" s="118" t="s">
        <v>19</v>
      </c>
      <c r="E32" s="119">
        <f>E27-E26</f>
        <v>4.6152577116293572E-2</v>
      </c>
      <c r="F32" s="119">
        <f t="shared" si="25"/>
        <v>2.7453555596099761E-2</v>
      </c>
      <c r="N32" s="118" t="s">
        <v>19</v>
      </c>
      <c r="O32" s="118">
        <f>O27-O26</f>
        <v>2.7453555596099761E-2</v>
      </c>
      <c r="R32" s="116" t="s">
        <v>27</v>
      </c>
      <c r="S32" s="117">
        <f t="shared" si="27"/>
        <v>42887</v>
      </c>
      <c r="T32" s="119">
        <f t="shared" si="26"/>
        <v>4.2588042588042586E-2</v>
      </c>
      <c r="U32" s="119">
        <f t="shared" si="28"/>
        <v>4.2588042588042586E-2</v>
      </c>
      <c r="AC32" s="119"/>
    </row>
    <row r="33" spans="1:39" x14ac:dyDescent="0.25">
      <c r="D33" s="118" t="s">
        <v>20</v>
      </c>
      <c r="E33" s="119">
        <f>E28-E27</f>
        <v>1.1628342562887486E-2</v>
      </c>
      <c r="F33" s="119">
        <f t="shared" si="25"/>
        <v>4.3168990576270355E-2</v>
      </c>
      <c r="N33" s="118" t="s">
        <v>20</v>
      </c>
      <c r="O33" s="118">
        <f>O28-O27</f>
        <v>4.3168990576270355E-2</v>
      </c>
      <c r="R33" s="116" t="s">
        <v>42</v>
      </c>
      <c r="S33" s="117">
        <f t="shared" si="27"/>
        <v>42522</v>
      </c>
      <c r="T33" s="119">
        <f t="shared" si="26"/>
        <v>6.9061413673232902E-2</v>
      </c>
      <c r="U33" s="119">
        <f t="shared" si="28"/>
        <v>6.9061413673232902E-2</v>
      </c>
      <c r="AC33" s="119"/>
    </row>
    <row r="34" spans="1:39" x14ac:dyDescent="0.25">
      <c r="B34" s="117">
        <f>IFERROR(B35,IFERROR(B36,IFERROR(B37,IFERROR(B38,IFERROR(B39,B39)))))</f>
        <v>37988</v>
      </c>
      <c r="E34" s="119"/>
      <c r="F34" s="119"/>
      <c r="N34" s="118"/>
      <c r="O34" s="118"/>
      <c r="R34" s="116" t="s">
        <v>39</v>
      </c>
      <c r="S34" s="117">
        <f t="shared" si="27"/>
        <v>42156</v>
      </c>
      <c r="T34" s="119">
        <f t="shared" si="26"/>
        <v>0.11412459720730397</v>
      </c>
      <c r="U34" s="119">
        <f t="shared" si="28"/>
        <v>0.11412459720730397</v>
      </c>
      <c r="AC34" s="119"/>
    </row>
    <row r="35" spans="1:39" x14ac:dyDescent="0.25">
      <c r="A35" s="117">
        <v>37987</v>
      </c>
      <c r="B35" s="121" t="e">
        <f>VLOOKUP(A35,Sheet1!$B$2:$F$302,1,FALSE)</f>
        <v>#N/A</v>
      </c>
      <c r="D35" s="118" t="s">
        <v>21</v>
      </c>
      <c r="E35" s="119">
        <f>E29-E28</f>
        <v>1.5897226186591146E-2</v>
      </c>
      <c r="F35" s="119">
        <f t="shared" si="25"/>
        <v>6.1806928212870794E-2</v>
      </c>
      <c r="N35" s="118" t="s">
        <v>21</v>
      </c>
      <c r="O35" s="118">
        <f>O29-O28</f>
        <v>6.1806928212870794E-2</v>
      </c>
      <c r="R35" s="116" t="s">
        <v>40</v>
      </c>
      <c r="S35" s="117">
        <f t="shared" si="27"/>
        <v>41792</v>
      </c>
      <c r="T35" s="119">
        <f t="shared" si="26"/>
        <v>-0.22227822580645162</v>
      </c>
      <c r="U35" s="119">
        <f t="shared" si="28"/>
        <v>-0.22227822580645162</v>
      </c>
      <c r="AC35" s="119"/>
    </row>
    <row r="36" spans="1:39" x14ac:dyDescent="0.25">
      <c r="A36" s="117">
        <v>37988</v>
      </c>
      <c r="B36" s="121">
        <f>VLOOKUP(A36,Sheet1!$B$2:$F$302,1,FALSE)</f>
        <v>37988</v>
      </c>
      <c r="D36" s="118" t="s">
        <v>22</v>
      </c>
      <c r="E36" s="119">
        <f>E26-E25</f>
        <v>9.9649254317716429E-2</v>
      </c>
      <c r="F36" s="119">
        <f t="shared" si="25"/>
        <v>0.18640180491595659</v>
      </c>
      <c r="N36" s="118" t="s">
        <v>22</v>
      </c>
      <c r="O36" s="118">
        <f>O26-O25</f>
        <v>0.18640180491595659</v>
      </c>
      <c r="R36" s="116" t="s">
        <v>41</v>
      </c>
      <c r="S36" s="117">
        <f t="shared" si="27"/>
        <v>41428</v>
      </c>
      <c r="T36" s="119">
        <f t="shared" si="26"/>
        <v>-0.17058628684995031</v>
      </c>
      <c r="U36" s="119">
        <f t="shared" si="28"/>
        <v>-0.17058628684995031</v>
      </c>
      <c r="AC36" s="119"/>
    </row>
    <row r="37" spans="1:39" x14ac:dyDescent="0.25">
      <c r="A37" s="117">
        <v>37989</v>
      </c>
      <c r="B37" s="121" t="e">
        <f>VLOOKUP(A37,Sheet1!$B$2:$F$302,1,FALSE)</f>
        <v>#N/A</v>
      </c>
      <c r="C37" s="118"/>
      <c r="E37" s="118" t="s">
        <v>23</v>
      </c>
      <c r="F37" s="120" t="s">
        <v>24</v>
      </c>
      <c r="G37" s="117" t="s">
        <v>25</v>
      </c>
      <c r="H37" s="117" t="s">
        <v>26</v>
      </c>
      <c r="I37" s="117" t="s">
        <v>27</v>
      </c>
      <c r="J37" s="117" t="s">
        <v>28</v>
      </c>
      <c r="K37" s="116" t="s">
        <v>29</v>
      </c>
      <c r="L37" s="117" t="s">
        <v>30</v>
      </c>
      <c r="M37" s="117" t="s">
        <v>31</v>
      </c>
      <c r="N37" s="116" t="s">
        <v>32</v>
      </c>
      <c r="O37" s="116" t="s">
        <v>33</v>
      </c>
      <c r="P37" s="116" t="s">
        <v>34</v>
      </c>
      <c r="R37" s="116" t="s">
        <v>43</v>
      </c>
      <c r="S37" s="117">
        <f t="shared" si="27"/>
        <v>41061</v>
      </c>
      <c r="T37" s="119">
        <f t="shared" si="26"/>
        <v>6.488905463360059E-2</v>
      </c>
      <c r="U37" s="119">
        <f t="shared" si="28"/>
        <v>6.488905463360059E-2</v>
      </c>
      <c r="V37" s="116">
        <v>1</v>
      </c>
      <c r="W37" s="118" t="s">
        <v>35</v>
      </c>
      <c r="X37" s="123">
        <f>E38</f>
        <v>0.61904761904761907</v>
      </c>
      <c r="Y37" s="124">
        <f>RANK(X37,$X$37:$X$48,0)+COUNTIF($X$37:X37,X37)-1</f>
        <v>4</v>
      </c>
      <c r="Z37" s="118" t="str">
        <f>W37</f>
        <v>January</v>
      </c>
      <c r="AA37" s="123">
        <f>X37</f>
        <v>0.61904761904761907</v>
      </c>
      <c r="AB37" s="117" t="str">
        <f>VLOOKUP(V37,$Y$37:$AA$48,2,FALSE)</f>
        <v>February</v>
      </c>
      <c r="AC37" s="123">
        <f>VLOOKUP(V37,$Y$37:$AA$48,3,FALSE)</f>
        <v>0.76190476190476186</v>
      </c>
      <c r="AE37" s="117">
        <f>S27</f>
        <v>44713</v>
      </c>
      <c r="AF37" s="119">
        <f>T27</f>
        <v>-0.13587198103422729</v>
      </c>
      <c r="AG37" s="120">
        <f>RANK(AF37,$AF$37:$AF$57,0)+COUNTIF($AF$37:AF37,AF37)-1</f>
        <v>16</v>
      </c>
      <c r="AH37" s="116">
        <v>1</v>
      </c>
      <c r="AI37" s="116">
        <f>AG37</f>
        <v>16</v>
      </c>
      <c r="AJ37" s="117">
        <f>AE37</f>
        <v>44713</v>
      </c>
      <c r="AK37" s="119">
        <f>AF37</f>
        <v>-0.13587198103422729</v>
      </c>
      <c r="AL37" s="117">
        <f>VLOOKUP(AH37,$AI$37:$AK$57,2,FALSE)</f>
        <v>39601</v>
      </c>
      <c r="AM37" s="119">
        <f>VLOOKUP(AH37,$AI$37:$AK$57,3,FALSE)</f>
        <v>0.15991156963890935</v>
      </c>
    </row>
    <row r="38" spans="1:39" x14ac:dyDescent="0.25">
      <c r="A38" s="117">
        <v>37990</v>
      </c>
      <c r="B38" s="121" t="e">
        <f>VLOOKUP(A38,Sheet1!$B$2:$F$302,1,FALSE)</f>
        <v>#N/A</v>
      </c>
      <c r="C38" s="118"/>
      <c r="E38" s="119">
        <f>IFERROR(F24,NA())</f>
        <v>0.61904761904761907</v>
      </c>
      <c r="F38" s="119">
        <f>IFERROR(K24,NA())</f>
        <v>0.76190476190476186</v>
      </c>
      <c r="G38" s="119">
        <f>IFERROR(P24,NA())</f>
        <v>0.42857142857142855</v>
      </c>
      <c r="H38" s="119">
        <f>IFERROR(U24,NA())</f>
        <v>0.65</v>
      </c>
      <c r="I38" s="119">
        <f>Z24</f>
        <v>0.38095238095238093</v>
      </c>
      <c r="J38" s="119">
        <f>AE24</f>
        <v>0.42857142857142855</v>
      </c>
      <c r="K38" s="119">
        <f>AJ24</f>
        <v>0.42857142857142855</v>
      </c>
      <c r="L38" s="119">
        <f>AO24</f>
        <v>0.42857142857142855</v>
      </c>
      <c r="M38" s="119">
        <f>AT24</f>
        <v>0.38095238095238093</v>
      </c>
      <c r="N38" s="119">
        <f>AY24</f>
        <v>0.76190476190476186</v>
      </c>
      <c r="O38" s="119">
        <f>BD24</f>
        <v>0.5714285714285714</v>
      </c>
      <c r="P38" s="119">
        <f>BI24</f>
        <v>0.61904761904761907</v>
      </c>
      <c r="R38" s="116" t="s">
        <v>44</v>
      </c>
      <c r="S38" s="117">
        <f t="shared" si="27"/>
        <v>40695</v>
      </c>
      <c r="T38" s="119">
        <f t="shared" si="26"/>
        <v>-6.0617059891107078E-2</v>
      </c>
      <c r="U38" s="119">
        <f t="shared" si="28"/>
        <v>-6.0617059891107078E-2</v>
      </c>
      <c r="V38" s="116">
        <v>2</v>
      </c>
      <c r="W38" s="116" t="s">
        <v>36</v>
      </c>
      <c r="X38" s="123">
        <f>F38</f>
        <v>0.76190476190476186</v>
      </c>
      <c r="Y38" s="124">
        <f>RANK(X38,$X$37:$X$48,0)+COUNTIF($X$37:X38,X38)-1</f>
        <v>1</v>
      </c>
      <c r="Z38" s="118" t="str">
        <f t="shared" ref="Z38:Z48" si="29">W38</f>
        <v>February</v>
      </c>
      <c r="AA38" s="123">
        <f t="shared" ref="AA38:AA48" si="30">X38</f>
        <v>0.76190476190476186</v>
      </c>
      <c r="AB38" s="117" t="str">
        <f t="shared" ref="AB38:AB48" si="31">VLOOKUP(V38,$Y$37:$AA$48,2,FALSE)</f>
        <v>October</v>
      </c>
      <c r="AC38" s="123">
        <f t="shared" ref="AC38:AC48" si="32">VLOOKUP(V38,$Y$37:$AA$48,3,FALSE)</f>
        <v>0.76190476190476186</v>
      </c>
      <c r="AE38" s="117">
        <f t="shared" ref="AE38:AF38" si="33">S28</f>
        <v>44348</v>
      </c>
      <c r="AF38" s="119">
        <f t="shared" si="33"/>
        <v>-9.2736705577172507E-2</v>
      </c>
      <c r="AG38" s="120">
        <f>RANK(AF38,$AF$37:$AF$57,0)+COUNTIF($AF$37:AF38,AF38)-1</f>
        <v>14</v>
      </c>
      <c r="AH38" s="116">
        <v>2</v>
      </c>
      <c r="AI38" s="116">
        <f t="shared" ref="AI38:AI57" si="34">AG38</f>
        <v>14</v>
      </c>
      <c r="AJ38" s="117">
        <f t="shared" ref="AJ38:AJ57" si="35">AE38</f>
        <v>44348</v>
      </c>
      <c r="AK38" s="119">
        <f t="shared" ref="AK38:AK57" si="36">AF38</f>
        <v>-9.2736705577172507E-2</v>
      </c>
      <c r="AL38" s="117">
        <f t="shared" ref="AL38:AL57" si="37">VLOOKUP(AH38,$AI$37:$AK$57,2,FALSE)</f>
        <v>42156</v>
      </c>
      <c r="AM38" s="119">
        <f t="shared" ref="AM38:AM57" si="38">VLOOKUP(AH38,$AI$37:$AK$57,3,FALSE)</f>
        <v>0.11412459720730397</v>
      </c>
    </row>
    <row r="39" spans="1:39" x14ac:dyDescent="0.25">
      <c r="A39" s="117">
        <v>37991</v>
      </c>
      <c r="B39" s="121" t="e">
        <f>VLOOKUP(A39,Sheet1!$B$2:$F$302,1,FALSE)</f>
        <v>#N/A</v>
      </c>
      <c r="C39" s="118"/>
      <c r="E39" s="119">
        <f t="shared" ref="E39:E59" si="39">IFERROR(E1,"")</f>
        <v>0.10489251297257228</v>
      </c>
      <c r="F39" s="119">
        <f t="shared" ref="F39:F59" si="40">IFERROR(J1,"")</f>
        <v>9.8489932885906045E-2</v>
      </c>
      <c r="G39" s="119">
        <f t="shared" ref="G39:G59" si="41">IFERROR(O1,"")</f>
        <v>-1.4163874505025891E-2</v>
      </c>
      <c r="H39" s="119">
        <f>IFERROR(T1,"")</f>
        <v>3.9487891408298628E-2</v>
      </c>
      <c r="I39" s="119">
        <f>IFERROR(Y1,"")</f>
        <v>-7.4205995844464233E-4</v>
      </c>
      <c r="J39" s="119">
        <f>IFERROR(AD1,"")</f>
        <v>-0.13587198103422729</v>
      </c>
      <c r="K39" s="119">
        <f>IFERROR(AI1,"")</f>
        <v>4.2742349119507606E-3</v>
      </c>
      <c r="L39" s="119">
        <f>IFERROR(AN1,"")</f>
        <v>-3.7225042301184431E-2</v>
      </c>
      <c r="M39" s="119">
        <f>IFERROR(AS1,"")</f>
        <v>-3.8908450704225349E-2</v>
      </c>
      <c r="N39" s="119">
        <f>IFERROR(AX1,"")</f>
        <v>4.0689149560117301E-2</v>
      </c>
      <c r="O39" s="119">
        <f>IFERROR(BC1,"")</f>
        <v>3.7050105857445309E-2</v>
      </c>
      <c r="P39" s="119">
        <f>IFERROR(BH1,"")</f>
        <v>3.9563437926330151E-2</v>
      </c>
      <c r="R39" s="116" t="s">
        <v>45</v>
      </c>
      <c r="S39" s="117">
        <f t="shared" si="27"/>
        <v>40330</v>
      </c>
      <c r="T39" s="119">
        <f t="shared" si="26"/>
        <v>-3.9126963002395529E-2</v>
      </c>
      <c r="U39" s="119">
        <f t="shared" si="28"/>
        <v>-3.9126963002395529E-2</v>
      </c>
      <c r="V39" s="116">
        <v>3</v>
      </c>
      <c r="W39" s="117" t="s">
        <v>37</v>
      </c>
      <c r="X39" s="123">
        <f>G38</f>
        <v>0.42857142857142855</v>
      </c>
      <c r="Y39" s="124">
        <f>RANK(X39,$X$37:$X$48,0)+COUNTIF($X$37:X39,X39)-1</f>
        <v>7</v>
      </c>
      <c r="Z39" s="118" t="str">
        <f t="shared" si="29"/>
        <v>March</v>
      </c>
      <c r="AA39" s="123">
        <f t="shared" si="30"/>
        <v>0.42857142857142855</v>
      </c>
      <c r="AB39" s="117" t="str">
        <f t="shared" si="31"/>
        <v>April</v>
      </c>
      <c r="AC39" s="123">
        <f t="shared" si="32"/>
        <v>0.65</v>
      </c>
      <c r="AE39" s="117">
        <f t="shared" ref="AE39:AF39" si="42">S29</f>
        <v>43983</v>
      </c>
      <c r="AF39" s="119">
        <f t="shared" si="42"/>
        <v>4.5939537640782457E-2</v>
      </c>
      <c r="AG39" s="120">
        <f>RANK(AF39,$AF$37:$AF$57,0)+COUNTIF($AF$37:AF39,AF39)-1</f>
        <v>8</v>
      </c>
      <c r="AH39" s="116">
        <v>3</v>
      </c>
      <c r="AI39" s="116">
        <f t="shared" si="34"/>
        <v>8</v>
      </c>
      <c r="AJ39" s="117">
        <f t="shared" si="35"/>
        <v>43983</v>
      </c>
      <c r="AK39" s="119">
        <f t="shared" si="36"/>
        <v>4.5939537640782457E-2</v>
      </c>
      <c r="AL39" s="117">
        <f t="shared" si="37"/>
        <v>39234</v>
      </c>
      <c r="AM39" s="119">
        <f t="shared" si="38"/>
        <v>9.1950464396284834E-2</v>
      </c>
    </row>
    <row r="40" spans="1:39" x14ac:dyDescent="0.25">
      <c r="A40" s="118"/>
      <c r="B40" s="117">
        <f>IFERROR(B35,IFERROR(B36,IFERROR(B37,IFERROR(B38,IFERROR(B39,B39)))))</f>
        <v>37988</v>
      </c>
      <c r="C40" s="118"/>
      <c r="E40" s="119">
        <f t="shared" si="39"/>
        <v>3.8468826985029375E-2</v>
      </c>
      <c r="F40" s="119">
        <f t="shared" si="40"/>
        <v>2.1272727272727273E-2</v>
      </c>
      <c r="G40" s="119">
        <f t="shared" si="41"/>
        <v>1.5371024734982332E-2</v>
      </c>
      <c r="H40" s="119">
        <f>IFERROR(T2,"")</f>
        <v>6.25E-2</v>
      </c>
      <c r="I40" s="119">
        <f>IFERROR(Y2,"")</f>
        <v>-1.2102630304986284E-2</v>
      </c>
      <c r="J40" s="119">
        <f>IFERROR(AD2,"")</f>
        <v>-9.2736705577172507E-2</v>
      </c>
      <c r="K40" s="119">
        <f>IFERROR(AI2,"")</f>
        <v>-3.7967914438502677E-2</v>
      </c>
      <c r="L40" s="119">
        <f>IFERROR(AN2,"")</f>
        <v>-4.1882876204595999E-2</v>
      </c>
      <c r="M40" s="119">
        <f>IFERROR(AS2,"")</f>
        <v>-2.9366306027820709E-2</v>
      </c>
      <c r="N40" s="119">
        <f>IFERROR(AX2,"")</f>
        <v>-4.3824701195219126E-3</v>
      </c>
      <c r="O40" s="119">
        <f>IFERROR(BC2,"")</f>
        <v>-2.5420336269015211E-2</v>
      </c>
      <c r="P40" s="119">
        <f>IFERROR(BH2,"")</f>
        <v>9.5949263502454987E-2</v>
      </c>
      <c r="S40" s="117">
        <f t="shared" si="27"/>
        <v>39965</v>
      </c>
      <c r="T40" s="119">
        <f t="shared" si="26"/>
        <v>-0.17284991568296795</v>
      </c>
      <c r="U40" s="119">
        <f t="shared" si="28"/>
        <v>-0.17284991568296795</v>
      </c>
      <c r="V40" s="116">
        <v>4</v>
      </c>
      <c r="W40" s="117" t="s">
        <v>38</v>
      </c>
      <c r="X40" s="123">
        <f>H38</f>
        <v>0.65</v>
      </c>
      <c r="Y40" s="124">
        <f>RANK(X40,$X$37:$X$48,0)+COUNTIF($X$37:X40,X40)-1</f>
        <v>3</v>
      </c>
      <c r="Z40" s="118" t="str">
        <f t="shared" si="29"/>
        <v>April</v>
      </c>
      <c r="AA40" s="123">
        <f t="shared" si="30"/>
        <v>0.65</v>
      </c>
      <c r="AB40" s="117" t="str">
        <f t="shared" si="31"/>
        <v>January</v>
      </c>
      <c r="AC40" s="123">
        <f t="shared" si="32"/>
        <v>0.61904761904761907</v>
      </c>
      <c r="AE40" s="117">
        <f t="shared" ref="AE40:AF40" si="43">S30</f>
        <v>43619</v>
      </c>
      <c r="AF40" s="119">
        <f t="shared" si="43"/>
        <v>5.3953753925206967E-2</v>
      </c>
      <c r="AG40" s="120">
        <f>RANK(AF40,$AF$37:$AF$57,0)+COUNTIF($AF$37:AF40,AF40)-1</f>
        <v>7</v>
      </c>
      <c r="AH40" s="116">
        <v>4</v>
      </c>
      <c r="AI40" s="116">
        <f t="shared" si="34"/>
        <v>7</v>
      </c>
      <c r="AJ40" s="117">
        <f t="shared" si="35"/>
        <v>43619</v>
      </c>
      <c r="AK40" s="119">
        <f t="shared" si="36"/>
        <v>5.3953753925206967E-2</v>
      </c>
      <c r="AL40" s="117">
        <f t="shared" si="37"/>
        <v>38869</v>
      </c>
      <c r="AM40" s="119">
        <f t="shared" si="38"/>
        <v>7.2813442481688931E-2</v>
      </c>
    </row>
    <row r="41" spans="1:39" x14ac:dyDescent="0.25">
      <c r="A41" s="117">
        <v>37622</v>
      </c>
      <c r="B41" s="121" t="e">
        <f>VLOOKUP(A41,Sheet1!$B$2:$F$302,1,FALSE)</f>
        <v>#N/A</v>
      </c>
      <c r="C41" s="118"/>
      <c r="E41" s="119">
        <f t="shared" si="39"/>
        <v>-8.7343096234309622E-2</v>
      </c>
      <c r="F41" s="119">
        <f t="shared" si="40"/>
        <v>2.5265575653172553E-2</v>
      </c>
      <c r="G41" s="119">
        <f t="shared" si="41"/>
        <v>-7.0047632390025216E-3</v>
      </c>
      <c r="H41" s="119">
        <f t="shared" ref="H41:H59" si="44">IFERROR(T3,"")</f>
        <v>-3.4434095399379056E-2</v>
      </c>
      <c r="I41" s="119">
        <f t="shared" ref="I41:I59" si="45">IFERROR(Y3,"")</f>
        <v>-1.6091281451141019E-2</v>
      </c>
      <c r="J41" s="119">
        <f t="shared" ref="J41:J59" si="46">IFERROR(AD3,"")</f>
        <v>4.5939537640782457E-2</v>
      </c>
      <c r="K41" s="119">
        <f t="shared" ref="K41:K59" si="47">IFERROR(AI3,"")</f>
        <v>1.1904761904761904E-2</v>
      </c>
      <c r="L41" s="119">
        <f t="shared" ref="L41:L59" si="48">IFERROR(AN3,"")</f>
        <v>6.8347338935574223E-2</v>
      </c>
      <c r="M41" s="119">
        <f t="shared" ref="M41:M59" si="49">IFERROR(AS3,"")</f>
        <v>7.566999474513926E-2</v>
      </c>
      <c r="N41" s="119">
        <f t="shared" ref="N41:N59" si="50">IFERROR(AX3,"")</f>
        <v>3.2250183239677495E-2</v>
      </c>
      <c r="O41" s="119">
        <f t="shared" ref="O41:O59" si="51">IFERROR(BC3,"")</f>
        <v>0.10810810810810811</v>
      </c>
      <c r="P41" s="119">
        <f t="shared" ref="P41:P59" si="52">IFERROR(BH3,"")</f>
        <v>0.12123155869146889</v>
      </c>
      <c r="S41" s="117">
        <f t="shared" si="27"/>
        <v>39601</v>
      </c>
      <c r="T41" s="119">
        <f t="shared" si="26"/>
        <v>0.15991156963890935</v>
      </c>
      <c r="U41" s="119">
        <f t="shared" si="28"/>
        <v>0.15991156963890935</v>
      </c>
      <c r="V41" s="116">
        <v>5</v>
      </c>
      <c r="W41" s="117" t="s">
        <v>27</v>
      </c>
      <c r="X41" s="123">
        <f>I38</f>
        <v>0.38095238095238093</v>
      </c>
      <c r="Y41" s="124">
        <f>RANK(X41,$X$37:$X$48,0)+COUNTIF($X$37:X41,X41)-1</f>
        <v>11</v>
      </c>
      <c r="Z41" s="118" t="str">
        <f t="shared" si="29"/>
        <v>May</v>
      </c>
      <c r="AA41" s="123">
        <f t="shared" si="30"/>
        <v>0.38095238095238093</v>
      </c>
      <c r="AB41" s="117" t="str">
        <f t="shared" si="31"/>
        <v>December</v>
      </c>
      <c r="AC41" s="123">
        <f t="shared" si="32"/>
        <v>0.61904761904761907</v>
      </c>
      <c r="AE41" s="117">
        <f t="shared" ref="AE41:AF41" si="53">S31</f>
        <v>43252</v>
      </c>
      <c r="AF41" s="119">
        <f t="shared" si="53"/>
        <v>-0.13662006377238164</v>
      </c>
      <c r="AG41" s="120">
        <f>RANK(AF41,$AF$37:$AF$57,0)+COUNTIF($AF$37:AF41,AF41)-1</f>
        <v>17</v>
      </c>
      <c r="AH41" s="116">
        <v>5</v>
      </c>
      <c r="AI41" s="116">
        <f t="shared" si="34"/>
        <v>17</v>
      </c>
      <c r="AJ41" s="117">
        <f t="shared" si="35"/>
        <v>43252</v>
      </c>
      <c r="AK41" s="119">
        <f t="shared" si="36"/>
        <v>-0.13662006377238164</v>
      </c>
      <c r="AL41" s="117">
        <f t="shared" si="37"/>
        <v>42522</v>
      </c>
      <c r="AM41" s="119">
        <f t="shared" si="38"/>
        <v>6.9061413673232902E-2</v>
      </c>
    </row>
    <row r="42" spans="1:39" x14ac:dyDescent="0.25">
      <c r="A42" s="117">
        <v>37623</v>
      </c>
      <c r="B42" s="121">
        <f>VLOOKUP(A42,Sheet1!$B$2:$F$302,1,FALSE)</f>
        <v>37623</v>
      </c>
      <c r="C42" s="118"/>
      <c r="E42" s="119">
        <f t="shared" si="39"/>
        <v>2.3483365949119372E-2</v>
      </c>
      <c r="F42" s="119">
        <f t="shared" si="40"/>
        <v>-1.1672095548317047E-2</v>
      </c>
      <c r="G42" s="119">
        <f t="shared" si="41"/>
        <v>-2.7762506871907643E-2</v>
      </c>
      <c r="H42" s="119">
        <f t="shared" si="44"/>
        <v>-3.3936651583710405E-2</v>
      </c>
      <c r="I42" s="119">
        <f t="shared" si="45"/>
        <v>2.8111273792093706E-2</v>
      </c>
      <c r="J42" s="119">
        <f t="shared" si="46"/>
        <v>5.3953753925206967E-2</v>
      </c>
      <c r="K42" s="119">
        <f t="shared" si="47"/>
        <v>-5.5957161981258365E-2</v>
      </c>
      <c r="L42" s="119">
        <f t="shared" si="48"/>
        <v>-1.3340902639795628E-2</v>
      </c>
      <c r="M42" s="119">
        <f t="shared" si="49"/>
        <v>4.5887445887445887E-2</v>
      </c>
      <c r="N42" s="119">
        <f t="shared" si="50"/>
        <v>3.125E-2</v>
      </c>
      <c r="O42" s="119">
        <f t="shared" si="51"/>
        <v>-5.827067669172932E-2</v>
      </c>
      <c r="P42" s="119">
        <f t="shared" si="52"/>
        <v>8.857875249216747E-2</v>
      </c>
      <c r="S42" s="117">
        <f t="shared" si="27"/>
        <v>39234</v>
      </c>
      <c r="T42" s="119">
        <f t="shared" si="26"/>
        <v>9.1950464396284834E-2</v>
      </c>
      <c r="U42" s="119">
        <f t="shared" si="28"/>
        <v>9.1950464396284834E-2</v>
      </c>
      <c r="V42" s="116">
        <v>6</v>
      </c>
      <c r="W42" s="117" t="s">
        <v>42</v>
      </c>
      <c r="X42" s="123">
        <f>J38</f>
        <v>0.42857142857142855</v>
      </c>
      <c r="Y42" s="124">
        <f>RANK(X42,$X$37:$X$48,0)+COUNTIF($X$37:X42,X42)-1</f>
        <v>8</v>
      </c>
      <c r="Z42" s="118" t="str">
        <f t="shared" si="29"/>
        <v>June</v>
      </c>
      <c r="AA42" s="123">
        <f t="shared" si="30"/>
        <v>0.42857142857142855</v>
      </c>
      <c r="AB42" s="117" t="str">
        <f t="shared" si="31"/>
        <v>November</v>
      </c>
      <c r="AC42" s="123">
        <f t="shared" si="32"/>
        <v>0.5714285714285714</v>
      </c>
      <c r="AE42" s="117">
        <f t="shared" ref="AE42:AF42" si="54">S32</f>
        <v>42887</v>
      </c>
      <c r="AF42" s="119">
        <f t="shared" si="54"/>
        <v>4.2588042588042586E-2</v>
      </c>
      <c r="AG42" s="120">
        <f>RANK(AF42,$AF$37:$AF$57,0)+COUNTIF($AF$37:AF42,AF42)-1</f>
        <v>9</v>
      </c>
      <c r="AH42" s="116">
        <v>6</v>
      </c>
      <c r="AI42" s="116">
        <f t="shared" si="34"/>
        <v>9</v>
      </c>
      <c r="AJ42" s="117">
        <f t="shared" si="35"/>
        <v>42887</v>
      </c>
      <c r="AK42" s="119">
        <f t="shared" si="36"/>
        <v>4.2588042588042586E-2</v>
      </c>
      <c r="AL42" s="117">
        <f t="shared" si="37"/>
        <v>41061</v>
      </c>
      <c r="AM42" s="119">
        <f t="shared" si="38"/>
        <v>6.488905463360059E-2</v>
      </c>
    </row>
    <row r="43" spans="1:39" x14ac:dyDescent="0.25">
      <c r="A43" s="117">
        <v>37624</v>
      </c>
      <c r="B43" s="121" t="e">
        <f>VLOOKUP(A43,Sheet1!$B$2:$F$302,1,FALSE)</f>
        <v>#N/A</v>
      </c>
      <c r="C43" s="118"/>
      <c r="E43" s="119">
        <f t="shared" si="39"/>
        <v>2.9198966408268735E-2</v>
      </c>
      <c r="F43" s="119">
        <f t="shared" si="40"/>
        <v>6.0537553378548103E-2</v>
      </c>
      <c r="G43" s="119">
        <f t="shared" si="41"/>
        <v>-8.5409252669039152E-3</v>
      </c>
      <c r="H43" s="119">
        <f t="shared" si="44"/>
        <v>3.1093039942597465E-3</v>
      </c>
      <c r="I43" s="119">
        <f t="shared" si="45"/>
        <v>-2.8843861740166864E-2</v>
      </c>
      <c r="J43" s="119">
        <f t="shared" si="46"/>
        <v>-0.13662006377238164</v>
      </c>
      <c r="K43" s="119">
        <f t="shared" si="47"/>
        <v>4.254112308564946E-2</v>
      </c>
      <c r="L43" s="119">
        <f t="shared" si="48"/>
        <v>-7.6122672508214681E-2</v>
      </c>
      <c r="M43" s="119">
        <f t="shared" si="49"/>
        <v>0</v>
      </c>
      <c r="N43" s="119">
        <f t="shared" si="50"/>
        <v>7.392075694855115E-3</v>
      </c>
      <c r="O43" s="119">
        <f t="shared" si="51"/>
        <v>5.2337547780064685E-2</v>
      </c>
      <c r="P43" s="119">
        <f t="shared" si="52"/>
        <v>-2.6909486273443872E-2</v>
      </c>
      <c r="S43" s="117">
        <f t="shared" si="27"/>
        <v>38869</v>
      </c>
      <c r="T43" s="119">
        <f t="shared" si="26"/>
        <v>7.2813442481688931E-2</v>
      </c>
      <c r="U43" s="119">
        <f t="shared" si="28"/>
        <v>7.2813442481688931E-2</v>
      </c>
      <c r="V43" s="116">
        <v>7</v>
      </c>
      <c r="W43" s="116" t="s">
        <v>39</v>
      </c>
      <c r="X43" s="123">
        <f>K38</f>
        <v>0.42857142857142855</v>
      </c>
      <c r="Y43" s="124">
        <f>RANK(X43,$X$37:$X$48,0)+COUNTIF($X$37:X43,X43)-1</f>
        <v>9</v>
      </c>
      <c r="Z43" s="118" t="str">
        <f t="shared" si="29"/>
        <v>July</v>
      </c>
      <c r="AA43" s="123">
        <f t="shared" si="30"/>
        <v>0.42857142857142855</v>
      </c>
      <c r="AB43" s="117" t="str">
        <f t="shared" si="31"/>
        <v>March</v>
      </c>
      <c r="AC43" s="123">
        <f t="shared" si="32"/>
        <v>0.42857142857142855</v>
      </c>
      <c r="AE43" s="117">
        <f t="shared" ref="AE43:AF43" si="55">S33</f>
        <v>42522</v>
      </c>
      <c r="AF43" s="119">
        <f t="shared" si="55"/>
        <v>6.9061413673232902E-2</v>
      </c>
      <c r="AG43" s="120">
        <f>RANK(AF43,$AF$37:$AF$57,0)+COUNTIF($AF$37:AF43,AF43)-1</f>
        <v>5</v>
      </c>
      <c r="AH43" s="116">
        <v>7</v>
      </c>
      <c r="AI43" s="116">
        <f t="shared" si="34"/>
        <v>5</v>
      </c>
      <c r="AJ43" s="117">
        <f t="shared" si="35"/>
        <v>42522</v>
      </c>
      <c r="AK43" s="119">
        <f t="shared" si="36"/>
        <v>6.9061413673232902E-2</v>
      </c>
      <c r="AL43" s="117">
        <f t="shared" si="37"/>
        <v>43619</v>
      </c>
      <c r="AM43" s="119">
        <f t="shared" si="38"/>
        <v>5.3953753925206967E-2</v>
      </c>
    </row>
    <row r="44" spans="1:39" x14ac:dyDescent="0.25">
      <c r="A44" s="117">
        <v>37625</v>
      </c>
      <c r="B44" s="121" t="e">
        <f>VLOOKUP(A44,Sheet1!$B$2:$F$302,1,FALSE)</f>
        <v>#N/A</v>
      </c>
      <c r="C44" s="118"/>
      <c r="E44" s="119">
        <f t="shared" si="39"/>
        <v>2.0418326693227091E-2</v>
      </c>
      <c r="F44" s="119">
        <f t="shared" si="40"/>
        <v>1.0980966325036604E-2</v>
      </c>
      <c r="G44" s="119">
        <f t="shared" si="41"/>
        <v>-8.7092882991556098E-2</v>
      </c>
      <c r="H44" s="119">
        <f t="shared" si="44"/>
        <v>1.0568031704095112E-2</v>
      </c>
      <c r="I44" s="119">
        <f t="shared" si="45"/>
        <v>-4.5584787705131545E-2</v>
      </c>
      <c r="J44" s="119">
        <f t="shared" si="46"/>
        <v>4.2588042588042586E-2</v>
      </c>
      <c r="K44" s="119">
        <f t="shared" si="47"/>
        <v>4.5407368967306697E-2</v>
      </c>
      <c r="L44" s="119">
        <f t="shared" si="48"/>
        <v>-5.1667920742412839E-2</v>
      </c>
      <c r="M44" s="119">
        <f t="shared" si="49"/>
        <v>2.4332187252049723E-2</v>
      </c>
      <c r="N44" s="119">
        <f t="shared" si="50"/>
        <v>1.7829457364341085E-2</v>
      </c>
      <c r="O44" s="119">
        <f t="shared" si="51"/>
        <v>1.0154861640010156E-3</v>
      </c>
      <c r="P44" s="119">
        <f t="shared" si="52"/>
        <v>-2.4346943951306113E-2</v>
      </c>
      <c r="S44" s="117">
        <f t="shared" si="27"/>
        <v>38504</v>
      </c>
      <c r="T44" s="119">
        <f>IFERROR(IF($R$27="January",E56,IF($R$27="February",F56,IF($R$27="March",G56,IF($R$27="April",H56,IF($R$27="May",I56,IF($R$27="June",J56,IF($R$27="July",K56,IF($R$27="August",L56,IF($R$27="September",M56,IF($R$27="October",N56,IF($R$27="November",O56,IF($R$27="December",P56)))))))))))),"")</f>
        <v>-1.5515330624307351E-2</v>
      </c>
      <c r="U44" s="119">
        <f t="shared" si="28"/>
        <v>-1.5515330624307351E-2</v>
      </c>
      <c r="V44" s="116">
        <v>8</v>
      </c>
      <c r="W44" s="117" t="s">
        <v>40</v>
      </c>
      <c r="X44" s="123">
        <f>L38</f>
        <v>0.42857142857142855</v>
      </c>
      <c r="Y44" s="124">
        <f>RANK(X44,$X$37:$X$48,0)+COUNTIF($X$37:X44,X44)-1</f>
        <v>10</v>
      </c>
      <c r="Z44" s="118" t="str">
        <f t="shared" si="29"/>
        <v>August</v>
      </c>
      <c r="AA44" s="123">
        <f t="shared" si="30"/>
        <v>0.42857142857142855</v>
      </c>
      <c r="AB44" s="117" t="str">
        <f t="shared" si="31"/>
        <v>June</v>
      </c>
      <c r="AC44" s="123">
        <f t="shared" si="32"/>
        <v>0.42857142857142855</v>
      </c>
      <c r="AE44" s="117">
        <f t="shared" ref="AE44:AF44" si="56">S34</f>
        <v>42156</v>
      </c>
      <c r="AF44" s="119">
        <f t="shared" si="56"/>
        <v>0.11412459720730397</v>
      </c>
      <c r="AG44" s="120">
        <f>RANK(AF44,$AF$37:$AF$57,0)+COUNTIF($AF$37:AF44,AF44)-1</f>
        <v>2</v>
      </c>
      <c r="AH44" s="116">
        <v>8</v>
      </c>
      <c r="AI44" s="116">
        <f t="shared" si="34"/>
        <v>2</v>
      </c>
      <c r="AJ44" s="117">
        <f t="shared" si="35"/>
        <v>42156</v>
      </c>
      <c r="AK44" s="119">
        <f t="shared" si="36"/>
        <v>0.11412459720730397</v>
      </c>
      <c r="AL44" s="117">
        <f t="shared" si="37"/>
        <v>43983</v>
      </c>
      <c r="AM44" s="119">
        <f t="shared" si="38"/>
        <v>4.5939537640782457E-2</v>
      </c>
    </row>
    <row r="45" spans="1:39" x14ac:dyDescent="0.25">
      <c r="A45" s="117">
        <v>37626</v>
      </c>
      <c r="B45" s="121" t="e">
        <f>VLOOKUP(A45,Sheet1!$B$2:$F$302,1,FALSE)</f>
        <v>#N/A</v>
      </c>
      <c r="C45" s="118"/>
      <c r="E45" s="119">
        <f t="shared" si="39"/>
        <v>2.2305909617612977E-2</v>
      </c>
      <c r="F45" s="119">
        <f t="shared" si="40"/>
        <v>-2.491506228765572E-2</v>
      </c>
      <c r="G45" s="119">
        <f t="shared" si="41"/>
        <v>5.7781649245063876E-2</v>
      </c>
      <c r="H45" s="119">
        <f t="shared" si="44"/>
        <v>0.13252680780863349</v>
      </c>
      <c r="I45" s="119">
        <f t="shared" si="45"/>
        <v>4.7341587764020393E-2</v>
      </c>
      <c r="J45" s="119">
        <f t="shared" si="46"/>
        <v>6.9061413673232902E-2</v>
      </c>
      <c r="K45" s="119">
        <f t="shared" si="47"/>
        <v>-0.13009540329575023</v>
      </c>
      <c r="L45" s="119">
        <f t="shared" si="48"/>
        <v>-5.0113321581465628E-2</v>
      </c>
      <c r="M45" s="119">
        <f t="shared" si="49"/>
        <v>1.2470151233749005E-2</v>
      </c>
      <c r="N45" s="119">
        <f t="shared" si="50"/>
        <v>6.2204724409448818E-2</v>
      </c>
      <c r="O45" s="119">
        <f t="shared" si="51"/>
        <v>2.0514087988136431E-2</v>
      </c>
      <c r="P45" s="119">
        <f t="shared" si="52"/>
        <v>-2.8543783260764392E-2</v>
      </c>
      <c r="S45" s="117">
        <f t="shared" si="27"/>
        <v>38139</v>
      </c>
      <c r="T45" s="119">
        <f>IFERROR(IF($R$27="January",E57,IF($R$27="February",F57,IF($R$27="March",G57,IF($R$27="April",H57,IF($R$27="May",I57,IF($R$27="June",J57,IF($R$27="July",K57,IF($R$27="August",L57,IF($R$27="September",M57,IF($R$27="October",N57,IF($R$27="November",O57,IF($R$27="December",P57)))))))))))),"")</f>
        <v>-0.19202898550724637</v>
      </c>
      <c r="U45" s="119">
        <f t="shared" si="28"/>
        <v>-0.19202898550724637</v>
      </c>
      <c r="V45" s="116">
        <v>9</v>
      </c>
      <c r="W45" s="117" t="s">
        <v>41</v>
      </c>
      <c r="X45" s="123">
        <f>M38</f>
        <v>0.38095238095238093</v>
      </c>
      <c r="Y45" s="124">
        <f>RANK(X45,$X$37:$X$48,0)+COUNTIF($X$37:X45,X45)-1</f>
        <v>12</v>
      </c>
      <c r="Z45" s="118" t="str">
        <f t="shared" si="29"/>
        <v>September</v>
      </c>
      <c r="AA45" s="123">
        <f t="shared" si="30"/>
        <v>0.38095238095238093</v>
      </c>
      <c r="AB45" s="117" t="str">
        <f t="shared" si="31"/>
        <v>July</v>
      </c>
      <c r="AC45" s="123">
        <f t="shared" si="32"/>
        <v>0.42857142857142855</v>
      </c>
      <c r="AE45" s="117">
        <f t="shared" ref="AE45:AF45" si="57">S35</f>
        <v>41792</v>
      </c>
      <c r="AF45" s="119">
        <f t="shared" si="57"/>
        <v>-0.22227822580645162</v>
      </c>
      <c r="AG45" s="120">
        <f>RANK(AF45,$AF$37:$AF$57,0)+COUNTIF($AF$37:AF45,AF45)-1</f>
        <v>21</v>
      </c>
      <c r="AH45" s="116">
        <v>9</v>
      </c>
      <c r="AI45" s="116">
        <f t="shared" si="34"/>
        <v>21</v>
      </c>
      <c r="AJ45" s="117">
        <f t="shared" si="35"/>
        <v>41792</v>
      </c>
      <c r="AK45" s="119">
        <f t="shared" si="36"/>
        <v>-0.22227822580645162</v>
      </c>
      <c r="AL45" s="117">
        <f t="shared" si="37"/>
        <v>42887</v>
      </c>
      <c r="AM45" s="119">
        <f t="shared" si="38"/>
        <v>4.2588042588042586E-2</v>
      </c>
    </row>
    <row r="46" spans="1:39" x14ac:dyDescent="0.25">
      <c r="A46" s="118"/>
      <c r="B46" s="117">
        <f>IFERROR(B47,IFERROR(B48,IFERROR(B49,IFERROR(B50,IFERROR(B51,B51)))))</f>
        <v>37258</v>
      </c>
      <c r="C46" s="118"/>
      <c r="E46" s="119">
        <f t="shared" si="39"/>
        <v>-5.9226627508565832E-2</v>
      </c>
      <c r="F46" s="119">
        <f t="shared" si="40"/>
        <v>7.3621227887617061E-2</v>
      </c>
      <c r="G46" s="119">
        <f t="shared" si="41"/>
        <v>-5.5097087378640774E-2</v>
      </c>
      <c r="H46" s="119">
        <f t="shared" si="44"/>
        <v>2.8255843822245054E-3</v>
      </c>
      <c r="I46" s="119">
        <f t="shared" si="45"/>
        <v>-4.4989775051124746E-2</v>
      </c>
      <c r="J46" s="119">
        <f t="shared" si="46"/>
        <v>0.11412459720730397</v>
      </c>
      <c r="K46" s="119">
        <f t="shared" si="47"/>
        <v>-9.1326407344769267E-2</v>
      </c>
      <c r="L46" s="119">
        <f t="shared" si="48"/>
        <v>-5.4090061284305886E-2</v>
      </c>
      <c r="M46" s="119">
        <f t="shared" si="49"/>
        <v>7.9096045197740109E-3</v>
      </c>
      <c r="N46" s="119">
        <f t="shared" si="50"/>
        <v>-6.4498037016264718E-3</v>
      </c>
      <c r="O46" s="119">
        <f t="shared" si="51"/>
        <v>-7.3239436619718309E-3</v>
      </c>
      <c r="P46" s="119">
        <f t="shared" si="52"/>
        <v>-1.9012485811577752E-2</v>
      </c>
      <c r="S46" s="117">
        <f t="shared" si="27"/>
        <v>37774</v>
      </c>
      <c r="T46" s="119">
        <f>IFERROR(IF($R$27="January",E58,IF($R$27="February",F58,IF($R$27="March",G58,IF($R$27="April",H58,IF($R$27="May",I58,IF($R$27="June",J58,IF($R$27="July",K58,IF($R$27="August",L58,IF($R$27="September",M58,IF($R$27="October",N58,IF($R$27="November",O58,IF($R$27="December",P58)))))))))))),NA())</f>
        <v>-0.1095890410958904</v>
      </c>
      <c r="U46" s="119">
        <f t="shared" si="28"/>
        <v>-0.1095890410958904</v>
      </c>
      <c r="V46" s="116">
        <v>10</v>
      </c>
      <c r="W46" s="116" t="s">
        <v>43</v>
      </c>
      <c r="X46" s="123">
        <f>N38</f>
        <v>0.76190476190476186</v>
      </c>
      <c r="Y46" s="124">
        <f>RANK(X46,$X$37:$X$48,0)+COUNTIF($X$37:X46,X46)-1</f>
        <v>2</v>
      </c>
      <c r="Z46" s="118" t="str">
        <f t="shared" si="29"/>
        <v>October</v>
      </c>
      <c r="AA46" s="123">
        <f t="shared" si="30"/>
        <v>0.76190476190476186</v>
      </c>
      <c r="AB46" s="117" t="str">
        <f t="shared" si="31"/>
        <v>August</v>
      </c>
      <c r="AC46" s="123">
        <f t="shared" si="32"/>
        <v>0.42857142857142855</v>
      </c>
      <c r="AE46" s="117">
        <f t="shared" ref="AE46:AF46" si="58">S36</f>
        <v>41428</v>
      </c>
      <c r="AF46" s="119">
        <f t="shared" si="58"/>
        <v>-0.17058628684995031</v>
      </c>
      <c r="AG46" s="120">
        <f>RANK(AF46,$AF$37:$AF$57,0)+COUNTIF($AF$37:AF46,AF46)-1</f>
        <v>18</v>
      </c>
      <c r="AH46" s="116">
        <v>10</v>
      </c>
      <c r="AI46" s="116">
        <f t="shared" si="34"/>
        <v>18</v>
      </c>
      <c r="AJ46" s="117">
        <f t="shared" si="35"/>
        <v>41428</v>
      </c>
      <c r="AK46" s="119">
        <f t="shared" si="36"/>
        <v>-0.17058628684995031</v>
      </c>
      <c r="AL46" s="117">
        <f t="shared" si="37"/>
        <v>37410</v>
      </c>
      <c r="AM46" s="119">
        <f t="shared" si="38"/>
        <v>0</v>
      </c>
    </row>
    <row r="47" spans="1:39" x14ac:dyDescent="0.25">
      <c r="A47" s="117">
        <v>37257</v>
      </c>
      <c r="B47" s="121" t="e">
        <f>VLOOKUP(A47,Sheet1!$B$2:$F$302,1,FALSE)</f>
        <v>#N/A</v>
      </c>
      <c r="C47" s="118"/>
      <c r="E47" s="119">
        <f t="shared" si="39"/>
        <v>-7.1594427244582046E-3</v>
      </c>
      <c r="F47" s="119">
        <f t="shared" si="40"/>
        <v>0.10317924712307393</v>
      </c>
      <c r="G47" s="119">
        <f t="shared" si="41"/>
        <v>3.1712473572938688E-2</v>
      </c>
      <c r="H47" s="119">
        <f t="shared" si="44"/>
        <v>3.4005468215994532E-2</v>
      </c>
      <c r="I47" s="119">
        <f t="shared" si="45"/>
        <v>-1.1420059582919563E-2</v>
      </c>
      <c r="J47" s="119">
        <f t="shared" si="46"/>
        <v>-0.22227822580645162</v>
      </c>
      <c r="K47" s="119">
        <f t="shared" si="47"/>
        <v>-6.1171366594360087E-2</v>
      </c>
      <c r="L47" s="119">
        <f t="shared" si="48"/>
        <v>-4.9199350197261543E-2</v>
      </c>
      <c r="M47" s="119">
        <f t="shared" si="49"/>
        <v>-0.10531471956894441</v>
      </c>
      <c r="N47" s="119">
        <f t="shared" si="50"/>
        <v>0.1517563117453348</v>
      </c>
      <c r="O47" s="119">
        <f t="shared" si="51"/>
        <v>-2.681992337164751E-2</v>
      </c>
      <c r="P47" s="119">
        <f t="shared" si="52"/>
        <v>1.2614395251051199E-2</v>
      </c>
      <c r="S47" s="117">
        <f t="shared" si="27"/>
        <v>37410</v>
      </c>
      <c r="T47" s="119">
        <f>IFERROR(IF($R$27="January",E59,IF($R$27="February",F59,IF($R$27="March",G59,IF($R$27="April",H59,IF($R$27="May",I59,IF($R$27="June",J59,IF($R$27="July",K59,IF($R$27="August",L59,IF($R$27="September",M59,IF($R$27="October",N59,IF($R$27="November",O59,IF($R$27="December",P59)))))))))))),NA())</f>
        <v>0</v>
      </c>
      <c r="U47" s="119">
        <f t="shared" si="28"/>
        <v>0</v>
      </c>
      <c r="V47" s="116">
        <v>11</v>
      </c>
      <c r="W47" s="116" t="s">
        <v>44</v>
      </c>
      <c r="X47" s="123">
        <f>O38</f>
        <v>0.5714285714285714</v>
      </c>
      <c r="Y47" s="124">
        <f>RANK(X47,$X$37:$X$48,0)+COUNTIF($X$37:X47,X47)-1</f>
        <v>6</v>
      </c>
      <c r="Z47" s="118" t="str">
        <f t="shared" si="29"/>
        <v>November</v>
      </c>
      <c r="AA47" s="123">
        <f t="shared" si="30"/>
        <v>0.5714285714285714</v>
      </c>
      <c r="AB47" s="117" t="str">
        <f t="shared" si="31"/>
        <v>May</v>
      </c>
      <c r="AC47" s="123">
        <f t="shared" si="32"/>
        <v>0.38095238095238093</v>
      </c>
      <c r="AE47" s="117">
        <f t="shared" ref="AE47:AF47" si="59">S37</f>
        <v>41061</v>
      </c>
      <c r="AF47" s="119">
        <f t="shared" si="59"/>
        <v>6.488905463360059E-2</v>
      </c>
      <c r="AG47" s="120">
        <f>RANK(AF47,$AF$37:$AF$57,0)+COUNTIF($AF$37:AF47,AF47)-1</f>
        <v>6</v>
      </c>
      <c r="AH47" s="116">
        <v>11</v>
      </c>
      <c r="AI47" s="116">
        <f t="shared" si="34"/>
        <v>6</v>
      </c>
      <c r="AJ47" s="117">
        <f t="shared" si="35"/>
        <v>41061</v>
      </c>
      <c r="AK47" s="119">
        <f t="shared" si="36"/>
        <v>6.488905463360059E-2</v>
      </c>
      <c r="AL47" s="117">
        <f t="shared" si="37"/>
        <v>38504</v>
      </c>
      <c r="AM47" s="119">
        <f t="shared" si="38"/>
        <v>-1.5515330624307351E-2</v>
      </c>
    </row>
    <row r="48" spans="1:39" x14ac:dyDescent="0.25">
      <c r="A48" s="117">
        <v>37258</v>
      </c>
      <c r="B48" s="121">
        <f>VLOOKUP(A48,Sheet1!$B$2:$F$302,1,FALSE)</f>
        <v>37258</v>
      </c>
      <c r="C48" s="118"/>
      <c r="E48" s="119">
        <f t="shared" si="39"/>
        <v>2.6923076923076925E-2</v>
      </c>
      <c r="F48" s="119">
        <f t="shared" si="40"/>
        <v>-1.2074829931972789E-2</v>
      </c>
      <c r="G48" s="119">
        <f t="shared" si="41"/>
        <v>-3.2541322314049589E-2</v>
      </c>
      <c r="H48" s="119">
        <f t="shared" si="44"/>
        <v>-1.7838030681412772E-3</v>
      </c>
      <c r="I48" s="119">
        <f t="shared" si="45"/>
        <v>8.1661891117478513E-2</v>
      </c>
      <c r="J48" s="119">
        <f t="shared" si="46"/>
        <v>-0.17058628684995031</v>
      </c>
      <c r="K48" s="119">
        <f t="shared" si="47"/>
        <v>-3.0345659163987137E-2</v>
      </c>
      <c r="L48" s="119">
        <f t="shared" si="48"/>
        <v>0.12866347952608606</v>
      </c>
      <c r="M48" s="119">
        <f t="shared" si="49"/>
        <v>-7.980631276901004E-2</v>
      </c>
      <c r="N48" s="119">
        <f t="shared" si="50"/>
        <v>-9.5815408682049276E-3</v>
      </c>
      <c r="O48" s="119">
        <f t="shared" si="51"/>
        <v>5.5687203791469193E-2</v>
      </c>
      <c r="P48" s="119">
        <f t="shared" si="52"/>
        <v>-3.2378813400711214E-2</v>
      </c>
      <c r="S48" s="119"/>
      <c r="V48" s="116">
        <v>12</v>
      </c>
      <c r="W48" s="116" t="s">
        <v>45</v>
      </c>
      <c r="X48" s="123">
        <f>P38</f>
        <v>0.61904761904761907</v>
      </c>
      <c r="Y48" s="124">
        <f>RANK(X48,$X$37:$X$48,0)+COUNTIF($X$37:X48,X48)-1</f>
        <v>5</v>
      </c>
      <c r="Z48" s="118" t="str">
        <f t="shared" si="29"/>
        <v>December</v>
      </c>
      <c r="AA48" s="123">
        <f t="shared" si="30"/>
        <v>0.61904761904761907</v>
      </c>
      <c r="AB48" s="117" t="str">
        <f t="shared" si="31"/>
        <v>September</v>
      </c>
      <c r="AC48" s="123">
        <f t="shared" si="32"/>
        <v>0.38095238095238093</v>
      </c>
      <c r="AE48" s="117">
        <f t="shared" ref="AE48:AF48" si="60">S38</f>
        <v>40695</v>
      </c>
      <c r="AF48" s="119">
        <f t="shared" si="60"/>
        <v>-6.0617059891107078E-2</v>
      </c>
      <c r="AG48" s="120">
        <f>RANK(AF48,$AF$37:$AF$57,0)+COUNTIF($AF$37:AF48,AF48)-1</f>
        <v>13</v>
      </c>
      <c r="AH48" s="116">
        <v>12</v>
      </c>
      <c r="AI48" s="116">
        <f t="shared" si="34"/>
        <v>13</v>
      </c>
      <c r="AJ48" s="117">
        <f t="shared" si="35"/>
        <v>40695</v>
      </c>
      <c r="AK48" s="119">
        <f t="shared" si="36"/>
        <v>-6.0617059891107078E-2</v>
      </c>
      <c r="AL48" s="117">
        <f t="shared" si="37"/>
        <v>40330</v>
      </c>
      <c r="AM48" s="119">
        <f t="shared" si="38"/>
        <v>-3.9126963002395529E-2</v>
      </c>
    </row>
    <row r="49" spans="1:39" x14ac:dyDescent="0.25">
      <c r="A49" s="117">
        <v>37259</v>
      </c>
      <c r="B49" s="121" t="e">
        <f>VLOOKUP(A49,Sheet1!$B$2:$F$302,1,FALSE)</f>
        <v>#N/A</v>
      </c>
      <c r="E49" s="119">
        <f t="shared" si="39"/>
        <v>-2.7575020275750203E-2</v>
      </c>
      <c r="F49" s="119">
        <f t="shared" si="40"/>
        <v>9.8169717138103157E-2</v>
      </c>
      <c r="G49" s="119">
        <f t="shared" si="41"/>
        <v>6.6514633219308242E-2</v>
      </c>
      <c r="H49" s="119">
        <f t="shared" si="44"/>
        <v>7.0007107320540163E-2</v>
      </c>
      <c r="I49" s="119">
        <f t="shared" si="45"/>
        <v>-0.10904255319148937</v>
      </c>
      <c r="J49" s="119">
        <f t="shared" si="46"/>
        <v>6.488905463360059E-2</v>
      </c>
      <c r="K49" s="119">
        <f t="shared" si="47"/>
        <v>0.13544369486248053</v>
      </c>
      <c r="L49" s="119">
        <f t="shared" si="48"/>
        <v>7.0220868240670226E-2</v>
      </c>
      <c r="M49" s="119">
        <f t="shared" si="49"/>
        <v>-9.6246119108100478E-2</v>
      </c>
      <c r="N49" s="119">
        <f t="shared" si="50"/>
        <v>-2.9909176323207016E-2</v>
      </c>
      <c r="O49" s="119">
        <f t="shared" si="51"/>
        <v>-7.1174951581665591E-2</v>
      </c>
      <c r="P49" s="119">
        <f t="shared" si="52"/>
        <v>-2.3722943722943722E-2</v>
      </c>
      <c r="AE49" s="117">
        <f t="shared" ref="AE49:AF49" si="61">S39</f>
        <v>40330</v>
      </c>
      <c r="AF49" s="119">
        <f t="shared" si="61"/>
        <v>-3.9126963002395529E-2</v>
      </c>
      <c r="AG49" s="120">
        <f>RANK(AF49,$AF$37:$AF$57,0)+COUNTIF($AF$37:AF49,AF49)-1</f>
        <v>12</v>
      </c>
      <c r="AH49" s="116">
        <v>13</v>
      </c>
      <c r="AI49" s="116">
        <f t="shared" si="34"/>
        <v>12</v>
      </c>
      <c r="AJ49" s="117">
        <f t="shared" si="35"/>
        <v>40330</v>
      </c>
      <c r="AK49" s="119">
        <f t="shared" si="36"/>
        <v>-3.9126963002395529E-2</v>
      </c>
      <c r="AL49" s="117">
        <f t="shared" si="37"/>
        <v>40695</v>
      </c>
      <c r="AM49" s="119">
        <f t="shared" si="38"/>
        <v>-6.0617059891107078E-2</v>
      </c>
    </row>
    <row r="50" spans="1:39" x14ac:dyDescent="0.25">
      <c r="A50" s="117">
        <v>37260</v>
      </c>
      <c r="B50" s="121" t="e">
        <f>VLOOKUP(A50,Sheet1!$B$2:$F$302,1,FALSE)</f>
        <v>#N/A</v>
      </c>
      <c r="E50" s="119">
        <f t="shared" si="39"/>
        <v>1.2177650429799427E-2</v>
      </c>
      <c r="F50" s="119">
        <f t="shared" si="40"/>
        <v>-3.4488857446055891E-2</v>
      </c>
      <c r="G50" s="119">
        <f t="shared" si="41"/>
        <v>3.0884502923976608E-2</v>
      </c>
      <c r="H50" s="119">
        <f t="shared" si="44"/>
        <v>-1.2398157987956075E-2</v>
      </c>
      <c r="I50" s="119">
        <f t="shared" si="45"/>
        <v>-1.0783608914450037E-2</v>
      </c>
      <c r="J50" s="119">
        <f t="shared" si="46"/>
        <v>-6.0617059891107078E-2</v>
      </c>
      <c r="K50" s="119">
        <f t="shared" si="47"/>
        <v>4.7058823529411764E-2</v>
      </c>
      <c r="L50" s="119">
        <f t="shared" si="48"/>
        <v>7.247976453274467E-2</v>
      </c>
      <c r="M50" s="119">
        <f t="shared" si="49"/>
        <v>-0.18969072164948453</v>
      </c>
      <c r="N50" s="119">
        <f t="shared" si="50"/>
        <v>3.4856535600425079E-2</v>
      </c>
      <c r="O50" s="119">
        <f t="shared" si="51"/>
        <v>-6.950442113921447E-2</v>
      </c>
      <c r="P50" s="119">
        <f t="shared" si="52"/>
        <v>6.5740127950584606E-2</v>
      </c>
      <c r="AE50" s="117">
        <f t="shared" ref="AE50:AF50" si="62">S40</f>
        <v>39965</v>
      </c>
      <c r="AF50" s="119">
        <f t="shared" si="62"/>
        <v>-0.17284991568296795</v>
      </c>
      <c r="AG50" s="120">
        <f>RANK(AF50,$AF$37:$AF$57,0)+COUNTIF($AF$37:AF50,AF50)-1</f>
        <v>19</v>
      </c>
      <c r="AH50" s="116">
        <v>14</v>
      </c>
      <c r="AI50" s="116">
        <f t="shared" si="34"/>
        <v>19</v>
      </c>
      <c r="AJ50" s="117">
        <f t="shared" si="35"/>
        <v>39965</v>
      </c>
      <c r="AK50" s="119">
        <f t="shared" si="36"/>
        <v>-0.17284991568296795</v>
      </c>
      <c r="AL50" s="117">
        <f t="shared" si="37"/>
        <v>44348</v>
      </c>
      <c r="AM50" s="119">
        <f t="shared" si="38"/>
        <v>-9.2736705577172507E-2</v>
      </c>
    </row>
    <row r="51" spans="1:39" x14ac:dyDescent="0.25">
      <c r="A51" s="117">
        <v>37261</v>
      </c>
      <c r="B51" s="121" t="e">
        <f>VLOOKUP(A51,Sheet1!$B$2:$F$302,1,FALSE)</f>
        <v>#N/A</v>
      </c>
      <c r="E51" s="119">
        <f t="shared" si="39"/>
        <v>-0.12993812470252261</v>
      </c>
      <c r="F51" s="119">
        <f t="shared" si="40"/>
        <v>4.9986342529363563E-2</v>
      </c>
      <c r="G51" s="119">
        <f t="shared" si="41"/>
        <v>-2.5375453133091662E-2</v>
      </c>
      <c r="H51" s="119">
        <f t="shared" si="44"/>
        <v>6.2765957446808504E-2</v>
      </c>
      <c r="I51" s="119">
        <f t="shared" si="45"/>
        <v>-6.131131131131131E-2</v>
      </c>
      <c r="J51" s="119">
        <f t="shared" si="46"/>
        <v>-3.9126963002395529E-2</v>
      </c>
      <c r="K51" s="119">
        <f t="shared" si="47"/>
        <v>0.1111111111111111</v>
      </c>
      <c r="L51" s="119">
        <f t="shared" si="48"/>
        <v>6.979062811565304E-3</v>
      </c>
      <c r="M51" s="119">
        <f t="shared" si="49"/>
        <v>9.6606390884320034E-2</v>
      </c>
      <c r="N51" s="119">
        <f t="shared" si="50"/>
        <v>0.11804613297150611</v>
      </c>
      <c r="O51" s="119">
        <f t="shared" si="51"/>
        <v>2.4193548387096775E-3</v>
      </c>
      <c r="P51" s="119">
        <f t="shared" si="52"/>
        <v>0.12872083668543846</v>
      </c>
      <c r="AE51" s="117">
        <f t="shared" ref="AE51:AF51" si="63">S41</f>
        <v>39601</v>
      </c>
      <c r="AF51" s="119">
        <f t="shared" si="63"/>
        <v>0.15991156963890935</v>
      </c>
      <c r="AG51" s="120">
        <f>RANK(AF51,$AF$37:$AF$57,0)+COUNTIF($AF$37:AF51,AF51)-1</f>
        <v>1</v>
      </c>
      <c r="AH51" s="116">
        <v>15</v>
      </c>
      <c r="AI51" s="116">
        <f t="shared" si="34"/>
        <v>1</v>
      </c>
      <c r="AJ51" s="117">
        <f t="shared" si="35"/>
        <v>39601</v>
      </c>
      <c r="AK51" s="119">
        <f t="shared" si="36"/>
        <v>0.15991156963890935</v>
      </c>
      <c r="AL51" s="117">
        <f t="shared" si="37"/>
        <v>37774</v>
      </c>
      <c r="AM51" s="119">
        <f t="shared" si="38"/>
        <v>-0.1095890410958904</v>
      </c>
    </row>
    <row r="52" spans="1:39" x14ac:dyDescent="0.25">
      <c r="A52" s="118"/>
      <c r="B52" s="117">
        <f>IFERROR(B53,IFERROR(B54,IFERROR(B55,IFERROR(B56,IFERROR(B57,B57)))))</f>
        <v>36893</v>
      </c>
      <c r="E52" s="119">
        <f t="shared" si="39"/>
        <v>9.2687950566426366E-3</v>
      </c>
      <c r="F52" s="119">
        <f t="shared" si="40"/>
        <v>-0.10334190231362468</v>
      </c>
      <c r="G52" s="119">
        <f t="shared" si="41"/>
        <v>9.9307159353348731E-2</v>
      </c>
      <c r="H52" s="119">
        <f t="shared" si="44"/>
        <v>0.11169652265542676</v>
      </c>
      <c r="I52" s="119">
        <f t="shared" si="45"/>
        <v>0.12627824019024969</v>
      </c>
      <c r="J52" s="119">
        <f t="shared" si="46"/>
        <v>-0.17284991568296795</v>
      </c>
      <c r="K52" s="119">
        <f t="shared" si="47"/>
        <v>-1.017293997965412E-3</v>
      </c>
      <c r="L52" s="119">
        <f t="shared" si="48"/>
        <v>-2.2455089820359281E-2</v>
      </c>
      <c r="M52" s="119">
        <f t="shared" si="49"/>
        <v>-5.1419800460475826E-2</v>
      </c>
      <c r="N52" s="119">
        <f t="shared" si="50"/>
        <v>5.7583130575831303E-2</v>
      </c>
      <c r="O52" s="119">
        <f t="shared" si="51"/>
        <v>9.4992256066081568E-2</v>
      </c>
      <c r="P52" s="119">
        <f t="shared" si="52"/>
        <v>-9.4473311289560696E-3</v>
      </c>
      <c r="AE52" s="117">
        <f t="shared" ref="AE52:AF52" si="64">S42</f>
        <v>39234</v>
      </c>
      <c r="AF52" s="119">
        <f t="shared" si="64"/>
        <v>9.1950464396284834E-2</v>
      </c>
      <c r="AG52" s="120">
        <f>RANK(AF52,$AF$37:$AF$57,0)+COUNTIF($AF$37:AF52,AF52)-1</f>
        <v>3</v>
      </c>
      <c r="AH52" s="116">
        <v>16</v>
      </c>
      <c r="AI52" s="116">
        <f t="shared" si="34"/>
        <v>3</v>
      </c>
      <c r="AJ52" s="117">
        <f t="shared" si="35"/>
        <v>39234</v>
      </c>
      <c r="AK52" s="119">
        <f t="shared" si="36"/>
        <v>9.1950464396284834E-2</v>
      </c>
      <c r="AL52" s="117">
        <f t="shared" si="37"/>
        <v>44713</v>
      </c>
      <c r="AM52" s="119">
        <f t="shared" si="38"/>
        <v>-0.13587198103422729</v>
      </c>
    </row>
    <row r="53" spans="1:39" x14ac:dyDescent="0.25">
      <c r="A53" s="117">
        <v>36892</v>
      </c>
      <c r="B53" s="121" t="e">
        <f>VLOOKUP(A53,Sheet1!$B$2:$F$302,1,FALSE)</f>
        <v>#N/A</v>
      </c>
      <c r="E53" s="119">
        <f t="shared" si="39"/>
        <v>4.3389275480966022E-2</v>
      </c>
      <c r="F53" s="119">
        <f t="shared" si="40"/>
        <v>0.20486179180552833</v>
      </c>
      <c r="G53" s="119">
        <f t="shared" si="41"/>
        <v>-0.21952411994784876</v>
      </c>
      <c r="H53" s="119">
        <f t="shared" si="44"/>
        <v>0.12596401028277635</v>
      </c>
      <c r="I53" s="119">
        <f t="shared" si="45"/>
        <v>3.4522003034901369E-2</v>
      </c>
      <c r="J53" s="119">
        <f t="shared" si="46"/>
        <v>0.15991156963890935</v>
      </c>
      <c r="K53" s="119">
        <f t="shared" si="47"/>
        <v>-0.10842990950944595</v>
      </c>
      <c r="L53" s="119">
        <f t="shared" si="48"/>
        <v>-5.5297895112379591E-2</v>
      </c>
      <c r="M53" s="119">
        <f t="shared" si="49"/>
        <v>-0.19738863287250383</v>
      </c>
      <c r="N53" s="119">
        <f t="shared" si="50"/>
        <v>-0.11543019672908272</v>
      </c>
      <c r="O53" s="119">
        <f t="shared" si="51"/>
        <v>-5.0282333960742137E-2</v>
      </c>
      <c r="P53" s="119">
        <f t="shared" si="52"/>
        <v>0.11458629513790163</v>
      </c>
      <c r="AE53" s="117">
        <f t="shared" ref="AE53:AF53" si="65">S43</f>
        <v>38869</v>
      </c>
      <c r="AF53" s="119">
        <f t="shared" si="65"/>
        <v>7.2813442481688931E-2</v>
      </c>
      <c r="AG53" s="120">
        <f>RANK(AF53,$AF$37:$AF$57,0)+COUNTIF($AF$37:AF53,AF53)-1</f>
        <v>4</v>
      </c>
      <c r="AH53" s="116">
        <v>17</v>
      </c>
      <c r="AI53" s="116">
        <f t="shared" si="34"/>
        <v>4</v>
      </c>
      <c r="AJ53" s="117">
        <f t="shared" si="35"/>
        <v>38869</v>
      </c>
      <c r="AK53" s="119">
        <f t="shared" si="36"/>
        <v>7.2813442481688931E-2</v>
      </c>
      <c r="AL53" s="117">
        <f t="shared" si="37"/>
        <v>43252</v>
      </c>
      <c r="AM53" s="119">
        <f t="shared" si="38"/>
        <v>-0.13662006377238164</v>
      </c>
    </row>
    <row r="54" spans="1:39" x14ac:dyDescent="0.25">
      <c r="A54" s="117">
        <v>36893</v>
      </c>
      <c r="B54" s="121">
        <f>VLOOKUP(A54,Sheet1!$B$2:$F$302,1,FALSE)</f>
        <v>36893</v>
      </c>
      <c r="E54" s="119">
        <f t="shared" si="39"/>
        <v>3.5251798561151078E-2</v>
      </c>
      <c r="F54" s="119">
        <f t="shared" si="40"/>
        <v>9.4510076441973595E-2</v>
      </c>
      <c r="G54" s="119">
        <f t="shared" si="41"/>
        <v>-3.486529318541997E-2</v>
      </c>
      <c r="H54" s="119">
        <f t="shared" si="44"/>
        <v>-1.7845340383344351E-2</v>
      </c>
      <c r="I54" s="119">
        <f t="shared" si="45"/>
        <v>8.4398117014122392E-2</v>
      </c>
      <c r="J54" s="119">
        <f t="shared" si="46"/>
        <v>9.1950464396284834E-2</v>
      </c>
      <c r="K54" s="119">
        <f t="shared" si="47"/>
        <v>-3.2167042889390519E-2</v>
      </c>
      <c r="L54" s="119">
        <f t="shared" si="48"/>
        <v>2.5864574251671026E-2</v>
      </c>
      <c r="M54" s="119">
        <f t="shared" si="49"/>
        <v>0.1194240542066629</v>
      </c>
      <c r="N54" s="119">
        <f t="shared" si="50"/>
        <v>3.4543620776601107E-2</v>
      </c>
      <c r="O54" s="119">
        <f t="shared" si="51"/>
        <v>5.2118850462737461E-2</v>
      </c>
      <c r="P54" s="119">
        <f t="shared" si="52"/>
        <v>0.12093237941380106</v>
      </c>
      <c r="AE54" s="117">
        <f t="shared" ref="AE54:AF54" si="66">S44</f>
        <v>38504</v>
      </c>
      <c r="AF54" s="119">
        <f t="shared" si="66"/>
        <v>-1.5515330624307351E-2</v>
      </c>
      <c r="AG54" s="120">
        <f>RANK(AF54,$AF$37:$AF$57,0)+COUNTIF($AF$37:AF54,AF54)-1</f>
        <v>11</v>
      </c>
      <c r="AH54" s="116">
        <v>18</v>
      </c>
      <c r="AI54" s="116">
        <f t="shared" si="34"/>
        <v>11</v>
      </c>
      <c r="AJ54" s="117">
        <f t="shared" si="35"/>
        <v>38504</v>
      </c>
      <c r="AK54" s="119">
        <f t="shared" si="36"/>
        <v>-1.5515330624307351E-2</v>
      </c>
      <c r="AL54" s="117">
        <f t="shared" si="37"/>
        <v>41428</v>
      </c>
      <c r="AM54" s="119">
        <f t="shared" si="38"/>
        <v>-0.17058628684995031</v>
      </c>
    </row>
    <row r="55" spans="1:39" x14ac:dyDescent="0.25">
      <c r="A55" s="117">
        <v>36894</v>
      </c>
      <c r="B55" s="121" t="e">
        <f>VLOOKUP(A55,Sheet1!$B$2:$F$302,1,FALSE)</f>
        <v>#N/A</v>
      </c>
      <c r="E55" s="119">
        <f t="shared" si="39"/>
        <v>-3.8430420711974111E-2</v>
      </c>
      <c r="F55" s="119">
        <f t="shared" si="40"/>
        <v>1.6863406408094434E-3</v>
      </c>
      <c r="G55" s="119">
        <f t="shared" si="41"/>
        <v>-3.5849852382960776E-2</v>
      </c>
      <c r="H55" s="119">
        <f t="shared" si="44"/>
        <v>5.3461875547765117E-2</v>
      </c>
      <c r="I55" s="119">
        <f t="shared" si="45"/>
        <v>-2.9313232830820771E-2</v>
      </c>
      <c r="J55" s="119">
        <f t="shared" si="46"/>
        <v>7.2813442481688931E-2</v>
      </c>
      <c r="K55" s="119">
        <f t="shared" si="47"/>
        <v>-5.1778656126482213E-2</v>
      </c>
      <c r="L55" s="119">
        <f t="shared" si="48"/>
        <v>-7.2977481234361971E-2</v>
      </c>
      <c r="M55" s="119">
        <f t="shared" si="49"/>
        <v>-1.4401440144014401E-2</v>
      </c>
      <c r="N55" s="119">
        <f t="shared" si="50"/>
        <v>0.17724988579259937</v>
      </c>
      <c r="O55" s="119">
        <f t="shared" si="51"/>
        <v>6.4854368932038831E-2</v>
      </c>
      <c r="P55" s="119">
        <f t="shared" si="52"/>
        <v>1.639941690962099E-2</v>
      </c>
      <c r="AE55" s="117">
        <f t="shared" ref="AE55:AF55" si="67">S45</f>
        <v>38139</v>
      </c>
      <c r="AF55" s="119">
        <f t="shared" si="67"/>
        <v>-0.19202898550724637</v>
      </c>
      <c r="AG55" s="120">
        <f>RANK(AF55,$AF$37:$AF$57,0)+COUNTIF($AF$37:AF55,AF55)-1</f>
        <v>20</v>
      </c>
      <c r="AH55" s="116">
        <v>19</v>
      </c>
      <c r="AI55" s="116">
        <f t="shared" si="34"/>
        <v>20</v>
      </c>
      <c r="AJ55" s="117">
        <f t="shared" si="35"/>
        <v>38139</v>
      </c>
      <c r="AK55" s="119">
        <f t="shared" si="36"/>
        <v>-0.19202898550724637</v>
      </c>
      <c r="AL55" s="117">
        <f t="shared" si="37"/>
        <v>39965</v>
      </c>
      <c r="AM55" s="119">
        <f t="shared" si="38"/>
        <v>-0.17284991568296795</v>
      </c>
    </row>
    <row r="56" spans="1:39" x14ac:dyDescent="0.25">
      <c r="A56" s="117">
        <v>36895</v>
      </c>
      <c r="B56" s="121" t="e">
        <f>VLOOKUP(A56,Sheet1!$B$2:$F$302,1,FALSE)</f>
        <v>#N/A</v>
      </c>
      <c r="E56" s="119">
        <f t="shared" si="39"/>
        <v>-5.376838235294118E-2</v>
      </c>
      <c r="F56" s="119">
        <f t="shared" si="40"/>
        <v>0.20718098010674429</v>
      </c>
      <c r="G56" s="119">
        <f t="shared" si="41"/>
        <v>2.365415986949429E-2</v>
      </c>
      <c r="H56" s="119">
        <f t="shared" si="44"/>
        <v>-9.1269841269841275E-3</v>
      </c>
      <c r="I56" s="119">
        <f t="shared" si="45"/>
        <v>9.602249899558056E-2</v>
      </c>
      <c r="J56" s="119">
        <f t="shared" si="46"/>
        <v>-1.5515330624307351E-2</v>
      </c>
      <c r="K56" s="119">
        <f t="shared" si="47"/>
        <v>2.2710349962769917E-2</v>
      </c>
      <c r="L56" s="119">
        <f t="shared" si="48"/>
        <v>-0.13662581110310021</v>
      </c>
      <c r="M56" s="119">
        <f t="shared" si="49"/>
        <v>-4.418507711546478E-2</v>
      </c>
      <c r="N56" s="119">
        <f t="shared" si="50"/>
        <v>5.6743780008729813E-3</v>
      </c>
      <c r="O56" s="119">
        <f t="shared" si="51"/>
        <v>-3.125E-2</v>
      </c>
      <c r="P56" s="119">
        <f t="shared" si="52"/>
        <v>9.9462365591397844E-2</v>
      </c>
      <c r="AE56" s="117">
        <f t="shared" ref="AE56:AF56" si="68">S46</f>
        <v>37774</v>
      </c>
      <c r="AF56" s="119">
        <f t="shared" si="68"/>
        <v>-0.1095890410958904</v>
      </c>
      <c r="AG56" s="120">
        <f>RANK(AF56,$AF$37:$AF$57,0)+COUNTIF($AF$37:AF56,AF56)-1</f>
        <v>15</v>
      </c>
      <c r="AH56" s="116">
        <v>20</v>
      </c>
      <c r="AI56" s="116">
        <f t="shared" si="34"/>
        <v>15</v>
      </c>
      <c r="AJ56" s="117">
        <f t="shared" si="35"/>
        <v>37774</v>
      </c>
      <c r="AK56" s="119">
        <f t="shared" si="36"/>
        <v>-0.1095890410958904</v>
      </c>
      <c r="AL56" s="117">
        <f t="shared" si="37"/>
        <v>38139</v>
      </c>
      <c r="AM56" s="119">
        <f t="shared" si="38"/>
        <v>-0.19202898550724637</v>
      </c>
    </row>
    <row r="57" spans="1:39" x14ac:dyDescent="0.25">
      <c r="A57" s="117">
        <v>36896</v>
      </c>
      <c r="B57" s="121" t="e">
        <f>VLOOKUP(A57,Sheet1!$B$2:$F$302,1,FALSE)</f>
        <v>#N/A</v>
      </c>
      <c r="E57" s="119">
        <f t="shared" si="39"/>
        <v>3.4722222222222224E-2</v>
      </c>
      <c r="F57" s="119">
        <f t="shared" si="40"/>
        <v>0.15313653136531366</v>
      </c>
      <c r="G57" s="119">
        <f t="shared" si="41"/>
        <v>5.4863503843095678E-2</v>
      </c>
      <c r="H57" s="119">
        <f t="shared" si="44"/>
        <v>1.2999999999999999E-2</v>
      </c>
      <c r="I57" s="119">
        <f t="shared" si="45"/>
        <v>-0.1990159901599016</v>
      </c>
      <c r="J57" s="119">
        <f t="shared" si="46"/>
        <v>-0.19202898550724637</v>
      </c>
      <c r="K57" s="119">
        <f t="shared" si="47"/>
        <v>-0.15201192250372578</v>
      </c>
      <c r="L57" s="119">
        <f t="shared" si="48"/>
        <v>9.8511383537653235E-2</v>
      </c>
      <c r="M57" s="119">
        <f t="shared" si="49"/>
        <v>-0.15544871794871795</v>
      </c>
      <c r="N57" s="119">
        <f t="shared" si="50"/>
        <v>1.0895310279488394E-2</v>
      </c>
      <c r="O57" s="119">
        <f t="shared" si="51"/>
        <v>6.5882352941176473E-3</v>
      </c>
      <c r="P57" s="119">
        <f t="shared" si="52"/>
        <v>2.337540906965872E-2</v>
      </c>
      <c r="AE57" s="117">
        <f t="shared" ref="AE57:AF57" si="69">S47</f>
        <v>37410</v>
      </c>
      <c r="AF57" s="119">
        <f t="shared" si="69"/>
        <v>0</v>
      </c>
      <c r="AG57" s="120">
        <f>RANK(AF57,$AF$37:$AF$57,0)+COUNTIF($AF$37:AF57,AF57)-1</f>
        <v>10</v>
      </c>
      <c r="AH57" s="116">
        <v>21</v>
      </c>
      <c r="AI57" s="116">
        <f t="shared" si="34"/>
        <v>10</v>
      </c>
      <c r="AJ57" s="117">
        <f t="shared" si="35"/>
        <v>37410</v>
      </c>
      <c r="AK57" s="119">
        <f t="shared" si="36"/>
        <v>0</v>
      </c>
      <c r="AL57" s="117">
        <f t="shared" si="37"/>
        <v>41792</v>
      </c>
      <c r="AM57" s="119">
        <f t="shared" si="38"/>
        <v>-0.22227822580645162</v>
      </c>
    </row>
    <row r="58" spans="1:39" x14ac:dyDescent="0.25">
      <c r="A58" s="118"/>
      <c r="B58" s="117">
        <f>IFERROR(B59,IFERROR(B60,IFERROR(B61,IFERROR(B62,IFERROR(B63,B63)))))</f>
        <v>36528</v>
      </c>
      <c r="E58" s="119">
        <f t="shared" si="39"/>
        <v>-1.7699115044247787E-3</v>
      </c>
      <c r="F58" s="119">
        <f t="shared" si="40"/>
        <v>2.3131672597864767E-2</v>
      </c>
      <c r="G58" s="119">
        <f t="shared" si="41"/>
        <v>-4.3327556325823222E-3</v>
      </c>
      <c r="H58" s="119">
        <f t="shared" si="44"/>
        <v>9.0869565217391299E-2</v>
      </c>
      <c r="I58" s="119">
        <f t="shared" si="45"/>
        <v>-1.5987210231814548E-3</v>
      </c>
      <c r="J58" s="119">
        <f t="shared" si="46"/>
        <v>-0.1095890410958904</v>
      </c>
      <c r="K58" s="119">
        <f t="shared" si="47"/>
        <v>-7.8733031674208143E-2</v>
      </c>
      <c r="L58" s="119">
        <f t="shared" si="48"/>
        <v>0.15717092337917485</v>
      </c>
      <c r="M58" s="119">
        <f t="shared" si="49"/>
        <v>0.17272727272727273</v>
      </c>
      <c r="N58" s="119">
        <f t="shared" si="50"/>
        <v>0.17792543373938724</v>
      </c>
      <c r="O58" s="119">
        <f t="shared" si="51"/>
        <v>-5.46875E-2</v>
      </c>
      <c r="P58" s="119">
        <f t="shared" si="52"/>
        <v>4.61133069828722E-2</v>
      </c>
      <c r="AE58" s="117"/>
      <c r="AF58" s="119"/>
    </row>
    <row r="59" spans="1:39" x14ac:dyDescent="0.25">
      <c r="A59" s="117">
        <v>36526</v>
      </c>
      <c r="B59" s="121" t="e">
        <f>VLOOKUP(A59,Sheet1!$B$2:$F$302,1,FALSE)</f>
        <v>#N/A</v>
      </c>
      <c r="E59" s="119">
        <f t="shared" si="39"/>
        <v>1.9549763033175356E-2</v>
      </c>
      <c r="F59" s="119">
        <f t="shared" si="40"/>
        <v>2.3242300987797792E-2</v>
      </c>
      <c r="G59" s="119">
        <f t="shared" si="41"/>
        <v>8.1157775255391598E-2</v>
      </c>
      <c r="H59" s="119">
        <f t="shared" si="44"/>
        <v>-1.7368421052631578E-2</v>
      </c>
      <c r="I59" s="119">
        <f t="shared" si="45"/>
        <v>9.0568060021436234E-2</v>
      </c>
      <c r="J59" s="119">
        <f t="shared" si="46"/>
        <v>0</v>
      </c>
      <c r="K59" s="119">
        <f t="shared" si="47"/>
        <v>5.1960784313725493E-2</v>
      </c>
      <c r="L59" s="119">
        <f t="shared" si="48"/>
        <v>1.3959981386691484E-2</v>
      </c>
      <c r="M59" s="119">
        <f t="shared" si="49"/>
        <v>-9.5281306715063515E-3</v>
      </c>
      <c r="N59" s="119">
        <f t="shared" si="50"/>
        <v>3.8021071919377002E-2</v>
      </c>
      <c r="O59" s="119">
        <f t="shared" si="51"/>
        <v>2.2526501766784453E-2</v>
      </c>
      <c r="P59" s="119">
        <f t="shared" si="52"/>
        <v>-2.5021570319240724E-2</v>
      </c>
      <c r="AE59" s="117"/>
      <c r="AF59" s="119"/>
    </row>
    <row r="60" spans="1:39" x14ac:dyDescent="0.25">
      <c r="A60" s="117">
        <v>36527</v>
      </c>
      <c r="B60" s="121" t="e">
        <f>VLOOKUP(A60,Sheet1!$B$2:$F$302,1,FALSE)</f>
        <v>#N/A</v>
      </c>
      <c r="AE60" s="117"/>
      <c r="AF60" s="119"/>
    </row>
    <row r="61" spans="1:39" x14ac:dyDescent="0.25">
      <c r="A61" s="117">
        <v>36528</v>
      </c>
      <c r="B61" s="121">
        <f>VLOOKUP(A61,Sheet1!$B$2:$F$302,1,FALSE)</f>
        <v>36528</v>
      </c>
      <c r="AE61" s="117"/>
      <c r="AF61" s="119"/>
    </row>
    <row r="62" spans="1:39" x14ac:dyDescent="0.25">
      <c r="A62" s="117">
        <v>36529</v>
      </c>
      <c r="B62" s="121" t="e">
        <f>VLOOKUP(A62,Sheet1!$B$2:$F$302,1,FALSE)</f>
        <v>#N/A</v>
      </c>
      <c r="AE62" s="117"/>
      <c r="AF62" s="119"/>
    </row>
    <row r="63" spans="1:39" x14ac:dyDescent="0.25">
      <c r="A63" s="117">
        <v>36530</v>
      </c>
      <c r="B63" s="121" t="e">
        <f>VLOOKUP(A63,Sheet1!$B$2:$F$302,1,FALSE)</f>
        <v>#N/A</v>
      </c>
      <c r="AE63" s="117"/>
      <c r="AF63" s="119"/>
    </row>
  </sheetData>
  <sheetProtection algorithmName="SHA-512" hashValue="BjJAX/UYwwHOi90zzNf3Vl8Xe+/6I0Yj5HnoahBaApgYWhnIFw2Cb6cTonTlOCgxfz9tFlwyrl/YfvoJ4h3qqA==" saltValue="O+vkb5RaWjR71uWpF9GCYg==" spinCount="100000" sheet="1" objects="1" scenarios="1" selectLockedCells="1" selectUnlockedCells="1"/>
  <sortState ref="AC27:AC46">
    <sortCondition ref="AC27"/>
  </sortState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8"/>
  <sheetViews>
    <sheetView workbookViewId="0">
      <selection sqref="A1:XFD1048576"/>
    </sheetView>
  </sheetViews>
  <sheetFormatPr defaultColWidth="8.85546875" defaultRowHeight="15" x14ac:dyDescent="0.25"/>
  <cols>
    <col min="1" max="1" width="8.140625" style="125" customWidth="1"/>
    <col min="2" max="2" width="11.85546875" style="126" customWidth="1"/>
    <col min="3" max="3" width="10.5703125" style="127" customWidth="1"/>
    <col min="4" max="4" width="9.7109375" style="127" customWidth="1"/>
    <col min="5" max="5" width="9.85546875" style="127" customWidth="1"/>
    <col min="6" max="6" width="9.7109375" style="127" customWidth="1"/>
    <col min="7" max="7" width="4.7109375" style="122" customWidth="1"/>
    <col min="8" max="8" width="10.5703125" style="125" customWidth="1"/>
    <col min="9" max="9" width="9.42578125" style="125" customWidth="1"/>
    <col min="10" max="10" width="11.140625" style="125" customWidth="1"/>
    <col min="11" max="11" width="26.85546875" style="125" customWidth="1"/>
    <col min="12" max="12" width="13.28515625" style="125" customWidth="1"/>
    <col min="13" max="13" width="17" style="125" customWidth="1"/>
    <col min="14" max="14" width="24.42578125" style="125" customWidth="1"/>
    <col min="15" max="15" width="27.5703125" style="125" customWidth="1"/>
    <col min="16" max="16384" width="8.85546875" style="125"/>
  </cols>
  <sheetData>
    <row r="1" spans="1:15" x14ac:dyDescent="0.25">
      <c r="B1" s="126" t="s">
        <v>3</v>
      </c>
      <c r="C1" s="127" t="s">
        <v>0</v>
      </c>
      <c r="D1" s="127" t="s">
        <v>1</v>
      </c>
      <c r="E1" s="127" t="s">
        <v>2</v>
      </c>
      <c r="F1" s="127" t="s">
        <v>12</v>
      </c>
      <c r="H1" s="127"/>
      <c r="I1" s="127"/>
      <c r="J1" s="125" t="s">
        <v>4</v>
      </c>
      <c r="K1" s="125" t="s">
        <v>5</v>
      </c>
      <c r="L1" s="125" t="s">
        <v>6</v>
      </c>
      <c r="M1" s="125" t="s">
        <v>7</v>
      </c>
      <c r="N1" s="125" t="s">
        <v>9</v>
      </c>
      <c r="O1" s="125" t="s">
        <v>10</v>
      </c>
    </row>
    <row r="2" spans="1:15" x14ac:dyDescent="0.25">
      <c r="A2" s="125">
        <v>0</v>
      </c>
      <c r="B2" s="126">
        <f xml:space="preserve"> TRUNC(RTD("cqg.rtd",,"StudyData", $K$2, "Bar", "", "Time", $J$2,$A2, $O$2, "", "","False"))</f>
        <v>44958</v>
      </c>
      <c r="C2" s="127">
        <f xml:space="preserve"> RTD("cqg.rtd",,"StudyData", $K$2, "Bar", "", "Open", $J$2, $A2, $O$2,$N$2,,$L$2,$M$2)</f>
        <v>679.25</v>
      </c>
      <c r="D2" s="127">
        <f xml:space="preserve"> RTD("cqg.rtd",,"StudyData", $K$2, "Bar", "", "High", $J$2, $A2, $O$2,$N$2,,$L$2,$M$2)</f>
        <v>686</v>
      </c>
      <c r="E2" s="127">
        <f xml:space="preserve"> RTD("cqg.rtd",,"StudyData", $K$2, "Bar", "", "Low", $J$2, $A2, $O$2,$N$2,,$L$2,$M$2)</f>
        <v>671.5</v>
      </c>
      <c r="F2" s="127">
        <f xml:space="preserve"> RTD("cqg.rtd",,"StudyData", $K$2, "Bar", "", "Close", $J$2, $A2, $O$2,$N$2,,$L$2,$M$2)</f>
        <v>676.5</v>
      </c>
      <c r="H2" s="128"/>
      <c r="I2" s="127"/>
      <c r="J2" s="125" t="s">
        <v>60</v>
      </c>
      <c r="K2" s="125" t="str">
        <f>MainDisplay!I7</f>
        <v>ZCE</v>
      </c>
      <c r="L2" s="125" t="b">
        <v>0</v>
      </c>
      <c r="M2" s="125" t="s">
        <v>8</v>
      </c>
      <c r="O2" s="125" t="s">
        <v>11</v>
      </c>
    </row>
    <row r="3" spans="1:15" x14ac:dyDescent="0.25">
      <c r="A3" s="125">
        <f>A2-1</f>
        <v>-1</v>
      </c>
      <c r="B3" s="126">
        <f xml:space="preserve"> TRUNC(RTD("cqg.rtd",,"StudyData", $K$2, "Bar", "", "Time", $J$2,$A3, $O$2, "", "","False"))</f>
        <v>44929</v>
      </c>
      <c r="C3" s="127">
        <f xml:space="preserve"> RTD("cqg.rtd",,"StudyData", $K$2, "Bar", "", "Open", $J$2, $A3, $O$2,$N$2,,$L$2,$M$2)</f>
        <v>677.25</v>
      </c>
      <c r="D3" s="127">
        <f xml:space="preserve"> RTD("cqg.rtd",,"StudyData", $K$2, "Bar", "", "High", $J$2, $A3, $O$2,$N$2,,$L$2,$M$2)</f>
        <v>688.75</v>
      </c>
      <c r="E3" s="127">
        <f xml:space="preserve"> RTD("cqg.rtd",,"StudyData", $K$2, "Bar", "", "Low", $J$2, $A3, $O$2,$N$2,,$L$2,$M$2)</f>
        <v>648.25</v>
      </c>
      <c r="F3" s="127">
        <f xml:space="preserve"> RTD("cqg.rtd",,"StudyData", $K$2, "Bar", "", "Close", $J$2, $A3, $O$2,$N$2,,$L$2,$M$2)</f>
        <v>679.75</v>
      </c>
      <c r="H3" s="128"/>
      <c r="I3" s="122"/>
    </row>
    <row r="4" spans="1:15" x14ac:dyDescent="0.25">
      <c r="A4" s="125">
        <f t="shared" ref="A4:A67" si="0">A3-1</f>
        <v>-2</v>
      </c>
      <c r="B4" s="126">
        <f xml:space="preserve"> TRUNC(RTD("cqg.rtd",,"StudyData", $K$2, "Bar", "", "Time", $J$2,$A4, $O$2, "", "","False"))</f>
        <v>44896</v>
      </c>
      <c r="C4" s="127">
        <f xml:space="preserve"> RTD("cqg.rtd",,"StudyData", $K$2, "Bar", "", "Open", $J$2, $A4, $O$2,$N$2,,$L$2,$M$2)</f>
        <v>666.75</v>
      </c>
      <c r="D4" s="127">
        <f xml:space="preserve"> RTD("cqg.rtd",,"StudyData", $K$2, "Bar", "", "High", $J$2, $A4, $O$2,$N$2,,$L$2,$M$2)</f>
        <v>685</v>
      </c>
      <c r="E4" s="127">
        <f xml:space="preserve"> RTD("cqg.rtd",,"StudyData", $K$2, "Bar", "", "Low", $J$2, $A4, $O$2,$N$2,,$L$2,$M$2)</f>
        <v>635</v>
      </c>
      <c r="F4" s="127">
        <f xml:space="preserve"> RTD("cqg.rtd",,"StudyData", $K$2, "Bar", "", "Close", $J$2, $A4, $O$2,$N$2,,$L$2,$M$2)</f>
        <v>678.5</v>
      </c>
      <c r="H4" s="128"/>
      <c r="I4" s="122"/>
      <c r="K4" s="129"/>
    </row>
    <row r="5" spans="1:15" x14ac:dyDescent="0.25">
      <c r="A5" s="125">
        <f t="shared" si="0"/>
        <v>-3</v>
      </c>
      <c r="B5" s="126">
        <f xml:space="preserve"> TRUNC(RTD("cqg.rtd",,"StudyData", $K$2, "Bar", "", "Time", $J$2,$A5, $O$2, "", "","False"))</f>
        <v>44866</v>
      </c>
      <c r="C5" s="127">
        <f xml:space="preserve"> RTD("cqg.rtd",,"StudyData", $K$2, "Bar", "", "Open", $J$2, $A5, $O$2,$N$2,,$L$2,$M$2)</f>
        <v>689</v>
      </c>
      <c r="D5" s="127">
        <f xml:space="preserve"> RTD("cqg.rtd",,"StudyData", $K$2, "Bar", "", "High", $J$2, $A5, $O$2,$N$2,,$L$2,$M$2)</f>
        <v>698.5</v>
      </c>
      <c r="E5" s="127">
        <f xml:space="preserve"> RTD("cqg.rtd",,"StudyData", $K$2, "Bar", "", "Low", $J$2, $A5, $O$2,$N$2,,$L$2,$M$2)</f>
        <v>651.25</v>
      </c>
      <c r="F5" s="127">
        <f xml:space="preserve"> RTD("cqg.rtd",,"StudyData", $K$2, "Bar", "", "Close", $J$2, $A5, $O$2,$N$2,,$L$2,$M$2)</f>
        <v>667</v>
      </c>
      <c r="H5" s="128"/>
      <c r="I5" s="122"/>
    </row>
    <row r="6" spans="1:15" x14ac:dyDescent="0.25">
      <c r="A6" s="125">
        <f t="shared" si="0"/>
        <v>-4</v>
      </c>
      <c r="B6" s="126">
        <f xml:space="preserve"> TRUNC(RTD("cqg.rtd",,"StudyData", $K$2, "Bar", "", "Time", $J$2,$A6, $O$2, "", "","False"))</f>
        <v>44837</v>
      </c>
      <c r="C6" s="127">
        <f xml:space="preserve"> RTD("cqg.rtd",,"StudyData", $K$2, "Bar", "", "Open", $J$2, $A6, $O$2,$N$2,,$L$2,$M$2)</f>
        <v>680</v>
      </c>
      <c r="D6" s="127">
        <f xml:space="preserve"> RTD("cqg.rtd",,"StudyData", $K$2, "Bar", "", "High", $J$2, $A6, $O$2,$N$2,,$L$2,$M$2)</f>
        <v>706.5</v>
      </c>
      <c r="E6" s="127">
        <f xml:space="preserve"> RTD("cqg.rtd",,"StudyData", $K$2, "Bar", "", "Low", $J$2, $A6, $O$2,$N$2,,$L$2,$M$2)</f>
        <v>671.5</v>
      </c>
      <c r="F6" s="127">
        <f xml:space="preserve"> RTD("cqg.rtd",,"StudyData", $K$2, "Bar", "", "Close", $J$2, $A6, $O$2,$N$2,,$L$2,$M$2)</f>
        <v>691.5</v>
      </c>
      <c r="H6" s="128"/>
      <c r="I6" s="122"/>
    </row>
    <row r="7" spans="1:15" x14ac:dyDescent="0.25">
      <c r="A7" s="125">
        <f t="shared" si="0"/>
        <v>-5</v>
      </c>
      <c r="B7" s="126">
        <f xml:space="preserve"> TRUNC(RTD("cqg.rtd",,"StudyData", $K$2, "Bar", "", "Time", $J$2,$A7, $O$2, "", "","False"))</f>
        <v>44805</v>
      </c>
      <c r="C7" s="127">
        <f xml:space="preserve"> RTD("cqg.rtd",,"StudyData", $K$2, "Bar", "", "Open", $J$2, $A7, $O$2,$N$2,,$L$2,$M$2)</f>
        <v>670</v>
      </c>
      <c r="D7" s="127">
        <f xml:space="preserve"> RTD("cqg.rtd",,"StudyData", $K$2, "Bar", "", "High", $J$2, $A7, $O$2,$N$2,,$L$2,$M$2)</f>
        <v>699.5</v>
      </c>
      <c r="E7" s="127">
        <f xml:space="preserve"> RTD("cqg.rtd",,"StudyData", $K$2, "Bar", "", "Low", $J$2, $A7, $O$2,$N$2,,$L$2,$M$2)</f>
        <v>654</v>
      </c>
      <c r="F7" s="127">
        <f xml:space="preserve"> RTD("cqg.rtd",,"StudyData", $K$2, "Bar", "", "Close", $J$2, $A7, $O$2,$N$2,,$L$2,$M$2)</f>
        <v>677.5</v>
      </c>
      <c r="H7" s="128"/>
      <c r="I7" s="122"/>
    </row>
    <row r="8" spans="1:15" x14ac:dyDescent="0.25">
      <c r="A8" s="125">
        <f t="shared" si="0"/>
        <v>-6</v>
      </c>
      <c r="B8" s="126">
        <f xml:space="preserve"> TRUNC(RTD("cqg.rtd",,"StudyData", $K$2, "Bar", "", "Time", $J$2,$A8, $O$2, "", "","False"))</f>
        <v>44774</v>
      </c>
      <c r="C8" s="127">
        <f xml:space="preserve"> RTD("cqg.rtd",,"StudyData", $K$2, "Bar", "", "Open", $J$2, $A8, $O$2,$N$2,,$L$2,$M$2)</f>
        <v>623.75</v>
      </c>
      <c r="D8" s="127">
        <f xml:space="preserve"> RTD("cqg.rtd",,"StudyData", $K$2, "Bar", "", "High", $J$2, $A8, $O$2,$N$2,,$L$2,$M$2)</f>
        <v>683.75</v>
      </c>
      <c r="E8" s="127">
        <f xml:space="preserve"> RTD("cqg.rtd",,"StudyData", $K$2, "Bar", "", "Low", $J$2, $A8, $O$2,$N$2,,$L$2,$M$2)</f>
        <v>587.5</v>
      </c>
      <c r="F8" s="127">
        <f xml:space="preserve"> RTD("cqg.rtd",,"StudyData", $K$2, "Bar", "", "Close", $J$2, $A8, $O$2,$N$2,,$L$2,$M$2)</f>
        <v>670.5</v>
      </c>
      <c r="H8" s="128"/>
      <c r="I8" s="122"/>
      <c r="J8" s="126"/>
    </row>
    <row r="9" spans="1:15" x14ac:dyDescent="0.25">
      <c r="A9" s="125">
        <f t="shared" si="0"/>
        <v>-7</v>
      </c>
      <c r="B9" s="126">
        <f xml:space="preserve"> TRUNC(RTD("cqg.rtd",,"StudyData", $K$2, "Bar", "", "Time", $J$2,$A9, $O$2, "", "","False"))</f>
        <v>44743</v>
      </c>
      <c r="C9" s="127">
        <f xml:space="preserve"> RTD("cqg.rtd",,"StudyData", $K$2, "Bar", "", "Open", $J$2, $A9, $O$2,$N$2,,$L$2,$M$2)</f>
        <v>625</v>
      </c>
      <c r="D9" s="127">
        <f xml:space="preserve"> RTD("cqg.rtd",,"StudyData", $K$2, "Bar", "", "High", $J$2, $A9, $O$2,$N$2,,$L$2,$M$2)</f>
        <v>658.5</v>
      </c>
      <c r="E9" s="127">
        <f xml:space="preserve"> RTD("cqg.rtd",,"StudyData", $K$2, "Bar", "", "Low", $J$2, $A9, $O$2,$N$2,,$L$2,$M$2)</f>
        <v>561.75</v>
      </c>
      <c r="F9" s="127">
        <f xml:space="preserve"> RTD("cqg.rtd",,"StudyData", $K$2, "Bar", "", "Close", $J$2, $A9, $O$2,$N$2,,$L$2,$M$2)</f>
        <v>620</v>
      </c>
      <c r="H9" s="128"/>
      <c r="I9" s="122"/>
    </row>
    <row r="10" spans="1:15" x14ac:dyDescent="0.25">
      <c r="A10" s="125">
        <f t="shared" si="0"/>
        <v>-8</v>
      </c>
      <c r="B10" s="126">
        <f xml:space="preserve"> TRUNC(RTD("cqg.rtd",,"StudyData", $K$2, "Bar", "", "Time", $J$2,$A10, $O$2, "", "","False"))</f>
        <v>44713</v>
      </c>
      <c r="C10" s="127">
        <f xml:space="preserve"> RTD("cqg.rtd",,"StudyData", $K$2, "Bar", "", "Open", $J$2, $A10, $O$2,$N$2,,$L$2,$M$2)</f>
        <v>753.75</v>
      </c>
      <c r="D10" s="127">
        <f xml:space="preserve"> RTD("cqg.rtd",,"StudyData", $K$2, "Bar", "", "High", $J$2, $A10, $O$2,$N$2,,$L$2,$M$2)</f>
        <v>800</v>
      </c>
      <c r="E10" s="127">
        <f xml:space="preserve"> RTD("cqg.rtd",,"StudyData", $K$2, "Bar", "", "Low", $J$2, $A10, $O$2,$N$2,,$L$2,$M$2)</f>
        <v>618.75</v>
      </c>
      <c r="F10" s="127">
        <f xml:space="preserve"> RTD("cqg.rtd",,"StudyData", $K$2, "Bar", "", "Close", $J$2, $A10, $O$2,$N$2,,$L$2,$M$2)</f>
        <v>619.75</v>
      </c>
      <c r="H10" s="128"/>
      <c r="I10" s="122"/>
    </row>
    <row r="11" spans="1:15" x14ac:dyDescent="0.25">
      <c r="A11" s="125">
        <f t="shared" si="0"/>
        <v>-9</v>
      </c>
      <c r="B11" s="126">
        <f xml:space="preserve"> TRUNC(RTD("cqg.rtd",,"StudyData", $K$2, "Bar", "", "Time", $J$2,$A11, $O$2, "", "","False"))</f>
        <v>44683</v>
      </c>
      <c r="C11" s="127">
        <f xml:space="preserve"> RTD("cqg.rtd",,"StudyData", $K$2, "Bar", "", "Open", $J$2, $A11, $O$2,$N$2,,$L$2,$M$2)</f>
        <v>805</v>
      </c>
      <c r="D11" s="127">
        <f xml:space="preserve"> RTD("cqg.rtd",,"StudyData", $K$2, "Bar", "", "High", $J$2, $A11, $O$2,$N$2,,$L$2,$M$2)</f>
        <v>813.75</v>
      </c>
      <c r="E11" s="127">
        <f xml:space="preserve"> RTD("cqg.rtd",,"StudyData", $K$2, "Bar", "", "Low", $J$2, $A11, $O$2,$N$2,,$L$2,$M$2)</f>
        <v>747.25</v>
      </c>
      <c r="F11" s="127">
        <f xml:space="preserve"> RTD("cqg.rtd",,"StudyData", $K$2, "Bar", "", "Close", $J$2, $A11, $O$2,$N$2,,$L$2,$M$2)</f>
        <v>753.5</v>
      </c>
      <c r="H11" s="128"/>
      <c r="I11" s="122"/>
    </row>
    <row r="12" spans="1:15" x14ac:dyDescent="0.25">
      <c r="A12" s="125">
        <f t="shared" si="0"/>
        <v>-10</v>
      </c>
      <c r="B12" s="126">
        <f xml:space="preserve"> TRUNC(RTD("cqg.rtd",,"StudyData", $K$2, "Bar", "", "Time", $J$2,$A12, $O$2, "", "","False"))</f>
        <v>44652</v>
      </c>
      <c r="C12" s="127">
        <f xml:space="preserve"> RTD("cqg.rtd",,"StudyData", $K$2, "Bar", "", "Open", $J$2, $A12, $O$2,$N$2,,$L$2,$M$2)</f>
        <v>748.5</v>
      </c>
      <c r="D12" s="127">
        <f xml:space="preserve"> RTD("cqg.rtd",,"StudyData", $K$2, "Bar", "", "High", $J$2, $A12, $O$2,$N$2,,$L$2,$M$2)</f>
        <v>824.5</v>
      </c>
      <c r="E12" s="127">
        <f xml:space="preserve"> RTD("cqg.rtd",,"StudyData", $K$2, "Bar", "", "Low", $J$2, $A12, $O$2,$N$2,,$L$2,$M$2)</f>
        <v>730.25</v>
      </c>
      <c r="F12" s="127">
        <f xml:space="preserve"> RTD("cqg.rtd",,"StudyData", $K$2, "Bar", "", "Close", $J$2, $A12, $O$2,$N$2,,$L$2,$M$2)</f>
        <v>813.5</v>
      </c>
      <c r="H12" s="128"/>
      <c r="I12" s="122"/>
    </row>
    <row r="13" spans="1:15" x14ac:dyDescent="0.25">
      <c r="A13" s="125">
        <f t="shared" si="0"/>
        <v>-11</v>
      </c>
      <c r="B13" s="126">
        <f xml:space="preserve"> TRUNC(RTD("cqg.rtd",,"StudyData", $K$2, "Bar", "", "Time", $J$2,$A13, $O$2, "", "","False"))</f>
        <v>44621</v>
      </c>
      <c r="C13" s="127">
        <f xml:space="preserve"> RTD("cqg.rtd",,"StudyData", $K$2, "Bar", "", "Open", $J$2, $A13, $O$2,$N$2,,$L$2,$M$2)</f>
        <v>694.25</v>
      </c>
      <c r="D13" s="127">
        <f xml:space="preserve"> RTD("cqg.rtd",,"StudyData", $K$2, "Bar", "", "High", $J$2, $A13, $O$2,$N$2,,$L$2,$M$2)</f>
        <v>782.75</v>
      </c>
      <c r="E13" s="127">
        <f xml:space="preserve"> RTD("cqg.rtd",,"StudyData", $K$2, "Bar", "", "Low", $J$2, $A13, $O$2,$N$2,,$L$2,$M$2)</f>
        <v>692.75</v>
      </c>
      <c r="F13" s="127">
        <f xml:space="preserve"> RTD("cqg.rtd",,"StudyData", $K$2, "Bar", "", "Close", $J$2, $A13, $O$2,$N$2,,$L$2,$M$2)</f>
        <v>748.75</v>
      </c>
      <c r="H13" s="128"/>
      <c r="I13" s="122"/>
    </row>
    <row r="14" spans="1:15" x14ac:dyDescent="0.25">
      <c r="A14" s="125">
        <f t="shared" si="0"/>
        <v>-12</v>
      </c>
      <c r="B14" s="126">
        <f xml:space="preserve"> TRUNC(RTD("cqg.rtd",,"StudyData", $K$2, "Bar", "", "Time", $J$2,$A14, $O$2, "", "","False"))</f>
        <v>44593</v>
      </c>
      <c r="C14" s="127">
        <f xml:space="preserve"> RTD("cqg.rtd",,"StudyData", $K$2, "Bar", "", "Open", $J$2, $A14, $O$2,$N$2,,$L$2,$M$2)</f>
        <v>626</v>
      </c>
      <c r="D14" s="127">
        <f xml:space="preserve"> RTD("cqg.rtd",,"StudyData", $K$2, "Bar", "", "High", $J$2, $A14, $O$2,$N$2,,$L$2,$M$2)</f>
        <v>716.25</v>
      </c>
      <c r="E14" s="127">
        <f xml:space="preserve"> RTD("cqg.rtd",,"StudyData", $K$2, "Bar", "", "Low", $J$2, $A14, $O$2,$N$2,,$L$2,$M$2)</f>
        <v>610.25</v>
      </c>
      <c r="F14" s="127">
        <f xml:space="preserve"> RTD("cqg.rtd",,"StudyData", $K$2, "Bar", "", "Close", $J$2, $A14, $O$2,$N$2,,$L$2,$M$2)</f>
        <v>690.75</v>
      </c>
      <c r="H14" s="128"/>
      <c r="I14" s="122"/>
    </row>
    <row r="15" spans="1:15" x14ac:dyDescent="0.25">
      <c r="A15" s="125">
        <f t="shared" si="0"/>
        <v>-13</v>
      </c>
      <c r="B15" s="126">
        <f xml:space="preserve"> TRUNC(RTD("cqg.rtd",,"StudyData", $K$2, "Bar", "", "Time", $J$2,$A15, $O$2, "", "","False"))</f>
        <v>44564</v>
      </c>
      <c r="C15" s="127">
        <f xml:space="preserve"> RTD("cqg.rtd",,"StudyData", $K$2, "Bar", "", "Open", $J$2, $A15, $O$2,$N$2,,$L$2,$M$2)</f>
        <v>599</v>
      </c>
      <c r="D15" s="127">
        <f xml:space="preserve"> RTD("cqg.rtd",,"StudyData", $K$2, "Bar", "", "High", $J$2, $A15, $O$2,$N$2,,$L$2,$M$2)</f>
        <v>642.5</v>
      </c>
      <c r="E15" s="127">
        <f xml:space="preserve"> RTD("cqg.rtd",,"StudyData", $K$2, "Bar", "", "Low", $J$2, $A15, $O$2,$N$2,,$L$2,$M$2)</f>
        <v>584.75</v>
      </c>
      <c r="F15" s="127">
        <f xml:space="preserve"> RTD("cqg.rtd",,"StudyData", $K$2, "Bar", "", "Close", $J$2, $A15, $O$2,$N$2,,$L$2,$M$2)</f>
        <v>626</v>
      </c>
      <c r="H15" s="128"/>
      <c r="I15" s="122"/>
    </row>
    <row r="16" spans="1:15" x14ac:dyDescent="0.25">
      <c r="A16" s="125">
        <f t="shared" si="0"/>
        <v>-14</v>
      </c>
      <c r="B16" s="126">
        <f xml:space="preserve"> TRUNC(RTD("cqg.rtd",,"StudyData", $K$2, "Bar", "", "Time", $J$2,$A16, $O$2, "", "","False"))</f>
        <v>44531</v>
      </c>
      <c r="C16" s="127">
        <f xml:space="preserve"> RTD("cqg.rtd",,"StudyData", $K$2, "Bar", "", "Open", $J$2, $A16, $O$2,$N$2,,$L$2,$M$2)</f>
        <v>568.75</v>
      </c>
      <c r="D16" s="127">
        <f xml:space="preserve"> RTD("cqg.rtd",,"StudyData", $K$2, "Bar", "", "High", $J$2, $A16, $O$2,$N$2,,$L$2,$M$2)</f>
        <v>617.75</v>
      </c>
      <c r="E16" s="127">
        <f xml:space="preserve"> RTD("cqg.rtd",,"StudyData", $K$2, "Bar", "", "Low", $J$2, $A16, $O$2,$N$2,,$L$2,$M$2)</f>
        <v>567.25</v>
      </c>
      <c r="F16" s="127">
        <f xml:space="preserve"> RTD("cqg.rtd",,"StudyData", $K$2, "Bar", "", "Close", $J$2, $A16, $O$2,$N$2,,$L$2,$M$2)</f>
        <v>593.25</v>
      </c>
      <c r="H16" s="128"/>
      <c r="I16" s="122"/>
    </row>
    <row r="17" spans="1:9" x14ac:dyDescent="0.25">
      <c r="A17" s="125">
        <f t="shared" si="0"/>
        <v>-15</v>
      </c>
      <c r="B17" s="126">
        <f xml:space="preserve"> TRUNC(RTD("cqg.rtd",,"StudyData", $K$2, "Bar", "", "Time", $J$2,$A17, $O$2, "", "","False"))</f>
        <v>44501</v>
      </c>
      <c r="C17" s="127">
        <f xml:space="preserve"> RTD("cqg.rtd",,"StudyData", $K$2, "Bar", "", "Open", $J$2, $A17, $O$2,$N$2,,$L$2,$M$2)</f>
        <v>568</v>
      </c>
      <c r="D17" s="127">
        <f xml:space="preserve"> RTD("cqg.rtd",,"StudyData", $K$2, "Bar", "", "High", $J$2, $A17, $O$2,$N$2,,$L$2,$M$2)</f>
        <v>596.75</v>
      </c>
      <c r="E17" s="127">
        <f xml:space="preserve"> RTD("cqg.rtd",,"StudyData", $K$2, "Bar", "", "Low", $J$2, $A17, $O$2,$N$2,,$L$2,$M$2)</f>
        <v>547.75</v>
      </c>
      <c r="F17" s="127">
        <f xml:space="preserve"> RTD("cqg.rtd",,"StudyData", $K$2, "Bar", "", "Close", $J$2, $A17, $O$2,$N$2,,$L$2,$M$2)</f>
        <v>567.5</v>
      </c>
      <c r="H17" s="128"/>
      <c r="I17" s="122"/>
    </row>
    <row r="18" spans="1:9" x14ac:dyDescent="0.25">
      <c r="A18" s="125">
        <f t="shared" si="0"/>
        <v>-16</v>
      </c>
      <c r="B18" s="126">
        <f xml:space="preserve"> TRUNC(RTD("cqg.rtd",,"StudyData", $K$2, "Bar", "", "Time", $J$2,$A18, $O$2, "", "","False"))</f>
        <v>44470</v>
      </c>
      <c r="C18" s="127">
        <f xml:space="preserve"> RTD("cqg.rtd",,"StudyData", $K$2, "Bar", "", "Open", $J$2, $A18, $O$2,$N$2,,$L$2,$M$2)</f>
        <v>536.75</v>
      </c>
      <c r="D18" s="127">
        <f xml:space="preserve"> RTD("cqg.rtd",,"StudyData", $K$2, "Bar", "", "High", $J$2, $A18, $O$2,$N$2,,$L$2,$M$2)</f>
        <v>569.25</v>
      </c>
      <c r="E18" s="127">
        <f xml:space="preserve"> RTD("cqg.rtd",,"StudyData", $K$2, "Bar", "", "Low", $J$2, $A18, $O$2,$N$2,,$L$2,$M$2)</f>
        <v>506.75</v>
      </c>
      <c r="F18" s="127">
        <f xml:space="preserve"> RTD("cqg.rtd",,"StudyData", $K$2, "Bar", "", "Close", $J$2, $A18, $O$2,$N$2,,$L$2,$M$2)</f>
        <v>568.25</v>
      </c>
      <c r="H18" s="128"/>
      <c r="I18" s="122"/>
    </row>
    <row r="19" spans="1:9" x14ac:dyDescent="0.25">
      <c r="A19" s="125">
        <f t="shared" si="0"/>
        <v>-17</v>
      </c>
      <c r="B19" s="126">
        <f xml:space="preserve"> TRUNC(RTD("cqg.rtd",,"StudyData", $K$2, "Bar", "", "Time", $J$2,$A19, $O$2, "", "","False"))</f>
        <v>44440</v>
      </c>
      <c r="C19" s="127">
        <f xml:space="preserve"> RTD("cqg.rtd",,"StudyData", $K$2, "Bar", "", "Open", $J$2, $A19, $O$2,$N$2,,$L$2,$M$2)</f>
        <v>534.75</v>
      </c>
      <c r="D19" s="127">
        <f xml:space="preserve"> RTD("cqg.rtd",,"StudyData", $K$2, "Bar", "", "High", $J$2, $A19, $O$2,$N$2,,$L$2,$M$2)</f>
        <v>548.5</v>
      </c>
      <c r="E19" s="127">
        <f xml:space="preserve"> RTD("cqg.rtd",,"StudyData", $K$2, "Bar", "", "Low", $J$2, $A19, $O$2,$N$2,,$L$2,$M$2)</f>
        <v>497.5</v>
      </c>
      <c r="F19" s="127">
        <f xml:space="preserve"> RTD("cqg.rtd",,"StudyData", $K$2, "Bar", "", "Close", $J$2, $A19, $O$2,$N$2,,$L$2,$M$2)</f>
        <v>536.75</v>
      </c>
      <c r="H19" s="128"/>
      <c r="I19" s="122"/>
    </row>
    <row r="20" spans="1:9" x14ac:dyDescent="0.25">
      <c r="A20" s="125">
        <f t="shared" si="0"/>
        <v>-18</v>
      </c>
      <c r="B20" s="126">
        <f xml:space="preserve"> TRUNC(RTD("cqg.rtd",,"StudyData", $K$2, "Bar", "", "Time", $J$2,$A20, $O$2, "", "","False"))</f>
        <v>44410</v>
      </c>
      <c r="C20" s="127">
        <f xml:space="preserve"> RTD("cqg.rtd",,"StudyData", $K$2, "Bar", "", "Open", $J$2, $A20, $O$2,$N$2,,$L$2,$M$2)</f>
        <v>545</v>
      </c>
      <c r="D20" s="127">
        <f xml:space="preserve"> RTD("cqg.rtd",,"StudyData", $K$2, "Bar", "", "High", $J$2, $A20, $O$2,$N$2,,$L$2,$M$2)</f>
        <v>594.25</v>
      </c>
      <c r="E20" s="127">
        <f xml:space="preserve"> RTD("cqg.rtd",,"StudyData", $K$2, "Bar", "", "Low", $J$2, $A20, $O$2,$N$2,,$L$2,$M$2)</f>
        <v>525.25</v>
      </c>
      <c r="F20" s="127">
        <f xml:space="preserve"> RTD("cqg.rtd",,"StudyData", $K$2, "Bar", "", "Close", $J$2, $A20, $O$2,$N$2,,$L$2,$M$2)</f>
        <v>534.25</v>
      </c>
      <c r="H20" s="128"/>
      <c r="I20" s="122"/>
    </row>
    <row r="21" spans="1:9" x14ac:dyDescent="0.25">
      <c r="A21" s="125">
        <f t="shared" si="0"/>
        <v>-19</v>
      </c>
      <c r="B21" s="126">
        <f xml:space="preserve"> TRUNC(RTD("cqg.rtd",,"StudyData", $K$2, "Bar", "", "Time", $J$2,$A21, $O$2, "", "","False"))</f>
        <v>44378</v>
      </c>
      <c r="C21" s="127">
        <f xml:space="preserve"> RTD("cqg.rtd",,"StudyData", $K$2, "Bar", "", "Open", $J$2, $A21, $O$2,$N$2,,$L$2,$M$2)</f>
        <v>594.75</v>
      </c>
      <c r="D21" s="127">
        <f xml:space="preserve"> RTD("cqg.rtd",,"StudyData", $K$2, "Bar", "", "High", $J$2, $A21, $O$2,$N$2,,$L$2,$M$2)</f>
        <v>611.25</v>
      </c>
      <c r="E21" s="127">
        <f xml:space="preserve"> RTD("cqg.rtd",,"StudyData", $K$2, "Bar", "", "Low", $J$2, $A21, $O$2,$N$2,,$L$2,$M$2)</f>
        <v>507</v>
      </c>
      <c r="F21" s="127">
        <f xml:space="preserve"> RTD("cqg.rtd",,"StudyData", $K$2, "Bar", "", "Close", $J$2, $A21, $O$2,$N$2,,$L$2,$M$2)</f>
        <v>545.25</v>
      </c>
      <c r="H21" s="128"/>
      <c r="I21" s="122"/>
    </row>
    <row r="22" spans="1:9" x14ac:dyDescent="0.25">
      <c r="A22" s="125">
        <f t="shared" si="0"/>
        <v>-20</v>
      </c>
      <c r="B22" s="126">
        <f xml:space="preserve"> TRUNC(RTD("cqg.rtd",,"StudyData", $K$2, "Bar", "", "Time", $J$2,$A22, $O$2, "", "","False"))</f>
        <v>44348</v>
      </c>
      <c r="C22" s="127">
        <f xml:space="preserve"> RTD("cqg.rtd",,"StudyData", $K$2, "Bar", "", "Open", $J$2, $A22, $O$2,$N$2,,$L$2,$M$2)</f>
        <v>666</v>
      </c>
      <c r="D22" s="127">
        <f xml:space="preserve"> RTD("cqg.rtd",,"StudyData", $K$2, "Bar", "", "High", $J$2, $A22, $O$2,$N$2,,$L$2,$M$2)</f>
        <v>717.5</v>
      </c>
      <c r="E22" s="127">
        <f xml:space="preserve"> RTD("cqg.rtd",,"StudyData", $K$2, "Bar", "", "Low", $J$2, $A22, $O$2,$N$2,,$L$2,$M$2)</f>
        <v>514.25</v>
      </c>
      <c r="F22" s="127">
        <f xml:space="preserve"> RTD("cqg.rtd",,"StudyData", $K$2, "Bar", "", "Close", $J$2, $A22, $O$2,$N$2,,$L$2,$M$2)</f>
        <v>588.5</v>
      </c>
      <c r="H22" s="128"/>
      <c r="I22" s="122"/>
    </row>
    <row r="23" spans="1:9" x14ac:dyDescent="0.25">
      <c r="A23" s="125">
        <f t="shared" si="0"/>
        <v>-21</v>
      </c>
      <c r="B23" s="126">
        <f xml:space="preserve"> TRUNC(RTD("cqg.rtd",,"StudyData", $K$2, "Bar", "", "Time", $J$2,$A23, $O$2, "", "","False"))</f>
        <v>44319</v>
      </c>
      <c r="C23" s="127">
        <f xml:space="preserve"> RTD("cqg.rtd",,"StudyData", $K$2, "Bar", "", "Open", $J$2, $A23, $O$2,$N$2,,$L$2,$M$2)</f>
        <v>685</v>
      </c>
      <c r="D23" s="127">
        <f xml:space="preserve"> RTD("cqg.rtd",,"StudyData", $K$2, "Bar", "", "High", $J$2, $A23, $O$2,$N$2,,$L$2,$M$2)</f>
        <v>735.25</v>
      </c>
      <c r="E23" s="127">
        <f xml:space="preserve"> RTD("cqg.rtd",,"StudyData", $K$2, "Bar", "", "Low", $J$2, $A23, $O$2,$N$2,,$L$2,$M$2)</f>
        <v>602.75</v>
      </c>
      <c r="F23" s="127">
        <f xml:space="preserve"> RTD("cqg.rtd",,"StudyData", $K$2, "Bar", "", "Close", $J$2, $A23, $O$2,$N$2,,$L$2,$M$2)</f>
        <v>656.75</v>
      </c>
      <c r="H23" s="128"/>
      <c r="I23" s="122"/>
    </row>
    <row r="24" spans="1:9" x14ac:dyDescent="0.25">
      <c r="A24" s="125">
        <f t="shared" si="0"/>
        <v>-22</v>
      </c>
      <c r="B24" s="126">
        <f xml:space="preserve"> TRUNC(RTD("cqg.rtd",,"StudyData", $K$2, "Bar", "", "Time", $J$2,$A24, $O$2, "", "","False"))</f>
        <v>44287</v>
      </c>
      <c r="C24" s="127">
        <f xml:space="preserve"> RTD("cqg.rtd",,"StudyData", $K$2, "Bar", "", "Open", $J$2, $A24, $O$2,$N$2,,$L$2,$M$2)</f>
        <v>575</v>
      </c>
      <c r="D24" s="127">
        <f xml:space="preserve"> RTD("cqg.rtd",,"StudyData", $K$2, "Bar", "", "High", $J$2, $A24, $O$2,$N$2,,$L$2,$M$2)</f>
        <v>684</v>
      </c>
      <c r="E24" s="127">
        <f xml:space="preserve"> RTD("cqg.rtd",,"StudyData", $K$2, "Bar", "", "Low", $J$2, $A24, $O$2,$N$2,,$L$2,$M$2)</f>
        <v>549.75</v>
      </c>
      <c r="F24" s="127">
        <f xml:space="preserve"> RTD("cqg.rtd",,"StudyData", $K$2, "Bar", "", "Close", $J$2, $A24, $O$2,$N$2,,$L$2,$M$2)</f>
        <v>673.25</v>
      </c>
      <c r="H24" s="128"/>
      <c r="I24" s="122"/>
    </row>
    <row r="25" spans="1:9" x14ac:dyDescent="0.25">
      <c r="A25" s="125">
        <f t="shared" si="0"/>
        <v>-23</v>
      </c>
      <c r="B25" s="126">
        <f xml:space="preserve"> TRUNC(RTD("cqg.rtd",,"StudyData", $K$2, "Bar", "", "Time", $J$2,$A25, $O$2, "", "","False"))</f>
        <v>44256</v>
      </c>
      <c r="C25" s="127">
        <f xml:space="preserve"> RTD("cqg.rtd",,"StudyData", $K$2, "Bar", "", "Open", $J$2, $A25, $O$2,$N$2,,$L$2,$M$2)</f>
        <v>552.75</v>
      </c>
      <c r="D25" s="127">
        <f xml:space="preserve"> RTD("cqg.rtd",,"StudyData", $K$2, "Bar", "", "High", $J$2, $A25, $O$2,$N$2,,$L$2,$M$2)</f>
        <v>564.25</v>
      </c>
      <c r="E25" s="127">
        <f xml:space="preserve"> RTD("cqg.rtd",,"StudyData", $K$2, "Bar", "", "Low", $J$2, $A25, $O$2,$N$2,,$L$2,$M$2)</f>
        <v>529.25</v>
      </c>
      <c r="F25" s="127">
        <f xml:space="preserve"> RTD("cqg.rtd",,"StudyData", $K$2, "Bar", "", "Close", $J$2, $A25, $O$2,$N$2,,$L$2,$M$2)</f>
        <v>564.25</v>
      </c>
      <c r="H25" s="128"/>
      <c r="I25" s="122"/>
    </row>
    <row r="26" spans="1:9" x14ac:dyDescent="0.25">
      <c r="A26" s="125">
        <f t="shared" si="0"/>
        <v>-24</v>
      </c>
      <c r="B26" s="126">
        <f xml:space="preserve"> TRUNC(RTD("cqg.rtd",,"StudyData", $K$2, "Bar", "", "Time", $J$2,$A26, $O$2, "", "","False"))</f>
        <v>44228</v>
      </c>
      <c r="C26" s="127">
        <f xml:space="preserve"> RTD("cqg.rtd",,"StudyData", $K$2, "Bar", "", "Open", $J$2, $A26, $O$2,$N$2,,$L$2,$M$2)</f>
        <v>549</v>
      </c>
      <c r="D26" s="127">
        <f xml:space="preserve"> RTD("cqg.rtd",,"StudyData", $K$2, "Bar", "", "High", $J$2, $A26, $O$2,$N$2,,$L$2,$M$2)</f>
        <v>574.25</v>
      </c>
      <c r="E26" s="127">
        <f xml:space="preserve"> RTD("cqg.rtd",,"StudyData", $K$2, "Bar", "", "Low", $J$2, $A26, $O$2,$N$2,,$L$2,$M$2)</f>
        <v>524.75</v>
      </c>
      <c r="F26" s="127">
        <f xml:space="preserve"> RTD("cqg.rtd",,"StudyData", $K$2, "Bar", "", "Close", $J$2, $A26, $O$2,$N$2,,$L$2,$M$2)</f>
        <v>547.5</v>
      </c>
      <c r="H26" s="128"/>
      <c r="I26" s="122"/>
    </row>
    <row r="27" spans="1:9" x14ac:dyDescent="0.25">
      <c r="A27" s="125">
        <f t="shared" si="0"/>
        <v>-25</v>
      </c>
      <c r="B27" s="126">
        <f xml:space="preserve"> TRUNC(RTD("cqg.rtd",,"StudyData", $K$2, "Bar", "", "Time", $J$2,$A27, $O$2, "", "","False"))</f>
        <v>44200</v>
      </c>
      <c r="C27" s="127">
        <f xml:space="preserve"> RTD("cqg.rtd",,"StudyData", $K$2, "Bar", "", "Open", $J$2, $A27, $O$2,$N$2,,$L$2,$M$2)</f>
        <v>487.25</v>
      </c>
      <c r="D27" s="127">
        <f xml:space="preserve"> RTD("cqg.rtd",,"StudyData", $K$2, "Bar", "", "High", $J$2, $A27, $O$2,$N$2,,$L$2,$M$2)</f>
        <v>553.75</v>
      </c>
      <c r="E27" s="127">
        <f xml:space="preserve"> RTD("cqg.rtd",,"StudyData", $K$2, "Bar", "", "Low", $J$2, $A27, $O$2,$N$2,,$L$2,$M$2)</f>
        <v>479.5</v>
      </c>
      <c r="F27" s="127">
        <f xml:space="preserve"> RTD("cqg.rtd",,"StudyData", $K$2, "Bar", "", "Close", $J$2, $A27, $O$2,$N$2,,$L$2,$M$2)</f>
        <v>547</v>
      </c>
      <c r="H27" s="128"/>
      <c r="I27" s="122"/>
    </row>
    <row r="28" spans="1:9" x14ac:dyDescent="0.25">
      <c r="A28" s="125">
        <f t="shared" si="0"/>
        <v>-26</v>
      </c>
      <c r="B28" s="126">
        <f xml:space="preserve"> TRUNC(RTD("cqg.rtd",,"StudyData", $K$2, "Bar", "", "Time", $J$2,$A28, $O$2, "", "","False"))</f>
        <v>44166</v>
      </c>
      <c r="C28" s="127">
        <f xml:space="preserve"> RTD("cqg.rtd",,"StudyData", $K$2, "Bar", "", "Open", $J$2, $A28, $O$2,$N$2,,$L$2,$M$2)</f>
        <v>426.5</v>
      </c>
      <c r="D28" s="127">
        <f xml:space="preserve"> RTD("cqg.rtd",,"StudyData", $K$2, "Bar", "", "High", $J$2, $A28, $O$2,$N$2,,$L$2,$M$2)</f>
        <v>485.75</v>
      </c>
      <c r="E28" s="127">
        <f xml:space="preserve"> RTD("cqg.rtd",,"StudyData", $K$2, "Bar", "", "Low", $J$2, $A28, $O$2,$N$2,,$L$2,$M$2)</f>
        <v>414.5</v>
      </c>
      <c r="F28" s="127">
        <f xml:space="preserve"> RTD("cqg.rtd",,"StudyData", $K$2, "Bar", "", "Close", $J$2, $A28, $O$2,$N$2,,$L$2,$M$2)</f>
        <v>484</v>
      </c>
      <c r="H28" s="128"/>
      <c r="I28" s="122"/>
    </row>
    <row r="29" spans="1:9" x14ac:dyDescent="0.25">
      <c r="A29" s="125">
        <f t="shared" si="0"/>
        <v>-27</v>
      </c>
      <c r="B29" s="126">
        <f xml:space="preserve"> TRUNC(RTD("cqg.rtd",,"StudyData", $K$2, "Bar", "", "Time", $J$2,$A29, $O$2, "", "","False"))</f>
        <v>44137</v>
      </c>
      <c r="C29" s="127">
        <f xml:space="preserve"> RTD("cqg.rtd",,"StudyData", $K$2, "Bar", "", "Open", $J$2, $A29, $O$2,$N$2,,$L$2,$M$2)</f>
        <v>396</v>
      </c>
      <c r="D29" s="127">
        <f xml:space="preserve"> RTD("cqg.rtd",,"StudyData", $K$2, "Bar", "", "High", $J$2, $A29, $O$2,$N$2,,$L$2,$M$2)</f>
        <v>439.5</v>
      </c>
      <c r="E29" s="127">
        <f xml:space="preserve"> RTD("cqg.rtd",,"StudyData", $K$2, "Bar", "", "Low", $J$2, $A29, $O$2,$N$2,,$L$2,$M$2)</f>
        <v>393</v>
      </c>
      <c r="F29" s="127">
        <f xml:space="preserve"> RTD("cqg.rtd",,"StudyData", $K$2, "Bar", "", "Close", $J$2, $A29, $O$2,$N$2,,$L$2,$M$2)</f>
        <v>426</v>
      </c>
      <c r="H29" s="128"/>
      <c r="I29" s="122"/>
    </row>
    <row r="30" spans="1:9" x14ac:dyDescent="0.25">
      <c r="A30" s="125">
        <f t="shared" si="0"/>
        <v>-28</v>
      </c>
      <c r="B30" s="126">
        <f xml:space="preserve"> TRUNC(RTD("cqg.rtd",,"StudyData", $K$2, "Bar", "", "Time", $J$2,$A30, $O$2, "", "","False"))</f>
        <v>44105</v>
      </c>
      <c r="C30" s="127">
        <f xml:space="preserve"> RTD("cqg.rtd",,"StudyData", $K$2, "Bar", "", "Open", $J$2, $A30, $O$2,$N$2,,$L$2,$M$2)</f>
        <v>379</v>
      </c>
      <c r="D30" s="127">
        <f xml:space="preserve"> RTD("cqg.rtd",,"StudyData", $K$2, "Bar", "", "High", $J$2, $A30, $O$2,$N$2,,$L$2,$M$2)</f>
        <v>422.25</v>
      </c>
      <c r="E30" s="127">
        <f xml:space="preserve"> RTD("cqg.rtd",,"StudyData", $K$2, "Bar", "", "Low", $J$2, $A30, $O$2,$N$2,,$L$2,$M$2)</f>
        <v>377.25</v>
      </c>
      <c r="F30" s="127">
        <f xml:space="preserve"> RTD("cqg.rtd",,"StudyData", $K$2, "Bar", "", "Close", $J$2, $A30, $O$2,$N$2,,$L$2,$M$2)</f>
        <v>398.5</v>
      </c>
      <c r="H30" s="128"/>
      <c r="I30" s="122"/>
    </row>
    <row r="31" spans="1:9" x14ac:dyDescent="0.25">
      <c r="A31" s="125">
        <f t="shared" si="0"/>
        <v>-29</v>
      </c>
      <c r="B31" s="126">
        <f xml:space="preserve"> TRUNC(RTD("cqg.rtd",,"StudyData", $K$2, "Bar", "", "Time", $J$2,$A31, $O$2, "", "","False"))</f>
        <v>44075</v>
      </c>
      <c r="C31" s="127">
        <f xml:space="preserve"> RTD("cqg.rtd",,"StudyData", $K$2, "Bar", "", "Open", $J$2, $A31, $O$2,$N$2,,$L$2,$M$2)</f>
        <v>356.25</v>
      </c>
      <c r="D31" s="127">
        <f xml:space="preserve"> RTD("cqg.rtd",,"StudyData", $K$2, "Bar", "", "High", $J$2, $A31, $O$2,$N$2,,$L$2,$M$2)</f>
        <v>382.75</v>
      </c>
      <c r="E31" s="127">
        <f xml:space="preserve"> RTD("cqg.rtd",,"StudyData", $K$2, "Bar", "", "Low", $J$2, $A31, $O$2,$N$2,,$L$2,$M$2)</f>
        <v>351</v>
      </c>
      <c r="F31" s="127">
        <f xml:space="preserve"> RTD("cqg.rtd",,"StudyData", $K$2, "Bar", "", "Close", $J$2, $A31, $O$2,$N$2,,$L$2,$M$2)</f>
        <v>379</v>
      </c>
      <c r="H31" s="128"/>
      <c r="I31" s="122"/>
    </row>
    <row r="32" spans="1:9" x14ac:dyDescent="0.25">
      <c r="A32" s="125">
        <f t="shared" si="0"/>
        <v>-30</v>
      </c>
      <c r="B32" s="126">
        <f xml:space="preserve"> TRUNC(RTD("cqg.rtd",,"StudyData", $K$2, "Bar", "", "Time", $J$2,$A32, $O$2, "", "","False"))</f>
        <v>44046</v>
      </c>
      <c r="C32" s="127">
        <f xml:space="preserve"> RTD("cqg.rtd",,"StudyData", $K$2, "Bar", "", "Open", $J$2, $A32, $O$2,$N$2,,$L$2,$M$2)</f>
        <v>326</v>
      </c>
      <c r="D32" s="127">
        <f xml:space="preserve"> RTD("cqg.rtd",,"StudyData", $K$2, "Bar", "", "High", $J$2, $A32, $O$2,$N$2,,$L$2,$M$2)</f>
        <v>364.25</v>
      </c>
      <c r="E32" s="127">
        <f xml:space="preserve"> RTD("cqg.rtd",,"StudyData", $K$2, "Bar", "", "Low", $J$2, $A32, $O$2,$N$2,,$L$2,$M$2)</f>
        <v>320</v>
      </c>
      <c r="F32" s="127">
        <f xml:space="preserve"> RTD("cqg.rtd",,"StudyData", $K$2, "Bar", "", "Close", $J$2, $A32, $O$2,$N$2,,$L$2,$M$2)</f>
        <v>357.75</v>
      </c>
      <c r="H32" s="128"/>
      <c r="I32" s="122"/>
    </row>
    <row r="33" spans="1:9" x14ac:dyDescent="0.25">
      <c r="A33" s="125">
        <f t="shared" si="0"/>
        <v>-31</v>
      </c>
      <c r="B33" s="126">
        <f xml:space="preserve"> TRUNC(RTD("cqg.rtd",,"StudyData", $K$2, "Bar", "", "Time", $J$2,$A33, $O$2, "", "","False"))</f>
        <v>44013</v>
      </c>
      <c r="C33" s="127">
        <f xml:space="preserve"> RTD("cqg.rtd",,"StudyData", $K$2, "Bar", "", "Open", $J$2, $A33, $O$2,$N$2,,$L$2,$M$2)</f>
        <v>350</v>
      </c>
      <c r="D33" s="127">
        <f xml:space="preserve"> RTD("cqg.rtd",,"StudyData", $K$2, "Bar", "", "High", $J$2, $A33, $O$2,$N$2,,$L$2,$M$2)</f>
        <v>363</v>
      </c>
      <c r="E33" s="127">
        <f xml:space="preserve"> RTD("cqg.rtd",,"StudyData", $K$2, "Bar", "", "Low", $J$2, $A33, $O$2,$N$2,,$L$2,$M$2)</f>
        <v>325.5</v>
      </c>
      <c r="F33" s="127">
        <f xml:space="preserve"> RTD("cqg.rtd",,"StudyData", $K$2, "Bar", "", "Close", $J$2, $A33, $O$2,$N$2,,$L$2,$M$2)</f>
        <v>327</v>
      </c>
      <c r="H33" s="128"/>
      <c r="I33" s="122"/>
    </row>
    <row r="34" spans="1:9" x14ac:dyDescent="0.25">
      <c r="A34" s="125">
        <f t="shared" si="0"/>
        <v>-32</v>
      </c>
      <c r="B34" s="126">
        <f xml:space="preserve"> TRUNC(RTD("cqg.rtd",,"StudyData", $K$2, "Bar", "", "Time", $J$2,$A34, $O$2, "", "","False"))</f>
        <v>43983</v>
      </c>
      <c r="C34" s="127">
        <f xml:space="preserve"> RTD("cqg.rtd",,"StudyData", $K$2, "Bar", "", "Open", $J$2, $A34, $O$2,$N$2,,$L$2,$M$2)</f>
        <v>325.5</v>
      </c>
      <c r="D34" s="127">
        <f xml:space="preserve"> RTD("cqg.rtd",,"StudyData", $K$2, "Bar", "", "High", $J$2, $A34, $O$2,$N$2,,$L$2,$M$2)</f>
        <v>354.25</v>
      </c>
      <c r="E34" s="127">
        <f xml:space="preserve"> RTD("cqg.rtd",,"StudyData", $K$2, "Bar", "", "Low", $J$2, $A34, $O$2,$N$2,,$L$2,$M$2)</f>
        <v>315</v>
      </c>
      <c r="F34" s="127">
        <f xml:space="preserve"> RTD("cqg.rtd",,"StudyData", $K$2, "Bar", "", "Close", $J$2, $A34, $O$2,$N$2,,$L$2,$M$2)</f>
        <v>350.5</v>
      </c>
      <c r="H34" s="128"/>
      <c r="I34" s="122"/>
    </row>
    <row r="35" spans="1:9" x14ac:dyDescent="0.25">
      <c r="A35" s="125">
        <f t="shared" si="0"/>
        <v>-33</v>
      </c>
      <c r="B35" s="126">
        <f xml:space="preserve"> TRUNC(RTD("cqg.rtd",,"StudyData", $K$2, "Bar", "", "Time", $J$2,$A35, $O$2, "", "","False"))</f>
        <v>43952</v>
      </c>
      <c r="C35" s="127">
        <f xml:space="preserve"> RTD("cqg.rtd",,"StudyData", $K$2, "Bar", "", "Open", $J$2, $A35, $O$2,$N$2,,$L$2,$M$2)</f>
        <v>319.5</v>
      </c>
      <c r="D35" s="127">
        <f xml:space="preserve"> RTD("cqg.rtd",,"StudyData", $K$2, "Bar", "", "High", $J$2, $A35, $O$2,$N$2,,$L$2,$M$2)</f>
        <v>330.75</v>
      </c>
      <c r="E35" s="127">
        <f xml:space="preserve"> RTD("cqg.rtd",,"StudyData", $K$2, "Bar", "", "Low", $J$2, $A35, $O$2,$N$2,,$L$2,$M$2)</f>
        <v>312.25</v>
      </c>
      <c r="F35" s="127">
        <f xml:space="preserve"> RTD("cqg.rtd",,"StudyData", $K$2, "Bar", "", "Close", $J$2, $A35, $O$2,$N$2,,$L$2,$M$2)</f>
        <v>325.75</v>
      </c>
      <c r="H35" s="128"/>
      <c r="I35" s="122"/>
    </row>
    <row r="36" spans="1:9" x14ac:dyDescent="0.25">
      <c r="A36" s="125">
        <f t="shared" si="0"/>
        <v>-34</v>
      </c>
      <c r="B36" s="126">
        <f xml:space="preserve"> TRUNC(RTD("cqg.rtd",,"StudyData", $K$2, "Bar", "", "Time", $J$2,$A36, $O$2, "", "","False"))</f>
        <v>43922</v>
      </c>
      <c r="C36" s="127">
        <f xml:space="preserve"> RTD("cqg.rtd",,"StudyData", $K$2, "Bar", "", "Open", $J$2, $A36, $O$2,$N$2,,$L$2,$M$2)</f>
        <v>341.25</v>
      </c>
      <c r="D36" s="127">
        <f xml:space="preserve"> RTD("cqg.rtd",,"StudyData", $K$2, "Bar", "", "High", $J$2, $A36, $O$2,$N$2,,$L$2,$M$2)</f>
        <v>343.25</v>
      </c>
      <c r="E36" s="127">
        <f xml:space="preserve"> RTD("cqg.rtd",,"StudyData", $K$2, "Bar", "", "Low", $J$2, $A36, $O$2,$N$2,,$L$2,$M$2)</f>
        <v>309</v>
      </c>
      <c r="F36" s="127">
        <f xml:space="preserve"> RTD("cqg.rtd",,"StudyData", $K$2, "Bar", "", "Close", $J$2, $A36, $O$2,$N$2,,$L$2,$M$2)</f>
        <v>320</v>
      </c>
      <c r="H36" s="128"/>
      <c r="I36" s="122"/>
    </row>
    <row r="37" spans="1:9" x14ac:dyDescent="0.25">
      <c r="A37" s="125">
        <f t="shared" si="0"/>
        <v>-35</v>
      </c>
      <c r="B37" s="126">
        <f xml:space="preserve"> TRUNC(RTD("cqg.rtd",,"StudyData", $K$2, "Bar", "", "Time", $J$2,$A37, $O$2, "", "","False"))</f>
        <v>43892</v>
      </c>
      <c r="C37" s="127">
        <f xml:space="preserve"> RTD("cqg.rtd",,"StudyData", $K$2, "Bar", "", "Open", $J$2, $A37, $O$2,$N$2,,$L$2,$M$2)</f>
        <v>368.25</v>
      </c>
      <c r="D37" s="127">
        <f xml:space="preserve"> RTD("cqg.rtd",,"StudyData", $K$2, "Bar", "", "High", $J$2, $A37, $O$2,$N$2,,$L$2,$M$2)</f>
        <v>386.75</v>
      </c>
      <c r="E37" s="127">
        <f xml:space="preserve"> RTD("cqg.rtd",,"StudyData", $K$2, "Bar", "", "Low", $J$2, $A37, $O$2,$N$2,,$L$2,$M$2)</f>
        <v>332</v>
      </c>
      <c r="F37" s="127">
        <f xml:space="preserve"> RTD("cqg.rtd",,"StudyData", $K$2, "Bar", "", "Close", $J$2, $A37, $O$2,$N$2,,$L$2,$M$2)</f>
        <v>340.75</v>
      </c>
      <c r="H37" s="128"/>
      <c r="I37" s="122"/>
    </row>
    <row r="38" spans="1:9" x14ac:dyDescent="0.25">
      <c r="A38" s="125">
        <f t="shared" si="0"/>
        <v>-36</v>
      </c>
      <c r="B38" s="126">
        <f xml:space="preserve"> TRUNC(RTD("cqg.rtd",,"StudyData", $K$2, "Bar", "", "Time", $J$2,$A38, $O$2, "", "","False"))</f>
        <v>43864</v>
      </c>
      <c r="C38" s="127">
        <f xml:space="preserve"> RTD("cqg.rtd",,"StudyData", $K$2, "Bar", "", "Open", $J$2, $A38, $O$2,$N$2,,$L$2,$M$2)</f>
        <v>380.5</v>
      </c>
      <c r="D38" s="127">
        <f xml:space="preserve"> RTD("cqg.rtd",,"StudyData", $K$2, "Bar", "", "High", $J$2, $A38, $O$2,$N$2,,$L$2,$M$2)</f>
        <v>385</v>
      </c>
      <c r="E38" s="127">
        <f xml:space="preserve"> RTD("cqg.rtd",,"StudyData", $K$2, "Bar", "", "Low", $J$2, $A38, $O$2,$N$2,,$L$2,$M$2)</f>
        <v>365.75</v>
      </c>
      <c r="F38" s="127">
        <f xml:space="preserve"> RTD("cqg.rtd",,"StudyData", $K$2, "Bar", "", "Close", $J$2, $A38, $O$2,$N$2,,$L$2,$M$2)</f>
        <v>368.25</v>
      </c>
      <c r="H38" s="128"/>
      <c r="I38" s="122"/>
    </row>
    <row r="39" spans="1:9" x14ac:dyDescent="0.25">
      <c r="A39" s="125">
        <f t="shared" si="0"/>
        <v>-37</v>
      </c>
      <c r="B39" s="126">
        <f xml:space="preserve"> TRUNC(RTD("cqg.rtd",,"StudyData", $K$2, "Bar", "", "Time", $J$2,$A39, $O$2, "", "","False"))</f>
        <v>43832</v>
      </c>
      <c r="C39" s="127">
        <f xml:space="preserve"> RTD("cqg.rtd",,"StudyData", $K$2, "Bar", "", "Open", $J$2, $A39, $O$2,$N$2,,$L$2,$M$2)</f>
        <v>387.75</v>
      </c>
      <c r="D39" s="127">
        <f xml:space="preserve"> RTD("cqg.rtd",,"StudyData", $K$2, "Bar", "", "High", $J$2, $A39, $O$2,$N$2,,$L$2,$M$2)</f>
        <v>394</v>
      </c>
      <c r="E39" s="127">
        <f xml:space="preserve"> RTD("cqg.rtd",,"StudyData", $K$2, "Bar", "", "Low", $J$2, $A39, $O$2,$N$2,,$L$2,$M$2)</f>
        <v>375.25</v>
      </c>
      <c r="F39" s="127">
        <f xml:space="preserve"> RTD("cqg.rtd",,"StudyData", $K$2, "Bar", "", "Close", $J$2, $A39, $O$2,$N$2,,$L$2,$M$2)</f>
        <v>381.25</v>
      </c>
      <c r="H39" s="128"/>
      <c r="I39" s="122"/>
    </row>
    <row r="40" spans="1:9" x14ac:dyDescent="0.25">
      <c r="A40" s="125">
        <f t="shared" si="0"/>
        <v>-38</v>
      </c>
      <c r="B40" s="126">
        <f xml:space="preserve"> TRUNC(RTD("cqg.rtd",,"StudyData", $K$2, "Bar", "", "Time", $J$2,$A40, $O$2, "", "","False"))</f>
        <v>43801</v>
      </c>
      <c r="C40" s="127">
        <f xml:space="preserve"> RTD("cqg.rtd",,"StudyData", $K$2, "Bar", "", "Open", $J$2, $A40, $O$2,$N$2,,$L$2,$M$2)</f>
        <v>381.5</v>
      </c>
      <c r="D40" s="127">
        <f xml:space="preserve"> RTD("cqg.rtd",,"StudyData", $K$2, "Bar", "", "High", $J$2, $A40, $O$2,$N$2,,$L$2,$M$2)</f>
        <v>392</v>
      </c>
      <c r="E40" s="127">
        <f xml:space="preserve"> RTD("cqg.rtd",,"StudyData", $K$2, "Bar", "", "Low", $J$2, $A40, $O$2,$N$2,,$L$2,$M$2)</f>
        <v>371</v>
      </c>
      <c r="F40" s="127">
        <f xml:space="preserve"> RTD("cqg.rtd",,"StudyData", $K$2, "Bar", "", "Close", $J$2, $A40, $O$2,$N$2,,$L$2,$M$2)</f>
        <v>387.75</v>
      </c>
      <c r="H40" s="128"/>
      <c r="I40" s="122"/>
    </row>
    <row r="41" spans="1:9" x14ac:dyDescent="0.25">
      <c r="A41" s="125">
        <f t="shared" si="0"/>
        <v>-39</v>
      </c>
      <c r="B41" s="126">
        <f xml:space="preserve"> TRUNC(RTD("cqg.rtd",,"StudyData", $K$2, "Bar", "", "Time", $J$2,$A41, $O$2, "", "","False"))</f>
        <v>43770</v>
      </c>
      <c r="C41" s="127">
        <f xml:space="preserve"> RTD("cqg.rtd",,"StudyData", $K$2, "Bar", "", "Open", $J$2, $A41, $O$2,$N$2,,$L$2,$M$2)</f>
        <v>389.25</v>
      </c>
      <c r="D41" s="127">
        <f xml:space="preserve"> RTD("cqg.rtd",,"StudyData", $K$2, "Bar", "", "High", $J$2, $A41, $O$2,$N$2,,$L$2,$M$2)</f>
        <v>391.75</v>
      </c>
      <c r="E41" s="127">
        <f xml:space="preserve"> RTD("cqg.rtd",,"StudyData", $K$2, "Bar", "", "Low", $J$2, $A41, $O$2,$N$2,,$L$2,$M$2)</f>
        <v>365.75</v>
      </c>
      <c r="F41" s="127">
        <f xml:space="preserve"> RTD("cqg.rtd",,"StudyData", $K$2, "Bar", "", "Close", $J$2, $A41, $O$2,$N$2,,$L$2,$M$2)</f>
        <v>381.25</v>
      </c>
      <c r="H41" s="128"/>
      <c r="I41" s="122"/>
    </row>
    <row r="42" spans="1:9" x14ac:dyDescent="0.25">
      <c r="A42" s="125">
        <f t="shared" si="0"/>
        <v>-40</v>
      </c>
      <c r="B42" s="126">
        <f xml:space="preserve"> TRUNC(RTD("cqg.rtd",,"StudyData", $K$2, "Bar", "", "Time", $J$2,$A42, $O$2, "", "","False"))</f>
        <v>43739</v>
      </c>
      <c r="C42" s="127">
        <f xml:space="preserve"> RTD("cqg.rtd",,"StudyData", $K$2, "Bar", "", "Open", $J$2, $A42, $O$2,$N$2,,$L$2,$M$2)</f>
        <v>386.75</v>
      </c>
      <c r="D42" s="127">
        <f xml:space="preserve"> RTD("cqg.rtd",,"StudyData", $K$2, "Bar", "", "High", $J$2, $A42, $O$2,$N$2,,$L$2,$M$2)</f>
        <v>402.5</v>
      </c>
      <c r="E42" s="127">
        <f xml:space="preserve"> RTD("cqg.rtd",,"StudyData", $K$2, "Bar", "", "Low", $J$2, $A42, $O$2,$N$2,,$L$2,$M$2)</f>
        <v>378.25</v>
      </c>
      <c r="F42" s="127">
        <f xml:space="preserve"> RTD("cqg.rtd",,"StudyData", $K$2, "Bar", "", "Close", $J$2, $A42, $O$2,$N$2,,$L$2,$M$2)</f>
        <v>390</v>
      </c>
      <c r="H42" s="128"/>
      <c r="I42" s="122"/>
    </row>
    <row r="43" spans="1:9" x14ac:dyDescent="0.25">
      <c r="A43" s="125">
        <f t="shared" si="0"/>
        <v>-41</v>
      </c>
      <c r="B43" s="126">
        <f xml:space="preserve"> TRUNC(RTD("cqg.rtd",,"StudyData", $K$2, "Bar", "", "Time", $J$2,$A43, $O$2, "", "","False"))</f>
        <v>43711</v>
      </c>
      <c r="C43" s="127">
        <f xml:space="preserve"> RTD("cqg.rtd",,"StudyData", $K$2, "Bar", "", "Open", $J$2, $A43, $O$2,$N$2,,$L$2,$M$2)</f>
        <v>369.5</v>
      </c>
      <c r="D43" s="127">
        <f xml:space="preserve"> RTD("cqg.rtd",,"StudyData", $K$2, "Bar", "", "High", $J$2, $A43, $O$2,$N$2,,$L$2,$M$2)</f>
        <v>388.25</v>
      </c>
      <c r="E43" s="127">
        <f xml:space="preserve"> RTD("cqg.rtd",,"StudyData", $K$2, "Bar", "", "Low", $J$2, $A43, $O$2,$N$2,,$L$2,$M$2)</f>
        <v>352.25</v>
      </c>
      <c r="F43" s="127">
        <f xml:space="preserve"> RTD("cqg.rtd",,"StudyData", $K$2, "Bar", "", "Close", $J$2, $A43, $O$2,$N$2,,$L$2,$M$2)</f>
        <v>388</v>
      </c>
      <c r="H43" s="128"/>
      <c r="I43" s="122"/>
    </row>
    <row r="44" spans="1:9" x14ac:dyDescent="0.25">
      <c r="A44" s="125">
        <f t="shared" si="0"/>
        <v>-42</v>
      </c>
      <c r="B44" s="126">
        <f xml:space="preserve"> TRUNC(RTD("cqg.rtd",,"StudyData", $K$2, "Bar", "", "Time", $J$2,$A44, $O$2, "", "","False"))</f>
        <v>43678</v>
      </c>
      <c r="C44" s="127">
        <f xml:space="preserve"> RTD("cqg.rtd",,"StudyData", $K$2, "Bar", "", "Open", $J$2, $A44, $O$2,$N$2,,$L$2,$M$2)</f>
        <v>411.25</v>
      </c>
      <c r="D44" s="127">
        <f xml:space="preserve"> RTD("cqg.rtd",,"StudyData", $K$2, "Bar", "", "High", $J$2, $A44, $O$2,$N$2,,$L$2,$M$2)</f>
        <v>424.5</v>
      </c>
      <c r="E44" s="127">
        <f xml:space="preserve"> RTD("cqg.rtd",,"StudyData", $K$2, "Bar", "", "Low", $J$2, $A44, $O$2,$N$2,,$L$2,$M$2)</f>
        <v>364.25</v>
      </c>
      <c r="F44" s="127">
        <f xml:space="preserve"> RTD("cqg.rtd",,"StudyData", $K$2, "Bar", "", "Close", $J$2, $A44, $O$2,$N$2,,$L$2,$M$2)</f>
        <v>369.75</v>
      </c>
      <c r="H44" s="128"/>
      <c r="I44" s="122"/>
    </row>
    <row r="45" spans="1:9" x14ac:dyDescent="0.25">
      <c r="A45" s="125">
        <f t="shared" si="0"/>
        <v>-43</v>
      </c>
      <c r="B45" s="126">
        <f xml:space="preserve"> TRUNC(RTD("cqg.rtd",,"StudyData", $K$2, "Bar", "", "Time", $J$2,$A45, $O$2, "", "","False"))</f>
        <v>43647</v>
      </c>
      <c r="C45" s="127">
        <f xml:space="preserve"> RTD("cqg.rtd",,"StudyData", $K$2, "Bar", "", "Open", $J$2, $A45, $O$2,$N$2,,$L$2,$M$2)</f>
        <v>435</v>
      </c>
      <c r="D45" s="127">
        <f xml:space="preserve"> RTD("cqg.rtd",,"StudyData", $K$2, "Bar", "", "High", $J$2, $A45, $O$2,$N$2,,$L$2,$M$2)</f>
        <v>464.75</v>
      </c>
      <c r="E45" s="127">
        <f xml:space="preserve"> RTD("cqg.rtd",,"StudyData", $K$2, "Bar", "", "Low", $J$2, $A45, $O$2,$N$2,,$L$2,$M$2)</f>
        <v>409.5</v>
      </c>
      <c r="F45" s="127">
        <f xml:space="preserve"> RTD("cqg.rtd",,"StudyData", $K$2, "Bar", "", "Close", $J$2, $A45, $O$2,$N$2,,$L$2,$M$2)</f>
        <v>410</v>
      </c>
      <c r="H45" s="128"/>
      <c r="I45" s="122"/>
    </row>
    <row r="46" spans="1:9" x14ac:dyDescent="0.25">
      <c r="A46" s="125">
        <f t="shared" si="0"/>
        <v>-44</v>
      </c>
      <c r="B46" s="126">
        <f xml:space="preserve"> TRUNC(RTD("cqg.rtd",,"StudyData", $K$2, "Bar", "", "Time", $J$2,$A46, $O$2, "", "","False"))</f>
        <v>43619</v>
      </c>
      <c r="C46" s="127">
        <f xml:space="preserve"> RTD("cqg.rtd",,"StudyData", $K$2, "Bar", "", "Open", $J$2, $A46, $O$2,$N$2,,$L$2,$M$2)</f>
        <v>426.25</v>
      </c>
      <c r="D46" s="127">
        <f xml:space="preserve"> RTD("cqg.rtd",,"StudyData", $K$2, "Bar", "", "High", $J$2, $A46, $O$2,$N$2,,$L$2,$M$2)</f>
        <v>468</v>
      </c>
      <c r="E46" s="127">
        <f xml:space="preserve"> RTD("cqg.rtd",,"StudyData", $K$2, "Bar", "", "Low", $J$2, $A46, $O$2,$N$2,,$L$2,$M$2)</f>
        <v>407</v>
      </c>
      <c r="F46" s="127">
        <f xml:space="preserve"> RTD("cqg.rtd",,"StudyData", $K$2, "Bar", "", "Close", $J$2, $A46, $O$2,$N$2,,$L$2,$M$2)</f>
        <v>431.5</v>
      </c>
      <c r="H46" s="128"/>
      <c r="I46" s="122"/>
    </row>
    <row r="47" spans="1:9" x14ac:dyDescent="0.25">
      <c r="A47" s="125">
        <f t="shared" si="0"/>
        <v>-45</v>
      </c>
      <c r="B47" s="126">
        <f xml:space="preserve"> TRUNC(RTD("cqg.rtd",,"StudyData", $K$2, "Bar", "", "Time", $J$2,$A47, $O$2, "", "","False"))</f>
        <v>43586</v>
      </c>
      <c r="C47" s="127">
        <f xml:space="preserve"> RTD("cqg.rtd",,"StudyData", $K$2, "Bar", "", "Open", $J$2, $A47, $O$2,$N$2,,$L$2,$M$2)</f>
        <v>362.5</v>
      </c>
      <c r="D47" s="127">
        <f xml:space="preserve"> RTD("cqg.rtd",,"StudyData", $K$2, "Bar", "", "High", $J$2, $A47, $O$2,$N$2,,$L$2,$M$2)</f>
        <v>438</v>
      </c>
      <c r="E47" s="127">
        <f xml:space="preserve"> RTD("cqg.rtd",,"StudyData", $K$2, "Bar", "", "Low", $J$2, $A47, $O$2,$N$2,,$L$2,$M$2)</f>
        <v>343</v>
      </c>
      <c r="F47" s="127">
        <f xml:space="preserve"> RTD("cqg.rtd",,"StudyData", $K$2, "Bar", "", "Close", $J$2, $A47, $O$2,$N$2,,$L$2,$M$2)</f>
        <v>427</v>
      </c>
      <c r="H47" s="128"/>
      <c r="I47" s="122"/>
    </row>
    <row r="48" spans="1:9" x14ac:dyDescent="0.25">
      <c r="A48" s="125">
        <f t="shared" si="0"/>
        <v>-46</v>
      </c>
      <c r="B48" s="126">
        <f xml:space="preserve"> TRUNC(RTD("cqg.rtd",,"StudyData", $K$2, "Bar", "", "Time", $J$2,$A48, $O$2, "", "","False"))</f>
        <v>43556</v>
      </c>
      <c r="C48" s="127">
        <f xml:space="preserve"> RTD("cqg.rtd",,"StudyData", $K$2, "Bar", "", "Open", $J$2, $A48, $O$2,$N$2,,$L$2,$M$2)</f>
        <v>356.5</v>
      </c>
      <c r="D48" s="127">
        <f xml:space="preserve"> RTD("cqg.rtd",,"StudyData", $K$2, "Bar", "", "High", $J$2, $A48, $O$2,$N$2,,$L$2,$M$2)</f>
        <v>366.25</v>
      </c>
      <c r="E48" s="127">
        <f xml:space="preserve"> RTD("cqg.rtd",,"StudyData", $K$2, "Bar", "", "Low", $J$2, $A48, $O$2,$N$2,,$L$2,$M$2)</f>
        <v>351.5</v>
      </c>
      <c r="F48" s="127">
        <f xml:space="preserve"> RTD("cqg.rtd",,"StudyData", $K$2, "Bar", "", "Close", $J$2, $A48, $O$2,$N$2,,$L$2,$M$2)</f>
        <v>362.5</v>
      </c>
      <c r="H48" s="128"/>
      <c r="I48" s="122"/>
    </row>
    <row r="49" spans="1:9" x14ac:dyDescent="0.25">
      <c r="A49" s="125">
        <f t="shared" si="0"/>
        <v>-47</v>
      </c>
      <c r="B49" s="126">
        <f xml:space="preserve"> TRUNC(RTD("cqg.rtd",,"StudyData", $K$2, "Bar", "", "Time", $J$2,$A49, $O$2, "", "","False"))</f>
        <v>43525</v>
      </c>
      <c r="C49" s="127">
        <f xml:space="preserve"> RTD("cqg.rtd",,"StudyData", $K$2, "Bar", "", "Open", $J$2, $A49, $O$2,$N$2,,$L$2,$M$2)</f>
        <v>370.75</v>
      </c>
      <c r="D49" s="127">
        <f xml:space="preserve"> RTD("cqg.rtd",,"StudyData", $K$2, "Bar", "", "High", $J$2, $A49, $O$2,$N$2,,$L$2,$M$2)</f>
        <v>380.75</v>
      </c>
      <c r="E49" s="127">
        <f xml:space="preserve"> RTD("cqg.rtd",,"StudyData", $K$2, "Bar", "", "Low", $J$2, $A49, $O$2,$N$2,,$L$2,$M$2)</f>
        <v>356</v>
      </c>
      <c r="F49" s="127">
        <f xml:space="preserve"> RTD("cqg.rtd",,"StudyData", $K$2, "Bar", "", "Close", $J$2, $A49, $O$2,$N$2,,$L$2,$M$2)</f>
        <v>356.5</v>
      </c>
      <c r="H49" s="128"/>
      <c r="I49" s="122"/>
    </row>
    <row r="50" spans="1:9" x14ac:dyDescent="0.25">
      <c r="A50" s="125">
        <f t="shared" si="0"/>
        <v>-48</v>
      </c>
      <c r="B50" s="126">
        <f xml:space="preserve"> TRUNC(RTD("cqg.rtd",,"StudyData", $K$2, "Bar", "", "Time", $J$2,$A50, $O$2, "", "","False"))</f>
        <v>43497</v>
      </c>
      <c r="C50" s="127">
        <f xml:space="preserve"> RTD("cqg.rtd",,"StudyData", $K$2, "Bar", "", "Open", $J$2, $A50, $O$2,$N$2,,$L$2,$M$2)</f>
        <v>376.5</v>
      </c>
      <c r="D50" s="127">
        <f xml:space="preserve"> RTD("cqg.rtd",,"StudyData", $K$2, "Bar", "", "High", $J$2, $A50, $O$2,$N$2,,$L$2,$M$2)</f>
        <v>381.75</v>
      </c>
      <c r="E50" s="127">
        <f xml:space="preserve"> RTD("cqg.rtd",,"StudyData", $K$2, "Bar", "", "Low", $J$2, $A50, $O$2,$N$2,,$L$2,$M$2)</f>
        <v>368.5</v>
      </c>
      <c r="F50" s="127">
        <f xml:space="preserve"> RTD("cqg.rtd",,"StudyData", $K$2, "Bar", "", "Close", $J$2, $A50, $O$2,$N$2,,$L$2,$M$2)</f>
        <v>370.75</v>
      </c>
      <c r="H50" s="128"/>
      <c r="I50" s="122"/>
    </row>
    <row r="51" spans="1:9" x14ac:dyDescent="0.25">
      <c r="A51" s="125">
        <f t="shared" si="0"/>
        <v>-49</v>
      </c>
      <c r="B51" s="126">
        <f xml:space="preserve"> TRUNC(RTD("cqg.rtd",,"StudyData", $K$2, "Bar", "", "Time", $J$2,$A51, $O$2, "", "","False"))</f>
        <v>43467</v>
      </c>
      <c r="C51" s="127">
        <f xml:space="preserve"> RTD("cqg.rtd",,"StudyData", $K$2, "Bar", "", "Open", $J$2, $A51, $O$2,$N$2,,$L$2,$M$2)</f>
        <v>375.25</v>
      </c>
      <c r="D51" s="127">
        <f xml:space="preserve"> RTD("cqg.rtd",,"StudyData", $K$2, "Bar", "", "High", $J$2, $A51, $O$2,$N$2,,$L$2,$M$2)</f>
        <v>384.5</v>
      </c>
      <c r="E51" s="127">
        <f xml:space="preserve"> RTD("cqg.rtd",,"StudyData", $K$2, "Bar", "", "Low", $J$2, $A51, $O$2,$N$2,,$L$2,$M$2)</f>
        <v>371</v>
      </c>
      <c r="F51" s="127">
        <f xml:space="preserve"> RTD("cqg.rtd",,"StudyData", $K$2, "Bar", "", "Close", $J$2, $A51, $O$2,$N$2,,$L$2,$M$2)</f>
        <v>376.5</v>
      </c>
      <c r="H51" s="128"/>
      <c r="I51" s="122"/>
    </row>
    <row r="52" spans="1:9" x14ac:dyDescent="0.25">
      <c r="A52" s="125">
        <f t="shared" si="0"/>
        <v>-50</v>
      </c>
      <c r="B52" s="126">
        <f xml:space="preserve"> TRUNC(RTD("cqg.rtd",,"StudyData", $K$2, "Bar", "", "Time", $J$2,$A52, $O$2, "", "","False"))</f>
        <v>43437</v>
      </c>
      <c r="C52" s="127">
        <f xml:space="preserve"> RTD("cqg.rtd",,"StudyData", $K$2, "Bar", "", "Open", $J$2, $A52, $O$2,$N$2,,$L$2,$M$2)</f>
        <v>383.5</v>
      </c>
      <c r="D52" s="127">
        <f xml:space="preserve"> RTD("cqg.rtd",,"StudyData", $K$2, "Bar", "", "High", $J$2, $A52, $O$2,$N$2,,$L$2,$M$2)</f>
        <v>387.75</v>
      </c>
      <c r="E52" s="127">
        <f xml:space="preserve"> RTD("cqg.rtd",,"StudyData", $K$2, "Bar", "", "Low", $J$2, $A52, $O$2,$N$2,,$L$2,$M$2)</f>
        <v>372.5</v>
      </c>
      <c r="F52" s="127">
        <f xml:space="preserve"> RTD("cqg.rtd",,"StudyData", $K$2, "Bar", "", "Close", $J$2, $A52, $O$2,$N$2,,$L$2,$M$2)</f>
        <v>375</v>
      </c>
      <c r="H52" s="128"/>
      <c r="I52" s="122"/>
    </row>
    <row r="53" spans="1:9" x14ac:dyDescent="0.25">
      <c r="A53" s="125">
        <f t="shared" si="0"/>
        <v>-51</v>
      </c>
      <c r="B53" s="126">
        <f xml:space="preserve"> TRUNC(RTD("cqg.rtd",,"StudyData", $K$2, "Bar", "", "Time", $J$2,$A53, $O$2, "", "","False"))</f>
        <v>43405</v>
      </c>
      <c r="C53" s="127">
        <f xml:space="preserve"> RTD("cqg.rtd",,"StudyData", $K$2, "Bar", "", "Open", $J$2, $A53, $O$2,$N$2,,$L$2,$M$2)</f>
        <v>363.25</v>
      </c>
      <c r="D53" s="127">
        <f xml:space="preserve"> RTD("cqg.rtd",,"StudyData", $K$2, "Bar", "", "High", $J$2, $A53, $O$2,$N$2,,$L$2,$M$2)</f>
        <v>379</v>
      </c>
      <c r="E53" s="127">
        <f xml:space="preserve"> RTD("cqg.rtd",,"StudyData", $K$2, "Bar", "", "Low", $J$2, $A53, $O$2,$N$2,,$L$2,$M$2)</f>
        <v>355.25</v>
      </c>
      <c r="F53" s="127">
        <f xml:space="preserve"> RTD("cqg.rtd",,"StudyData", $K$2, "Bar", "", "Close", $J$2, $A53, $O$2,$N$2,,$L$2,$M$2)</f>
        <v>377.75</v>
      </c>
      <c r="H53" s="128"/>
      <c r="I53" s="122"/>
    </row>
    <row r="54" spans="1:9" x14ac:dyDescent="0.25">
      <c r="A54" s="125">
        <f t="shared" si="0"/>
        <v>-52</v>
      </c>
      <c r="B54" s="126">
        <f xml:space="preserve"> TRUNC(RTD("cqg.rtd",,"StudyData", $K$2, "Bar", "", "Time", $J$2,$A54, $O$2, "", "","False"))</f>
        <v>43374</v>
      </c>
      <c r="C54" s="127">
        <f xml:space="preserve"> RTD("cqg.rtd",,"StudyData", $K$2, "Bar", "", "Open", $J$2, $A54, $O$2,$N$2,,$L$2,$M$2)</f>
        <v>356.75</v>
      </c>
      <c r="D54" s="127">
        <f xml:space="preserve"> RTD("cqg.rtd",,"StudyData", $K$2, "Bar", "", "High", $J$2, $A54, $O$2,$N$2,,$L$2,$M$2)</f>
        <v>378.5</v>
      </c>
      <c r="E54" s="127">
        <f xml:space="preserve"> RTD("cqg.rtd",,"StudyData", $K$2, "Bar", "", "Low", $J$2, $A54, $O$2,$N$2,,$L$2,$M$2)</f>
        <v>356.5</v>
      </c>
      <c r="F54" s="127">
        <f xml:space="preserve"> RTD("cqg.rtd",,"StudyData", $K$2, "Bar", "", "Close", $J$2, $A54, $O$2,$N$2,,$L$2,$M$2)</f>
        <v>363.25</v>
      </c>
      <c r="H54" s="128"/>
      <c r="I54" s="122"/>
    </row>
    <row r="55" spans="1:9" x14ac:dyDescent="0.25">
      <c r="A55" s="125">
        <f t="shared" si="0"/>
        <v>-53</v>
      </c>
      <c r="B55" s="126">
        <f xml:space="preserve"> TRUNC(RTD("cqg.rtd",,"StudyData", $K$2, "Bar", "", "Time", $J$2,$A55, $O$2, "", "","False"))</f>
        <v>43347</v>
      </c>
      <c r="C55" s="127">
        <f xml:space="preserve"> RTD("cqg.rtd",,"StudyData", $K$2, "Bar", "", "Open", $J$2, $A55, $O$2,$N$2,,$L$2,$M$2)</f>
        <v>365.5</v>
      </c>
      <c r="D55" s="127">
        <f xml:space="preserve"> RTD("cqg.rtd",,"StudyData", $K$2, "Bar", "", "High", $J$2, $A55, $O$2,$N$2,,$L$2,$M$2)</f>
        <v>369.75</v>
      </c>
      <c r="E55" s="127">
        <f xml:space="preserve"> RTD("cqg.rtd",,"StudyData", $K$2, "Bar", "", "Low", $J$2, $A55, $O$2,$N$2,,$L$2,$M$2)</f>
        <v>342.5</v>
      </c>
      <c r="F55" s="127">
        <f xml:space="preserve"> RTD("cqg.rtd",,"StudyData", $K$2, "Bar", "", "Close", $J$2, $A55, $O$2,$N$2,,$L$2,$M$2)</f>
        <v>356.25</v>
      </c>
      <c r="H55" s="128"/>
      <c r="I55" s="122"/>
    </row>
    <row r="56" spans="1:9" x14ac:dyDescent="0.25">
      <c r="A56" s="125">
        <f t="shared" si="0"/>
        <v>-54</v>
      </c>
      <c r="B56" s="126">
        <f xml:space="preserve"> TRUNC(RTD("cqg.rtd",,"StudyData", $K$2, "Bar", "", "Time", $J$2,$A56, $O$2, "", "","False"))</f>
        <v>43313</v>
      </c>
      <c r="C56" s="127">
        <f xml:space="preserve"> RTD("cqg.rtd",,"StudyData", $K$2, "Bar", "", "Open", $J$2, $A56, $O$2,$N$2,,$L$2,$M$2)</f>
        <v>386.25</v>
      </c>
      <c r="D56" s="127">
        <f xml:space="preserve"> RTD("cqg.rtd",,"StudyData", $K$2, "Bar", "", "High", $J$2, $A56, $O$2,$N$2,,$L$2,$M$2)</f>
        <v>388</v>
      </c>
      <c r="E56" s="127">
        <f xml:space="preserve"> RTD("cqg.rtd",,"StudyData", $K$2, "Bar", "", "Low", $J$2, $A56, $O$2,$N$2,,$L$2,$M$2)</f>
        <v>355.25</v>
      </c>
      <c r="F56" s="127">
        <f xml:space="preserve"> RTD("cqg.rtd",,"StudyData", $K$2, "Bar", "", "Close", $J$2, $A56, $O$2,$N$2,,$L$2,$M$2)</f>
        <v>365</v>
      </c>
      <c r="H56" s="128"/>
      <c r="I56" s="122"/>
    </row>
    <row r="57" spans="1:9" x14ac:dyDescent="0.25">
      <c r="A57" s="125">
        <f t="shared" si="0"/>
        <v>-55</v>
      </c>
      <c r="B57" s="126">
        <f xml:space="preserve"> TRUNC(RTD("cqg.rtd",,"StudyData", $K$2, "Bar", "", "Time", $J$2,$A57, $O$2, "", "","False"))</f>
        <v>43283</v>
      </c>
      <c r="C57" s="127">
        <f xml:space="preserve"> RTD("cqg.rtd",,"StudyData", $K$2, "Bar", "", "Open", $J$2, $A57, $O$2,$N$2,,$L$2,$M$2)</f>
        <v>372.5</v>
      </c>
      <c r="D57" s="127">
        <f xml:space="preserve"> RTD("cqg.rtd",,"StudyData", $K$2, "Bar", "", "High", $J$2, $A57, $O$2,$N$2,,$L$2,$M$2)</f>
        <v>388.5</v>
      </c>
      <c r="E57" s="127">
        <f xml:space="preserve"> RTD("cqg.rtd",,"StudyData", $K$2, "Bar", "", "Low", $J$2, $A57, $O$2,$N$2,,$L$2,$M$2)</f>
        <v>350.25</v>
      </c>
      <c r="F57" s="127">
        <f xml:space="preserve"> RTD("cqg.rtd",,"StudyData", $K$2, "Bar", "", "Close", $J$2, $A57, $O$2,$N$2,,$L$2,$M$2)</f>
        <v>386.5</v>
      </c>
      <c r="H57" s="128"/>
      <c r="I57" s="122"/>
    </row>
    <row r="58" spans="1:9" x14ac:dyDescent="0.25">
      <c r="A58" s="125">
        <f t="shared" si="0"/>
        <v>-56</v>
      </c>
      <c r="B58" s="126">
        <f xml:space="preserve"> TRUNC(RTD("cqg.rtd",,"StudyData", $K$2, "Bar", "", "Time", $J$2,$A58, $O$2, "", "","False"))</f>
        <v>43252</v>
      </c>
      <c r="C58" s="127">
        <f xml:space="preserve"> RTD("cqg.rtd",,"StudyData", $K$2, "Bar", "", "Open", $J$2, $A58, $O$2,$N$2,,$L$2,$M$2)</f>
        <v>393.75</v>
      </c>
      <c r="D58" s="127">
        <f xml:space="preserve"> RTD("cqg.rtd",,"StudyData", $K$2, "Bar", "", "High", $J$2, $A58, $O$2,$N$2,,$L$2,$M$2)</f>
        <v>397</v>
      </c>
      <c r="E58" s="127">
        <f xml:space="preserve"> RTD("cqg.rtd",,"StudyData", $K$2, "Bar", "", "Low", $J$2, $A58, $O$2,$N$2,,$L$2,$M$2)</f>
        <v>338.75</v>
      </c>
      <c r="F58" s="127">
        <f xml:space="preserve"> RTD("cqg.rtd",,"StudyData", $K$2, "Bar", "", "Close", $J$2, $A58, $O$2,$N$2,,$L$2,$M$2)</f>
        <v>371.25</v>
      </c>
      <c r="H58" s="128"/>
      <c r="I58" s="122"/>
    </row>
    <row r="59" spans="1:9" x14ac:dyDescent="0.25">
      <c r="A59" s="125">
        <f t="shared" si="0"/>
        <v>-57</v>
      </c>
      <c r="B59" s="126">
        <f xml:space="preserve"> TRUNC(RTD("cqg.rtd",,"StudyData", $K$2, "Bar", "", "Time", $J$2,$A59, $O$2, "", "","False"))</f>
        <v>43221</v>
      </c>
      <c r="C59" s="127">
        <f xml:space="preserve"> RTD("cqg.rtd",,"StudyData", $K$2, "Bar", "", "Open", $J$2, $A59, $O$2,$N$2,,$L$2,$M$2)</f>
        <v>401</v>
      </c>
      <c r="D59" s="127">
        <f xml:space="preserve"> RTD("cqg.rtd",,"StudyData", $K$2, "Bar", "", "High", $J$2, $A59, $O$2,$N$2,,$L$2,$M$2)</f>
        <v>412.25</v>
      </c>
      <c r="E59" s="127">
        <f xml:space="preserve"> RTD("cqg.rtd",,"StudyData", $K$2, "Bar", "", "Low", $J$2, $A59, $O$2,$N$2,,$L$2,$M$2)</f>
        <v>390.75</v>
      </c>
      <c r="F59" s="127">
        <f xml:space="preserve"> RTD("cqg.rtd",,"StudyData", $K$2, "Bar", "", "Close", $J$2, $A59, $O$2,$N$2,,$L$2,$M$2)</f>
        <v>394</v>
      </c>
      <c r="H59" s="128"/>
      <c r="I59" s="122"/>
    </row>
    <row r="60" spans="1:9" x14ac:dyDescent="0.25">
      <c r="A60" s="125">
        <f t="shared" si="0"/>
        <v>-58</v>
      </c>
      <c r="B60" s="126">
        <f xml:space="preserve"> TRUNC(RTD("cqg.rtd",,"StudyData", $K$2, "Bar", "", "Time", $J$2,$A60, $O$2, "", "","False"))</f>
        <v>43192</v>
      </c>
      <c r="C60" s="127">
        <f xml:space="preserve"> RTD("cqg.rtd",,"StudyData", $K$2, "Bar", "", "Open", $J$2, $A60, $O$2,$N$2,,$L$2,$M$2)</f>
        <v>389.25</v>
      </c>
      <c r="D60" s="127">
        <f xml:space="preserve"> RTD("cqg.rtd",,"StudyData", $K$2, "Bar", "", "High", $J$2, $A60, $O$2,$N$2,,$L$2,$M$2)</f>
        <v>404</v>
      </c>
      <c r="E60" s="127">
        <f xml:space="preserve"> RTD("cqg.rtd",,"StudyData", $K$2, "Bar", "", "Low", $J$2, $A60, $O$2,$N$2,,$L$2,$M$2)</f>
        <v>372</v>
      </c>
      <c r="F60" s="127">
        <f xml:space="preserve"> RTD("cqg.rtd",,"StudyData", $K$2, "Bar", "", "Close", $J$2, $A60, $O$2,$N$2,,$L$2,$M$2)</f>
        <v>400.75</v>
      </c>
      <c r="H60" s="128"/>
      <c r="I60" s="122"/>
    </row>
    <row r="61" spans="1:9" x14ac:dyDescent="0.25">
      <c r="A61" s="125">
        <f t="shared" si="0"/>
        <v>-59</v>
      </c>
      <c r="B61" s="126">
        <f xml:space="preserve"> TRUNC(RTD("cqg.rtd",,"StudyData", $K$2, "Bar", "", "Time", $J$2,$A61, $O$2, "", "","False"))</f>
        <v>43160</v>
      </c>
      <c r="C61" s="127">
        <f xml:space="preserve"> RTD("cqg.rtd",,"StudyData", $K$2, "Bar", "", "Open", $J$2, $A61, $O$2,$N$2,,$L$2,$M$2)</f>
        <v>381.5</v>
      </c>
      <c r="D61" s="127">
        <f xml:space="preserve"> RTD("cqg.rtd",,"StudyData", $K$2, "Bar", "", "High", $J$2, $A61, $O$2,$N$2,,$L$2,$M$2)</f>
        <v>395.25</v>
      </c>
      <c r="E61" s="127">
        <f xml:space="preserve"> RTD("cqg.rtd",,"StudyData", $K$2, "Bar", "", "Low", $J$2, $A61, $O$2,$N$2,,$L$2,$M$2)</f>
        <v>369.25</v>
      </c>
      <c r="F61" s="127">
        <f xml:space="preserve"> RTD("cqg.rtd",,"StudyData", $K$2, "Bar", "", "Close", $J$2, $A61, $O$2,$N$2,,$L$2,$M$2)</f>
        <v>387.75</v>
      </c>
      <c r="H61" s="128"/>
      <c r="I61" s="122"/>
    </row>
    <row r="62" spans="1:9" x14ac:dyDescent="0.25">
      <c r="A62" s="125">
        <f t="shared" si="0"/>
        <v>-60</v>
      </c>
      <c r="B62" s="126">
        <f xml:space="preserve"> TRUNC(RTD("cqg.rtd",,"StudyData", $K$2, "Bar", "", "Time", $J$2,$A62, $O$2, "", "","False"))</f>
        <v>43132</v>
      </c>
      <c r="C62" s="127">
        <f xml:space="preserve"> RTD("cqg.rtd",,"StudyData", $K$2, "Bar", "", "Open", $J$2, $A62, $O$2,$N$2,,$L$2,$M$2)</f>
        <v>360.75</v>
      </c>
      <c r="D62" s="127">
        <f xml:space="preserve"> RTD("cqg.rtd",,"StudyData", $K$2, "Bar", "", "High", $J$2, $A62, $O$2,$N$2,,$L$2,$M$2)</f>
        <v>384.75</v>
      </c>
      <c r="E62" s="127">
        <f xml:space="preserve"> RTD("cqg.rtd",,"StudyData", $K$2, "Bar", "", "Low", $J$2, $A62, $O$2,$N$2,,$L$2,$M$2)</f>
        <v>356.25</v>
      </c>
      <c r="F62" s="127">
        <f xml:space="preserve"> RTD("cqg.rtd",,"StudyData", $K$2, "Bar", "", "Close", $J$2, $A62, $O$2,$N$2,,$L$2,$M$2)</f>
        <v>382</v>
      </c>
      <c r="H62" s="128"/>
      <c r="I62" s="122"/>
    </row>
    <row r="63" spans="1:9" x14ac:dyDescent="0.25">
      <c r="A63" s="125">
        <f t="shared" si="0"/>
        <v>-61</v>
      </c>
      <c r="B63" s="126">
        <f xml:space="preserve"> TRUNC(RTD("cqg.rtd",,"StudyData", $K$2, "Bar", "", "Time", $J$2,$A63, $O$2, "", "","False"))</f>
        <v>43102</v>
      </c>
      <c r="C63" s="127">
        <f xml:space="preserve"> RTD("cqg.rtd",,"StudyData", $K$2, "Bar", "", "Open", $J$2, $A63, $O$2,$N$2,,$L$2,$M$2)</f>
        <v>351.25</v>
      </c>
      <c r="D63" s="127">
        <f xml:space="preserve"> RTD("cqg.rtd",,"StudyData", $K$2, "Bar", "", "High", $J$2, $A63, $O$2,$N$2,,$L$2,$M$2)</f>
        <v>362.25</v>
      </c>
      <c r="E63" s="127">
        <f xml:space="preserve"> RTD("cqg.rtd",,"StudyData", $K$2, "Bar", "", "Low", $J$2, $A63, $O$2,$N$2,,$L$2,$M$2)</f>
        <v>345.5</v>
      </c>
      <c r="F63" s="127">
        <f xml:space="preserve"> RTD("cqg.rtd",,"StudyData", $K$2, "Bar", "", "Close", $J$2, $A63, $O$2,$N$2,,$L$2,$M$2)</f>
        <v>361.5</v>
      </c>
      <c r="H63" s="128"/>
      <c r="I63" s="122"/>
    </row>
    <row r="64" spans="1:9" x14ac:dyDescent="0.25">
      <c r="A64" s="125">
        <f t="shared" si="0"/>
        <v>-62</v>
      </c>
      <c r="B64" s="126">
        <f xml:space="preserve"> TRUNC(RTD("cqg.rtd",,"StudyData", $K$2, "Bar", "", "Time", $J$2,$A64, $O$2, "", "","False"))</f>
        <v>43070</v>
      </c>
      <c r="C64" s="127">
        <f xml:space="preserve"> RTD("cqg.rtd",,"StudyData", $K$2, "Bar", "", "Open", $J$2, $A64, $O$2,$N$2,,$L$2,$M$2)</f>
        <v>355.25</v>
      </c>
      <c r="D64" s="127">
        <f xml:space="preserve"> RTD("cqg.rtd",,"StudyData", $K$2, "Bar", "", "High", $J$2, $A64, $O$2,$N$2,,$L$2,$M$2)</f>
        <v>360.5</v>
      </c>
      <c r="E64" s="127">
        <f xml:space="preserve"> RTD("cqg.rtd",,"StudyData", $K$2, "Bar", "", "Low", $J$2, $A64, $O$2,$N$2,,$L$2,$M$2)</f>
        <v>346.5</v>
      </c>
      <c r="F64" s="127">
        <f xml:space="preserve"> RTD("cqg.rtd",,"StudyData", $K$2, "Bar", "", "Close", $J$2, $A64, $O$2,$N$2,,$L$2,$M$2)</f>
        <v>350.75</v>
      </c>
      <c r="H64" s="128"/>
      <c r="I64" s="122"/>
    </row>
    <row r="65" spans="1:9" x14ac:dyDescent="0.25">
      <c r="A65" s="125">
        <f t="shared" si="0"/>
        <v>-63</v>
      </c>
      <c r="B65" s="126">
        <f xml:space="preserve"> TRUNC(RTD("cqg.rtd",,"StudyData", $K$2, "Bar", "", "Time", $J$2,$A65, $O$2, "", "","False"))</f>
        <v>43040</v>
      </c>
      <c r="C65" s="127">
        <f xml:space="preserve"> RTD("cqg.rtd",,"StudyData", $K$2, "Bar", "", "Open", $J$2, $A65, $O$2,$N$2,,$L$2,$M$2)</f>
        <v>345.75</v>
      </c>
      <c r="D65" s="127">
        <f xml:space="preserve"> RTD("cqg.rtd",,"StudyData", $K$2, "Bar", "", "High", $J$2, $A65, $O$2,$N$2,,$L$2,$M$2)</f>
        <v>357</v>
      </c>
      <c r="E65" s="127">
        <f xml:space="preserve"> RTD("cqg.rtd",,"StudyData", $K$2, "Bar", "", "Low", $J$2, $A65, $O$2,$N$2,,$L$2,$M$2)</f>
        <v>336.25</v>
      </c>
      <c r="F65" s="127">
        <f xml:space="preserve"> RTD("cqg.rtd",,"StudyData", $K$2, "Bar", "", "Close", $J$2, $A65, $O$2,$N$2,,$L$2,$M$2)</f>
        <v>355.75</v>
      </c>
      <c r="H65" s="128"/>
      <c r="I65" s="122"/>
    </row>
    <row r="66" spans="1:9" x14ac:dyDescent="0.25">
      <c r="A66" s="125">
        <f t="shared" si="0"/>
        <v>-64</v>
      </c>
      <c r="B66" s="126">
        <f xml:space="preserve"> TRUNC(RTD("cqg.rtd",,"StudyData", $K$2, "Bar", "", "Time", $J$2,$A66, $O$2, "", "","False"))</f>
        <v>43010</v>
      </c>
      <c r="C66" s="127">
        <f xml:space="preserve"> RTD("cqg.rtd",,"StudyData", $K$2, "Bar", "", "Open", $J$2, $A66, $O$2,$N$2,,$L$2,$M$2)</f>
        <v>354.75</v>
      </c>
      <c r="D66" s="127">
        <f xml:space="preserve"> RTD("cqg.rtd",,"StudyData", $K$2, "Bar", "", "High", $J$2, $A66, $O$2,$N$2,,$L$2,$M$2)</f>
        <v>356.25</v>
      </c>
      <c r="E66" s="127">
        <f xml:space="preserve"> RTD("cqg.rtd",,"StudyData", $K$2, "Bar", "", "Low", $J$2, $A66, $O$2,$N$2,,$L$2,$M$2)</f>
        <v>342.5</v>
      </c>
      <c r="F66" s="127">
        <f xml:space="preserve"> RTD("cqg.rtd",,"StudyData", $K$2, "Bar", "", "Close", $J$2, $A66, $O$2,$N$2,,$L$2,$M$2)</f>
        <v>345.75</v>
      </c>
      <c r="H66" s="128"/>
      <c r="I66" s="122"/>
    </row>
    <row r="67" spans="1:9" x14ac:dyDescent="0.25">
      <c r="A67" s="125">
        <f t="shared" si="0"/>
        <v>-65</v>
      </c>
      <c r="B67" s="126">
        <f xml:space="preserve"> TRUNC(RTD("cqg.rtd",,"StudyData", $K$2, "Bar", "", "Time", $J$2,$A67, $O$2, "", "","False"))</f>
        <v>42979</v>
      </c>
      <c r="C67" s="127">
        <f xml:space="preserve"> RTD("cqg.rtd",,"StudyData", $K$2, "Bar", "", "Open", $J$2, $A67, $O$2,$N$2,,$L$2,$M$2)</f>
        <v>357</v>
      </c>
      <c r="D67" s="127">
        <f xml:space="preserve"> RTD("cqg.rtd",,"StudyData", $K$2, "Bar", "", "High", $J$2, $A67, $O$2,$N$2,,$L$2,$M$2)</f>
        <v>362</v>
      </c>
      <c r="E67" s="127">
        <f xml:space="preserve"> RTD("cqg.rtd",,"StudyData", $K$2, "Bar", "", "Low", $J$2, $A67, $O$2,$N$2,,$L$2,$M$2)</f>
        <v>345.5</v>
      </c>
      <c r="F67" s="127">
        <f xml:space="preserve"> RTD("cqg.rtd",,"StudyData", $K$2, "Bar", "", "Close", $J$2, $A67, $O$2,$N$2,,$L$2,$M$2)</f>
        <v>355.25</v>
      </c>
      <c r="H67" s="128"/>
      <c r="I67" s="122"/>
    </row>
    <row r="68" spans="1:9" x14ac:dyDescent="0.25">
      <c r="A68" s="125">
        <f t="shared" ref="A68:A131" si="1">A67-1</f>
        <v>-66</v>
      </c>
      <c r="B68" s="126">
        <f xml:space="preserve"> TRUNC(RTD("cqg.rtd",,"StudyData", $K$2, "Bar", "", "Time", $J$2,$A68, $O$2, "", "","False"))</f>
        <v>42948</v>
      </c>
      <c r="C68" s="127">
        <f xml:space="preserve"> RTD("cqg.rtd",,"StudyData", $K$2, "Bar", "", "Open", $J$2, $A68, $O$2,$N$2,,$L$2,$M$2)</f>
        <v>383</v>
      </c>
      <c r="D68" s="127">
        <f xml:space="preserve"> RTD("cqg.rtd",,"StudyData", $K$2, "Bar", "", "High", $J$2, $A68, $O$2,$N$2,,$L$2,$M$2)</f>
        <v>389</v>
      </c>
      <c r="E68" s="127">
        <f xml:space="preserve"> RTD("cqg.rtd",,"StudyData", $K$2, "Bar", "", "Low", $J$2, $A68, $O$2,$N$2,,$L$2,$M$2)</f>
        <v>344.25</v>
      </c>
      <c r="F68" s="127">
        <f xml:space="preserve"> RTD("cqg.rtd",,"StudyData", $K$2, "Bar", "", "Close", $J$2, $A68, $O$2,$N$2,,$L$2,$M$2)</f>
        <v>357.75</v>
      </c>
      <c r="H68" s="128"/>
      <c r="I68" s="122"/>
    </row>
    <row r="69" spans="1:9" x14ac:dyDescent="0.25">
      <c r="A69" s="125">
        <f t="shared" si="1"/>
        <v>-67</v>
      </c>
      <c r="B69" s="126">
        <f xml:space="preserve"> TRUNC(RTD("cqg.rtd",,"StudyData", $K$2, "Bar", "", "Time", $J$2,$A69, $O$2, "", "","False"))</f>
        <v>42919</v>
      </c>
      <c r="C69" s="127">
        <f xml:space="preserve"> RTD("cqg.rtd",,"StudyData", $K$2, "Bar", "", "Open", $J$2, $A69, $O$2,$N$2,,$L$2,$M$2)</f>
        <v>384</v>
      </c>
      <c r="D69" s="127">
        <f xml:space="preserve"> RTD("cqg.rtd",,"StudyData", $K$2, "Bar", "", "High", $J$2, $A69, $O$2,$N$2,,$L$2,$M$2)</f>
        <v>417.25</v>
      </c>
      <c r="E69" s="127">
        <f xml:space="preserve"> RTD("cqg.rtd",,"StudyData", $K$2, "Bar", "", "Low", $J$2, $A69, $O$2,$N$2,,$L$2,$M$2)</f>
        <v>379.25</v>
      </c>
      <c r="F69" s="127">
        <f xml:space="preserve"> RTD("cqg.rtd",,"StudyData", $K$2, "Bar", "", "Close", $J$2, $A69, $O$2,$N$2,,$L$2,$M$2)</f>
        <v>384.75</v>
      </c>
      <c r="H69" s="128"/>
      <c r="I69" s="122"/>
    </row>
    <row r="70" spans="1:9" x14ac:dyDescent="0.25">
      <c r="A70" s="125">
        <f t="shared" si="1"/>
        <v>-68</v>
      </c>
      <c r="B70" s="126">
        <f xml:space="preserve"> TRUNC(RTD("cqg.rtd",,"StudyData", $K$2, "Bar", "", "Time", $J$2,$A70, $O$2, "", "","False"))</f>
        <v>42887</v>
      </c>
      <c r="C70" s="127">
        <f xml:space="preserve"> RTD("cqg.rtd",,"StudyData", $K$2, "Bar", "", "Open", $J$2, $A70, $O$2,$N$2,,$L$2,$M$2)</f>
        <v>371.25</v>
      </c>
      <c r="D70" s="127">
        <f xml:space="preserve"> RTD("cqg.rtd",,"StudyData", $K$2, "Bar", "", "High", $J$2, $A70, $O$2,$N$2,,$L$2,$M$2)</f>
        <v>391.75</v>
      </c>
      <c r="E70" s="127">
        <f xml:space="preserve"> RTD("cqg.rtd",,"StudyData", $K$2, "Bar", "", "Low", $J$2, $A70, $O$2,$N$2,,$L$2,$M$2)</f>
        <v>356.5</v>
      </c>
      <c r="F70" s="127">
        <f xml:space="preserve"> RTD("cqg.rtd",,"StudyData", $K$2, "Bar", "", "Close", $J$2, $A70, $O$2,$N$2,,$L$2,$M$2)</f>
        <v>381</v>
      </c>
      <c r="H70" s="128"/>
      <c r="I70" s="122"/>
    </row>
    <row r="71" spans="1:9" x14ac:dyDescent="0.25">
      <c r="A71" s="125">
        <f t="shared" si="1"/>
        <v>-69</v>
      </c>
      <c r="B71" s="126">
        <f xml:space="preserve"> TRUNC(RTD("cqg.rtd",,"StudyData", $K$2, "Bar", "", "Time", $J$2,$A71, $O$2, "", "","False"))</f>
        <v>42856</v>
      </c>
      <c r="C71" s="127">
        <f xml:space="preserve"> RTD("cqg.rtd",,"StudyData", $K$2, "Bar", "", "Open", $J$2, $A71, $O$2,$N$2,,$L$2,$M$2)</f>
        <v>371.5</v>
      </c>
      <c r="D71" s="127">
        <f xml:space="preserve"> RTD("cqg.rtd",,"StudyData", $K$2, "Bar", "", "High", $J$2, $A71, $O$2,$N$2,,$L$2,$M$2)</f>
        <v>379</v>
      </c>
      <c r="E71" s="127">
        <f xml:space="preserve"> RTD("cqg.rtd",,"StudyData", $K$2, "Bar", "", "Low", $J$2, $A71, $O$2,$N$2,,$L$2,$M$2)</f>
        <v>364.25</v>
      </c>
      <c r="F71" s="127">
        <f xml:space="preserve"> RTD("cqg.rtd",,"StudyData", $K$2, "Bar", "", "Close", $J$2, $A71, $O$2,$N$2,,$L$2,$M$2)</f>
        <v>372</v>
      </c>
      <c r="H71" s="128"/>
      <c r="I71" s="122"/>
    </row>
    <row r="72" spans="1:9" x14ac:dyDescent="0.25">
      <c r="A72" s="125">
        <f t="shared" si="1"/>
        <v>-70</v>
      </c>
      <c r="B72" s="126">
        <f xml:space="preserve"> TRUNC(RTD("cqg.rtd",,"StudyData", $K$2, "Bar", "", "Time", $J$2,$A72, $O$2, "", "","False"))</f>
        <v>42828</v>
      </c>
      <c r="C72" s="127">
        <f xml:space="preserve"> RTD("cqg.rtd",,"StudyData", $K$2, "Bar", "", "Open", $J$2, $A72, $O$2,$N$2,,$L$2,$M$2)</f>
        <v>365.75</v>
      </c>
      <c r="D72" s="127">
        <f xml:space="preserve"> RTD("cqg.rtd",,"StudyData", $K$2, "Bar", "", "High", $J$2, $A72, $O$2,$N$2,,$L$2,$M$2)</f>
        <v>374.75</v>
      </c>
      <c r="E72" s="127">
        <f xml:space="preserve"> RTD("cqg.rtd",,"StudyData", $K$2, "Bar", "", "Low", $J$2, $A72, $O$2,$N$2,,$L$2,$M$2)</f>
        <v>357.25</v>
      </c>
      <c r="F72" s="127">
        <f xml:space="preserve"> RTD("cqg.rtd",,"StudyData", $K$2, "Bar", "", "Close", $J$2, $A72, $O$2,$N$2,,$L$2,$M$2)</f>
        <v>366.5</v>
      </c>
      <c r="H72" s="128"/>
      <c r="I72" s="122"/>
    </row>
    <row r="73" spans="1:9" x14ac:dyDescent="0.25">
      <c r="A73" s="125">
        <f t="shared" si="1"/>
        <v>-71</v>
      </c>
      <c r="B73" s="126">
        <f xml:space="preserve"> TRUNC(RTD("cqg.rtd",,"StudyData", $K$2, "Bar", "", "Time", $J$2,$A73, $O$2, "", "","False"))</f>
        <v>42795</v>
      </c>
      <c r="C73" s="127">
        <f xml:space="preserve"> RTD("cqg.rtd",,"StudyData", $K$2, "Bar", "", "Open", $J$2, $A73, $O$2,$N$2,,$L$2,$M$2)</f>
        <v>373</v>
      </c>
      <c r="D73" s="127">
        <f xml:space="preserve"> RTD("cqg.rtd",,"StudyData", $K$2, "Bar", "", "High", $J$2, $A73, $O$2,$N$2,,$L$2,$M$2)</f>
        <v>383</v>
      </c>
      <c r="E73" s="127">
        <f xml:space="preserve"> RTD("cqg.rtd",,"StudyData", $K$2, "Bar", "", "Low", $J$2, $A73, $O$2,$N$2,,$L$2,$M$2)</f>
        <v>354.25</v>
      </c>
      <c r="F73" s="127">
        <f xml:space="preserve"> RTD("cqg.rtd",,"StudyData", $K$2, "Bar", "", "Close", $J$2, $A73, $O$2,$N$2,,$L$2,$M$2)</f>
        <v>364.25</v>
      </c>
      <c r="H73" s="128"/>
      <c r="I73" s="122"/>
    </row>
    <row r="74" spans="1:9" x14ac:dyDescent="0.25">
      <c r="A74" s="125">
        <f t="shared" si="1"/>
        <v>-72</v>
      </c>
      <c r="B74" s="126">
        <f xml:space="preserve"> TRUNC(RTD("cqg.rtd",,"StudyData", $K$2, "Bar", "", "Time", $J$2,$A74, $O$2, "", "","False"))</f>
        <v>42767</v>
      </c>
      <c r="C74" s="127">
        <f xml:space="preserve"> RTD("cqg.rtd",,"StudyData", $K$2, "Bar", "", "Open", $J$2, $A74, $O$2,$N$2,,$L$2,$M$2)</f>
        <v>360</v>
      </c>
      <c r="D74" s="127">
        <f xml:space="preserve"> RTD("cqg.rtd",,"StudyData", $K$2, "Bar", "", "High", $J$2, $A74, $O$2,$N$2,,$L$2,$M$2)</f>
        <v>386.25</v>
      </c>
      <c r="E74" s="127">
        <f xml:space="preserve"> RTD("cqg.rtd",,"StudyData", $K$2, "Bar", "", "Low", $J$2, $A74, $O$2,$N$2,,$L$2,$M$2)</f>
        <v>358</v>
      </c>
      <c r="F74" s="127">
        <f xml:space="preserve"> RTD("cqg.rtd",,"StudyData", $K$2, "Bar", "", "Close", $J$2, $A74, $O$2,$N$2,,$L$2,$M$2)</f>
        <v>373.75</v>
      </c>
      <c r="H74" s="128"/>
      <c r="I74" s="122"/>
    </row>
    <row r="75" spans="1:9" x14ac:dyDescent="0.25">
      <c r="A75" s="125">
        <f t="shared" si="1"/>
        <v>-73</v>
      </c>
      <c r="B75" s="126">
        <f xml:space="preserve"> TRUNC(RTD("cqg.rtd",,"StudyData", $K$2, "Bar", "", "Time", $J$2,$A75, $O$2, "", "","False"))</f>
        <v>42738</v>
      </c>
      <c r="C75" s="127">
        <f xml:space="preserve"> RTD("cqg.rtd",,"StudyData", $K$2, "Bar", "", "Open", $J$2, $A75, $O$2,$N$2,,$L$2,$M$2)</f>
        <v>352.25</v>
      </c>
      <c r="D75" s="127">
        <f xml:space="preserve"> RTD("cqg.rtd",,"StudyData", $K$2, "Bar", "", "High", $J$2, $A75, $O$2,$N$2,,$L$2,$M$2)</f>
        <v>371</v>
      </c>
      <c r="E75" s="127">
        <f xml:space="preserve"> RTD("cqg.rtd",,"StudyData", $K$2, "Bar", "", "Low", $J$2, $A75, $O$2,$N$2,,$L$2,$M$2)</f>
        <v>351.5</v>
      </c>
      <c r="F75" s="127">
        <f xml:space="preserve"> RTD("cqg.rtd",,"StudyData", $K$2, "Bar", "", "Close", $J$2, $A75, $O$2,$N$2,,$L$2,$M$2)</f>
        <v>359.75</v>
      </c>
      <c r="H75" s="128"/>
      <c r="I75" s="122"/>
    </row>
    <row r="76" spans="1:9" x14ac:dyDescent="0.25">
      <c r="A76" s="125">
        <f t="shared" si="1"/>
        <v>-74</v>
      </c>
      <c r="B76" s="126">
        <f xml:space="preserve"> TRUNC(RTD("cqg.rtd",,"StudyData", $K$2, "Bar", "", "Time", $J$2,$A76, $O$2, "", "","False"))</f>
        <v>42705</v>
      </c>
      <c r="C76" s="127">
        <f xml:space="preserve"> RTD("cqg.rtd",,"StudyData", $K$2, "Bar", "", "Open", $J$2, $A76, $O$2,$N$2,,$L$2,$M$2)</f>
        <v>348.5</v>
      </c>
      <c r="D76" s="127">
        <f xml:space="preserve"> RTD("cqg.rtd",,"StudyData", $K$2, "Bar", "", "High", $J$2, $A76, $O$2,$N$2,,$L$2,$M$2)</f>
        <v>364.75</v>
      </c>
      <c r="E76" s="127">
        <f xml:space="preserve"> RTD("cqg.rtd",,"StudyData", $K$2, "Bar", "", "Low", $J$2, $A76, $O$2,$N$2,,$L$2,$M$2)</f>
        <v>341.75</v>
      </c>
      <c r="F76" s="127">
        <f xml:space="preserve"> RTD("cqg.rtd",,"StudyData", $K$2, "Bar", "", "Close", $J$2, $A76, $O$2,$N$2,,$L$2,$M$2)</f>
        <v>352</v>
      </c>
      <c r="H76" s="128"/>
      <c r="I76" s="122"/>
    </row>
    <row r="77" spans="1:9" x14ac:dyDescent="0.25">
      <c r="A77" s="125">
        <f t="shared" si="1"/>
        <v>-75</v>
      </c>
      <c r="B77" s="126">
        <f xml:space="preserve"> TRUNC(RTD("cqg.rtd",,"StudyData", $K$2, "Bar", "", "Time", $J$2,$A77, $O$2, "", "","False"))</f>
        <v>42675</v>
      </c>
      <c r="C77" s="127">
        <f xml:space="preserve"> RTD("cqg.rtd",,"StudyData", $K$2, "Bar", "", "Open", $J$2, $A77, $O$2,$N$2,,$L$2,$M$2)</f>
        <v>354.75</v>
      </c>
      <c r="D77" s="127">
        <f xml:space="preserve"> RTD("cqg.rtd",,"StudyData", $K$2, "Bar", "", "High", $J$2, $A77, $O$2,$N$2,,$L$2,$M$2)</f>
        <v>362.5</v>
      </c>
      <c r="E77" s="127">
        <f xml:space="preserve"> RTD("cqg.rtd",,"StudyData", $K$2, "Bar", "", "Low", $J$2, $A77, $O$2,$N$2,,$L$2,$M$2)</f>
        <v>335.5</v>
      </c>
      <c r="F77" s="127">
        <f xml:space="preserve"> RTD("cqg.rtd",,"StudyData", $K$2, "Bar", "", "Close", $J$2, $A77, $O$2,$N$2,,$L$2,$M$2)</f>
        <v>348.5</v>
      </c>
      <c r="H77" s="128"/>
      <c r="I77" s="122"/>
    </row>
    <row r="78" spans="1:9" x14ac:dyDescent="0.25">
      <c r="A78" s="125">
        <f t="shared" si="1"/>
        <v>-76</v>
      </c>
      <c r="B78" s="126">
        <f xml:space="preserve"> TRUNC(RTD("cqg.rtd",,"StudyData", $K$2, "Bar", "", "Time", $J$2,$A78, $O$2, "", "","False"))</f>
        <v>42646</v>
      </c>
      <c r="C78" s="127">
        <f xml:space="preserve"> RTD("cqg.rtd",,"StudyData", $K$2, "Bar", "", "Open", $J$2, $A78, $O$2,$N$2,,$L$2,$M$2)</f>
        <v>336.25</v>
      </c>
      <c r="D78" s="127">
        <f xml:space="preserve"> RTD("cqg.rtd",,"StudyData", $K$2, "Bar", "", "High", $J$2, $A78, $O$2,$N$2,,$L$2,$M$2)</f>
        <v>359.25</v>
      </c>
      <c r="E78" s="127">
        <f xml:space="preserve"> RTD("cqg.rtd",,"StudyData", $K$2, "Bar", "", "Low", $J$2, $A78, $O$2,$N$2,,$L$2,$M$2)</f>
        <v>335.25</v>
      </c>
      <c r="F78" s="127">
        <f xml:space="preserve"> RTD("cqg.rtd",,"StudyData", $K$2, "Bar", "", "Close", $J$2, $A78, $O$2,$N$2,,$L$2,$M$2)</f>
        <v>354.75</v>
      </c>
      <c r="H78" s="128"/>
      <c r="I78" s="122"/>
    </row>
    <row r="79" spans="1:9" x14ac:dyDescent="0.25">
      <c r="A79" s="125">
        <f t="shared" si="1"/>
        <v>-77</v>
      </c>
      <c r="B79" s="126">
        <f xml:space="preserve"> TRUNC(RTD("cqg.rtd",,"StudyData", $K$2, "Bar", "", "Time", $J$2,$A79, $O$2, "", "","False"))</f>
        <v>42614</v>
      </c>
      <c r="C79" s="127">
        <f xml:space="preserve"> RTD("cqg.rtd",,"StudyData", $K$2, "Bar", "", "Open", $J$2, $A79, $O$2,$N$2,,$L$2,$M$2)</f>
        <v>315.5</v>
      </c>
      <c r="D79" s="127">
        <f xml:space="preserve"> RTD("cqg.rtd",,"StudyData", $K$2, "Bar", "", "High", $J$2, $A79, $O$2,$N$2,,$L$2,$M$2)</f>
        <v>343.25</v>
      </c>
      <c r="E79" s="127">
        <f xml:space="preserve"> RTD("cqg.rtd",,"StudyData", $K$2, "Bar", "", "Low", $J$2, $A79, $O$2,$N$2,,$L$2,$M$2)</f>
        <v>315</v>
      </c>
      <c r="F79" s="127">
        <f xml:space="preserve"> RTD("cqg.rtd",,"StudyData", $K$2, "Bar", "", "Close", $J$2, $A79, $O$2,$N$2,,$L$2,$M$2)</f>
        <v>336.75</v>
      </c>
      <c r="H79" s="128"/>
      <c r="I79" s="122"/>
    </row>
    <row r="80" spans="1:9" x14ac:dyDescent="0.25">
      <c r="A80" s="125">
        <f t="shared" si="1"/>
        <v>-78</v>
      </c>
      <c r="B80" s="126">
        <f xml:space="preserve"> TRUNC(RTD("cqg.rtd",,"StudyData", $K$2, "Bar", "", "Time", $J$2,$A80, $O$2, "", "","False"))</f>
        <v>42583</v>
      </c>
      <c r="C80" s="127">
        <f xml:space="preserve"> RTD("cqg.rtd",,"StudyData", $K$2, "Bar", "", "Open", $J$2, $A80, $O$2,$N$2,,$L$2,$M$2)</f>
        <v>340.75</v>
      </c>
      <c r="D80" s="127">
        <f xml:space="preserve"> RTD("cqg.rtd",,"StudyData", $K$2, "Bar", "", "High", $J$2, $A80, $O$2,$N$2,,$L$2,$M$2)</f>
        <v>344.25</v>
      </c>
      <c r="E80" s="127">
        <f xml:space="preserve"> RTD("cqg.rtd",,"StudyData", $K$2, "Bar", "", "Low", $J$2, $A80, $O$2,$N$2,,$L$2,$M$2)</f>
        <v>314.75</v>
      </c>
      <c r="F80" s="127">
        <f xml:space="preserve"> RTD("cqg.rtd",,"StudyData", $K$2, "Bar", "", "Close", $J$2, $A80, $O$2,$N$2,,$L$2,$M$2)</f>
        <v>315.5</v>
      </c>
      <c r="H80" s="128"/>
      <c r="I80" s="122"/>
    </row>
    <row r="81" spans="1:9" x14ac:dyDescent="0.25">
      <c r="A81" s="125">
        <f t="shared" si="1"/>
        <v>-79</v>
      </c>
      <c r="B81" s="126">
        <f xml:space="preserve"> TRUNC(RTD("cqg.rtd",,"StudyData", $K$2, "Bar", "", "Time", $J$2,$A81, $O$2, "", "","False"))</f>
        <v>42552</v>
      </c>
      <c r="C81" s="127">
        <f xml:space="preserve"> RTD("cqg.rtd",,"StudyData", $K$2, "Bar", "", "Open", $J$2, $A81, $O$2,$N$2,,$L$2,$M$2)</f>
        <v>373.25</v>
      </c>
      <c r="D81" s="127">
        <f xml:space="preserve"> RTD("cqg.rtd",,"StudyData", $K$2, "Bar", "", "High", $J$2, $A81, $O$2,$N$2,,$L$2,$M$2)</f>
        <v>380</v>
      </c>
      <c r="E81" s="127">
        <f xml:space="preserve"> RTD("cqg.rtd",,"StudyData", $K$2, "Bar", "", "Low", $J$2, $A81, $O$2,$N$2,,$L$2,$M$2)</f>
        <v>333.25</v>
      </c>
      <c r="F81" s="127">
        <f xml:space="preserve"> RTD("cqg.rtd",,"StudyData", $K$2, "Bar", "", "Close", $J$2, $A81, $O$2,$N$2,,$L$2,$M$2)</f>
        <v>342.75</v>
      </c>
      <c r="H81" s="128"/>
      <c r="I81" s="122"/>
    </row>
    <row r="82" spans="1:9" x14ac:dyDescent="0.25">
      <c r="A82" s="125">
        <f t="shared" si="1"/>
        <v>-80</v>
      </c>
      <c r="B82" s="126">
        <f xml:space="preserve"> TRUNC(RTD("cqg.rtd",,"StudyData", $K$2, "Bar", "", "Time", $J$2,$A82, $O$2, "", "","False"))</f>
        <v>42522</v>
      </c>
      <c r="C82" s="127">
        <f xml:space="preserve"> RTD("cqg.rtd",,"StudyData", $K$2, "Bar", "", "Open", $J$2, $A82, $O$2,$N$2,,$L$2,$M$2)</f>
        <v>404.25</v>
      </c>
      <c r="D82" s="127">
        <f xml:space="preserve"> RTD("cqg.rtd",,"StudyData", $K$2, "Bar", "", "High", $J$2, $A82, $O$2,$N$2,,$L$2,$M$2)</f>
        <v>439.25</v>
      </c>
      <c r="E82" s="127">
        <f xml:space="preserve"> RTD("cqg.rtd",,"StudyData", $K$2, "Bar", "", "Low", $J$2, $A82, $O$2,$N$2,,$L$2,$M$2)</f>
        <v>365.25</v>
      </c>
      <c r="F82" s="127">
        <f xml:space="preserve"> RTD("cqg.rtd",,"StudyData", $K$2, "Bar", "", "Close", $J$2, $A82, $O$2,$N$2,,$L$2,$M$2)</f>
        <v>371.25</v>
      </c>
      <c r="H82" s="128"/>
      <c r="I82" s="122"/>
    </row>
    <row r="83" spans="1:9" x14ac:dyDescent="0.25">
      <c r="A83" s="125">
        <f t="shared" si="1"/>
        <v>-81</v>
      </c>
      <c r="B83" s="126">
        <f xml:space="preserve"> TRUNC(RTD("cqg.rtd",,"StudyData", $K$2, "Bar", "", "Time", $J$2,$A83, $O$2, "", "","False"))</f>
        <v>42492</v>
      </c>
      <c r="C83" s="127">
        <f xml:space="preserve"> RTD("cqg.rtd",,"StudyData", $K$2, "Bar", "", "Open", $J$2, $A83, $O$2,$N$2,,$L$2,$M$2)</f>
        <v>390.25</v>
      </c>
      <c r="D83" s="127">
        <f xml:space="preserve"> RTD("cqg.rtd",,"StudyData", $K$2, "Bar", "", "High", $J$2, $A83, $O$2,$N$2,,$L$2,$M$2)</f>
        <v>413.5</v>
      </c>
      <c r="E83" s="127">
        <f xml:space="preserve"> RTD("cqg.rtd",,"StudyData", $K$2, "Bar", "", "Low", $J$2, $A83, $O$2,$N$2,,$L$2,$M$2)</f>
        <v>368</v>
      </c>
      <c r="F83" s="127">
        <f xml:space="preserve"> RTD("cqg.rtd",,"StudyData", $K$2, "Bar", "", "Close", $J$2, $A83, $O$2,$N$2,,$L$2,$M$2)</f>
        <v>404.75</v>
      </c>
      <c r="H83" s="128"/>
      <c r="I83" s="122"/>
    </row>
    <row r="84" spans="1:9" x14ac:dyDescent="0.25">
      <c r="A84" s="125">
        <f t="shared" si="1"/>
        <v>-82</v>
      </c>
      <c r="B84" s="126">
        <f xml:space="preserve"> TRUNC(RTD("cqg.rtd",,"StudyData", $K$2, "Bar", "", "Time", $J$2,$A84, $O$2, "", "","False"))</f>
        <v>42461</v>
      </c>
      <c r="C84" s="127">
        <f xml:space="preserve"> RTD("cqg.rtd",,"StudyData", $K$2, "Bar", "", "Open", $J$2, $A84, $O$2,$N$2,,$L$2,$M$2)</f>
        <v>351.75</v>
      </c>
      <c r="D84" s="127">
        <f xml:space="preserve"> RTD("cqg.rtd",,"StudyData", $K$2, "Bar", "", "High", $J$2, $A84, $O$2,$N$2,,$L$2,$M$2)</f>
        <v>407.25</v>
      </c>
      <c r="E84" s="127">
        <f xml:space="preserve"> RTD("cqg.rtd",,"StudyData", $K$2, "Bar", "", "Low", $J$2, $A84, $O$2,$N$2,,$L$2,$M$2)</f>
        <v>347.25</v>
      </c>
      <c r="F84" s="127">
        <f xml:space="preserve"> RTD("cqg.rtd",,"StudyData", $K$2, "Bar", "", "Close", $J$2, $A84, $O$2,$N$2,,$L$2,$M$2)</f>
        <v>391.75</v>
      </c>
      <c r="H84" s="128"/>
      <c r="I84" s="122"/>
    </row>
    <row r="85" spans="1:9" x14ac:dyDescent="0.25">
      <c r="A85" s="125">
        <f t="shared" si="1"/>
        <v>-83</v>
      </c>
      <c r="B85" s="126">
        <f xml:space="preserve"> TRUNC(RTD("cqg.rtd",,"StudyData", $K$2, "Bar", "", "Time", $J$2,$A85, $O$2, "", "","False"))</f>
        <v>42430</v>
      </c>
      <c r="C85" s="127">
        <f xml:space="preserve"> RTD("cqg.rtd",,"StudyData", $K$2, "Bar", "", "Open", $J$2, $A85, $O$2,$N$2,,$L$2,$M$2)</f>
        <v>357</v>
      </c>
      <c r="D85" s="127">
        <f xml:space="preserve"> RTD("cqg.rtd",,"StudyData", $K$2, "Bar", "", "High", $J$2, $A85, $O$2,$N$2,,$L$2,$M$2)</f>
        <v>374</v>
      </c>
      <c r="E85" s="127">
        <f xml:space="preserve"> RTD("cqg.rtd",,"StudyData", $K$2, "Bar", "", "Low", $J$2, $A85, $O$2,$N$2,,$L$2,$M$2)</f>
        <v>347.5</v>
      </c>
      <c r="F85" s="127">
        <f xml:space="preserve"> RTD("cqg.rtd",,"StudyData", $K$2, "Bar", "", "Close", $J$2, $A85, $O$2,$N$2,,$L$2,$M$2)</f>
        <v>351.5</v>
      </c>
      <c r="H85" s="128"/>
      <c r="I85" s="122"/>
    </row>
    <row r="86" spans="1:9" x14ac:dyDescent="0.25">
      <c r="A86" s="125">
        <f t="shared" si="1"/>
        <v>-84</v>
      </c>
      <c r="B86" s="126">
        <f xml:space="preserve"> TRUNC(RTD("cqg.rtd",,"StudyData", $K$2, "Bar", "", "Time", $J$2,$A86, $O$2, "", "","False"))</f>
        <v>42401</v>
      </c>
      <c r="C86" s="127">
        <f xml:space="preserve"> RTD("cqg.rtd",,"StudyData", $K$2, "Bar", "", "Open", $J$2, $A86, $O$2,$N$2,,$L$2,$M$2)</f>
        <v>371</v>
      </c>
      <c r="D86" s="127">
        <f xml:space="preserve"> RTD("cqg.rtd",,"StudyData", $K$2, "Bar", "", "High", $J$2, $A86, $O$2,$N$2,,$L$2,$M$2)</f>
        <v>373.75</v>
      </c>
      <c r="E86" s="127">
        <f xml:space="preserve"> RTD("cqg.rtd",,"StudyData", $K$2, "Bar", "", "Low", $J$2, $A86, $O$2,$N$2,,$L$2,$M$2)</f>
        <v>356.75</v>
      </c>
      <c r="F86" s="127">
        <f xml:space="preserve"> RTD("cqg.rtd",,"StudyData", $K$2, "Bar", "", "Close", $J$2, $A86, $O$2,$N$2,,$L$2,$M$2)</f>
        <v>357</v>
      </c>
      <c r="H86" s="128"/>
      <c r="I86" s="122"/>
    </row>
    <row r="87" spans="1:9" x14ac:dyDescent="0.25">
      <c r="A87" s="125">
        <f t="shared" si="1"/>
        <v>-85</v>
      </c>
      <c r="B87" s="126">
        <f xml:space="preserve"> TRUNC(RTD("cqg.rtd",,"StudyData", $K$2, "Bar", "", "Time", $J$2,$A87, $O$2, "", "","False"))</f>
        <v>42373</v>
      </c>
      <c r="C87" s="127">
        <f xml:space="preserve"> RTD("cqg.rtd",,"StudyData", $K$2, "Bar", "", "Open", $J$2, $A87, $O$2,$N$2,,$L$2,$M$2)</f>
        <v>359.5</v>
      </c>
      <c r="D87" s="127">
        <f xml:space="preserve"> RTD("cqg.rtd",,"StudyData", $K$2, "Bar", "", "High", $J$2, $A87, $O$2,$N$2,,$L$2,$M$2)</f>
        <v>372.5</v>
      </c>
      <c r="E87" s="127">
        <f xml:space="preserve"> RTD("cqg.rtd",,"StudyData", $K$2, "Bar", "", "Low", $J$2, $A87, $O$2,$N$2,,$L$2,$M$2)</f>
        <v>348.5</v>
      </c>
      <c r="F87" s="127">
        <f xml:space="preserve"> RTD("cqg.rtd",,"StudyData", $K$2, "Bar", "", "Close", $J$2, $A87, $O$2,$N$2,,$L$2,$M$2)</f>
        <v>372</v>
      </c>
      <c r="H87" s="128"/>
      <c r="I87" s="122"/>
    </row>
    <row r="88" spans="1:9" x14ac:dyDescent="0.25">
      <c r="A88" s="125">
        <f t="shared" si="1"/>
        <v>-86</v>
      </c>
      <c r="B88" s="126">
        <f xml:space="preserve"> TRUNC(RTD("cqg.rtd",,"StudyData", $K$2, "Bar", "", "Time", $J$2,$A88, $O$2, "", "","False"))</f>
        <v>42339</v>
      </c>
      <c r="C88" s="127">
        <f xml:space="preserve"> RTD("cqg.rtd",,"StudyData", $K$2, "Bar", "", "Open", $J$2, $A88, $O$2,$N$2,,$L$2,$M$2)</f>
        <v>372.25</v>
      </c>
      <c r="D88" s="127">
        <f xml:space="preserve"> RTD("cqg.rtd",,"StudyData", $K$2, "Bar", "", "High", $J$2, $A88, $O$2,$N$2,,$L$2,$M$2)</f>
        <v>382</v>
      </c>
      <c r="E88" s="127">
        <f xml:space="preserve"> RTD("cqg.rtd",,"StudyData", $K$2, "Bar", "", "Low", $J$2, $A88, $O$2,$N$2,,$L$2,$M$2)</f>
        <v>357</v>
      </c>
      <c r="F88" s="127">
        <f xml:space="preserve"> RTD("cqg.rtd",,"StudyData", $K$2, "Bar", "", "Close", $J$2, $A88, $O$2,$N$2,,$L$2,$M$2)</f>
        <v>358.75</v>
      </c>
      <c r="H88" s="128"/>
      <c r="I88" s="122"/>
    </row>
    <row r="89" spans="1:9" x14ac:dyDescent="0.25">
      <c r="A89" s="125">
        <f t="shared" si="1"/>
        <v>-87</v>
      </c>
      <c r="B89" s="126">
        <f xml:space="preserve"> TRUNC(RTD("cqg.rtd",,"StudyData", $K$2, "Bar", "", "Time", $J$2,$A89, $O$2, "", "","False"))</f>
        <v>42310</v>
      </c>
      <c r="C89" s="127">
        <f xml:space="preserve"> RTD("cqg.rtd",,"StudyData", $K$2, "Bar", "", "Open", $J$2, $A89, $O$2,$N$2,,$L$2,$M$2)</f>
        <v>381.25</v>
      </c>
      <c r="D89" s="127">
        <f xml:space="preserve"> RTD("cqg.rtd",,"StudyData", $K$2, "Bar", "", "High", $J$2, $A89, $O$2,$N$2,,$L$2,$M$2)</f>
        <v>383.5</v>
      </c>
      <c r="E89" s="127">
        <f xml:space="preserve"> RTD("cqg.rtd",,"StudyData", $K$2, "Bar", "", "Low", $J$2, $A89, $O$2,$N$2,,$L$2,$M$2)</f>
        <v>356</v>
      </c>
      <c r="F89" s="127">
        <f xml:space="preserve"> RTD("cqg.rtd",,"StudyData", $K$2, "Bar", "", "Close", $J$2, $A89, $O$2,$N$2,,$L$2,$M$2)</f>
        <v>372.25</v>
      </c>
      <c r="H89" s="128"/>
      <c r="I89" s="122"/>
    </row>
    <row r="90" spans="1:9" x14ac:dyDescent="0.25">
      <c r="A90" s="125">
        <f t="shared" si="1"/>
        <v>-88</v>
      </c>
      <c r="B90" s="126">
        <f xml:space="preserve"> TRUNC(RTD("cqg.rtd",,"StudyData", $K$2, "Bar", "", "Time", $J$2,$A90, $O$2, "", "","False"))</f>
        <v>42278</v>
      </c>
      <c r="C90" s="127">
        <f xml:space="preserve"> RTD("cqg.rtd",,"StudyData", $K$2, "Bar", "", "Open", $J$2, $A90, $O$2,$N$2,,$L$2,$M$2)</f>
        <v>387.75</v>
      </c>
      <c r="D90" s="127">
        <f xml:space="preserve"> RTD("cqg.rtd",,"StudyData", $K$2, "Bar", "", "High", $J$2, $A90, $O$2,$N$2,,$L$2,$M$2)</f>
        <v>399.75</v>
      </c>
      <c r="E90" s="127">
        <f xml:space="preserve"> RTD("cqg.rtd",,"StudyData", $K$2, "Bar", "", "Low", $J$2, $A90, $O$2,$N$2,,$L$2,$M$2)</f>
        <v>372</v>
      </c>
      <c r="F90" s="127">
        <f xml:space="preserve"> RTD("cqg.rtd",,"StudyData", $K$2, "Bar", "", "Close", $J$2, $A90, $O$2,$N$2,,$L$2,$M$2)</f>
        <v>382.25</v>
      </c>
      <c r="H90" s="128"/>
      <c r="I90" s="122"/>
    </row>
    <row r="91" spans="1:9" x14ac:dyDescent="0.25">
      <c r="A91" s="125">
        <f t="shared" si="1"/>
        <v>-89</v>
      </c>
      <c r="B91" s="126">
        <f xml:space="preserve"> TRUNC(RTD("cqg.rtd",,"StudyData", $K$2, "Bar", "", "Time", $J$2,$A91, $O$2, "", "","False"))</f>
        <v>42248</v>
      </c>
      <c r="C91" s="127">
        <f xml:space="preserve"> RTD("cqg.rtd",,"StudyData", $K$2, "Bar", "", "Open", $J$2, $A91, $O$2,$N$2,,$L$2,$M$2)</f>
        <v>374.5</v>
      </c>
      <c r="D91" s="127">
        <f xml:space="preserve"> RTD("cqg.rtd",,"StudyData", $K$2, "Bar", "", "High", $J$2, $A91, $O$2,$N$2,,$L$2,$M$2)</f>
        <v>395</v>
      </c>
      <c r="E91" s="127">
        <f xml:space="preserve"> RTD("cqg.rtd",,"StudyData", $K$2, "Bar", "", "Low", $J$2, $A91, $O$2,$N$2,,$L$2,$M$2)</f>
        <v>360.5</v>
      </c>
      <c r="F91" s="127">
        <f xml:space="preserve"> RTD("cqg.rtd",,"StudyData", $K$2, "Bar", "", "Close", $J$2, $A91, $O$2,$N$2,,$L$2,$M$2)</f>
        <v>387.75</v>
      </c>
      <c r="H91" s="128"/>
      <c r="I91" s="122"/>
    </row>
    <row r="92" spans="1:9" x14ac:dyDescent="0.25">
      <c r="A92" s="125">
        <f t="shared" si="1"/>
        <v>-90</v>
      </c>
      <c r="B92" s="126">
        <f xml:space="preserve"> TRUNC(RTD("cqg.rtd",,"StudyData", $K$2, "Bar", "", "Time", $J$2,$A92, $O$2, "", "","False"))</f>
        <v>42219</v>
      </c>
      <c r="C92" s="127">
        <f xml:space="preserve"> RTD("cqg.rtd",,"StudyData", $K$2, "Bar", "", "Open", $J$2, $A92, $O$2,$N$2,,$L$2,$M$2)</f>
        <v>380</v>
      </c>
      <c r="D92" s="127">
        <f xml:space="preserve"> RTD("cqg.rtd",,"StudyData", $K$2, "Bar", "", "High", $J$2, $A92, $O$2,$N$2,,$L$2,$M$2)</f>
        <v>402</v>
      </c>
      <c r="E92" s="127">
        <f xml:space="preserve"> RTD("cqg.rtd",,"StudyData", $K$2, "Bar", "", "Low", $J$2, $A92, $O$2,$N$2,,$L$2,$M$2)</f>
        <v>357.5</v>
      </c>
      <c r="F92" s="127">
        <f xml:space="preserve"> RTD("cqg.rtd",,"StudyData", $K$2, "Bar", "", "Close", $J$2, $A92, $O$2,$N$2,,$L$2,$M$2)</f>
        <v>375.25</v>
      </c>
      <c r="H92" s="128"/>
      <c r="I92" s="122"/>
    </row>
    <row r="93" spans="1:9" x14ac:dyDescent="0.25">
      <c r="A93" s="125">
        <f t="shared" si="1"/>
        <v>-91</v>
      </c>
      <c r="B93" s="126">
        <f xml:space="preserve"> TRUNC(RTD("cqg.rtd",,"StudyData", $K$2, "Bar", "", "Time", $J$2,$A93, $O$2, "", "","False"))</f>
        <v>42186</v>
      </c>
      <c r="C93" s="127">
        <f xml:space="preserve"> RTD("cqg.rtd",,"StudyData", $K$2, "Bar", "", "Open", $J$2, $A93, $O$2,$N$2,,$L$2,$M$2)</f>
        <v>429.25</v>
      </c>
      <c r="D93" s="127">
        <f xml:space="preserve"> RTD("cqg.rtd",,"StudyData", $K$2, "Bar", "", "High", $J$2, $A93, $O$2,$N$2,,$L$2,$M$2)</f>
        <v>454.25</v>
      </c>
      <c r="E93" s="127">
        <f xml:space="preserve"> RTD("cqg.rtd",,"StudyData", $K$2, "Bar", "", "Low", $J$2, $A93, $O$2,$N$2,,$L$2,$M$2)</f>
        <v>375.75</v>
      </c>
      <c r="F93" s="127">
        <f xml:space="preserve"> RTD("cqg.rtd",,"StudyData", $K$2, "Bar", "", "Close", $J$2, $A93, $O$2,$N$2,,$L$2,$M$2)</f>
        <v>381.25</v>
      </c>
      <c r="H93" s="128"/>
      <c r="I93" s="122"/>
    </row>
    <row r="94" spans="1:9" x14ac:dyDescent="0.25">
      <c r="A94" s="125">
        <f t="shared" si="1"/>
        <v>-92</v>
      </c>
      <c r="B94" s="126">
        <f xml:space="preserve"> TRUNC(RTD("cqg.rtd",,"StudyData", $K$2, "Bar", "", "Time", $J$2,$A94, $O$2, "", "","False"))</f>
        <v>42156</v>
      </c>
      <c r="C94" s="127">
        <f xml:space="preserve"> RTD("cqg.rtd",,"StudyData", $K$2, "Bar", "", "Open", $J$2, $A94, $O$2,$N$2,,$L$2,$M$2)</f>
        <v>350.5</v>
      </c>
      <c r="D94" s="127">
        <f xml:space="preserve"> RTD("cqg.rtd",,"StudyData", $K$2, "Bar", "", "High", $J$2, $A94, $O$2,$N$2,,$L$2,$M$2)</f>
        <v>432.25</v>
      </c>
      <c r="E94" s="127">
        <f xml:space="preserve"> RTD("cqg.rtd",,"StudyData", $K$2, "Bar", "", "Low", $J$2, $A94, $O$2,$N$2,,$L$2,$M$2)</f>
        <v>346.75</v>
      </c>
      <c r="F94" s="127">
        <f xml:space="preserve"> RTD("cqg.rtd",,"StudyData", $K$2, "Bar", "", "Close", $J$2, $A94, $O$2,$N$2,,$L$2,$M$2)</f>
        <v>431.5</v>
      </c>
      <c r="H94" s="128"/>
      <c r="I94" s="122"/>
    </row>
    <row r="95" spans="1:9" x14ac:dyDescent="0.25">
      <c r="A95" s="125">
        <f t="shared" si="1"/>
        <v>-93</v>
      </c>
      <c r="B95" s="126">
        <f xml:space="preserve"> TRUNC(RTD("cqg.rtd",,"StudyData", $K$2, "Bar", "", "Time", $J$2,$A95, $O$2, "", "","False"))</f>
        <v>42125</v>
      </c>
      <c r="C95" s="127">
        <f xml:space="preserve"> RTD("cqg.rtd",,"StudyData", $K$2, "Bar", "", "Open", $J$2, $A95, $O$2,$N$2,,$L$2,$M$2)</f>
        <v>366</v>
      </c>
      <c r="D95" s="127">
        <f xml:space="preserve"> RTD("cqg.rtd",,"StudyData", $K$2, "Bar", "", "High", $J$2, $A95, $O$2,$N$2,,$L$2,$M$2)</f>
        <v>371.5</v>
      </c>
      <c r="E95" s="127">
        <f xml:space="preserve"> RTD("cqg.rtd",,"StudyData", $K$2, "Bar", "", "Low", $J$2, $A95, $O$2,$N$2,,$L$2,$M$2)</f>
        <v>348.25</v>
      </c>
      <c r="F95" s="127">
        <f xml:space="preserve"> RTD("cqg.rtd",,"StudyData", $K$2, "Bar", "", "Close", $J$2, $A95, $O$2,$N$2,,$L$2,$M$2)</f>
        <v>351.5</v>
      </c>
      <c r="H95" s="128"/>
      <c r="I95" s="122"/>
    </row>
    <row r="96" spans="1:9" x14ac:dyDescent="0.25">
      <c r="A96" s="125">
        <f t="shared" si="1"/>
        <v>-94</v>
      </c>
      <c r="B96" s="126">
        <f xml:space="preserve"> TRUNC(RTD("cqg.rtd",,"StudyData", $K$2, "Bar", "", "Time", $J$2,$A96, $O$2, "", "","False"))</f>
        <v>42095</v>
      </c>
      <c r="C96" s="127">
        <f xml:space="preserve"> RTD("cqg.rtd",,"StudyData", $K$2, "Bar", "", "Open", $J$2, $A96, $O$2,$N$2,,$L$2,$M$2)</f>
        <v>377</v>
      </c>
      <c r="D96" s="127">
        <f xml:space="preserve"> RTD("cqg.rtd",,"StudyData", $K$2, "Bar", "", "High", $J$2, $A96, $O$2,$N$2,,$L$2,$M$2)</f>
        <v>390</v>
      </c>
      <c r="E96" s="127">
        <f xml:space="preserve"> RTD("cqg.rtd",,"StudyData", $K$2, "Bar", "", "Low", $J$2, $A96, $O$2,$N$2,,$L$2,$M$2)</f>
        <v>362.5</v>
      </c>
      <c r="F96" s="127">
        <f xml:space="preserve"> RTD("cqg.rtd",,"StudyData", $K$2, "Bar", "", "Close", $J$2, $A96, $O$2,$N$2,,$L$2,$M$2)</f>
        <v>366.25</v>
      </c>
      <c r="H96" s="128"/>
      <c r="I96" s="122"/>
    </row>
    <row r="97" spans="1:9" x14ac:dyDescent="0.25">
      <c r="A97" s="125">
        <f t="shared" si="1"/>
        <v>-95</v>
      </c>
      <c r="B97" s="126">
        <f xml:space="preserve"> TRUNC(RTD("cqg.rtd",,"StudyData", $K$2, "Bar", "", "Time", $J$2,$A97, $O$2, "", "","False"))</f>
        <v>42065</v>
      </c>
      <c r="C97" s="127">
        <f xml:space="preserve"> RTD("cqg.rtd",,"StudyData", $K$2, "Bar", "", "Open", $J$2, $A97, $O$2,$N$2,,$L$2,$M$2)</f>
        <v>392.25</v>
      </c>
      <c r="D97" s="127">
        <f xml:space="preserve"> RTD("cqg.rtd",,"StudyData", $K$2, "Bar", "", "High", $J$2, $A97, $O$2,$N$2,,$L$2,$M$2)</f>
        <v>398.5</v>
      </c>
      <c r="E97" s="127">
        <f xml:space="preserve"> RTD("cqg.rtd",,"StudyData", $K$2, "Bar", "", "Low", $J$2, $A97, $O$2,$N$2,,$L$2,$M$2)</f>
        <v>367</v>
      </c>
      <c r="F97" s="127">
        <f xml:space="preserve"> RTD("cqg.rtd",,"StudyData", $K$2, "Bar", "", "Close", $J$2, $A97, $O$2,$N$2,,$L$2,$M$2)</f>
        <v>376.25</v>
      </c>
      <c r="H97" s="128"/>
      <c r="I97" s="122"/>
    </row>
    <row r="98" spans="1:9" x14ac:dyDescent="0.25">
      <c r="A98" s="125">
        <f t="shared" si="1"/>
        <v>-96</v>
      </c>
      <c r="B98" s="126">
        <f xml:space="preserve"> TRUNC(RTD("cqg.rtd",,"StudyData", $K$2, "Bar", "", "Time", $J$2,$A98, $O$2, "", "","False"))</f>
        <v>42037</v>
      </c>
      <c r="C98" s="127">
        <f xml:space="preserve"> RTD("cqg.rtd",,"StudyData", $K$2, "Bar", "", "Open", $J$2, $A98, $O$2,$N$2,,$L$2,$M$2)</f>
        <v>369.75</v>
      </c>
      <c r="D98" s="127">
        <f xml:space="preserve"> RTD("cqg.rtd",,"StudyData", $K$2, "Bar", "", "High", $J$2, $A98, $O$2,$N$2,,$L$2,$M$2)</f>
        <v>396.25</v>
      </c>
      <c r="E98" s="127">
        <f xml:space="preserve"> RTD("cqg.rtd",,"StudyData", $K$2, "Bar", "", "Low", $J$2, $A98, $O$2,$N$2,,$L$2,$M$2)</f>
        <v>367.5</v>
      </c>
      <c r="F98" s="127">
        <f xml:space="preserve"> RTD("cqg.rtd",,"StudyData", $K$2, "Bar", "", "Close", $J$2, $A98, $O$2,$N$2,,$L$2,$M$2)</f>
        <v>393.25</v>
      </c>
      <c r="H98" s="128"/>
      <c r="I98" s="122"/>
    </row>
    <row r="99" spans="1:9" x14ac:dyDescent="0.25">
      <c r="A99" s="125">
        <f t="shared" si="1"/>
        <v>-97</v>
      </c>
      <c r="B99" s="126">
        <f xml:space="preserve"> TRUNC(RTD("cqg.rtd",,"StudyData", $K$2, "Bar", "", "Time", $J$2,$A99, $O$2, "", "","False"))</f>
        <v>42006</v>
      </c>
      <c r="C99" s="127">
        <f xml:space="preserve"> RTD("cqg.rtd",,"StudyData", $K$2, "Bar", "", "Open", $J$2, $A99, $O$2,$N$2,,$L$2,$M$2)</f>
        <v>396.25</v>
      </c>
      <c r="D99" s="127">
        <f xml:space="preserve"> RTD("cqg.rtd",,"StudyData", $K$2, "Bar", "", "High", $J$2, $A99, $O$2,$N$2,,$L$2,$M$2)</f>
        <v>409.5</v>
      </c>
      <c r="E99" s="127">
        <f xml:space="preserve"> RTD("cqg.rtd",,"StudyData", $K$2, "Bar", "", "Low", $J$2, $A99, $O$2,$N$2,,$L$2,$M$2)</f>
        <v>365.75</v>
      </c>
      <c r="F99" s="127">
        <f xml:space="preserve"> RTD("cqg.rtd",,"StudyData", $K$2, "Bar", "", "Close", $J$2, $A99, $O$2,$N$2,,$L$2,$M$2)</f>
        <v>370</v>
      </c>
      <c r="H99" s="128"/>
      <c r="I99" s="122"/>
    </row>
    <row r="100" spans="1:9" x14ac:dyDescent="0.25">
      <c r="A100" s="125">
        <f t="shared" si="1"/>
        <v>-98</v>
      </c>
      <c r="B100" s="126">
        <f xml:space="preserve"> TRUNC(RTD("cqg.rtd",,"StudyData", $K$2, "Bar", "", "Time", $J$2,$A100, $O$2, "", "","False"))</f>
        <v>41974</v>
      </c>
      <c r="C100" s="127">
        <f xml:space="preserve"> RTD("cqg.rtd",,"StudyData", $K$2, "Bar", "", "Open", $J$2, $A100, $O$2,$N$2,,$L$2,$M$2)</f>
        <v>386</v>
      </c>
      <c r="D100" s="127">
        <f xml:space="preserve"> RTD("cqg.rtd",,"StudyData", $K$2, "Bar", "", "High", $J$2, $A100, $O$2,$N$2,,$L$2,$M$2)</f>
        <v>417</v>
      </c>
      <c r="E100" s="127">
        <f xml:space="preserve"> RTD("cqg.rtd",,"StudyData", $K$2, "Bar", "", "Low", $J$2, $A100, $O$2,$N$2,,$L$2,$M$2)</f>
        <v>377.25</v>
      </c>
      <c r="F100" s="127">
        <f xml:space="preserve"> RTD("cqg.rtd",,"StudyData", $K$2, "Bar", "", "Close", $J$2, $A100, $O$2,$N$2,,$L$2,$M$2)</f>
        <v>397</v>
      </c>
      <c r="H100" s="128"/>
      <c r="I100" s="122"/>
    </row>
    <row r="101" spans="1:9" x14ac:dyDescent="0.25">
      <c r="A101" s="125">
        <f t="shared" si="1"/>
        <v>-99</v>
      </c>
      <c r="B101" s="126">
        <f xml:space="preserve"> TRUNC(RTD("cqg.rtd",,"StudyData", $K$2, "Bar", "", "Time", $J$2,$A101, $O$2, "", "","False"))</f>
        <v>41946</v>
      </c>
      <c r="C101" s="127">
        <f xml:space="preserve"> RTD("cqg.rtd",,"StudyData", $K$2, "Bar", "", "Open", $J$2, $A101, $O$2,$N$2,,$L$2,$M$2)</f>
        <v>374.5</v>
      </c>
      <c r="D101" s="127">
        <f xml:space="preserve"> RTD("cqg.rtd",,"StudyData", $K$2, "Bar", "", "High", $J$2, $A101, $O$2,$N$2,,$L$2,$M$2)</f>
        <v>393.75</v>
      </c>
      <c r="E101" s="127">
        <f xml:space="preserve"> RTD("cqg.rtd",,"StudyData", $K$2, "Bar", "", "Low", $J$2, $A101, $O$2,$N$2,,$L$2,$M$2)</f>
        <v>359</v>
      </c>
      <c r="F101" s="127">
        <f xml:space="preserve"> RTD("cqg.rtd",,"StudyData", $K$2, "Bar", "", "Close", $J$2, $A101, $O$2,$N$2,,$L$2,$M$2)</f>
        <v>388.75</v>
      </c>
      <c r="H101" s="128"/>
      <c r="I101" s="122"/>
    </row>
    <row r="102" spans="1:9" x14ac:dyDescent="0.25">
      <c r="A102" s="125">
        <f t="shared" si="1"/>
        <v>-100</v>
      </c>
      <c r="B102" s="126">
        <f xml:space="preserve"> TRUNC(RTD("cqg.rtd",,"StudyData", $K$2, "Bar", "", "Time", $J$2,$A102, $O$2, "", "","False"))</f>
        <v>41913</v>
      </c>
      <c r="C102" s="127">
        <f xml:space="preserve"> RTD("cqg.rtd",,"StudyData", $K$2, "Bar", "", "Open", $J$2, $A102, $O$2,$N$2,,$L$2,$M$2)</f>
        <v>320.25</v>
      </c>
      <c r="D102" s="127">
        <f xml:space="preserve"> RTD("cqg.rtd",,"StudyData", $K$2, "Bar", "", "High", $J$2, $A102, $O$2,$N$2,,$L$2,$M$2)</f>
        <v>381</v>
      </c>
      <c r="E102" s="127">
        <f xml:space="preserve"> RTD("cqg.rtd",,"StudyData", $K$2, "Bar", "", "Low", $J$2, $A102, $O$2,$N$2,,$L$2,$M$2)</f>
        <v>318.25</v>
      </c>
      <c r="F102" s="127">
        <f xml:space="preserve"> RTD("cqg.rtd",,"StudyData", $K$2, "Bar", "", "Close", $J$2, $A102, $O$2,$N$2,,$L$2,$M$2)</f>
        <v>376.75</v>
      </c>
      <c r="H102" s="128"/>
      <c r="I102" s="122"/>
    </row>
    <row r="103" spans="1:9" x14ac:dyDescent="0.25">
      <c r="A103" s="125">
        <f t="shared" si="1"/>
        <v>-101</v>
      </c>
      <c r="B103" s="126">
        <f xml:space="preserve"> TRUNC(RTD("cqg.rtd",,"StudyData", $K$2, "Bar", "", "Time", $J$2,$A103, $O$2, "", "","False"))</f>
        <v>41884</v>
      </c>
      <c r="C103" s="127">
        <f xml:space="preserve"> RTD("cqg.rtd",,"StudyData", $K$2, "Bar", "", "Open", $J$2, $A103, $O$2,$N$2,,$L$2,$M$2)</f>
        <v>363.25</v>
      </c>
      <c r="D103" s="127">
        <f xml:space="preserve"> RTD("cqg.rtd",,"StudyData", $K$2, "Bar", "", "High", $J$2, $A103, $O$2,$N$2,,$L$2,$M$2)</f>
        <v>367.5</v>
      </c>
      <c r="E103" s="127">
        <f xml:space="preserve"> RTD("cqg.rtd",,"StudyData", $K$2, "Bar", "", "Low", $J$2, $A103, $O$2,$N$2,,$L$2,$M$2)</f>
        <v>319.5</v>
      </c>
      <c r="F103" s="127">
        <f xml:space="preserve"> RTD("cqg.rtd",,"StudyData", $K$2, "Bar", "", "Close", $J$2, $A103, $O$2,$N$2,,$L$2,$M$2)</f>
        <v>320.75</v>
      </c>
      <c r="H103" s="128"/>
      <c r="I103" s="122"/>
    </row>
    <row r="104" spans="1:9" x14ac:dyDescent="0.25">
      <c r="A104" s="125">
        <f t="shared" si="1"/>
        <v>-102</v>
      </c>
      <c r="B104" s="126">
        <f xml:space="preserve"> TRUNC(RTD("cqg.rtd",,"StudyData", $K$2, "Bar", "", "Time", $J$2,$A104, $O$2, "", "","False"))</f>
        <v>41852</v>
      </c>
      <c r="C104" s="127">
        <f xml:space="preserve"> RTD("cqg.rtd",,"StudyData", $K$2, "Bar", "", "Open", $J$2, $A104, $O$2,$N$2,,$L$2,$M$2)</f>
        <v>366.75</v>
      </c>
      <c r="D104" s="127">
        <f xml:space="preserve"> RTD("cqg.rtd",,"StudyData", $K$2, "Bar", "", "High", $J$2, $A104, $O$2,$N$2,,$L$2,$M$2)</f>
        <v>381</v>
      </c>
      <c r="E104" s="127">
        <f xml:space="preserve"> RTD("cqg.rtd",,"StudyData", $K$2, "Bar", "", "Low", $J$2, $A104, $O$2,$N$2,,$L$2,$M$2)</f>
        <v>358</v>
      </c>
      <c r="F104" s="127">
        <f xml:space="preserve"> RTD("cqg.rtd",,"StudyData", $K$2, "Bar", "", "Close", $J$2, $A104, $O$2,$N$2,,$L$2,$M$2)</f>
        <v>364.75</v>
      </c>
      <c r="H104" s="128"/>
      <c r="I104" s="122"/>
    </row>
    <row r="105" spans="1:9" x14ac:dyDescent="0.25">
      <c r="A105" s="125">
        <f t="shared" si="1"/>
        <v>-103</v>
      </c>
      <c r="B105" s="126">
        <f xml:space="preserve"> TRUNC(RTD("cqg.rtd",,"StudyData", $K$2, "Bar", "", "Time", $J$2,$A105, $O$2, "", "","False"))</f>
        <v>41821</v>
      </c>
      <c r="C105" s="127">
        <f xml:space="preserve"> RTD("cqg.rtd",,"StudyData", $K$2, "Bar", "", "Open", $J$2, $A105, $O$2,$N$2,,$L$2,$M$2)</f>
        <v>424</v>
      </c>
      <c r="D105" s="127">
        <f xml:space="preserve"> RTD("cqg.rtd",,"StudyData", $K$2, "Bar", "", "High", $J$2, $A105, $O$2,$N$2,,$L$2,$M$2)</f>
        <v>424.75</v>
      </c>
      <c r="E105" s="127">
        <f xml:space="preserve"> RTD("cqg.rtd",,"StudyData", $K$2, "Bar", "", "Low", $J$2, $A105, $O$2,$N$2,,$L$2,$M$2)</f>
        <v>364.25</v>
      </c>
      <c r="F105" s="127">
        <f xml:space="preserve"> RTD("cqg.rtd",,"StudyData", $K$2, "Bar", "", "Close", $J$2, $A105, $O$2,$N$2,,$L$2,$M$2)</f>
        <v>367</v>
      </c>
      <c r="H105" s="128"/>
      <c r="I105" s="122"/>
    </row>
    <row r="106" spans="1:9" x14ac:dyDescent="0.25">
      <c r="A106" s="125">
        <f t="shared" si="1"/>
        <v>-104</v>
      </c>
      <c r="B106" s="126">
        <f xml:space="preserve"> TRUNC(RTD("cqg.rtd",,"StudyData", $K$2, "Bar", "", "Time", $J$2,$A106, $O$2, "", "","False"))</f>
        <v>41792</v>
      </c>
      <c r="C106" s="127">
        <f xml:space="preserve"> RTD("cqg.rtd",,"StudyData", $K$2, "Bar", "", "Open", $J$2, $A106, $O$2,$N$2,,$L$2,$M$2)</f>
        <v>465</v>
      </c>
      <c r="D106" s="127">
        <f xml:space="preserve"> RTD("cqg.rtd",,"StudyData", $K$2, "Bar", "", "High", $J$2, $A106, $O$2,$N$2,,$L$2,$M$2)</f>
        <v>470.5</v>
      </c>
      <c r="E106" s="127">
        <f xml:space="preserve"> RTD("cqg.rtd",,"StudyData", $K$2, "Bar", "", "Low", $J$2, $A106, $O$2,$N$2,,$L$2,$M$2)</f>
        <v>423.5</v>
      </c>
      <c r="F106" s="127">
        <f xml:space="preserve"> RTD("cqg.rtd",,"StudyData", $K$2, "Bar", "", "Close", $J$2, $A106, $O$2,$N$2,,$L$2,$M$2)</f>
        <v>425.25</v>
      </c>
      <c r="H106" s="128"/>
      <c r="I106" s="122"/>
    </row>
    <row r="107" spans="1:9" x14ac:dyDescent="0.25">
      <c r="A107" s="125">
        <f t="shared" si="1"/>
        <v>-105</v>
      </c>
      <c r="B107" s="126">
        <f xml:space="preserve"> TRUNC(RTD("cqg.rtd",,"StudyData", $K$2, "Bar", "", "Time", $J$2,$A107, $O$2, "", "","False"))</f>
        <v>41760</v>
      </c>
      <c r="C107" s="127">
        <f xml:space="preserve"> RTD("cqg.rtd",,"StudyData", $K$2, "Bar", "", "Open", $J$2, $A107, $O$2,$N$2,,$L$2,$M$2)</f>
        <v>518</v>
      </c>
      <c r="D107" s="127">
        <f xml:space="preserve"> RTD("cqg.rtd",,"StudyData", $K$2, "Bar", "", "High", $J$2, $A107, $O$2,$N$2,,$L$2,$M$2)</f>
        <v>522.75</v>
      </c>
      <c r="E107" s="127">
        <f xml:space="preserve"> RTD("cqg.rtd",,"StudyData", $K$2, "Bar", "", "Low", $J$2, $A107, $O$2,$N$2,,$L$2,$M$2)</f>
        <v>465</v>
      </c>
      <c r="F107" s="127">
        <f xml:space="preserve"> RTD("cqg.rtd",,"StudyData", $K$2, "Bar", "", "Close", $J$2, $A107, $O$2,$N$2,,$L$2,$M$2)</f>
        <v>465.75</v>
      </c>
      <c r="H107" s="128"/>
      <c r="I107" s="122"/>
    </row>
    <row r="108" spans="1:9" x14ac:dyDescent="0.25">
      <c r="A108" s="125">
        <f t="shared" si="1"/>
        <v>-106</v>
      </c>
      <c r="B108" s="126">
        <f xml:space="preserve"> TRUNC(RTD("cqg.rtd",,"StudyData", $K$2, "Bar", "", "Time", $J$2,$A108, $O$2, "", "","False"))</f>
        <v>41730</v>
      </c>
      <c r="C108" s="127">
        <f xml:space="preserve"> RTD("cqg.rtd",,"StudyData", $K$2, "Bar", "", "Open", $J$2, $A108, $O$2,$N$2,,$L$2,$M$2)</f>
        <v>501.5</v>
      </c>
      <c r="D108" s="127">
        <f xml:space="preserve"> RTD("cqg.rtd",,"StudyData", $K$2, "Bar", "", "High", $J$2, $A108, $O$2,$N$2,,$L$2,$M$2)</f>
        <v>522</v>
      </c>
      <c r="E108" s="127">
        <f xml:space="preserve"> RTD("cqg.rtd",,"StudyData", $K$2, "Bar", "", "Low", $J$2, $A108, $O$2,$N$2,,$L$2,$M$2)</f>
        <v>490.5</v>
      </c>
      <c r="F108" s="127">
        <f xml:space="preserve"> RTD("cqg.rtd",,"StudyData", $K$2, "Bar", "", "Close", $J$2, $A108, $O$2,$N$2,,$L$2,$M$2)</f>
        <v>519</v>
      </c>
      <c r="H108" s="128"/>
      <c r="I108" s="122"/>
    </row>
    <row r="109" spans="1:9" x14ac:dyDescent="0.25">
      <c r="A109" s="125">
        <f t="shared" si="1"/>
        <v>-107</v>
      </c>
      <c r="B109" s="126">
        <f xml:space="preserve"> TRUNC(RTD("cqg.rtd",,"StudyData", $K$2, "Bar", "", "Time", $J$2,$A109, $O$2, "", "","False"))</f>
        <v>41701</v>
      </c>
      <c r="C109" s="127">
        <f xml:space="preserve"> RTD("cqg.rtd",,"StudyData", $K$2, "Bar", "", "Open", $J$2, $A109, $O$2,$N$2,,$L$2,$M$2)</f>
        <v>464.75</v>
      </c>
      <c r="D109" s="127">
        <f xml:space="preserve"> RTD("cqg.rtd",,"StudyData", $K$2, "Bar", "", "High", $J$2, $A109, $O$2,$N$2,,$L$2,$M$2)</f>
        <v>503.75</v>
      </c>
      <c r="E109" s="127">
        <f xml:space="preserve"> RTD("cqg.rtd",,"StudyData", $K$2, "Bar", "", "Low", $J$2, $A109, $O$2,$N$2,,$L$2,$M$2)</f>
        <v>464</v>
      </c>
      <c r="F109" s="127">
        <f xml:space="preserve"> RTD("cqg.rtd",,"StudyData", $K$2, "Bar", "", "Close", $J$2, $A109, $O$2,$N$2,,$L$2,$M$2)</f>
        <v>502</v>
      </c>
      <c r="H109" s="128"/>
      <c r="I109" s="122"/>
    </row>
    <row r="110" spans="1:9" x14ac:dyDescent="0.25">
      <c r="A110" s="125">
        <f t="shared" si="1"/>
        <v>-108</v>
      </c>
      <c r="B110" s="126">
        <f xml:space="preserve"> TRUNC(RTD("cqg.rtd",,"StudyData", $K$2, "Bar", "", "Time", $J$2,$A110, $O$2, "", "","False"))</f>
        <v>41673</v>
      </c>
      <c r="C110" s="127">
        <f xml:space="preserve"> RTD("cqg.rtd",,"StudyData", $K$2, "Bar", "", "Open", $J$2, $A110, $O$2,$N$2,,$L$2,$M$2)</f>
        <v>433.5</v>
      </c>
      <c r="D110" s="127">
        <f xml:space="preserve"> RTD("cqg.rtd",,"StudyData", $K$2, "Bar", "", "High", $J$2, $A110, $O$2,$N$2,,$L$2,$M$2)</f>
        <v>465</v>
      </c>
      <c r="E110" s="127">
        <f xml:space="preserve"> RTD("cqg.rtd",,"StudyData", $K$2, "Bar", "", "Low", $J$2, $A110, $O$2,$N$2,,$L$2,$M$2)</f>
        <v>433.25</v>
      </c>
      <c r="F110" s="127">
        <f xml:space="preserve"> RTD("cqg.rtd",,"StudyData", $K$2, "Bar", "", "Close", $J$2, $A110, $O$2,$N$2,,$L$2,$M$2)</f>
        <v>463.5</v>
      </c>
      <c r="H110" s="128"/>
      <c r="I110" s="122"/>
    </row>
    <row r="111" spans="1:9" x14ac:dyDescent="0.25">
      <c r="A111" s="125">
        <f t="shared" si="1"/>
        <v>-109</v>
      </c>
      <c r="B111" s="126">
        <f xml:space="preserve"> TRUNC(RTD("cqg.rtd",,"StudyData", $K$2, "Bar", "", "Time", $J$2,$A111, $O$2, "", "","False"))</f>
        <v>41641</v>
      </c>
      <c r="C111" s="127">
        <f xml:space="preserve"> RTD("cqg.rtd",,"StudyData", $K$2, "Bar", "", "Open", $J$2, $A111, $O$2,$N$2,,$L$2,$M$2)</f>
        <v>422</v>
      </c>
      <c r="D111" s="127">
        <f xml:space="preserve"> RTD("cqg.rtd",,"StudyData", $K$2, "Bar", "", "High", $J$2, $A111, $O$2,$N$2,,$L$2,$M$2)</f>
        <v>435.5</v>
      </c>
      <c r="E111" s="127">
        <f xml:space="preserve"> RTD("cqg.rtd",,"StudyData", $K$2, "Bar", "", "Low", $J$2, $A111, $O$2,$N$2,,$L$2,$M$2)</f>
        <v>406.25</v>
      </c>
      <c r="F111" s="127">
        <f xml:space="preserve"> RTD("cqg.rtd",,"StudyData", $K$2, "Bar", "", "Close", $J$2, $A111, $O$2,$N$2,,$L$2,$M$2)</f>
        <v>434</v>
      </c>
      <c r="H111" s="128"/>
      <c r="I111" s="122"/>
    </row>
    <row r="112" spans="1:9" x14ac:dyDescent="0.25">
      <c r="A112" s="125">
        <f t="shared" si="1"/>
        <v>-110</v>
      </c>
      <c r="B112" s="126">
        <f xml:space="preserve"> TRUNC(RTD("cqg.rtd",,"StudyData", $K$2, "Bar", "", "Time", $J$2,$A112, $O$2, "", "","False"))</f>
        <v>41610</v>
      </c>
      <c r="C112" s="127">
        <f xml:space="preserve"> RTD("cqg.rtd",,"StudyData", $K$2, "Bar", "", "Open", $J$2, $A112, $O$2,$N$2,,$L$2,$M$2)</f>
        <v>422.75</v>
      </c>
      <c r="D112" s="127">
        <f xml:space="preserve"> RTD("cqg.rtd",,"StudyData", $K$2, "Bar", "", "High", $J$2, $A112, $O$2,$N$2,,$L$2,$M$2)</f>
        <v>440.75</v>
      </c>
      <c r="E112" s="127">
        <f xml:space="preserve"> RTD("cqg.rtd",,"StudyData", $K$2, "Bar", "", "Low", $J$2, $A112, $O$2,$N$2,,$L$2,$M$2)</f>
        <v>418.5</v>
      </c>
      <c r="F112" s="127">
        <f xml:space="preserve"> RTD("cqg.rtd",,"StudyData", $K$2, "Bar", "", "Close", $J$2, $A112, $O$2,$N$2,,$L$2,$M$2)</f>
        <v>422</v>
      </c>
      <c r="H112" s="128"/>
      <c r="I112" s="122"/>
    </row>
    <row r="113" spans="1:9" x14ac:dyDescent="0.25">
      <c r="A113" s="125">
        <f t="shared" si="1"/>
        <v>-111</v>
      </c>
      <c r="B113" s="126">
        <f xml:space="preserve"> TRUNC(RTD("cqg.rtd",,"StudyData", $K$2, "Bar", "", "Time", $J$2,$A113, $O$2, "", "","False"))</f>
        <v>41579</v>
      </c>
      <c r="C113" s="127">
        <f xml:space="preserve"> RTD("cqg.rtd",,"StudyData", $K$2, "Bar", "", "Open", $J$2, $A113, $O$2,$N$2,,$L$2,$M$2)</f>
        <v>427.75</v>
      </c>
      <c r="D113" s="127">
        <f xml:space="preserve"> RTD("cqg.rtd",,"StudyData", $K$2, "Bar", "", "High", $J$2, $A113, $O$2,$N$2,,$L$2,$M$2)</f>
        <v>438</v>
      </c>
      <c r="E113" s="127">
        <f xml:space="preserve"> RTD("cqg.rtd",,"StudyData", $K$2, "Bar", "", "Low", $J$2, $A113, $O$2,$N$2,,$L$2,$M$2)</f>
        <v>410.75</v>
      </c>
      <c r="F113" s="127">
        <f xml:space="preserve"> RTD("cqg.rtd",,"StudyData", $K$2, "Bar", "", "Close", $J$2, $A113, $O$2,$N$2,,$L$2,$M$2)</f>
        <v>424.5</v>
      </c>
      <c r="H113" s="128"/>
      <c r="I113" s="122"/>
    </row>
    <row r="114" spans="1:9" x14ac:dyDescent="0.25">
      <c r="A114" s="125">
        <f t="shared" si="1"/>
        <v>-112</v>
      </c>
      <c r="B114" s="126">
        <f xml:space="preserve"> TRUNC(RTD("cqg.rtd",,"StudyData", $K$2, "Bar", "", "Time", $J$2,$A114, $O$2, "", "","False"))</f>
        <v>41548</v>
      </c>
      <c r="C114" s="127">
        <f xml:space="preserve"> RTD("cqg.rtd",,"StudyData", $K$2, "Bar", "", "Open", $J$2, $A114, $O$2,$N$2,,$L$2,$M$2)</f>
        <v>441.25</v>
      </c>
      <c r="D114" s="127">
        <f xml:space="preserve"> RTD("cqg.rtd",,"StudyData", $K$2, "Bar", "", "High", $J$2, $A114, $O$2,$N$2,,$L$2,$M$2)</f>
        <v>449.75</v>
      </c>
      <c r="E114" s="127">
        <f xml:space="preserve"> RTD("cqg.rtd",,"StudyData", $K$2, "Bar", "", "Low", $J$2, $A114, $O$2,$N$2,,$L$2,$M$2)</f>
        <v>427</v>
      </c>
      <c r="F114" s="127">
        <f xml:space="preserve"> RTD("cqg.rtd",,"StudyData", $K$2, "Bar", "", "Close", $J$2, $A114, $O$2,$N$2,,$L$2,$M$2)</f>
        <v>428.25</v>
      </c>
      <c r="H114" s="128"/>
      <c r="I114" s="122"/>
    </row>
    <row r="115" spans="1:9" x14ac:dyDescent="0.25">
      <c r="A115" s="125">
        <f t="shared" si="1"/>
        <v>-113</v>
      </c>
      <c r="B115" s="126">
        <f xml:space="preserve"> TRUNC(RTD("cqg.rtd",,"StudyData", $K$2, "Bar", "", "Time", $J$2,$A115, $O$2, "", "","False"))</f>
        <v>41520</v>
      </c>
      <c r="C115" s="127">
        <f xml:space="preserve"> RTD("cqg.rtd",,"StudyData", $K$2, "Bar", "", "Open", $J$2, $A115, $O$2,$N$2,,$L$2,$M$2)</f>
        <v>491</v>
      </c>
      <c r="D115" s="127">
        <f xml:space="preserve"> RTD("cqg.rtd",,"StudyData", $K$2, "Bar", "", "High", $J$2, $A115, $O$2,$N$2,,$L$2,$M$2)</f>
        <v>493.75</v>
      </c>
      <c r="E115" s="127">
        <f xml:space="preserve"> RTD("cqg.rtd",,"StudyData", $K$2, "Bar", "", "Low", $J$2, $A115, $O$2,$N$2,,$L$2,$M$2)</f>
        <v>440.75</v>
      </c>
      <c r="F115" s="127">
        <f xml:space="preserve"> RTD("cqg.rtd",,"StudyData", $K$2, "Bar", "", "Close", $J$2, $A115, $O$2,$N$2,,$L$2,$M$2)</f>
        <v>441.5</v>
      </c>
      <c r="H115" s="128"/>
      <c r="I115" s="122"/>
    </row>
    <row r="116" spans="1:9" x14ac:dyDescent="0.25">
      <c r="A116" s="125">
        <f t="shared" si="1"/>
        <v>-114</v>
      </c>
      <c r="B116" s="126">
        <f xml:space="preserve"> TRUNC(RTD("cqg.rtd",,"StudyData", $K$2, "Bar", "", "Time", $J$2,$A116, $O$2, "", "","False"))</f>
        <v>41487</v>
      </c>
      <c r="C116" s="127">
        <f xml:space="preserve"> RTD("cqg.rtd",,"StudyData", $K$2, "Bar", "", "Open", $J$2, $A116, $O$2,$N$2,,$L$2,$M$2)</f>
        <v>479</v>
      </c>
      <c r="D116" s="127">
        <f xml:space="preserve"> RTD("cqg.rtd",,"StudyData", $K$2, "Bar", "", "High", $J$2, $A116, $O$2,$N$2,,$L$2,$M$2)</f>
        <v>508.25</v>
      </c>
      <c r="E116" s="127">
        <f xml:space="preserve"> RTD("cqg.rtd",,"StudyData", $K$2, "Bar", "", "Low", $J$2, $A116, $O$2,$N$2,,$L$2,$M$2)</f>
        <v>445.75</v>
      </c>
      <c r="F116" s="127">
        <f xml:space="preserve"> RTD("cqg.rtd",,"StudyData", $K$2, "Bar", "", "Close", $J$2, $A116, $O$2,$N$2,,$L$2,$M$2)</f>
        <v>482</v>
      </c>
      <c r="H116" s="128"/>
      <c r="I116" s="122"/>
    </row>
    <row r="117" spans="1:9" x14ac:dyDescent="0.25">
      <c r="A117" s="125">
        <f t="shared" si="1"/>
        <v>-115</v>
      </c>
      <c r="B117" s="126">
        <f xml:space="preserve"> TRUNC(RTD("cqg.rtd",,"StudyData", $K$2, "Bar", "", "Time", $J$2,$A117, $O$2, "", "","False"))</f>
        <v>41456</v>
      </c>
      <c r="C117" s="127">
        <f xml:space="preserve"> RTD("cqg.rtd",,"StudyData", $K$2, "Bar", "", "Open", $J$2, $A117, $O$2,$N$2,,$L$2,$M$2)</f>
        <v>506.75</v>
      </c>
      <c r="D117" s="127">
        <f xml:space="preserve"> RTD("cqg.rtd",,"StudyData", $K$2, "Bar", "", "High", $J$2, $A117, $O$2,$N$2,,$L$2,$M$2)</f>
        <v>528.25</v>
      </c>
      <c r="E117" s="127">
        <f xml:space="preserve"> RTD("cqg.rtd",,"StudyData", $K$2, "Bar", "", "Low", $J$2, $A117, $O$2,$N$2,,$L$2,$M$2)</f>
        <v>471.25</v>
      </c>
      <c r="F117" s="127">
        <f xml:space="preserve"> RTD("cqg.rtd",,"StudyData", $K$2, "Bar", "", "Close", $J$2, $A117, $O$2,$N$2,,$L$2,$M$2)</f>
        <v>479</v>
      </c>
      <c r="H117" s="128"/>
      <c r="I117" s="122"/>
    </row>
    <row r="118" spans="1:9" x14ac:dyDescent="0.25">
      <c r="A118" s="125">
        <f t="shared" si="1"/>
        <v>-116</v>
      </c>
      <c r="B118" s="126">
        <f xml:space="preserve"> TRUNC(RTD("cqg.rtd",,"StudyData", $K$2, "Bar", "", "Time", $J$2,$A118, $O$2, "", "","False"))</f>
        <v>41428</v>
      </c>
      <c r="C118" s="127">
        <f xml:space="preserve"> RTD("cqg.rtd",,"StudyData", $K$2, "Bar", "", "Open", $J$2, $A118, $O$2,$N$2,,$L$2,$M$2)</f>
        <v>565</v>
      </c>
      <c r="D118" s="127">
        <f xml:space="preserve"> RTD("cqg.rtd",,"StudyData", $K$2, "Bar", "", "High", $J$2, $A118, $O$2,$N$2,,$L$2,$M$2)</f>
        <v>573.5</v>
      </c>
      <c r="E118" s="127">
        <f xml:space="preserve"> RTD("cqg.rtd",,"StudyData", $K$2, "Bar", "", "Low", $J$2, $A118, $O$2,$N$2,,$L$2,$M$2)</f>
        <v>510</v>
      </c>
      <c r="F118" s="127">
        <f xml:space="preserve"> RTD("cqg.rtd",,"StudyData", $K$2, "Bar", "", "Close", $J$2, $A118, $O$2,$N$2,,$L$2,$M$2)</f>
        <v>511</v>
      </c>
      <c r="H118" s="128"/>
      <c r="I118" s="122"/>
    </row>
    <row r="119" spans="1:9" x14ac:dyDescent="0.25">
      <c r="A119" s="125">
        <f t="shared" si="1"/>
        <v>-117</v>
      </c>
      <c r="B119" s="126">
        <f xml:space="preserve"> TRUNC(RTD("cqg.rtd",,"StudyData", $K$2, "Bar", "", "Time", $J$2,$A119, $O$2, "", "","False"))</f>
        <v>41395</v>
      </c>
      <c r="C119" s="127">
        <f xml:space="preserve"> RTD("cqg.rtd",,"StudyData", $K$2, "Bar", "", "Open", $J$2, $A119, $O$2,$N$2,,$L$2,$M$2)</f>
        <v>647</v>
      </c>
      <c r="D119" s="127">
        <f xml:space="preserve"> RTD("cqg.rtd",,"StudyData", $K$2, "Bar", "", "High", $J$2, $A119, $O$2,$N$2,,$L$2,$M$2)</f>
        <v>669.75</v>
      </c>
      <c r="E119" s="127">
        <f xml:space="preserve"> RTD("cqg.rtd",,"StudyData", $K$2, "Bar", "", "Low", $J$2, $A119, $O$2,$N$2,,$L$2,$M$2)</f>
        <v>541.5</v>
      </c>
      <c r="F119" s="127">
        <f xml:space="preserve"> RTD("cqg.rtd",,"StudyData", $K$2, "Bar", "", "Close", $J$2, $A119, $O$2,$N$2,,$L$2,$M$2)</f>
        <v>567.25</v>
      </c>
      <c r="H119" s="128"/>
      <c r="I119" s="122"/>
    </row>
    <row r="120" spans="1:9" x14ac:dyDescent="0.25">
      <c r="A120" s="125">
        <f t="shared" si="1"/>
        <v>-118</v>
      </c>
      <c r="B120" s="126">
        <f xml:space="preserve"> TRUNC(RTD("cqg.rtd",,"StudyData", $K$2, "Bar", "", "Time", $J$2,$A120, $O$2, "", "","False"))</f>
        <v>41365</v>
      </c>
      <c r="C120" s="127">
        <f xml:space="preserve"> RTD("cqg.rtd",,"StudyData", $K$2, "Bar", "", "Open", $J$2, $A120, $O$2,$N$2,,$L$2,$M$2)</f>
        <v>679</v>
      </c>
      <c r="D120" s="127">
        <f xml:space="preserve"> RTD("cqg.rtd",,"StudyData", $K$2, "Bar", "", "High", $J$2, $A120, $O$2,$N$2,,$L$2,$M$2)</f>
        <v>679</v>
      </c>
      <c r="E120" s="127">
        <f xml:space="preserve"> RTD("cqg.rtd",,"StudyData", $K$2, "Bar", "", "Low", $J$2, $A120, $O$2,$N$2,,$L$2,$M$2)</f>
        <v>610</v>
      </c>
      <c r="F120" s="127">
        <f xml:space="preserve"> RTD("cqg.rtd",,"StudyData", $K$2, "Bar", "", "Close", $J$2, $A120, $O$2,$N$2,,$L$2,$M$2)</f>
        <v>650</v>
      </c>
      <c r="H120" s="128"/>
      <c r="I120" s="122"/>
    </row>
    <row r="121" spans="1:9" x14ac:dyDescent="0.25">
      <c r="A121" s="125">
        <f t="shared" si="1"/>
        <v>-119</v>
      </c>
      <c r="B121" s="126">
        <f xml:space="preserve"> TRUNC(RTD("cqg.rtd",,"StudyData", $K$2, "Bar", "", "Time", $J$2,$A121, $O$2, "", "","False"))</f>
        <v>41334</v>
      </c>
      <c r="C121" s="127">
        <f xml:space="preserve"> RTD("cqg.rtd",,"StudyData", $K$2, "Bar", "", "Open", $J$2, $A121, $O$2,$N$2,,$L$2,$M$2)</f>
        <v>703.5</v>
      </c>
      <c r="D121" s="127">
        <f xml:space="preserve"> RTD("cqg.rtd",,"StudyData", $K$2, "Bar", "", "High", $J$2, $A121, $O$2,$N$2,,$L$2,$M$2)</f>
        <v>737.75</v>
      </c>
      <c r="E121" s="127">
        <f xml:space="preserve"> RTD("cqg.rtd",,"StudyData", $K$2, "Bar", "", "Low", $J$2, $A121, $O$2,$N$2,,$L$2,$M$2)</f>
        <v>682</v>
      </c>
      <c r="F121" s="127">
        <f xml:space="preserve"> RTD("cqg.rtd",,"StudyData", $K$2, "Bar", "", "Close", $J$2, $A121, $O$2,$N$2,,$L$2,$M$2)</f>
        <v>695.25</v>
      </c>
      <c r="H121" s="128"/>
      <c r="I121" s="122"/>
    </row>
    <row r="122" spans="1:9" x14ac:dyDescent="0.25">
      <c r="A122" s="125">
        <f t="shared" si="1"/>
        <v>-120</v>
      </c>
      <c r="B122" s="126">
        <f xml:space="preserve"> TRUNC(RTD("cqg.rtd",,"StudyData", $K$2, "Bar", "", "Time", $J$2,$A122, $O$2, "", "","False"))</f>
        <v>41306</v>
      </c>
      <c r="C122" s="127">
        <f xml:space="preserve"> RTD("cqg.rtd",,"StudyData", $K$2, "Bar", "", "Open", $J$2, $A122, $O$2,$N$2,,$L$2,$M$2)</f>
        <v>740.25</v>
      </c>
      <c r="D122" s="127">
        <f xml:space="preserve"> RTD("cqg.rtd",,"StudyData", $K$2, "Bar", "", "High", $J$2, $A122, $O$2,$N$2,,$L$2,$M$2)</f>
        <v>746.25</v>
      </c>
      <c r="E122" s="127">
        <f xml:space="preserve"> RTD("cqg.rtd",,"StudyData", $K$2, "Bar", "", "Low", $J$2, $A122, $O$2,$N$2,,$L$2,$M$2)</f>
        <v>680.75</v>
      </c>
      <c r="F122" s="127">
        <f xml:space="preserve"> RTD("cqg.rtd",,"StudyData", $K$2, "Bar", "", "Close", $J$2, $A122, $O$2,$N$2,,$L$2,$M$2)</f>
        <v>703.5</v>
      </c>
      <c r="H122" s="128"/>
      <c r="I122" s="122"/>
    </row>
    <row r="123" spans="1:9" x14ac:dyDescent="0.25">
      <c r="A123" s="125">
        <f t="shared" si="1"/>
        <v>-121</v>
      </c>
      <c r="B123" s="126">
        <f xml:space="preserve"> TRUNC(RTD("cqg.rtd",,"StudyData", $K$2, "Bar", "", "Time", $J$2,$A123, $O$2, "", "","False"))</f>
        <v>41276</v>
      </c>
      <c r="C123" s="127">
        <f xml:space="preserve"> RTD("cqg.rtd",,"StudyData", $K$2, "Bar", "", "Open", $J$2, $A123, $O$2,$N$2,,$L$2,$M$2)</f>
        <v>706.25</v>
      </c>
      <c r="D123" s="127">
        <f xml:space="preserve"> RTD("cqg.rtd",,"StudyData", $K$2, "Bar", "", "High", $J$2, $A123, $O$2,$N$2,,$L$2,$M$2)</f>
        <v>744.5</v>
      </c>
      <c r="E123" s="127">
        <f xml:space="preserve"> RTD("cqg.rtd",,"StudyData", $K$2, "Bar", "", "Low", $J$2, $A123, $O$2,$N$2,,$L$2,$M$2)</f>
        <v>678</v>
      </c>
      <c r="F123" s="127">
        <f xml:space="preserve"> RTD("cqg.rtd",,"StudyData", $K$2, "Bar", "", "Close", $J$2, $A123, $O$2,$N$2,,$L$2,$M$2)</f>
        <v>740.5</v>
      </c>
      <c r="H123" s="128"/>
      <c r="I123" s="122"/>
    </row>
    <row r="124" spans="1:9" x14ac:dyDescent="0.25">
      <c r="A124" s="125">
        <f t="shared" si="1"/>
        <v>-122</v>
      </c>
      <c r="B124" s="126">
        <f xml:space="preserve"> TRUNC(RTD("cqg.rtd",,"StudyData", $K$2, "Bar", "", "Time", $J$2,$A124, $O$2, "", "","False"))</f>
        <v>41246</v>
      </c>
      <c r="C124" s="127">
        <f xml:space="preserve"> RTD("cqg.rtd",,"StudyData", $K$2, "Bar", "", "Open", $J$2, $A124, $O$2,$N$2,,$L$2,$M$2)</f>
        <v>756.25</v>
      </c>
      <c r="D124" s="127">
        <f xml:space="preserve"> RTD("cqg.rtd",,"StudyData", $K$2, "Bar", "", "High", $J$2, $A124, $O$2,$N$2,,$L$2,$M$2)</f>
        <v>764</v>
      </c>
      <c r="E124" s="127">
        <f xml:space="preserve"> RTD("cqg.rtd",,"StudyData", $K$2, "Bar", "", "Low", $J$2, $A124, $O$2,$N$2,,$L$2,$M$2)</f>
        <v>687.5</v>
      </c>
      <c r="F124" s="127">
        <f xml:space="preserve"> RTD("cqg.rtd",,"StudyData", $K$2, "Bar", "", "Close", $J$2, $A124, $O$2,$N$2,,$L$2,$M$2)</f>
        <v>698.25</v>
      </c>
      <c r="H124" s="128"/>
      <c r="I124" s="122"/>
    </row>
    <row r="125" spans="1:9" x14ac:dyDescent="0.25">
      <c r="A125" s="125">
        <f t="shared" si="1"/>
        <v>-123</v>
      </c>
      <c r="B125" s="126">
        <f xml:space="preserve"> TRUNC(RTD("cqg.rtd",,"StudyData", $K$2, "Bar", "", "Time", $J$2,$A125, $O$2, "", "","False"))</f>
        <v>41214</v>
      </c>
      <c r="C125" s="127">
        <f xml:space="preserve"> RTD("cqg.rtd",,"StudyData", $K$2, "Bar", "", "Open", $J$2, $A125, $O$2,$N$2,,$L$2,$M$2)</f>
        <v>755.5</v>
      </c>
      <c r="D125" s="127">
        <f xml:space="preserve"> RTD("cqg.rtd",,"StudyData", $K$2, "Bar", "", "High", $J$2, $A125, $O$2,$N$2,,$L$2,$M$2)</f>
        <v>767.5</v>
      </c>
      <c r="E125" s="127">
        <f xml:space="preserve"> RTD("cqg.rtd",,"StudyData", $K$2, "Bar", "", "Low", $J$2, $A125, $O$2,$N$2,,$L$2,$M$2)</f>
        <v>710.5</v>
      </c>
      <c r="F125" s="127">
        <f xml:space="preserve"> RTD("cqg.rtd",,"StudyData", $K$2, "Bar", "", "Close", $J$2, $A125, $O$2,$N$2,,$L$2,$M$2)</f>
        <v>752.75</v>
      </c>
      <c r="H125" s="128"/>
      <c r="I125" s="122"/>
    </row>
    <row r="126" spans="1:9" x14ac:dyDescent="0.25">
      <c r="A126" s="125">
        <f t="shared" si="1"/>
        <v>-124</v>
      </c>
      <c r="B126" s="126">
        <f xml:space="preserve"> TRUNC(RTD("cqg.rtd",,"StudyData", $K$2, "Bar", "", "Time", $J$2,$A126, $O$2, "", "","False"))</f>
        <v>41183</v>
      </c>
      <c r="C126" s="127">
        <f xml:space="preserve"> RTD("cqg.rtd",,"StudyData", $K$2, "Bar", "", "Open", $J$2, $A126, $O$2,$N$2,,$L$2,$M$2)</f>
        <v>760.25</v>
      </c>
      <c r="D126" s="127">
        <f xml:space="preserve"> RTD("cqg.rtd",,"StudyData", $K$2, "Bar", "", "High", $J$2, $A126, $O$2,$N$2,,$L$2,$M$2)</f>
        <v>776</v>
      </c>
      <c r="E126" s="127">
        <f xml:space="preserve"> RTD("cqg.rtd",,"StudyData", $K$2, "Bar", "", "Low", $J$2, $A126, $O$2,$N$2,,$L$2,$M$2)</f>
        <v>732.25</v>
      </c>
      <c r="F126" s="127">
        <f xml:space="preserve"> RTD("cqg.rtd",,"StudyData", $K$2, "Bar", "", "Close", $J$2, $A126, $O$2,$N$2,,$L$2,$M$2)</f>
        <v>755.75</v>
      </c>
      <c r="H126" s="128"/>
      <c r="I126" s="122"/>
    </row>
    <row r="127" spans="1:9" x14ac:dyDescent="0.25">
      <c r="A127" s="125">
        <f t="shared" si="1"/>
        <v>-125</v>
      </c>
      <c r="B127" s="126">
        <f xml:space="preserve"> TRUNC(RTD("cqg.rtd",,"StudyData", $K$2, "Bar", "", "Time", $J$2,$A127, $O$2, "", "","False"))</f>
        <v>41156</v>
      </c>
      <c r="C127" s="127">
        <f xml:space="preserve"> RTD("cqg.rtd",,"StudyData", $K$2, "Bar", "", "Open", $J$2, $A127, $O$2,$N$2,,$L$2,$M$2)</f>
        <v>802.75</v>
      </c>
      <c r="D127" s="127">
        <f xml:space="preserve"> RTD("cqg.rtd",,"StudyData", $K$2, "Bar", "", "High", $J$2, $A127, $O$2,$N$2,,$L$2,$M$2)</f>
        <v>815</v>
      </c>
      <c r="E127" s="127">
        <f xml:space="preserve"> RTD("cqg.rtd",,"StudyData", $K$2, "Bar", "", "Low", $J$2, $A127, $O$2,$N$2,,$L$2,$M$2)</f>
        <v>705</v>
      </c>
      <c r="F127" s="127">
        <f xml:space="preserve"> RTD("cqg.rtd",,"StudyData", $K$2, "Bar", "", "Close", $J$2, $A127, $O$2,$N$2,,$L$2,$M$2)</f>
        <v>756.25</v>
      </c>
      <c r="H127" s="128"/>
      <c r="I127" s="122"/>
    </row>
    <row r="128" spans="1:9" x14ac:dyDescent="0.25">
      <c r="A128" s="125">
        <f t="shared" si="1"/>
        <v>-126</v>
      </c>
      <c r="B128" s="126">
        <f xml:space="preserve"> TRUNC(RTD("cqg.rtd",,"StudyData", $K$2, "Bar", "", "Time", $J$2,$A128, $O$2, "", "","False"))</f>
        <v>41122</v>
      </c>
      <c r="C128" s="127">
        <f xml:space="preserve"> RTD("cqg.rtd",,"StudyData", $K$2, "Bar", "", "Open", $J$2, $A128, $O$2,$N$2,,$L$2,$M$2)</f>
        <v>806</v>
      </c>
      <c r="D128" s="127">
        <f xml:space="preserve"> RTD("cqg.rtd",,"StudyData", $K$2, "Bar", "", "High", $J$2, $A128, $O$2,$N$2,,$L$2,$M$2)</f>
        <v>849</v>
      </c>
      <c r="E128" s="127">
        <f xml:space="preserve"> RTD("cqg.rtd",,"StudyData", $K$2, "Bar", "", "Low", $J$2, $A128, $O$2,$N$2,,$L$2,$M$2)</f>
        <v>781.25</v>
      </c>
      <c r="F128" s="127">
        <f xml:space="preserve"> RTD("cqg.rtd",,"StudyData", $K$2, "Bar", "", "Close", $J$2, $A128, $O$2,$N$2,,$L$2,$M$2)</f>
        <v>799.75</v>
      </c>
      <c r="H128" s="128"/>
      <c r="I128" s="122"/>
    </row>
    <row r="129" spans="1:9" x14ac:dyDescent="0.25">
      <c r="A129" s="125">
        <f t="shared" si="1"/>
        <v>-127</v>
      </c>
      <c r="B129" s="126">
        <f xml:space="preserve"> TRUNC(RTD("cqg.rtd",,"StudyData", $K$2, "Bar", "", "Time", $J$2,$A129, $O$2, "", "","False"))</f>
        <v>41092</v>
      </c>
      <c r="C129" s="127">
        <f xml:space="preserve"> RTD("cqg.rtd",,"StudyData", $K$2, "Bar", "", "Open", $J$2, $A129, $O$2,$N$2,,$L$2,$M$2)</f>
        <v>649.75</v>
      </c>
      <c r="D129" s="127">
        <f xml:space="preserve"> RTD("cqg.rtd",,"StudyData", $K$2, "Bar", "", "High", $J$2, $A129, $O$2,$N$2,,$L$2,$M$2)</f>
        <v>820.5</v>
      </c>
      <c r="E129" s="127">
        <f xml:space="preserve"> RTD("cqg.rtd",,"StudyData", $K$2, "Bar", "", "Low", $J$2, $A129, $O$2,$N$2,,$L$2,$M$2)</f>
        <v>644.75</v>
      </c>
      <c r="F129" s="127">
        <f xml:space="preserve"> RTD("cqg.rtd",,"StudyData", $K$2, "Bar", "", "Close", $J$2, $A129, $O$2,$N$2,,$L$2,$M$2)</f>
        <v>805.25</v>
      </c>
      <c r="H129" s="128"/>
      <c r="I129" s="122"/>
    </row>
    <row r="130" spans="1:9" x14ac:dyDescent="0.25">
      <c r="A130" s="125">
        <f t="shared" si="1"/>
        <v>-128</v>
      </c>
      <c r="B130" s="126">
        <f xml:space="preserve"> TRUNC(RTD("cqg.rtd",,"StudyData", $K$2, "Bar", "", "Time", $J$2,$A130, $O$2, "", "","False"))</f>
        <v>41061</v>
      </c>
      <c r="C130" s="127">
        <f xml:space="preserve"> RTD("cqg.rtd",,"StudyData", $K$2, "Bar", "", "Open", $J$2, $A130, $O$2,$N$2,,$L$2,$M$2)</f>
        <v>557.75</v>
      </c>
      <c r="D130" s="127">
        <f xml:space="preserve"> RTD("cqg.rtd",,"StudyData", $K$2, "Bar", "", "High", $J$2, $A130, $O$2,$N$2,,$L$2,$M$2)</f>
        <v>656.75</v>
      </c>
      <c r="E130" s="127">
        <f xml:space="preserve"> RTD("cqg.rtd",,"StudyData", $K$2, "Bar", "", "Low", $J$2, $A130, $O$2,$N$2,,$L$2,$M$2)</f>
        <v>536.25</v>
      </c>
      <c r="F130" s="127">
        <f xml:space="preserve"> RTD("cqg.rtd",,"StudyData", $K$2, "Bar", "", "Close", $J$2, $A130, $O$2,$N$2,,$L$2,$M$2)</f>
        <v>634.75</v>
      </c>
      <c r="H130" s="128"/>
      <c r="I130" s="122"/>
    </row>
    <row r="131" spans="1:9" x14ac:dyDescent="0.25">
      <c r="A131" s="125">
        <f t="shared" si="1"/>
        <v>-129</v>
      </c>
      <c r="B131" s="126">
        <f xml:space="preserve"> TRUNC(RTD("cqg.rtd",,"StudyData", $K$2, "Bar", "", "Time", $J$2,$A131, $O$2, "", "","False"))</f>
        <v>41030</v>
      </c>
      <c r="C131" s="127">
        <f xml:space="preserve"> RTD("cqg.rtd",,"StudyData", $K$2, "Bar", "", "Open", $J$2, $A131, $O$2,$N$2,,$L$2,$M$2)</f>
        <v>632</v>
      </c>
      <c r="D131" s="127">
        <f xml:space="preserve"> RTD("cqg.rtd",,"StudyData", $K$2, "Bar", "", "High", $J$2, $A131, $O$2,$N$2,,$L$2,$M$2)</f>
        <v>644.5</v>
      </c>
      <c r="E131" s="127">
        <f xml:space="preserve"> RTD("cqg.rtd",,"StudyData", $K$2, "Bar", "", "Low", $J$2, $A131, $O$2,$N$2,,$L$2,$M$2)</f>
        <v>553.5</v>
      </c>
      <c r="F131" s="127">
        <f xml:space="preserve"> RTD("cqg.rtd",,"StudyData", $K$2, "Bar", "", "Close", $J$2, $A131, $O$2,$N$2,,$L$2,$M$2)</f>
        <v>555.25</v>
      </c>
      <c r="H131" s="128"/>
      <c r="I131" s="122"/>
    </row>
    <row r="132" spans="1:9" x14ac:dyDescent="0.25">
      <c r="A132" s="125">
        <f t="shared" ref="A132:A195" si="2">A131-1</f>
        <v>-130</v>
      </c>
      <c r="B132" s="126">
        <f xml:space="preserve"> TRUNC(RTD("cqg.rtd",,"StudyData", $K$2, "Bar", "", "Time", $J$2,$A132, $O$2, "", "","False"))</f>
        <v>41001</v>
      </c>
      <c r="C132" s="127">
        <f xml:space="preserve"> RTD("cqg.rtd",,"StudyData", $K$2, "Bar", "", "Open", $J$2, $A132, $O$2,$N$2,,$L$2,$M$2)</f>
        <v>649.5</v>
      </c>
      <c r="D132" s="127">
        <f xml:space="preserve"> RTD("cqg.rtd",,"StudyData", $K$2, "Bar", "", "High", $J$2, $A132, $O$2,$N$2,,$L$2,$M$2)</f>
        <v>665.75</v>
      </c>
      <c r="E132" s="127">
        <f xml:space="preserve"> RTD("cqg.rtd",,"StudyData", $K$2, "Bar", "", "Low", $J$2, $A132, $O$2,$N$2,,$L$2,$M$2)</f>
        <v>591.75</v>
      </c>
      <c r="F132" s="127">
        <f xml:space="preserve"> RTD("cqg.rtd",,"StudyData", $K$2, "Bar", "", "Close", $J$2, $A132, $O$2,$N$2,,$L$2,$M$2)</f>
        <v>634.25</v>
      </c>
      <c r="H132" s="128"/>
      <c r="I132" s="122"/>
    </row>
    <row r="133" spans="1:9" x14ac:dyDescent="0.25">
      <c r="A133" s="125">
        <f t="shared" si="2"/>
        <v>-131</v>
      </c>
      <c r="B133" s="126">
        <f xml:space="preserve"> TRUNC(RTD("cqg.rtd",,"StudyData", $K$2, "Bar", "", "Time", $J$2,$A133, $O$2, "", "","False"))</f>
        <v>40969</v>
      </c>
      <c r="C133" s="127">
        <f xml:space="preserve"> RTD("cqg.rtd",,"StudyData", $K$2, "Bar", "", "Open", $J$2, $A133, $O$2,$N$2,,$L$2,$M$2)</f>
        <v>656</v>
      </c>
      <c r="D133" s="127">
        <f xml:space="preserve"> RTD("cqg.rtd",,"StudyData", $K$2, "Bar", "", "High", $J$2, $A133, $O$2,$N$2,,$L$2,$M$2)</f>
        <v>675.75</v>
      </c>
      <c r="E133" s="127">
        <f xml:space="preserve"> RTD("cqg.rtd",,"StudyData", $K$2, "Bar", "", "Low", $J$2, $A133, $O$2,$N$2,,$L$2,$M$2)</f>
        <v>603</v>
      </c>
      <c r="F133" s="127">
        <f xml:space="preserve"> RTD("cqg.rtd",,"StudyData", $K$2, "Bar", "", "Close", $J$2, $A133, $O$2,$N$2,,$L$2,$M$2)</f>
        <v>644</v>
      </c>
      <c r="H133" s="128"/>
      <c r="I133" s="122"/>
    </row>
    <row r="134" spans="1:9" x14ac:dyDescent="0.25">
      <c r="A134" s="125">
        <f t="shared" si="2"/>
        <v>-132</v>
      </c>
      <c r="B134" s="126">
        <f xml:space="preserve"> TRUNC(RTD("cqg.rtd",,"StudyData", $K$2, "Bar", "", "Time", $J$2,$A134, $O$2, "", "","False"))</f>
        <v>40940</v>
      </c>
      <c r="C134" s="127">
        <f xml:space="preserve"> RTD("cqg.rtd",,"StudyData", $K$2, "Bar", "", "Open", $J$2, $A134, $O$2,$N$2,,$L$2,$M$2)</f>
        <v>639</v>
      </c>
      <c r="D134" s="127">
        <f xml:space="preserve"> RTD("cqg.rtd",,"StudyData", $K$2, "Bar", "", "High", $J$2, $A134, $O$2,$N$2,,$L$2,$M$2)</f>
        <v>661.5</v>
      </c>
      <c r="E134" s="127">
        <f xml:space="preserve"> RTD("cqg.rtd",,"StudyData", $K$2, "Bar", "", "Low", $J$2, $A134, $O$2,$N$2,,$L$2,$M$2)</f>
        <v>621.75</v>
      </c>
      <c r="F134" s="127">
        <f xml:space="preserve"> RTD("cqg.rtd",,"StudyData", $K$2, "Bar", "", "Close", $J$2, $A134, $O$2,$N$2,,$L$2,$M$2)</f>
        <v>658</v>
      </c>
      <c r="H134" s="128"/>
      <c r="I134" s="122"/>
    </row>
    <row r="135" spans="1:9" x14ac:dyDescent="0.25">
      <c r="A135" s="125">
        <f t="shared" si="2"/>
        <v>-133</v>
      </c>
      <c r="B135" s="126">
        <f xml:space="preserve"> TRUNC(RTD("cqg.rtd",,"StudyData", $K$2, "Bar", "", "Time", $J$2,$A135, $O$2, "", "","False"))</f>
        <v>40911</v>
      </c>
      <c r="C135" s="127">
        <f xml:space="preserve"> RTD("cqg.rtd",,"StudyData", $K$2, "Bar", "", "Open", $J$2, $A135, $O$2,$N$2,,$L$2,$M$2)</f>
        <v>662</v>
      </c>
      <c r="D135" s="127">
        <f xml:space="preserve"> RTD("cqg.rtd",,"StudyData", $K$2, "Bar", "", "High", $J$2, $A135, $O$2,$N$2,,$L$2,$M$2)</f>
        <v>664.25</v>
      </c>
      <c r="E135" s="127">
        <f xml:space="preserve"> RTD("cqg.rtd",,"StudyData", $K$2, "Bar", "", "Low", $J$2, $A135, $O$2,$N$2,,$L$2,$M$2)</f>
        <v>592.5</v>
      </c>
      <c r="F135" s="127">
        <f xml:space="preserve"> RTD("cqg.rtd",,"StudyData", $K$2, "Bar", "", "Close", $J$2, $A135, $O$2,$N$2,,$L$2,$M$2)</f>
        <v>639</v>
      </c>
      <c r="H135" s="128"/>
      <c r="I135" s="122"/>
    </row>
    <row r="136" spans="1:9" x14ac:dyDescent="0.25">
      <c r="A136" s="125">
        <f t="shared" si="2"/>
        <v>-134</v>
      </c>
      <c r="B136" s="126">
        <f xml:space="preserve"> TRUNC(RTD("cqg.rtd",,"StudyData", $K$2, "Bar", "", "Time", $J$2,$A136, $O$2, "", "","False"))</f>
        <v>40878</v>
      </c>
      <c r="C136" s="127">
        <f xml:space="preserve"> RTD("cqg.rtd",,"StudyData", $K$2, "Bar", "", "Open", $J$2, $A136, $O$2,$N$2,,$L$2,$M$2)</f>
        <v>608.75</v>
      </c>
      <c r="D136" s="127">
        <f xml:space="preserve"> RTD("cqg.rtd",,"StudyData", $K$2, "Bar", "", "High", $J$2, $A136, $O$2,$N$2,,$L$2,$M$2)</f>
        <v>648.5</v>
      </c>
      <c r="E136" s="127">
        <f xml:space="preserve"> RTD("cqg.rtd",,"StudyData", $K$2, "Bar", "", "Low", $J$2, $A136, $O$2,$N$2,,$L$2,$M$2)</f>
        <v>576.25</v>
      </c>
      <c r="F136" s="127">
        <f xml:space="preserve"> RTD("cqg.rtd",,"StudyData", $K$2, "Bar", "", "Close", $J$2, $A136, $O$2,$N$2,,$L$2,$M$2)</f>
        <v>646.5</v>
      </c>
      <c r="H136" s="128"/>
      <c r="I136" s="122"/>
    </row>
    <row r="137" spans="1:9" x14ac:dyDescent="0.25">
      <c r="A137" s="125">
        <f t="shared" si="2"/>
        <v>-135</v>
      </c>
      <c r="B137" s="126">
        <f xml:space="preserve"> TRUNC(RTD("cqg.rtd",,"StudyData", $K$2, "Bar", "", "Time", $J$2,$A137, $O$2, "", "","False"))</f>
        <v>40848</v>
      </c>
      <c r="C137" s="127">
        <f xml:space="preserve"> RTD("cqg.rtd",,"StudyData", $K$2, "Bar", "", "Open", $J$2, $A137, $O$2,$N$2,,$L$2,$M$2)</f>
        <v>646.25</v>
      </c>
      <c r="D137" s="127">
        <f xml:space="preserve"> RTD("cqg.rtd",,"StudyData", $K$2, "Bar", "", "High", $J$2, $A137, $O$2,$N$2,,$L$2,$M$2)</f>
        <v>666</v>
      </c>
      <c r="E137" s="127">
        <f xml:space="preserve"> RTD("cqg.rtd",,"StudyData", $K$2, "Bar", "", "Low", $J$2, $A137, $O$2,$N$2,,$L$2,$M$2)</f>
        <v>588.25</v>
      </c>
      <c r="F137" s="127">
        <f xml:space="preserve"> RTD("cqg.rtd",,"StudyData", $K$2, "Bar", "", "Close", $J$2, $A137, $O$2,$N$2,,$L$2,$M$2)</f>
        <v>608</v>
      </c>
      <c r="H137" s="128"/>
      <c r="I137" s="122"/>
    </row>
    <row r="138" spans="1:9" x14ac:dyDescent="0.25">
      <c r="A138" s="125">
        <f t="shared" si="2"/>
        <v>-136</v>
      </c>
      <c r="B138" s="126">
        <f xml:space="preserve"> TRUNC(RTD("cqg.rtd",,"StudyData", $K$2, "Bar", "", "Time", $J$2,$A138, $O$2, "", "","False"))</f>
        <v>40819</v>
      </c>
      <c r="C138" s="127">
        <f xml:space="preserve"> RTD("cqg.rtd",,"StudyData", $K$2, "Bar", "", "Open", $J$2, $A138, $O$2,$N$2,,$L$2,$M$2)</f>
        <v>590</v>
      </c>
      <c r="D138" s="127">
        <f xml:space="preserve"> RTD("cqg.rtd",,"StudyData", $K$2, "Bar", "", "High", $J$2, $A138, $O$2,$N$2,,$L$2,$M$2)</f>
        <v>665.5</v>
      </c>
      <c r="E138" s="127">
        <f xml:space="preserve"> RTD("cqg.rtd",,"StudyData", $K$2, "Bar", "", "Low", $J$2, $A138, $O$2,$N$2,,$L$2,$M$2)</f>
        <v>572.25</v>
      </c>
      <c r="F138" s="127">
        <f xml:space="preserve"> RTD("cqg.rtd",,"StudyData", $K$2, "Bar", "", "Close", $J$2, $A138, $O$2,$N$2,,$L$2,$M$2)</f>
        <v>647</v>
      </c>
      <c r="H138" s="128"/>
      <c r="I138" s="122"/>
    </row>
    <row r="139" spans="1:9" x14ac:dyDescent="0.25">
      <c r="A139" s="125">
        <f t="shared" si="2"/>
        <v>-137</v>
      </c>
      <c r="B139" s="126">
        <f xml:space="preserve"> TRUNC(RTD("cqg.rtd",,"StudyData", $K$2, "Bar", "", "Time", $J$2,$A139, $O$2, "", "","False"))</f>
        <v>40787</v>
      </c>
      <c r="C139" s="127">
        <f xml:space="preserve"> RTD("cqg.rtd",,"StudyData", $K$2, "Bar", "", "Open", $J$2, $A139, $O$2,$N$2,,$L$2,$M$2)</f>
        <v>766</v>
      </c>
      <c r="D139" s="127">
        <f xml:space="preserve"> RTD("cqg.rtd",,"StudyData", $K$2, "Bar", "", "High", $J$2, $A139, $O$2,$N$2,,$L$2,$M$2)</f>
        <v>767.5</v>
      </c>
      <c r="E139" s="127">
        <f xml:space="preserve"> RTD("cqg.rtd",,"StudyData", $K$2, "Bar", "", "Low", $J$2, $A139, $O$2,$N$2,,$L$2,$M$2)</f>
        <v>592.5</v>
      </c>
      <c r="F139" s="127">
        <f xml:space="preserve"> RTD("cqg.rtd",,"StudyData", $K$2, "Bar", "", "Close", $J$2, $A139, $O$2,$N$2,,$L$2,$M$2)</f>
        <v>592.5</v>
      </c>
      <c r="H139" s="128"/>
      <c r="I139" s="122"/>
    </row>
    <row r="140" spans="1:9" x14ac:dyDescent="0.25">
      <c r="A140" s="125">
        <f t="shared" si="2"/>
        <v>-138</v>
      </c>
      <c r="B140" s="126">
        <f xml:space="preserve"> TRUNC(RTD("cqg.rtd",,"StudyData", $K$2, "Bar", "", "Time", $J$2,$A140, $O$2, "", "","False"))</f>
        <v>40756</v>
      </c>
      <c r="C140" s="127">
        <f xml:space="preserve"> RTD("cqg.rtd",,"StudyData", $K$2, "Bar", "", "Open", $J$2, $A140, $O$2,$N$2,,$L$2,$M$2)</f>
        <v>671</v>
      </c>
      <c r="D140" s="127">
        <f xml:space="preserve"> RTD("cqg.rtd",,"StudyData", $K$2, "Bar", "", "High", $J$2, $A140, $O$2,$N$2,,$L$2,$M$2)</f>
        <v>779</v>
      </c>
      <c r="E140" s="127">
        <f xml:space="preserve"> RTD("cqg.rtd",,"StudyData", $K$2, "Bar", "", "Low", $J$2, $A140, $O$2,$N$2,,$L$2,$M$2)</f>
        <v>668</v>
      </c>
      <c r="F140" s="127">
        <f xml:space="preserve"> RTD("cqg.rtd",,"StudyData", $K$2, "Bar", "", "Close", $J$2, $A140, $O$2,$N$2,,$L$2,$M$2)</f>
        <v>767.5</v>
      </c>
      <c r="H140" s="128"/>
      <c r="I140" s="122"/>
    </row>
    <row r="141" spans="1:9" x14ac:dyDescent="0.25">
      <c r="A141" s="125">
        <f t="shared" si="2"/>
        <v>-139</v>
      </c>
      <c r="B141" s="126">
        <f xml:space="preserve"> TRUNC(RTD("cqg.rtd",,"StudyData", $K$2, "Bar", "", "Time", $J$2,$A141, $O$2, "", "","False"))</f>
        <v>40725</v>
      </c>
      <c r="C141" s="127">
        <f xml:space="preserve"> RTD("cqg.rtd",,"StudyData", $K$2, "Bar", "", "Open", $J$2, $A141, $O$2,$N$2,,$L$2,$M$2)</f>
        <v>589</v>
      </c>
      <c r="D141" s="127">
        <f xml:space="preserve"> RTD("cqg.rtd",,"StudyData", $K$2, "Bar", "", "High", $J$2, $A141, $O$2,$N$2,,$L$2,$M$2)</f>
        <v>703.75</v>
      </c>
      <c r="E141" s="127">
        <f xml:space="preserve"> RTD("cqg.rtd",,"StudyData", $K$2, "Bar", "", "Low", $J$2, $A141, $O$2,$N$2,,$L$2,$M$2)</f>
        <v>575.5</v>
      </c>
      <c r="F141" s="127">
        <f xml:space="preserve"> RTD("cqg.rtd",,"StudyData", $K$2, "Bar", "", "Close", $J$2, $A141, $O$2,$N$2,,$L$2,$M$2)</f>
        <v>668.75</v>
      </c>
      <c r="H141" s="128"/>
      <c r="I141" s="122"/>
    </row>
    <row r="142" spans="1:9" x14ac:dyDescent="0.25">
      <c r="A142" s="125">
        <f t="shared" si="2"/>
        <v>-140</v>
      </c>
      <c r="B142" s="126">
        <f xml:space="preserve"> TRUNC(RTD("cqg.rtd",,"StudyData", $K$2, "Bar", "", "Time", $J$2,$A142, $O$2, "", "","False"))</f>
        <v>40695</v>
      </c>
      <c r="C142" s="127">
        <f xml:space="preserve"> RTD("cqg.rtd",,"StudyData", $K$2, "Bar", "", "Open", $J$2, $A142, $O$2,$N$2,,$L$2,$M$2)</f>
        <v>751</v>
      </c>
      <c r="D142" s="127">
        <f xml:space="preserve"> RTD("cqg.rtd",,"StudyData", $K$2, "Bar", "", "High", $J$2, $A142, $O$2,$N$2,,$L$2,$M$2)</f>
        <v>799.75</v>
      </c>
      <c r="E142" s="127">
        <f xml:space="preserve"> RTD("cqg.rtd",,"StudyData", $K$2, "Bar", "", "Low", $J$2, $A142, $O$2,$N$2,,$L$2,$M$2)</f>
        <v>620</v>
      </c>
      <c r="F142" s="127">
        <f xml:space="preserve"> RTD("cqg.rtd",,"StudyData", $K$2, "Bar", "", "Close", $J$2, $A142, $O$2,$N$2,,$L$2,$M$2)</f>
        <v>620.5</v>
      </c>
      <c r="H142" s="128"/>
      <c r="I142" s="122"/>
    </row>
    <row r="143" spans="1:9" x14ac:dyDescent="0.25">
      <c r="A143" s="125">
        <f t="shared" si="2"/>
        <v>-141</v>
      </c>
      <c r="B143" s="126">
        <f xml:space="preserve"> TRUNC(RTD("cqg.rtd",,"StudyData", $K$2, "Bar", "", "Time", $J$2,$A143, $O$2, "", "","False"))</f>
        <v>40665</v>
      </c>
      <c r="C143" s="127">
        <f xml:space="preserve"> RTD("cqg.rtd",,"StudyData", $K$2, "Bar", "", "Open", $J$2, $A143, $O$2,$N$2,,$L$2,$M$2)</f>
        <v>752.75</v>
      </c>
      <c r="D143" s="127">
        <f xml:space="preserve"> RTD("cqg.rtd",,"StudyData", $K$2, "Bar", "", "High", $J$2, $A143, $O$2,$N$2,,$L$2,$M$2)</f>
        <v>775</v>
      </c>
      <c r="E143" s="127">
        <f xml:space="preserve"> RTD("cqg.rtd",,"StudyData", $K$2, "Bar", "", "Low", $J$2, $A143, $O$2,$N$2,,$L$2,$M$2)</f>
        <v>659</v>
      </c>
      <c r="F143" s="127">
        <f xml:space="preserve"> RTD("cqg.rtd",,"StudyData", $K$2, "Bar", "", "Close", $J$2, $A143, $O$2,$N$2,,$L$2,$M$2)</f>
        <v>747.5</v>
      </c>
      <c r="H143" s="128"/>
      <c r="I143" s="122"/>
    </row>
    <row r="144" spans="1:9" x14ac:dyDescent="0.25">
      <c r="A144" s="125">
        <f t="shared" si="2"/>
        <v>-142</v>
      </c>
      <c r="B144" s="126">
        <f xml:space="preserve"> TRUNC(RTD("cqg.rtd",,"StudyData", $K$2, "Bar", "", "Time", $J$2,$A144, $O$2, "", "","False"))</f>
        <v>40634</v>
      </c>
      <c r="C144" s="127">
        <f xml:space="preserve"> RTD("cqg.rtd",,"StudyData", $K$2, "Bar", "", "Open", $J$2, $A144, $O$2,$N$2,,$L$2,$M$2)</f>
        <v>730</v>
      </c>
      <c r="D144" s="127">
        <f xml:space="preserve"> RTD("cqg.rtd",,"StudyData", $K$2, "Bar", "", "High", $J$2, $A144, $O$2,$N$2,,$L$2,$M$2)</f>
        <v>783.75</v>
      </c>
      <c r="E144" s="127">
        <f xml:space="preserve"> RTD("cqg.rtd",,"StudyData", $K$2, "Bar", "", "Low", $J$2, $A144, $O$2,$N$2,,$L$2,$M$2)</f>
        <v>725</v>
      </c>
      <c r="F144" s="127">
        <f xml:space="preserve"> RTD("cqg.rtd",,"StudyData", $K$2, "Bar", "", "Close", $J$2, $A144, $O$2,$N$2,,$L$2,$M$2)</f>
        <v>756.5</v>
      </c>
      <c r="H144" s="128"/>
      <c r="I144" s="122"/>
    </row>
    <row r="145" spans="1:9" x14ac:dyDescent="0.25">
      <c r="A145" s="125">
        <f t="shared" si="2"/>
        <v>-143</v>
      </c>
      <c r="B145" s="126">
        <f xml:space="preserve"> TRUNC(RTD("cqg.rtd",,"StudyData", $K$2, "Bar", "", "Time", $J$2,$A145, $O$2, "", "","False"))</f>
        <v>40603</v>
      </c>
      <c r="C145" s="127">
        <f xml:space="preserve"> RTD("cqg.rtd",,"StudyData", $K$2, "Bar", "", "Open", $J$2, $A145, $O$2,$N$2,,$L$2,$M$2)</f>
        <v>730.5</v>
      </c>
      <c r="D145" s="127">
        <f xml:space="preserve"> RTD("cqg.rtd",,"StudyData", $K$2, "Bar", "", "High", $J$2, $A145, $O$2,$N$2,,$L$2,$M$2)</f>
        <v>742</v>
      </c>
      <c r="E145" s="127">
        <f xml:space="preserve"> RTD("cqg.rtd",,"StudyData", $K$2, "Bar", "", "Low", $J$2, $A145, $O$2,$N$2,,$L$2,$M$2)</f>
        <v>608</v>
      </c>
      <c r="F145" s="127">
        <f xml:space="preserve"> RTD("cqg.rtd",,"StudyData", $K$2, "Bar", "", "Close", $J$2, $A145, $O$2,$N$2,,$L$2,$M$2)</f>
        <v>693.25</v>
      </c>
      <c r="H145" s="128"/>
      <c r="I145" s="122"/>
    </row>
    <row r="146" spans="1:9" x14ac:dyDescent="0.25">
      <c r="A146" s="125">
        <f t="shared" si="2"/>
        <v>-144</v>
      </c>
      <c r="B146" s="126">
        <f xml:space="preserve"> TRUNC(RTD("cqg.rtd",,"StudyData", $K$2, "Bar", "", "Time", $J$2,$A146, $O$2, "", "","False"))</f>
        <v>40575</v>
      </c>
      <c r="C146" s="127">
        <f xml:space="preserve"> RTD("cqg.rtd",,"StudyData", $K$2, "Bar", "", "Open", $J$2, $A146, $O$2,$N$2,,$L$2,$M$2)</f>
        <v>658.75</v>
      </c>
      <c r="D146" s="127">
        <f xml:space="preserve"> RTD("cqg.rtd",,"StudyData", $K$2, "Bar", "", "High", $J$2, $A146, $O$2,$N$2,,$L$2,$M$2)</f>
        <v>731.75</v>
      </c>
      <c r="E146" s="127">
        <f xml:space="preserve"> RTD("cqg.rtd",,"StudyData", $K$2, "Bar", "", "Low", $J$2, $A146, $O$2,$N$2,,$L$2,$M$2)</f>
        <v>655.75</v>
      </c>
      <c r="F146" s="127">
        <f xml:space="preserve"> RTD("cqg.rtd",,"StudyData", $K$2, "Bar", "", "Close", $J$2, $A146, $O$2,$N$2,,$L$2,$M$2)</f>
        <v>731</v>
      </c>
      <c r="H146" s="128"/>
      <c r="I146" s="122"/>
    </row>
    <row r="147" spans="1:9" x14ac:dyDescent="0.25">
      <c r="A147" s="125">
        <f t="shared" si="2"/>
        <v>-145</v>
      </c>
      <c r="B147" s="126">
        <f xml:space="preserve"> TRUNC(RTD("cqg.rtd",,"StudyData", $K$2, "Bar", "", "Time", $J$2,$A147, $O$2, "", "","False"))</f>
        <v>40546</v>
      </c>
      <c r="C147" s="127">
        <f xml:space="preserve"> RTD("cqg.rtd",,"StudyData", $K$2, "Bar", "", "Open", $J$2, $A147, $O$2,$N$2,,$L$2,$M$2)</f>
        <v>626.25</v>
      </c>
      <c r="D147" s="127">
        <f xml:space="preserve"> RTD("cqg.rtd",,"StudyData", $K$2, "Bar", "", "High", $J$2, $A147, $O$2,$N$2,,$L$2,$M$2)</f>
        <v>667</v>
      </c>
      <c r="E147" s="127">
        <f xml:space="preserve"> RTD("cqg.rtd",,"StudyData", $K$2, "Bar", "", "Low", $J$2, $A147, $O$2,$N$2,,$L$2,$M$2)</f>
        <v>595</v>
      </c>
      <c r="F147" s="127">
        <f xml:space="preserve"> RTD("cqg.rtd",,"StudyData", $K$2, "Bar", "", "Close", $J$2, $A147, $O$2,$N$2,,$L$2,$M$2)</f>
        <v>659.5</v>
      </c>
      <c r="H147" s="128"/>
      <c r="I147" s="122"/>
    </row>
    <row r="148" spans="1:9" x14ac:dyDescent="0.25">
      <c r="A148" s="125">
        <f t="shared" si="2"/>
        <v>-146</v>
      </c>
      <c r="B148" s="126">
        <f xml:space="preserve"> TRUNC(RTD("cqg.rtd",,"StudyData", $K$2, "Bar", "", "Time", $J$2,$A148, $O$2, "", "","False"))</f>
        <v>40513</v>
      </c>
      <c r="C148" s="127">
        <f xml:space="preserve"> RTD("cqg.rtd",,"StudyData", $K$2, "Bar", "", "Open", $J$2, $A148, $O$2,$N$2,,$L$2,$M$2)</f>
        <v>544.5</v>
      </c>
      <c r="D148" s="127">
        <f xml:space="preserve"> RTD("cqg.rtd",,"StudyData", $K$2, "Bar", "", "High", $J$2, $A148, $O$2,$N$2,,$L$2,$M$2)</f>
        <v>630</v>
      </c>
      <c r="E148" s="127">
        <f xml:space="preserve"> RTD("cqg.rtd",,"StudyData", $K$2, "Bar", "", "Low", $J$2, $A148, $O$2,$N$2,,$L$2,$M$2)</f>
        <v>542.5</v>
      </c>
      <c r="F148" s="127">
        <f xml:space="preserve"> RTD("cqg.rtd",,"StudyData", $K$2, "Bar", "", "Close", $J$2, $A148, $O$2,$N$2,,$L$2,$M$2)</f>
        <v>629</v>
      </c>
      <c r="H148" s="128"/>
      <c r="I148" s="122"/>
    </row>
    <row r="149" spans="1:9" x14ac:dyDescent="0.25">
      <c r="A149" s="125">
        <f t="shared" si="2"/>
        <v>-147</v>
      </c>
      <c r="B149" s="126">
        <f xml:space="preserve"> TRUNC(RTD("cqg.rtd",,"StudyData", $K$2, "Bar", "", "Time", $J$2,$A149, $O$2, "", "","False"))</f>
        <v>40483</v>
      </c>
      <c r="C149" s="127">
        <f xml:space="preserve"> RTD("cqg.rtd",,"StudyData", $K$2, "Bar", "", "Open", $J$2, $A149, $O$2,$N$2,,$L$2,$M$2)</f>
        <v>585</v>
      </c>
      <c r="D149" s="127">
        <f xml:space="preserve"> RTD("cqg.rtd",,"StudyData", $K$2, "Bar", "", "High", $J$2, $A149, $O$2,$N$2,,$L$2,$M$2)</f>
        <v>605</v>
      </c>
      <c r="E149" s="127">
        <f xml:space="preserve"> RTD("cqg.rtd",,"StudyData", $K$2, "Bar", "", "Low", $J$2, $A149, $O$2,$N$2,,$L$2,$M$2)</f>
        <v>506.25</v>
      </c>
      <c r="F149" s="127">
        <f xml:space="preserve"> RTD("cqg.rtd",,"StudyData", $K$2, "Bar", "", "Close", $J$2, $A149, $O$2,$N$2,,$L$2,$M$2)</f>
        <v>544</v>
      </c>
      <c r="H149" s="128"/>
      <c r="I149" s="122"/>
    </row>
    <row r="150" spans="1:9" x14ac:dyDescent="0.25">
      <c r="A150" s="125">
        <f t="shared" si="2"/>
        <v>-148</v>
      </c>
      <c r="B150" s="126">
        <f xml:space="preserve"> TRUNC(RTD("cqg.rtd",,"StudyData", $K$2, "Bar", "", "Time", $J$2,$A150, $O$2, "", "","False"))</f>
        <v>40452</v>
      </c>
      <c r="C150" s="127">
        <f xml:space="preserve"> RTD("cqg.rtd",,"StudyData", $K$2, "Bar", "", "Open", $J$2, $A150, $O$2,$N$2,,$L$2,$M$2)</f>
        <v>494.75</v>
      </c>
      <c r="D150" s="127">
        <f xml:space="preserve"> RTD("cqg.rtd",,"StudyData", $K$2, "Bar", "", "High", $J$2, $A150, $O$2,$N$2,,$L$2,$M$2)</f>
        <v>588</v>
      </c>
      <c r="E150" s="127">
        <f xml:space="preserve"> RTD("cqg.rtd",,"StudyData", $K$2, "Bar", "", "Low", $J$2, $A150, $O$2,$N$2,,$L$2,$M$2)</f>
        <v>454.25</v>
      </c>
      <c r="F150" s="127">
        <f xml:space="preserve"> RTD("cqg.rtd",,"StudyData", $K$2, "Bar", "", "Close", $J$2, $A150, $O$2,$N$2,,$L$2,$M$2)</f>
        <v>582</v>
      </c>
      <c r="H150" s="128"/>
      <c r="I150" s="122"/>
    </row>
    <row r="151" spans="1:9" x14ac:dyDescent="0.25">
      <c r="A151" s="125">
        <f t="shared" si="2"/>
        <v>-149</v>
      </c>
      <c r="B151" s="126">
        <f xml:space="preserve"> TRUNC(RTD("cqg.rtd",,"StudyData", $K$2, "Bar", "", "Time", $J$2,$A151, $O$2, "", "","False"))</f>
        <v>40422</v>
      </c>
      <c r="C151" s="127">
        <f xml:space="preserve"> RTD("cqg.rtd",,"StudyData", $K$2, "Bar", "", "Open", $J$2, $A151, $O$2,$N$2,,$L$2,$M$2)</f>
        <v>438.75</v>
      </c>
      <c r="D151" s="127">
        <f xml:space="preserve"> RTD("cqg.rtd",,"StudyData", $K$2, "Bar", "", "High", $J$2, $A151, $O$2,$N$2,,$L$2,$M$2)</f>
        <v>528.75</v>
      </c>
      <c r="E151" s="127">
        <f xml:space="preserve"> RTD("cqg.rtd",,"StudyData", $K$2, "Bar", "", "Low", $J$2, $A151, $O$2,$N$2,,$L$2,$M$2)</f>
        <v>437.75</v>
      </c>
      <c r="F151" s="127">
        <f xml:space="preserve"> RTD("cqg.rtd",,"StudyData", $K$2, "Bar", "", "Close", $J$2, $A151, $O$2,$N$2,,$L$2,$M$2)</f>
        <v>495.75</v>
      </c>
      <c r="H151" s="128"/>
      <c r="I151" s="122"/>
    </row>
    <row r="152" spans="1:9" x14ac:dyDescent="0.25">
      <c r="A152" s="125">
        <f t="shared" si="2"/>
        <v>-150</v>
      </c>
      <c r="B152" s="126">
        <f xml:space="preserve"> TRUNC(RTD("cqg.rtd",,"StudyData", $K$2, "Bar", "", "Time", $J$2,$A152, $O$2, "", "","False"))</f>
        <v>40392</v>
      </c>
      <c r="C152" s="127">
        <f xml:space="preserve"> RTD("cqg.rtd",,"StudyData", $K$2, "Bar", "", "Open", $J$2, $A152, $O$2,$N$2,,$L$2,$M$2)</f>
        <v>405.5</v>
      </c>
      <c r="D152" s="127">
        <f xml:space="preserve"> RTD("cqg.rtd",,"StudyData", $K$2, "Bar", "", "High", $J$2, $A152, $O$2,$N$2,,$L$2,$M$2)</f>
        <v>445.25</v>
      </c>
      <c r="E152" s="127">
        <f xml:space="preserve"> RTD("cqg.rtd",,"StudyData", $K$2, "Bar", "", "Low", $J$2, $A152, $O$2,$N$2,,$L$2,$M$2)</f>
        <v>399.25</v>
      </c>
      <c r="F152" s="127">
        <f xml:space="preserve"> RTD("cqg.rtd",,"StudyData", $K$2, "Bar", "", "Close", $J$2, $A152, $O$2,$N$2,,$L$2,$M$2)</f>
        <v>439.25</v>
      </c>
      <c r="H152" s="128"/>
      <c r="I152" s="122"/>
    </row>
    <row r="153" spans="1:9" x14ac:dyDescent="0.25">
      <c r="A153" s="125">
        <f t="shared" si="2"/>
        <v>-151</v>
      </c>
      <c r="B153" s="126">
        <f xml:space="preserve"> TRUNC(RTD("cqg.rtd",,"StudyData", $K$2, "Bar", "", "Time", $J$2,$A153, $O$2, "", "","False"))</f>
        <v>40360</v>
      </c>
      <c r="C153" s="127">
        <f xml:space="preserve"> RTD("cqg.rtd",,"StudyData", $K$2, "Bar", "", "Open", $J$2, $A153, $O$2,$N$2,,$L$2,$M$2)</f>
        <v>373</v>
      </c>
      <c r="D153" s="127">
        <f xml:space="preserve"> RTD("cqg.rtd",,"StudyData", $K$2, "Bar", "", "High", $J$2, $A153, $O$2,$N$2,,$L$2,$M$2)</f>
        <v>410</v>
      </c>
      <c r="E153" s="127">
        <f xml:space="preserve"> RTD("cqg.rtd",,"StudyData", $K$2, "Bar", "", "Low", $J$2, $A153, $O$2,$N$2,,$L$2,$M$2)</f>
        <v>370.5</v>
      </c>
      <c r="F153" s="127">
        <f xml:space="preserve"> RTD("cqg.rtd",,"StudyData", $K$2, "Bar", "", "Close", $J$2, $A153, $O$2,$N$2,,$L$2,$M$2)</f>
        <v>406.75</v>
      </c>
      <c r="H153" s="128"/>
      <c r="I153" s="122"/>
    </row>
    <row r="154" spans="1:9" x14ac:dyDescent="0.25">
      <c r="A154" s="125">
        <f t="shared" si="2"/>
        <v>-152</v>
      </c>
      <c r="B154" s="126">
        <f xml:space="preserve"> TRUNC(RTD("cqg.rtd",,"StudyData", $K$2, "Bar", "", "Time", $J$2,$A154, $O$2, "", "","False"))</f>
        <v>40330</v>
      </c>
      <c r="C154" s="127">
        <f xml:space="preserve"> RTD("cqg.rtd",,"StudyData", $K$2, "Bar", "", "Open", $J$2, $A154, $O$2,$N$2,,$L$2,$M$2)</f>
        <v>358.75</v>
      </c>
      <c r="D154" s="127">
        <f xml:space="preserve"> RTD("cqg.rtd",,"StudyData", $K$2, "Bar", "", "High", $J$2, $A154, $O$2,$N$2,,$L$2,$M$2)</f>
        <v>374</v>
      </c>
      <c r="E154" s="127">
        <f xml:space="preserve"> RTD("cqg.rtd",,"StudyData", $K$2, "Bar", "", "Low", $J$2, $A154, $O$2,$N$2,,$L$2,$M$2)</f>
        <v>324.5</v>
      </c>
      <c r="F154" s="127">
        <f xml:space="preserve"> RTD("cqg.rtd",,"StudyData", $K$2, "Bar", "", "Close", $J$2, $A154, $O$2,$N$2,,$L$2,$M$2)</f>
        <v>373.5</v>
      </c>
      <c r="H154" s="128"/>
      <c r="I154" s="122"/>
    </row>
    <row r="155" spans="1:9" x14ac:dyDescent="0.25">
      <c r="A155" s="125">
        <f t="shared" si="2"/>
        <v>-153</v>
      </c>
      <c r="B155" s="126">
        <f xml:space="preserve"> TRUNC(RTD("cqg.rtd",,"StudyData", $K$2, "Bar", "", "Time", $J$2,$A155, $O$2, "", "","False"))</f>
        <v>40301</v>
      </c>
      <c r="C155" s="127">
        <f xml:space="preserve"> RTD("cqg.rtd",,"StudyData", $K$2, "Bar", "", "Open", $J$2, $A155, $O$2,$N$2,,$L$2,$M$2)</f>
        <v>374.5</v>
      </c>
      <c r="D155" s="127">
        <f xml:space="preserve"> RTD("cqg.rtd",,"StudyData", $K$2, "Bar", "", "High", $J$2, $A155, $O$2,$N$2,,$L$2,$M$2)</f>
        <v>385</v>
      </c>
      <c r="E155" s="127">
        <f xml:space="preserve"> RTD("cqg.rtd",,"StudyData", $K$2, "Bar", "", "Low", $J$2, $A155, $O$2,$N$2,,$L$2,$M$2)</f>
        <v>353.5</v>
      </c>
      <c r="F155" s="127">
        <f xml:space="preserve"> RTD("cqg.rtd",,"StudyData", $K$2, "Bar", "", "Close", $J$2, $A155, $O$2,$N$2,,$L$2,$M$2)</f>
        <v>359</v>
      </c>
      <c r="H155" s="128"/>
      <c r="I155" s="122"/>
    </row>
    <row r="156" spans="1:9" x14ac:dyDescent="0.25">
      <c r="A156" s="125">
        <f t="shared" si="2"/>
        <v>-154</v>
      </c>
      <c r="B156" s="126">
        <f xml:space="preserve"> TRUNC(RTD("cqg.rtd",,"StudyData", $K$2, "Bar", "", "Time", $J$2,$A156, $O$2, "", "","False"))</f>
        <v>40269</v>
      </c>
      <c r="C156" s="127">
        <f xml:space="preserve"> RTD("cqg.rtd",,"StudyData", $K$2, "Bar", "", "Open", $J$2, $A156, $O$2,$N$2,,$L$2,$M$2)</f>
        <v>345.25</v>
      </c>
      <c r="D156" s="127">
        <f xml:space="preserve"> RTD("cqg.rtd",,"StudyData", $K$2, "Bar", "", "High", $J$2, $A156, $O$2,$N$2,,$L$2,$M$2)</f>
        <v>377.75</v>
      </c>
      <c r="E156" s="127">
        <f xml:space="preserve"> RTD("cqg.rtd",,"StudyData", $K$2, "Bar", "", "Low", $J$2, $A156, $O$2,$N$2,,$L$2,$M$2)</f>
        <v>343.5</v>
      </c>
      <c r="F156" s="127">
        <f xml:space="preserve"> RTD("cqg.rtd",,"StudyData", $K$2, "Bar", "", "Close", $J$2, $A156, $O$2,$N$2,,$L$2,$M$2)</f>
        <v>375.25</v>
      </c>
      <c r="H156" s="128"/>
      <c r="I156" s="122"/>
    </row>
    <row r="157" spans="1:9" x14ac:dyDescent="0.25">
      <c r="A157" s="125">
        <f t="shared" si="2"/>
        <v>-155</v>
      </c>
      <c r="B157" s="126">
        <f xml:space="preserve"> TRUNC(RTD("cqg.rtd",,"StudyData", $K$2, "Bar", "", "Time", $J$2,$A157, $O$2, "", "","False"))</f>
        <v>40238</v>
      </c>
      <c r="C157" s="127">
        <f xml:space="preserve"> RTD("cqg.rtd",,"StudyData", $K$2, "Bar", "", "Open", $J$2, $A157, $O$2,$N$2,,$L$2,$M$2)</f>
        <v>389</v>
      </c>
      <c r="D157" s="127">
        <f xml:space="preserve"> RTD("cqg.rtd",,"StudyData", $K$2, "Bar", "", "High", $J$2, $A157, $O$2,$N$2,,$L$2,$M$2)</f>
        <v>392</v>
      </c>
      <c r="E157" s="127">
        <f xml:space="preserve"> RTD("cqg.rtd",,"StudyData", $K$2, "Bar", "", "Low", $J$2, $A157, $O$2,$N$2,,$L$2,$M$2)</f>
        <v>344.25</v>
      </c>
      <c r="F157" s="127">
        <f xml:space="preserve"> RTD("cqg.rtd",,"StudyData", $K$2, "Bar", "", "Close", $J$2, $A157, $O$2,$N$2,,$L$2,$M$2)</f>
        <v>345</v>
      </c>
      <c r="H157" s="128"/>
      <c r="I157" s="122"/>
    </row>
    <row r="158" spans="1:9" x14ac:dyDescent="0.25">
      <c r="A158" s="125">
        <f t="shared" si="2"/>
        <v>-156</v>
      </c>
      <c r="B158" s="126">
        <f xml:space="preserve"> TRUNC(RTD("cqg.rtd",,"StudyData", $K$2, "Bar", "", "Time", $J$2,$A158, $O$2, "", "","False"))</f>
        <v>40210</v>
      </c>
      <c r="C158" s="127">
        <f xml:space="preserve"> RTD("cqg.rtd",,"StudyData", $K$2, "Bar", "", "Open", $J$2, $A158, $O$2,$N$2,,$L$2,$M$2)</f>
        <v>356.25</v>
      </c>
      <c r="D158" s="127">
        <f xml:space="preserve"> RTD("cqg.rtd",,"StudyData", $K$2, "Bar", "", "High", $J$2, $A158, $O$2,$N$2,,$L$2,$M$2)</f>
        <v>391</v>
      </c>
      <c r="E158" s="127">
        <f xml:space="preserve"> RTD("cqg.rtd",,"StudyData", $K$2, "Bar", "", "Low", $J$2, $A158, $O$2,$N$2,,$L$2,$M$2)</f>
        <v>347.5</v>
      </c>
      <c r="F158" s="127">
        <f xml:space="preserve"> RTD("cqg.rtd",,"StudyData", $K$2, "Bar", "", "Close", $J$2, $A158, $O$2,$N$2,,$L$2,$M$2)</f>
        <v>389</v>
      </c>
      <c r="H158" s="128"/>
      <c r="I158" s="122"/>
    </row>
    <row r="159" spans="1:9" x14ac:dyDescent="0.25">
      <c r="A159" s="125">
        <f t="shared" si="2"/>
        <v>-157</v>
      </c>
      <c r="B159" s="126">
        <f xml:space="preserve"> TRUNC(RTD("cqg.rtd",,"StudyData", $K$2, "Bar", "", "Time", $J$2,$A159, $O$2, "", "","False"))</f>
        <v>40182</v>
      </c>
      <c r="C159" s="127">
        <f xml:space="preserve"> RTD("cqg.rtd",,"StudyData", $K$2, "Bar", "", "Open", $J$2, $A159, $O$2,$N$2,,$L$2,$M$2)</f>
        <v>415.75</v>
      </c>
      <c r="D159" s="127">
        <f xml:space="preserve"> RTD("cqg.rtd",,"StudyData", $K$2, "Bar", "", "High", $J$2, $A159, $O$2,$N$2,,$L$2,$M$2)</f>
        <v>426.25</v>
      </c>
      <c r="E159" s="127">
        <f xml:space="preserve"> RTD("cqg.rtd",,"StudyData", $K$2, "Bar", "", "Low", $J$2, $A159, $O$2,$N$2,,$L$2,$M$2)</f>
        <v>355.25</v>
      </c>
      <c r="F159" s="127">
        <f xml:space="preserve"> RTD("cqg.rtd",,"StudyData", $K$2, "Bar", "", "Close", $J$2, $A159, $O$2,$N$2,,$L$2,$M$2)</f>
        <v>356.5</v>
      </c>
      <c r="H159" s="128"/>
      <c r="I159" s="122"/>
    </row>
    <row r="160" spans="1:9" x14ac:dyDescent="0.25">
      <c r="A160" s="125">
        <f t="shared" si="2"/>
        <v>-158</v>
      </c>
      <c r="B160" s="126">
        <f xml:space="preserve"> TRUNC(RTD("cqg.rtd",,"StudyData", $K$2, "Bar", "", "Time", $J$2,$A160, $O$2, "", "","False"))</f>
        <v>40148</v>
      </c>
      <c r="C160" s="127">
        <f xml:space="preserve"> RTD("cqg.rtd",,"StudyData", $K$2, "Bar", "", "Open", $J$2, $A160, $O$2,$N$2,,$L$2,$M$2)</f>
        <v>400.75</v>
      </c>
      <c r="D160" s="127">
        <f xml:space="preserve"> RTD("cqg.rtd",,"StudyData", $K$2, "Bar", "", "High", $J$2, $A160, $O$2,$N$2,,$L$2,$M$2)</f>
        <v>418.75</v>
      </c>
      <c r="E160" s="127">
        <f xml:space="preserve"> RTD("cqg.rtd",,"StudyData", $K$2, "Bar", "", "Low", $J$2, $A160, $O$2,$N$2,,$L$2,$M$2)</f>
        <v>379</v>
      </c>
      <c r="F160" s="127">
        <f xml:space="preserve"> RTD("cqg.rtd",,"StudyData", $K$2, "Bar", "", "Close", $J$2, $A160, $O$2,$N$2,,$L$2,$M$2)</f>
        <v>414.5</v>
      </c>
      <c r="H160" s="128"/>
      <c r="I160" s="122"/>
    </row>
    <row r="161" spans="1:9" x14ac:dyDescent="0.25">
      <c r="A161" s="125">
        <f t="shared" si="2"/>
        <v>-159</v>
      </c>
      <c r="B161" s="126">
        <f xml:space="preserve"> TRUNC(RTD("cqg.rtd",,"StudyData", $K$2, "Bar", "", "Time", $J$2,$A161, $O$2, "", "","False"))</f>
        <v>40119</v>
      </c>
      <c r="C161" s="127">
        <f xml:space="preserve"> RTD("cqg.rtd",,"StudyData", $K$2, "Bar", "", "Open", $J$2, $A161, $O$2,$N$2,,$L$2,$M$2)</f>
        <v>362</v>
      </c>
      <c r="D161" s="127">
        <f xml:space="preserve"> RTD("cqg.rtd",,"StudyData", $K$2, "Bar", "", "High", $J$2, $A161, $O$2,$N$2,,$L$2,$M$2)</f>
        <v>409.5</v>
      </c>
      <c r="E161" s="127">
        <f xml:space="preserve"> RTD("cqg.rtd",,"StudyData", $K$2, "Bar", "", "Low", $J$2, $A161, $O$2,$N$2,,$L$2,$M$2)</f>
        <v>359.25</v>
      </c>
      <c r="F161" s="127">
        <f xml:space="preserve"> RTD("cqg.rtd",,"StudyData", $K$2, "Bar", "", "Close", $J$2, $A161, $O$2,$N$2,,$L$2,$M$2)</f>
        <v>402.75</v>
      </c>
      <c r="H161" s="128"/>
      <c r="I161" s="122"/>
    </row>
    <row r="162" spans="1:9" x14ac:dyDescent="0.25">
      <c r="A162" s="125">
        <f t="shared" si="2"/>
        <v>-160</v>
      </c>
      <c r="B162" s="126">
        <f xml:space="preserve"> TRUNC(RTD("cqg.rtd",,"StudyData", $K$2, "Bar", "", "Time", $J$2,$A162, $O$2, "", "","False"))</f>
        <v>40087</v>
      </c>
      <c r="C162" s="127">
        <f xml:space="preserve"> RTD("cqg.rtd",,"StudyData", $K$2, "Bar", "", "Open", $J$2, $A162, $O$2,$N$2,,$L$2,$M$2)</f>
        <v>341.25</v>
      </c>
      <c r="D162" s="127">
        <f xml:space="preserve"> RTD("cqg.rtd",,"StudyData", $K$2, "Bar", "", "High", $J$2, $A162, $O$2,$N$2,,$L$2,$M$2)</f>
        <v>413.5</v>
      </c>
      <c r="E162" s="127">
        <f xml:space="preserve"> RTD("cqg.rtd",,"StudyData", $K$2, "Bar", "", "Low", $J$2, $A162, $O$2,$N$2,,$L$2,$M$2)</f>
        <v>327.5</v>
      </c>
      <c r="F162" s="127">
        <f xml:space="preserve"> RTD("cqg.rtd",,"StudyData", $K$2, "Bar", "", "Close", $J$2, $A162, $O$2,$N$2,,$L$2,$M$2)</f>
        <v>366</v>
      </c>
      <c r="H162" s="128"/>
      <c r="I162" s="122"/>
    </row>
    <row r="163" spans="1:9" x14ac:dyDescent="0.25">
      <c r="A163" s="125">
        <f t="shared" si="2"/>
        <v>-161</v>
      </c>
      <c r="B163" s="126">
        <f xml:space="preserve"> TRUNC(RTD("cqg.rtd",,"StudyData", $K$2, "Bar", "", "Time", $J$2,$A163, $O$2, "", "","False"))</f>
        <v>40057</v>
      </c>
      <c r="C163" s="127">
        <f xml:space="preserve"> RTD("cqg.rtd",,"StudyData", $K$2, "Bar", "", "Open", $J$2, $A163, $O$2,$N$2,,$L$2,$M$2)</f>
        <v>328.25</v>
      </c>
      <c r="D163" s="127">
        <f xml:space="preserve"> RTD("cqg.rtd",,"StudyData", $K$2, "Bar", "", "High", $J$2, $A163, $O$2,$N$2,,$L$2,$M$2)</f>
        <v>347.75</v>
      </c>
      <c r="E163" s="127">
        <f xml:space="preserve"> RTD("cqg.rtd",,"StudyData", $K$2, "Bar", "", "Low", $J$2, $A163, $O$2,$N$2,,$L$2,$M$2)</f>
        <v>302</v>
      </c>
      <c r="F163" s="127">
        <f xml:space="preserve"> RTD("cqg.rtd",,"StudyData", $K$2, "Bar", "", "Close", $J$2, $A163, $O$2,$N$2,,$L$2,$M$2)</f>
        <v>344</v>
      </c>
      <c r="H163" s="128"/>
      <c r="I163" s="122"/>
    </row>
    <row r="164" spans="1:9" x14ac:dyDescent="0.25">
      <c r="A164" s="125">
        <f t="shared" si="2"/>
        <v>-162</v>
      </c>
      <c r="B164" s="126">
        <f xml:space="preserve"> TRUNC(RTD("cqg.rtd",,"StudyData", $K$2, "Bar", "", "Time", $J$2,$A164, $O$2, "", "","False"))</f>
        <v>40028</v>
      </c>
      <c r="C164" s="127">
        <f xml:space="preserve"> RTD("cqg.rtd",,"StudyData", $K$2, "Bar", "", "Open", $J$2, $A164, $O$2,$N$2,,$L$2,$M$2)</f>
        <v>353</v>
      </c>
      <c r="D164" s="127">
        <f xml:space="preserve"> RTD("cqg.rtd",,"StudyData", $K$2, "Bar", "", "High", $J$2, $A164, $O$2,$N$2,,$L$2,$M$2)</f>
        <v>376</v>
      </c>
      <c r="E164" s="127">
        <f xml:space="preserve"> RTD("cqg.rtd",,"StudyData", $K$2, "Bar", "", "Low", $J$2, $A164, $O$2,$N$2,,$L$2,$M$2)</f>
        <v>311.5</v>
      </c>
      <c r="F164" s="127">
        <f xml:space="preserve"> RTD("cqg.rtd",,"StudyData", $K$2, "Bar", "", "Close", $J$2, $A164, $O$2,$N$2,,$L$2,$M$2)</f>
        <v>329.75</v>
      </c>
      <c r="H164" s="128"/>
      <c r="I164" s="122"/>
    </row>
    <row r="165" spans="1:9" x14ac:dyDescent="0.25">
      <c r="A165" s="125">
        <f t="shared" si="2"/>
        <v>-163</v>
      </c>
      <c r="B165" s="126">
        <f xml:space="preserve"> TRUNC(RTD("cqg.rtd",,"StudyData", $K$2, "Bar", "", "Time", $J$2,$A165, $O$2, "", "","False"))</f>
        <v>39995</v>
      </c>
      <c r="C165" s="127">
        <f xml:space="preserve"> RTD("cqg.rtd",,"StudyData", $K$2, "Bar", "", "Open", $J$2, $A165, $O$2,$N$2,,$L$2,$M$2)</f>
        <v>364.75</v>
      </c>
      <c r="D165" s="127">
        <f xml:space="preserve"> RTD("cqg.rtd",,"StudyData", $K$2, "Bar", "", "High", $J$2, $A165, $O$2,$N$2,,$L$2,$M$2)</f>
        <v>373.75</v>
      </c>
      <c r="E165" s="127">
        <f xml:space="preserve"> RTD("cqg.rtd",,"StudyData", $K$2, "Bar", "", "Low", $J$2, $A165, $O$2,$N$2,,$L$2,$M$2)</f>
        <v>314.75</v>
      </c>
      <c r="F165" s="127">
        <f xml:space="preserve"> RTD("cqg.rtd",,"StudyData", $K$2, "Bar", "", "Close", $J$2, $A165, $O$2,$N$2,,$L$2,$M$2)</f>
        <v>349.5</v>
      </c>
      <c r="H165" s="128"/>
      <c r="I165" s="122"/>
    </row>
    <row r="166" spans="1:9" x14ac:dyDescent="0.25">
      <c r="A166" s="125">
        <f t="shared" si="2"/>
        <v>-164</v>
      </c>
      <c r="B166" s="126">
        <f xml:space="preserve"> TRUNC(RTD("cqg.rtd",,"StudyData", $K$2, "Bar", "", "Time", $J$2,$A166, $O$2, "", "","False"))</f>
        <v>39965</v>
      </c>
      <c r="C166" s="127">
        <f xml:space="preserve"> RTD("cqg.rtd",,"StudyData", $K$2, "Bar", "", "Open", $J$2, $A166, $O$2,$N$2,,$L$2,$M$2)</f>
        <v>434.25</v>
      </c>
      <c r="D166" s="127">
        <f xml:space="preserve"> RTD("cqg.rtd",,"StudyData", $K$2, "Bar", "", "High", $J$2, $A166, $O$2,$N$2,,$L$2,$M$2)</f>
        <v>450</v>
      </c>
      <c r="E166" s="127">
        <f xml:space="preserve"> RTD("cqg.rtd",,"StudyData", $K$2, "Bar", "", "Low", $J$2, $A166, $O$2,$N$2,,$L$2,$M$2)</f>
        <v>367.25</v>
      </c>
      <c r="F166" s="127">
        <f xml:space="preserve"> RTD("cqg.rtd",,"StudyData", $K$2, "Bar", "", "Close", $J$2, $A166, $O$2,$N$2,,$L$2,$M$2)</f>
        <v>367.25</v>
      </c>
      <c r="H166" s="128"/>
      <c r="I166" s="122"/>
    </row>
    <row r="167" spans="1:9" x14ac:dyDescent="0.25">
      <c r="A167" s="125">
        <f t="shared" si="2"/>
        <v>-165</v>
      </c>
      <c r="B167" s="126">
        <f xml:space="preserve"> TRUNC(RTD("cqg.rtd",,"StudyData", $K$2, "Bar", "", "Time", $J$2,$A167, $O$2, "", "","False"))</f>
        <v>39934</v>
      </c>
      <c r="C167" s="127">
        <f xml:space="preserve"> RTD("cqg.rtd",,"StudyData", $K$2, "Bar", "", "Open", $J$2, $A167, $O$2,$N$2,,$L$2,$M$2)</f>
        <v>401.5</v>
      </c>
      <c r="D167" s="127">
        <f xml:space="preserve"> RTD("cqg.rtd",,"StudyData", $K$2, "Bar", "", "High", $J$2, $A167, $O$2,$N$2,,$L$2,$M$2)</f>
        <v>437</v>
      </c>
      <c r="E167" s="127">
        <f xml:space="preserve"> RTD("cqg.rtd",,"StudyData", $K$2, "Bar", "", "Low", $J$2, $A167, $O$2,$N$2,,$L$2,$M$2)</f>
        <v>396.5</v>
      </c>
      <c r="F167" s="127">
        <f xml:space="preserve"> RTD("cqg.rtd",,"StudyData", $K$2, "Bar", "", "Close", $J$2, $A167, $O$2,$N$2,,$L$2,$M$2)</f>
        <v>436.25</v>
      </c>
      <c r="H167" s="128"/>
      <c r="I167" s="122"/>
    </row>
    <row r="168" spans="1:9" x14ac:dyDescent="0.25">
      <c r="A168" s="125">
        <f t="shared" si="2"/>
        <v>-166</v>
      </c>
      <c r="B168" s="126">
        <f xml:space="preserve"> TRUNC(RTD("cqg.rtd",,"StudyData", $K$2, "Bar", "", "Time", $J$2,$A168, $O$2, "", "","False"))</f>
        <v>39904</v>
      </c>
      <c r="C168" s="127">
        <f xml:space="preserve"> RTD("cqg.rtd",,"StudyData", $K$2, "Bar", "", "Open", $J$2, $A168, $O$2,$N$2,,$L$2,$M$2)</f>
        <v>401.5</v>
      </c>
      <c r="D168" s="127">
        <f xml:space="preserve"> RTD("cqg.rtd",,"StudyData", $K$2, "Bar", "", "High", $J$2, $A168, $O$2,$N$2,,$L$2,$M$2)</f>
        <v>408.5</v>
      </c>
      <c r="E168" s="127">
        <f xml:space="preserve"> RTD("cqg.rtd",,"StudyData", $K$2, "Bar", "", "Low", $J$2, $A168, $O$2,$N$2,,$L$2,$M$2)</f>
        <v>360.5</v>
      </c>
      <c r="F168" s="127">
        <f xml:space="preserve"> RTD("cqg.rtd",,"StudyData", $K$2, "Bar", "", "Close", $J$2, $A168, $O$2,$N$2,,$L$2,$M$2)</f>
        <v>403.5</v>
      </c>
      <c r="H168" s="128"/>
      <c r="I168" s="122"/>
    </row>
    <row r="169" spans="1:9" x14ac:dyDescent="0.25">
      <c r="A169" s="125">
        <f t="shared" si="2"/>
        <v>-167</v>
      </c>
      <c r="B169" s="126">
        <f xml:space="preserve"> TRUNC(RTD("cqg.rtd",,"StudyData", $K$2, "Bar", "", "Time", $J$2,$A169, $O$2, "", "","False"))</f>
        <v>39874</v>
      </c>
      <c r="C169" s="127">
        <f xml:space="preserve"> RTD("cqg.rtd",,"StudyData", $K$2, "Bar", "", "Open", $J$2, $A169, $O$2,$N$2,,$L$2,$M$2)</f>
        <v>357.25</v>
      </c>
      <c r="D169" s="127">
        <f xml:space="preserve"> RTD("cqg.rtd",,"StudyData", $K$2, "Bar", "", "High", $J$2, $A169, $O$2,$N$2,,$L$2,$M$2)</f>
        <v>406</v>
      </c>
      <c r="E169" s="127">
        <f xml:space="preserve"> RTD("cqg.rtd",,"StudyData", $K$2, "Bar", "", "Low", $J$2, $A169, $O$2,$N$2,,$L$2,$M$2)</f>
        <v>344.5</v>
      </c>
      <c r="F169" s="127">
        <f xml:space="preserve"> RTD("cqg.rtd",,"StudyData", $K$2, "Bar", "", "Close", $J$2, $A169, $O$2,$N$2,,$L$2,$M$2)</f>
        <v>404.75</v>
      </c>
      <c r="H169" s="128"/>
      <c r="I169" s="122"/>
    </row>
    <row r="170" spans="1:9" x14ac:dyDescent="0.25">
      <c r="A170" s="125">
        <f t="shared" si="2"/>
        <v>-168</v>
      </c>
      <c r="B170" s="126">
        <f xml:space="preserve"> TRUNC(RTD("cqg.rtd",,"StudyData", $K$2, "Bar", "", "Time", $J$2,$A170, $O$2, "", "","False"))</f>
        <v>39846</v>
      </c>
      <c r="C170" s="127">
        <f xml:space="preserve"> RTD("cqg.rtd",,"StudyData", $K$2, "Bar", "", "Open", $J$2, $A170, $O$2,$N$2,,$L$2,$M$2)</f>
        <v>378</v>
      </c>
      <c r="D170" s="127">
        <f xml:space="preserve"> RTD("cqg.rtd",,"StudyData", $K$2, "Bar", "", "High", $J$2, $A170, $O$2,$N$2,,$L$2,$M$2)</f>
        <v>383</v>
      </c>
      <c r="E170" s="127">
        <f xml:space="preserve"> RTD("cqg.rtd",,"StudyData", $K$2, "Bar", "", "Low", $J$2, $A170, $O$2,$N$2,,$L$2,$M$2)</f>
        <v>342</v>
      </c>
      <c r="F170" s="127">
        <f xml:space="preserve"> RTD("cqg.rtd",,"StudyData", $K$2, "Bar", "", "Close", $J$2, $A170, $O$2,$N$2,,$L$2,$M$2)</f>
        <v>359</v>
      </c>
      <c r="H170" s="128"/>
      <c r="I170" s="122"/>
    </row>
    <row r="171" spans="1:9" x14ac:dyDescent="0.25">
      <c r="A171" s="125">
        <f t="shared" si="2"/>
        <v>-169</v>
      </c>
      <c r="B171" s="126">
        <f xml:space="preserve"> TRUNC(RTD("cqg.rtd",,"StudyData", $K$2, "Bar", "", "Time", $J$2,$A171, $O$2, "", "","False"))</f>
        <v>39815</v>
      </c>
      <c r="C171" s="127">
        <f xml:space="preserve"> RTD("cqg.rtd",,"StudyData", $K$2, "Bar", "", "Open", $J$2, $A171, $O$2,$N$2,,$L$2,$M$2)</f>
        <v>404</v>
      </c>
      <c r="D171" s="127">
        <f xml:space="preserve"> RTD("cqg.rtd",,"StudyData", $K$2, "Bar", "", "High", $J$2, $A171, $O$2,$N$2,,$L$2,$M$2)</f>
        <v>429</v>
      </c>
      <c r="E171" s="127">
        <f xml:space="preserve"> RTD("cqg.rtd",,"StudyData", $K$2, "Bar", "", "Low", $J$2, $A171, $O$2,$N$2,,$L$2,$M$2)</f>
        <v>358.75</v>
      </c>
      <c r="F171" s="127">
        <f xml:space="preserve"> RTD("cqg.rtd",,"StudyData", $K$2, "Bar", "", "Close", $J$2, $A171, $O$2,$N$2,,$L$2,$M$2)</f>
        <v>379</v>
      </c>
      <c r="H171" s="128"/>
      <c r="I171" s="122"/>
    </row>
    <row r="172" spans="1:9" x14ac:dyDescent="0.25">
      <c r="A172" s="125">
        <f t="shared" si="2"/>
        <v>-170</v>
      </c>
      <c r="B172" s="126">
        <f xml:space="preserve"> TRUNC(RTD("cqg.rtd",,"StudyData", $K$2, "Bar", "", "Time", $J$2,$A172, $O$2, "", "","False"))</f>
        <v>39783</v>
      </c>
      <c r="C172" s="127">
        <f xml:space="preserve"> RTD("cqg.rtd",,"StudyData", $K$2, "Bar", "", "Open", $J$2, $A172, $O$2,$N$2,,$L$2,$M$2)</f>
        <v>350</v>
      </c>
      <c r="D172" s="127">
        <f xml:space="preserve"> RTD("cqg.rtd",,"StudyData", $K$2, "Bar", "", "High", $J$2, $A172, $O$2,$N$2,,$L$2,$M$2)</f>
        <v>423.75</v>
      </c>
      <c r="E172" s="127">
        <f xml:space="preserve"> RTD("cqg.rtd",,"StudyData", $K$2, "Bar", "", "Low", $J$2, $A172, $O$2,$N$2,,$L$2,$M$2)</f>
        <v>305.5</v>
      </c>
      <c r="F172" s="127">
        <f xml:space="preserve"> RTD("cqg.rtd",,"StudyData", $K$2, "Bar", "", "Close", $J$2, $A172, $O$2,$N$2,,$L$2,$M$2)</f>
        <v>407</v>
      </c>
      <c r="H172" s="128"/>
      <c r="I172" s="122"/>
    </row>
    <row r="173" spans="1:9" x14ac:dyDescent="0.25">
      <c r="A173" s="125">
        <f t="shared" si="2"/>
        <v>-171</v>
      </c>
      <c r="B173" s="126">
        <f xml:space="preserve"> TRUNC(RTD("cqg.rtd",,"StudyData", $K$2, "Bar", "", "Time", $J$2,$A173, $O$2, "", "","False"))</f>
        <v>39755</v>
      </c>
      <c r="C173" s="127">
        <f xml:space="preserve"> RTD("cqg.rtd",,"StudyData", $K$2, "Bar", "", "Open", $J$2, $A173, $O$2,$N$2,,$L$2,$M$2)</f>
        <v>398</v>
      </c>
      <c r="D173" s="127">
        <f xml:space="preserve"> RTD("cqg.rtd",,"StudyData", $K$2, "Bar", "", "High", $J$2, $A173, $O$2,$N$2,,$L$2,$M$2)</f>
        <v>422</v>
      </c>
      <c r="E173" s="127">
        <f xml:space="preserve"> RTD("cqg.rtd",,"StudyData", $K$2, "Bar", "", "Low", $J$2, $A173, $O$2,$N$2,,$L$2,$M$2)</f>
        <v>336.5</v>
      </c>
      <c r="F173" s="127">
        <f xml:space="preserve"> RTD("cqg.rtd",,"StudyData", $K$2, "Bar", "", "Close", $J$2, $A173, $O$2,$N$2,,$L$2,$M$2)</f>
        <v>349.5</v>
      </c>
      <c r="H173" s="128"/>
      <c r="I173" s="122"/>
    </row>
    <row r="174" spans="1:9" x14ac:dyDescent="0.25">
      <c r="A174" s="125">
        <f t="shared" si="2"/>
        <v>-172</v>
      </c>
      <c r="B174" s="126">
        <f xml:space="preserve"> TRUNC(RTD("cqg.rtd",,"StudyData", $K$2, "Bar", "", "Time", $J$2,$A174, $O$2, "", "","False"))</f>
        <v>39722</v>
      </c>
      <c r="C174" s="127">
        <f xml:space="preserve"> RTD("cqg.rtd",,"StudyData", $K$2, "Bar", "", "Open", $J$2, $A174, $O$2,$N$2,,$L$2,$M$2)</f>
        <v>494</v>
      </c>
      <c r="D174" s="127">
        <f xml:space="preserve"> RTD("cqg.rtd",,"StudyData", $K$2, "Bar", "", "High", $J$2, $A174, $O$2,$N$2,,$L$2,$M$2)</f>
        <v>500</v>
      </c>
      <c r="E174" s="127">
        <f xml:space="preserve"> RTD("cqg.rtd",,"StudyData", $K$2, "Bar", "", "Low", $J$2, $A174, $O$2,$N$2,,$L$2,$M$2)</f>
        <v>364</v>
      </c>
      <c r="F174" s="127">
        <f xml:space="preserve"> RTD("cqg.rtd",,"StudyData", $K$2, "Bar", "", "Close", $J$2, $A174, $O$2,$N$2,,$L$2,$M$2)</f>
        <v>401.5</v>
      </c>
      <c r="H174" s="128"/>
      <c r="I174" s="122"/>
    </row>
    <row r="175" spans="1:9" x14ac:dyDescent="0.25">
      <c r="A175" s="125">
        <f t="shared" si="2"/>
        <v>-173</v>
      </c>
      <c r="B175" s="126">
        <f xml:space="preserve"> TRUNC(RTD("cqg.rtd",,"StudyData", $K$2, "Bar", "", "Time", $J$2,$A175, $O$2, "", "","False"))</f>
        <v>39693</v>
      </c>
      <c r="C175" s="127">
        <f xml:space="preserve"> RTD("cqg.rtd",,"StudyData", $K$2, "Bar", "", "Open", $J$2, $A175, $O$2,$N$2,,$L$2,$M$2)</f>
        <v>576</v>
      </c>
      <c r="D175" s="127">
        <f xml:space="preserve"> RTD("cqg.rtd",,"StudyData", $K$2, "Bar", "", "High", $J$2, $A175, $O$2,$N$2,,$L$2,$M$2)</f>
        <v>579.75</v>
      </c>
      <c r="E175" s="127">
        <f xml:space="preserve"> RTD("cqg.rtd",,"StudyData", $K$2, "Bar", "", "Low", $J$2, $A175, $O$2,$N$2,,$L$2,$M$2)</f>
        <v>485.5</v>
      </c>
      <c r="F175" s="127">
        <f xml:space="preserve"> RTD("cqg.rtd",,"StudyData", $K$2, "Bar", "", "Close", $J$2, $A175, $O$2,$N$2,,$L$2,$M$2)</f>
        <v>487.5</v>
      </c>
      <c r="H175" s="128"/>
      <c r="I175" s="122"/>
    </row>
    <row r="176" spans="1:9" x14ac:dyDescent="0.25">
      <c r="A176" s="125">
        <f t="shared" si="2"/>
        <v>-174</v>
      </c>
      <c r="B176" s="126">
        <f xml:space="preserve"> TRUNC(RTD("cqg.rtd",,"StudyData", $K$2, "Bar", "", "Time", $J$2,$A176, $O$2, "", "","False"))</f>
        <v>39661</v>
      </c>
      <c r="C176" s="127">
        <f xml:space="preserve"> RTD("cqg.rtd",,"StudyData", $K$2, "Bar", "", "Open", $J$2, $A176, $O$2,$N$2,,$L$2,$M$2)</f>
        <v>609</v>
      </c>
      <c r="D176" s="127">
        <f xml:space="preserve"> RTD("cqg.rtd",,"StudyData", $K$2, "Bar", "", "High", $J$2, $A176, $O$2,$N$2,,$L$2,$M$2)</f>
        <v>628.75</v>
      </c>
      <c r="E176" s="127">
        <f xml:space="preserve"> RTD("cqg.rtd",,"StudyData", $K$2, "Bar", "", "Low", $J$2, $A176, $O$2,$N$2,,$L$2,$M$2)</f>
        <v>504.5</v>
      </c>
      <c r="F176" s="127">
        <f xml:space="preserve"> RTD("cqg.rtd",,"StudyData", $K$2, "Bar", "", "Close", $J$2, $A176, $O$2,$N$2,,$L$2,$M$2)</f>
        <v>585</v>
      </c>
      <c r="H176" s="128"/>
      <c r="I176" s="122"/>
    </row>
    <row r="177" spans="1:9" x14ac:dyDescent="0.25">
      <c r="A177" s="125">
        <f t="shared" si="2"/>
        <v>-175</v>
      </c>
      <c r="B177" s="126">
        <f xml:space="preserve"> TRUNC(RTD("cqg.rtd",,"StudyData", $K$2, "Bar", "", "Time", $J$2,$A177, $O$2, "", "","False"))</f>
        <v>39630</v>
      </c>
      <c r="C177" s="127">
        <f xml:space="preserve"> RTD("cqg.rtd",,"StudyData", $K$2, "Bar", "", "Open", $J$2, $A177, $O$2,$N$2,,$L$2,$M$2)</f>
        <v>752</v>
      </c>
      <c r="D177" s="127">
        <f xml:space="preserve"> RTD("cqg.rtd",,"StudyData", $K$2, "Bar", "", "High", $J$2, $A177, $O$2,$N$2,,$L$2,$M$2)</f>
        <v>783</v>
      </c>
      <c r="E177" s="127">
        <f xml:space="preserve"> RTD("cqg.rtd",,"StudyData", $K$2, "Bar", "", "Low", $J$2, $A177, $O$2,$N$2,,$L$2,$M$2)</f>
        <v>562.75</v>
      </c>
      <c r="F177" s="127">
        <f xml:space="preserve"> RTD("cqg.rtd",,"StudyData", $K$2, "Bar", "", "Close", $J$2, $A177, $O$2,$N$2,,$L$2,$M$2)</f>
        <v>607.5</v>
      </c>
      <c r="H177" s="128"/>
      <c r="I177" s="122"/>
    </row>
    <row r="178" spans="1:9" x14ac:dyDescent="0.25">
      <c r="A178" s="125">
        <f t="shared" si="2"/>
        <v>-176</v>
      </c>
      <c r="B178" s="126">
        <f xml:space="preserve"> TRUNC(RTD("cqg.rtd",,"StudyData", $K$2, "Bar", "", "Time", $J$2,$A178, $O$2, "", "","False"))</f>
        <v>39601</v>
      </c>
      <c r="C178" s="127">
        <f xml:space="preserve"> RTD("cqg.rtd",,"StudyData", $K$2, "Bar", "", "Open", $J$2, $A178, $O$2,$N$2,,$L$2,$M$2)</f>
        <v>597</v>
      </c>
      <c r="D178" s="127">
        <f xml:space="preserve"> RTD("cqg.rtd",,"StudyData", $K$2, "Bar", "", "High", $J$2, $A178, $O$2,$N$2,,$L$2,$M$2)</f>
        <v>799.25</v>
      </c>
      <c r="E178" s="127">
        <f xml:space="preserve"> RTD("cqg.rtd",,"StudyData", $K$2, "Bar", "", "Low", $J$2, $A178, $O$2,$N$2,,$L$2,$M$2)</f>
        <v>595.75</v>
      </c>
      <c r="F178" s="127">
        <f xml:space="preserve"> RTD("cqg.rtd",,"StudyData", $K$2, "Bar", "", "Close", $J$2, $A178, $O$2,$N$2,,$L$2,$M$2)</f>
        <v>757</v>
      </c>
      <c r="H178" s="128"/>
      <c r="I178" s="122"/>
    </row>
    <row r="179" spans="1:9" x14ac:dyDescent="0.25">
      <c r="A179" s="125">
        <f t="shared" si="2"/>
        <v>-177</v>
      </c>
      <c r="B179" s="126">
        <f xml:space="preserve"> TRUNC(RTD("cqg.rtd",,"StudyData", $K$2, "Bar", "", "Time", $J$2,$A179, $O$2, "", "","False"))</f>
        <v>39569</v>
      </c>
      <c r="C179" s="127">
        <f xml:space="preserve"> RTD("cqg.rtd",,"StudyData", $K$2, "Bar", "", "Open", $J$2, $A179, $O$2,$N$2,,$L$2,$M$2)</f>
        <v>614</v>
      </c>
      <c r="D179" s="127">
        <f xml:space="preserve"> RTD("cqg.rtd",,"StudyData", $K$2, "Bar", "", "High", $J$2, $A179, $O$2,$N$2,,$L$2,$M$2)</f>
        <v>639</v>
      </c>
      <c r="E179" s="127">
        <f xml:space="preserve"> RTD("cqg.rtd",,"StudyData", $K$2, "Bar", "", "Low", $J$2, $A179, $O$2,$N$2,,$L$2,$M$2)</f>
        <v>572.75</v>
      </c>
      <c r="F179" s="127">
        <f xml:space="preserve"> RTD("cqg.rtd",,"StudyData", $K$2, "Bar", "", "Close", $J$2, $A179, $O$2,$N$2,,$L$2,$M$2)</f>
        <v>599.25</v>
      </c>
      <c r="H179" s="128"/>
      <c r="I179" s="122"/>
    </row>
    <row r="180" spans="1:9" x14ac:dyDescent="0.25">
      <c r="A180" s="125">
        <f t="shared" si="2"/>
        <v>-178</v>
      </c>
      <c r="B180" s="126">
        <f xml:space="preserve"> TRUNC(RTD("cqg.rtd",,"StudyData", $K$2, "Bar", "", "Time", $J$2,$A180, $O$2, "", "","False"))</f>
        <v>39539</v>
      </c>
      <c r="C180" s="127">
        <f xml:space="preserve"> RTD("cqg.rtd",,"StudyData", $K$2, "Bar", "", "Open", $J$2, $A180, $O$2,$N$2,,$L$2,$M$2)</f>
        <v>570.5</v>
      </c>
      <c r="D180" s="127">
        <f xml:space="preserve"> RTD("cqg.rtd",,"StudyData", $K$2, "Bar", "", "High", $J$2, $A180, $O$2,$N$2,,$L$2,$M$2)</f>
        <v>624</v>
      </c>
      <c r="E180" s="127">
        <f xml:space="preserve"> RTD("cqg.rtd",,"StudyData", $K$2, "Bar", "", "Low", $J$2, $A180, $O$2,$N$2,,$L$2,$M$2)</f>
        <v>561.25</v>
      </c>
      <c r="F180" s="127">
        <f xml:space="preserve"> RTD("cqg.rtd",,"StudyData", $K$2, "Bar", "", "Close", $J$2, $A180, $O$2,$N$2,,$L$2,$M$2)</f>
        <v>612.25</v>
      </c>
      <c r="H180" s="128"/>
      <c r="I180" s="122"/>
    </row>
    <row r="181" spans="1:9" x14ac:dyDescent="0.25">
      <c r="A181" s="125">
        <f t="shared" si="2"/>
        <v>-179</v>
      </c>
      <c r="B181" s="126">
        <f xml:space="preserve"> TRUNC(RTD("cqg.rtd",,"StudyData", $K$2, "Bar", "", "Time", $J$2,$A181, $O$2, "", "","False"))</f>
        <v>39510</v>
      </c>
      <c r="C181" s="127">
        <f xml:space="preserve"> RTD("cqg.rtd",,"StudyData", $K$2, "Bar", "", "Open", $J$2, $A181, $O$2,$N$2,,$L$2,$M$2)</f>
        <v>556</v>
      </c>
      <c r="D181" s="127">
        <f xml:space="preserve"> RTD("cqg.rtd",,"StudyData", $K$2, "Bar", "", "High", $J$2, $A181, $O$2,$N$2,,$L$2,$M$2)</f>
        <v>588</v>
      </c>
      <c r="E181" s="127">
        <f xml:space="preserve"> RTD("cqg.rtd",,"StudyData", $K$2, "Bar", "", "Low", $J$2, $A181, $O$2,$N$2,,$L$2,$M$2)</f>
        <v>503.25</v>
      </c>
      <c r="F181" s="127">
        <f xml:space="preserve"> RTD("cqg.rtd",,"StudyData", $K$2, "Bar", "", "Close", $J$2, $A181, $O$2,$N$2,,$L$2,$M$2)</f>
        <v>567.25</v>
      </c>
      <c r="H181" s="128"/>
      <c r="I181" s="122"/>
    </row>
    <row r="182" spans="1:9" x14ac:dyDescent="0.25">
      <c r="A182" s="125">
        <f t="shared" si="2"/>
        <v>-180</v>
      </c>
      <c r="B182" s="126">
        <f xml:space="preserve"> TRUNC(RTD("cqg.rtd",,"StudyData", $K$2, "Bar", "", "Time", $J$2,$A182, $O$2, "", "","False"))</f>
        <v>39479</v>
      </c>
      <c r="C182" s="127">
        <f xml:space="preserve"> RTD("cqg.rtd",,"StudyData", $K$2, "Bar", "", "Open", $J$2, $A182, $O$2,$N$2,,$L$2,$M$2)</f>
        <v>503</v>
      </c>
      <c r="D182" s="127">
        <f xml:space="preserve"> RTD("cqg.rtd",,"StudyData", $K$2, "Bar", "", "High", $J$2, $A182, $O$2,$N$2,,$L$2,$M$2)</f>
        <v>559.75</v>
      </c>
      <c r="E182" s="127">
        <f xml:space="preserve"> RTD("cqg.rtd",,"StudyData", $K$2, "Bar", "", "Low", $J$2, $A182, $O$2,$N$2,,$L$2,$M$2)</f>
        <v>491</v>
      </c>
      <c r="F182" s="127">
        <f xml:space="preserve"> RTD("cqg.rtd",,"StudyData", $K$2, "Bar", "", "Close", $J$2, $A182, $O$2,$N$2,,$L$2,$M$2)</f>
        <v>556.5</v>
      </c>
      <c r="H182" s="128"/>
      <c r="I182" s="122"/>
    </row>
    <row r="183" spans="1:9" x14ac:dyDescent="0.25">
      <c r="A183" s="125">
        <f t="shared" si="2"/>
        <v>-181</v>
      </c>
      <c r="B183" s="126">
        <f xml:space="preserve"> TRUNC(RTD("cqg.rtd",,"StudyData", $K$2, "Bar", "", "Time", $J$2,$A183, $O$2, "", "","False"))</f>
        <v>39449</v>
      </c>
      <c r="C183" s="127">
        <f xml:space="preserve"> RTD("cqg.rtd",,"StudyData", $K$2, "Bar", "", "Open", $J$2, $A183, $O$2,$N$2,,$L$2,$M$2)</f>
        <v>456.25</v>
      </c>
      <c r="D183" s="127">
        <f xml:space="preserve"> RTD("cqg.rtd",,"StudyData", $K$2, "Bar", "", "High", $J$2, $A183, $O$2,$N$2,,$L$2,$M$2)</f>
        <v>519.25</v>
      </c>
      <c r="E183" s="127">
        <f xml:space="preserve"> RTD("cqg.rtd",,"StudyData", $K$2, "Bar", "", "Low", $J$2, $A183, $O$2,$N$2,,$L$2,$M$2)</f>
        <v>456</v>
      </c>
      <c r="F183" s="127">
        <f xml:space="preserve"> RTD("cqg.rtd",,"StudyData", $K$2, "Bar", "", "Close", $J$2, $A183, $O$2,$N$2,,$L$2,$M$2)</f>
        <v>501.25</v>
      </c>
      <c r="H183" s="128"/>
      <c r="I183" s="122"/>
    </row>
    <row r="184" spans="1:9" x14ac:dyDescent="0.25">
      <c r="A184" s="125">
        <f t="shared" si="2"/>
        <v>-182</v>
      </c>
      <c r="B184" s="126">
        <f xml:space="preserve"> TRUNC(RTD("cqg.rtd",,"StudyData", $K$2, "Bar", "", "Time", $J$2,$A184, $O$2, "", "","False"))</f>
        <v>39419</v>
      </c>
      <c r="C184" s="127">
        <f xml:space="preserve"> RTD("cqg.rtd",,"StudyData", $K$2, "Bar", "", "Open", $J$2, $A184, $O$2,$N$2,,$L$2,$M$2)</f>
        <v>401</v>
      </c>
      <c r="D184" s="127">
        <f xml:space="preserve"> RTD("cqg.rtd",,"StudyData", $K$2, "Bar", "", "High", $J$2, $A184, $O$2,$N$2,,$L$2,$M$2)</f>
        <v>457</v>
      </c>
      <c r="E184" s="127">
        <f xml:space="preserve"> RTD("cqg.rtd",,"StudyData", $K$2, "Bar", "", "Low", $J$2, $A184, $O$2,$N$2,,$L$2,$M$2)</f>
        <v>399.75</v>
      </c>
      <c r="F184" s="127">
        <f xml:space="preserve"> RTD("cqg.rtd",,"StudyData", $K$2, "Bar", "", "Close", $J$2, $A184, $O$2,$N$2,,$L$2,$M$2)</f>
        <v>455.5</v>
      </c>
      <c r="H184" s="128"/>
      <c r="I184" s="122"/>
    </row>
    <row r="185" spans="1:9" x14ac:dyDescent="0.25">
      <c r="A185" s="125">
        <f t="shared" si="2"/>
        <v>-183</v>
      </c>
      <c r="B185" s="126">
        <f xml:space="preserve"> TRUNC(RTD("cqg.rtd",,"StudyData", $K$2, "Bar", "", "Time", $J$2,$A185, $O$2, "", "","False"))</f>
        <v>39387</v>
      </c>
      <c r="C185" s="127">
        <f xml:space="preserve"> RTD("cqg.rtd",,"StudyData", $K$2, "Bar", "", "Open", $J$2, $A185, $O$2,$N$2,,$L$2,$M$2)</f>
        <v>375.5</v>
      </c>
      <c r="D185" s="127">
        <f xml:space="preserve"> RTD("cqg.rtd",,"StudyData", $K$2, "Bar", "", "High", $J$2, $A185, $O$2,$N$2,,$L$2,$M$2)</f>
        <v>407.25</v>
      </c>
      <c r="E185" s="127">
        <f xml:space="preserve"> RTD("cqg.rtd",,"StudyData", $K$2, "Bar", "", "Low", $J$2, $A185, $O$2,$N$2,,$L$2,$M$2)</f>
        <v>366.5</v>
      </c>
      <c r="F185" s="127">
        <f xml:space="preserve"> RTD("cqg.rtd",,"StudyData", $K$2, "Bar", "", "Close", $J$2, $A185, $O$2,$N$2,,$L$2,$M$2)</f>
        <v>401.5</v>
      </c>
      <c r="H185" s="128"/>
      <c r="I185" s="122"/>
    </row>
    <row r="186" spans="1:9" x14ac:dyDescent="0.25">
      <c r="A186" s="125">
        <f t="shared" si="2"/>
        <v>-184</v>
      </c>
      <c r="B186" s="126">
        <f xml:space="preserve"> TRUNC(RTD("cqg.rtd",,"StudyData", $K$2, "Bar", "", "Time", $J$2,$A186, $O$2, "", "","False"))</f>
        <v>39356</v>
      </c>
      <c r="C186" s="127">
        <f xml:space="preserve"> RTD("cqg.rtd",,"StudyData", $K$2, "Bar", "", "Open", $J$2, $A186, $O$2,$N$2,,$L$2,$M$2)</f>
        <v>373</v>
      </c>
      <c r="D186" s="127">
        <f xml:space="preserve"> RTD("cqg.rtd",,"StudyData", $K$2, "Bar", "", "High", $J$2, $A186, $O$2,$N$2,,$L$2,$M$2)</f>
        <v>380</v>
      </c>
      <c r="E186" s="127">
        <f xml:space="preserve"> RTD("cqg.rtd",,"StudyData", $K$2, "Bar", "", "Low", $J$2, $A186, $O$2,$N$2,,$L$2,$M$2)</f>
        <v>335</v>
      </c>
      <c r="F186" s="127">
        <f xml:space="preserve"> RTD("cqg.rtd",,"StudyData", $K$2, "Bar", "", "Close", $J$2, $A186, $O$2,$N$2,,$L$2,$M$2)</f>
        <v>375.5</v>
      </c>
      <c r="H186" s="128"/>
      <c r="I186" s="122"/>
    </row>
    <row r="187" spans="1:9" x14ac:dyDescent="0.25">
      <c r="A187" s="125">
        <f t="shared" si="2"/>
        <v>-185</v>
      </c>
      <c r="B187" s="126">
        <f xml:space="preserve"> TRUNC(RTD("cqg.rtd",,"StudyData", $K$2, "Bar", "", "Time", $J$2,$A187, $O$2, "", "","False"))</f>
        <v>39329</v>
      </c>
      <c r="C187" s="127">
        <f xml:space="preserve"> RTD("cqg.rtd",,"StudyData", $K$2, "Bar", "", "Open", $J$2, $A187, $O$2,$N$2,,$L$2,$M$2)</f>
        <v>342.5</v>
      </c>
      <c r="D187" s="127">
        <f xml:space="preserve"> RTD("cqg.rtd",,"StudyData", $K$2, "Bar", "", "High", $J$2, $A187, $O$2,$N$2,,$L$2,$M$2)</f>
        <v>389.5</v>
      </c>
      <c r="E187" s="127">
        <f xml:space="preserve"> RTD("cqg.rtd",,"StudyData", $K$2, "Bar", "", "Low", $J$2, $A187, $O$2,$N$2,,$L$2,$M$2)</f>
        <v>335.5</v>
      </c>
      <c r="F187" s="127">
        <f xml:space="preserve"> RTD("cqg.rtd",,"StudyData", $K$2, "Bar", "", "Close", $J$2, $A187, $O$2,$N$2,,$L$2,$M$2)</f>
        <v>373</v>
      </c>
      <c r="H187" s="128"/>
      <c r="I187" s="122"/>
    </row>
    <row r="188" spans="1:9" x14ac:dyDescent="0.25">
      <c r="A188" s="125">
        <f t="shared" si="2"/>
        <v>-186</v>
      </c>
      <c r="B188" s="126">
        <f xml:space="preserve"> TRUNC(RTD("cqg.rtd",,"StudyData", $K$2, "Bar", "", "Time", $J$2,$A188, $O$2, "", "","False"))</f>
        <v>39295</v>
      </c>
      <c r="C188" s="127">
        <f xml:space="preserve"> RTD("cqg.rtd",,"StudyData", $K$2, "Bar", "", "Open", $J$2, $A188, $O$2,$N$2,,$L$2,$M$2)</f>
        <v>343</v>
      </c>
      <c r="D188" s="127">
        <f xml:space="preserve"> RTD("cqg.rtd",,"StudyData", $K$2, "Bar", "", "High", $J$2, $A188, $O$2,$N$2,,$L$2,$M$2)</f>
        <v>370</v>
      </c>
      <c r="E188" s="127">
        <f xml:space="preserve"> RTD("cqg.rtd",,"StudyData", $K$2, "Bar", "", "Low", $J$2, $A188, $O$2,$N$2,,$L$2,$M$2)</f>
        <v>326.5</v>
      </c>
      <c r="F188" s="127">
        <f xml:space="preserve"> RTD("cqg.rtd",,"StudyData", $K$2, "Bar", "", "Close", $J$2, $A188, $O$2,$N$2,,$L$2,$M$2)</f>
        <v>340</v>
      </c>
      <c r="H188" s="128"/>
      <c r="I188" s="122"/>
    </row>
    <row r="189" spans="1:9" x14ac:dyDescent="0.25">
      <c r="A189" s="125">
        <f t="shared" si="2"/>
        <v>-187</v>
      </c>
      <c r="B189" s="126">
        <f xml:space="preserve"> TRUNC(RTD("cqg.rtd",,"StudyData", $K$2, "Bar", "", "Time", $J$2,$A189, $O$2, "", "","False"))</f>
        <v>39265</v>
      </c>
      <c r="C189" s="127">
        <f xml:space="preserve"> RTD("cqg.rtd",,"StudyData", $K$2, "Bar", "", "Open", $J$2, $A189, $O$2,$N$2,,$L$2,$M$2)</f>
        <v>350.75</v>
      </c>
      <c r="D189" s="127">
        <f xml:space="preserve"> RTD("cqg.rtd",,"StudyData", $K$2, "Bar", "", "High", $J$2, $A189, $O$2,$N$2,,$L$2,$M$2)</f>
        <v>371</v>
      </c>
      <c r="E189" s="127">
        <f xml:space="preserve"> RTD("cqg.rtd",,"StudyData", $K$2, "Bar", "", "Low", $J$2, $A189, $O$2,$N$2,,$L$2,$M$2)</f>
        <v>324.5</v>
      </c>
      <c r="F189" s="127">
        <f xml:space="preserve"> RTD("cqg.rtd",,"StudyData", $K$2, "Bar", "", "Close", $J$2, $A189, $O$2,$N$2,,$L$2,$M$2)</f>
        <v>342.25</v>
      </c>
      <c r="H189" s="128"/>
      <c r="I189" s="122"/>
    </row>
    <row r="190" spans="1:9" x14ac:dyDescent="0.25">
      <c r="A190" s="125">
        <f t="shared" si="2"/>
        <v>-188</v>
      </c>
      <c r="B190" s="126">
        <f xml:space="preserve"> TRUNC(RTD("cqg.rtd",,"StudyData", $K$2, "Bar", "", "Time", $J$2,$A190, $O$2, "", "","False"))</f>
        <v>39234</v>
      </c>
      <c r="C190" s="127">
        <f xml:space="preserve"> RTD("cqg.rtd",,"StudyData", $K$2, "Bar", "", "Open", $J$2, $A190, $O$2,$N$2,,$L$2,$M$2)</f>
        <v>390</v>
      </c>
      <c r="D190" s="127">
        <f xml:space="preserve"> RTD("cqg.rtd",,"StudyData", $K$2, "Bar", "", "High", $J$2, $A190, $O$2,$N$2,,$L$2,$M$2)</f>
        <v>435</v>
      </c>
      <c r="E190" s="127">
        <f xml:space="preserve"> RTD("cqg.rtd",,"StudyData", $K$2, "Bar", "", "Low", $J$2, $A190, $O$2,$N$2,,$L$2,$M$2)</f>
        <v>343.75</v>
      </c>
      <c r="F190" s="127">
        <f xml:space="preserve"> RTD("cqg.rtd",,"StudyData", $K$2, "Bar", "", "Close", $J$2, $A190, $O$2,$N$2,,$L$2,$M$2)</f>
        <v>350.75</v>
      </c>
      <c r="H190" s="128"/>
      <c r="I190" s="122"/>
    </row>
    <row r="191" spans="1:9" x14ac:dyDescent="0.25">
      <c r="A191" s="125">
        <f t="shared" si="2"/>
        <v>-189</v>
      </c>
      <c r="B191" s="126">
        <f xml:space="preserve"> TRUNC(RTD("cqg.rtd",,"StudyData", $K$2, "Bar", "", "Time", $J$2,$A191, $O$2, "", "","False"))</f>
        <v>39203</v>
      </c>
      <c r="C191" s="127">
        <f xml:space="preserve"> RTD("cqg.rtd",,"StudyData", $K$2, "Bar", "", "Open", $J$2, $A191, $O$2,$N$2,,$L$2,$M$2)</f>
        <v>373.5</v>
      </c>
      <c r="D191" s="127">
        <f xml:space="preserve"> RTD("cqg.rtd",,"StudyData", $K$2, "Bar", "", "High", $J$2, $A191, $O$2,$N$2,,$L$2,$M$2)</f>
        <v>401</v>
      </c>
      <c r="E191" s="127">
        <f xml:space="preserve"> RTD("cqg.rtd",,"StudyData", $K$2, "Bar", "", "Low", $J$2, $A191, $O$2,$N$2,,$L$2,$M$2)</f>
        <v>352</v>
      </c>
      <c r="F191" s="127">
        <f xml:space="preserve"> RTD("cqg.rtd",,"StudyData", $K$2, "Bar", "", "Close", $J$2, $A191, $O$2,$N$2,,$L$2,$M$2)</f>
        <v>390.25</v>
      </c>
      <c r="H191" s="128"/>
      <c r="I191" s="122"/>
    </row>
    <row r="192" spans="1:9" x14ac:dyDescent="0.25">
      <c r="A192" s="125">
        <f t="shared" si="2"/>
        <v>-190</v>
      </c>
      <c r="B192" s="126">
        <f xml:space="preserve"> TRUNC(RTD("cqg.rtd",,"StudyData", $K$2, "Bar", "", "Time", $J$2,$A192, $O$2, "", "","False"))</f>
        <v>39174</v>
      </c>
      <c r="C192" s="127">
        <f xml:space="preserve"> RTD("cqg.rtd",,"StudyData", $K$2, "Bar", "", "Open", $J$2, $A192, $O$2,$N$2,,$L$2,$M$2)</f>
        <v>357</v>
      </c>
      <c r="D192" s="127">
        <f xml:space="preserve"> RTD("cqg.rtd",,"StudyData", $K$2, "Bar", "", "High", $J$2, $A192, $O$2,$N$2,,$L$2,$M$2)</f>
        <v>391.25</v>
      </c>
      <c r="E192" s="127">
        <f xml:space="preserve"> RTD("cqg.rtd",,"StudyData", $K$2, "Bar", "", "Low", $J$2, $A192, $O$2,$N$2,,$L$2,$M$2)</f>
        <v>343</v>
      </c>
      <c r="F192" s="127">
        <f xml:space="preserve"> RTD("cqg.rtd",,"StudyData", $K$2, "Bar", "", "Close", $J$2, $A192, $O$2,$N$2,,$L$2,$M$2)</f>
        <v>367.5</v>
      </c>
      <c r="H192" s="128"/>
      <c r="I192" s="122"/>
    </row>
    <row r="193" spans="1:9" x14ac:dyDescent="0.25">
      <c r="A193" s="125">
        <f t="shared" si="2"/>
        <v>-191</v>
      </c>
      <c r="B193" s="126">
        <f xml:space="preserve"> TRUNC(RTD("cqg.rtd",,"StudyData", $K$2, "Bar", "", "Time", $J$2,$A193, $O$2, "", "","False"))</f>
        <v>39142</v>
      </c>
      <c r="C193" s="127">
        <f xml:space="preserve"> RTD("cqg.rtd",,"StudyData", $K$2, "Bar", "", "Open", $J$2, $A193, $O$2,$N$2,,$L$2,$M$2)</f>
        <v>436.5</v>
      </c>
      <c r="D193" s="127">
        <f xml:space="preserve"> RTD("cqg.rtd",,"StudyData", $K$2, "Bar", "", "High", $J$2, $A193, $O$2,$N$2,,$L$2,$M$2)</f>
        <v>439.75</v>
      </c>
      <c r="E193" s="127">
        <f xml:space="preserve"> RTD("cqg.rtd",,"StudyData", $K$2, "Bar", "", "Low", $J$2, $A193, $O$2,$N$2,,$L$2,$M$2)</f>
        <v>374.5</v>
      </c>
      <c r="F193" s="127">
        <f xml:space="preserve"> RTD("cqg.rtd",,"StudyData", $K$2, "Bar", "", "Close", $J$2, $A193, $O$2,$N$2,,$L$2,$M$2)</f>
        <v>374.5</v>
      </c>
      <c r="H193" s="128"/>
      <c r="I193" s="122"/>
    </row>
    <row r="194" spans="1:9" x14ac:dyDescent="0.25">
      <c r="A194" s="125">
        <f t="shared" si="2"/>
        <v>-192</v>
      </c>
      <c r="B194" s="126">
        <f xml:space="preserve"> TRUNC(RTD("cqg.rtd",,"StudyData", $K$2, "Bar", "", "Time", $J$2,$A194, $O$2, "", "","False"))</f>
        <v>39114</v>
      </c>
      <c r="C194" s="127">
        <f xml:space="preserve"> RTD("cqg.rtd",,"StudyData", $K$2, "Bar", "", "Open", $J$2, $A194, $O$2,$N$2,,$L$2,$M$2)</f>
        <v>404.25</v>
      </c>
      <c r="D194" s="127">
        <f xml:space="preserve"> RTD("cqg.rtd",,"StudyData", $K$2, "Bar", "", "High", $J$2, $A194, $O$2,$N$2,,$L$2,$M$2)</f>
        <v>450.25</v>
      </c>
      <c r="E194" s="127">
        <f xml:space="preserve"> RTD("cqg.rtd",,"StudyData", $K$2, "Bar", "", "Low", $J$2, $A194, $O$2,$N$2,,$L$2,$M$2)</f>
        <v>391.5</v>
      </c>
      <c r="F194" s="127">
        <f xml:space="preserve"> RTD("cqg.rtd",,"StudyData", $K$2, "Bar", "", "Close", $J$2, $A194, $O$2,$N$2,,$L$2,$M$2)</f>
        <v>435.5</v>
      </c>
      <c r="H194" s="128"/>
      <c r="I194" s="122"/>
    </row>
    <row r="195" spans="1:9" x14ac:dyDescent="0.25">
      <c r="A195" s="125">
        <f t="shared" si="2"/>
        <v>-193</v>
      </c>
      <c r="B195" s="126">
        <f xml:space="preserve"> TRUNC(RTD("cqg.rtd",,"StudyData", $K$2, "Bar", "", "Time", $J$2,$A195, $O$2, "", "","False"))</f>
        <v>39085</v>
      </c>
      <c r="C195" s="127">
        <f xml:space="preserve"> RTD("cqg.rtd",,"StudyData", $K$2, "Bar", "", "Open", $J$2, $A195, $O$2,$N$2,,$L$2,$M$2)</f>
        <v>388</v>
      </c>
      <c r="D195" s="127">
        <f xml:space="preserve"> RTD("cqg.rtd",,"StudyData", $K$2, "Bar", "", "High", $J$2, $A195, $O$2,$N$2,,$L$2,$M$2)</f>
        <v>420.5</v>
      </c>
      <c r="E195" s="127">
        <f xml:space="preserve"> RTD("cqg.rtd",,"StudyData", $K$2, "Bar", "", "Low", $J$2, $A195, $O$2,$N$2,,$L$2,$M$2)</f>
        <v>352.5</v>
      </c>
      <c r="F195" s="127">
        <f xml:space="preserve"> RTD("cqg.rtd",,"StudyData", $K$2, "Bar", "", "Close", $J$2, $A195, $O$2,$N$2,,$L$2,$M$2)</f>
        <v>404</v>
      </c>
      <c r="H195" s="128"/>
      <c r="I195" s="122"/>
    </row>
    <row r="196" spans="1:9" x14ac:dyDescent="0.25">
      <c r="A196" s="125">
        <f t="shared" ref="A196:A259" si="3">A195-1</f>
        <v>-194</v>
      </c>
      <c r="B196" s="126">
        <f xml:space="preserve"> TRUNC(RTD("cqg.rtd",,"StudyData", $K$2, "Bar", "", "Time", $J$2,$A196, $O$2, "", "","False"))</f>
        <v>39052</v>
      </c>
      <c r="C196" s="127">
        <f xml:space="preserve"> RTD("cqg.rtd",,"StudyData", $K$2, "Bar", "", "Open", $J$2, $A196, $O$2,$N$2,,$L$2,$M$2)</f>
        <v>389.75</v>
      </c>
      <c r="D196" s="127">
        <f xml:space="preserve"> RTD("cqg.rtd",,"StudyData", $K$2, "Bar", "", "High", $J$2, $A196, $O$2,$N$2,,$L$2,$M$2)</f>
        <v>392</v>
      </c>
      <c r="E196" s="127">
        <f xml:space="preserve"> RTD("cqg.rtd",,"StudyData", $K$2, "Bar", "", "Low", $J$2, $A196, $O$2,$N$2,,$L$2,$M$2)</f>
        <v>362</v>
      </c>
      <c r="F196" s="127">
        <f xml:space="preserve"> RTD("cqg.rtd",,"StudyData", $K$2, "Bar", "", "Close", $J$2, $A196, $O$2,$N$2,,$L$2,$M$2)</f>
        <v>390.25</v>
      </c>
      <c r="H196" s="128"/>
      <c r="I196" s="122"/>
    </row>
    <row r="197" spans="1:9" x14ac:dyDescent="0.25">
      <c r="A197" s="125">
        <f t="shared" si="3"/>
        <v>-195</v>
      </c>
      <c r="B197" s="126">
        <f xml:space="preserve"> TRUNC(RTD("cqg.rtd",,"StudyData", $K$2, "Bar", "", "Time", $J$2,$A197, $O$2, "", "","False"))</f>
        <v>39022</v>
      </c>
      <c r="C197" s="127">
        <f xml:space="preserve"> RTD("cqg.rtd",,"StudyData", $K$2, "Bar", "", "Open", $J$2, $A197, $O$2,$N$2,,$L$2,$M$2)</f>
        <v>320.75</v>
      </c>
      <c r="D197" s="127">
        <f xml:space="preserve"> RTD("cqg.rtd",,"StudyData", $K$2, "Bar", "", "High", $J$2, $A197, $O$2,$N$2,,$L$2,$M$2)</f>
        <v>393.5</v>
      </c>
      <c r="E197" s="127">
        <f xml:space="preserve"> RTD("cqg.rtd",,"StudyData", $K$2, "Bar", "", "Low", $J$2, $A197, $O$2,$N$2,,$L$2,$M$2)</f>
        <v>320.5</v>
      </c>
      <c r="F197" s="127">
        <f xml:space="preserve"> RTD("cqg.rtd",,"StudyData", $K$2, "Bar", "", "Close", $J$2, $A197, $O$2,$N$2,,$L$2,$M$2)</f>
        <v>390.5</v>
      </c>
      <c r="H197" s="128"/>
      <c r="I197" s="122"/>
    </row>
    <row r="198" spans="1:9" x14ac:dyDescent="0.25">
      <c r="A198" s="125">
        <f t="shared" si="3"/>
        <v>-196</v>
      </c>
      <c r="B198" s="126">
        <f xml:space="preserve"> TRUNC(RTD("cqg.rtd",,"StudyData", $K$2, "Bar", "", "Time", $J$2,$A198, $O$2, "", "","False"))</f>
        <v>38992</v>
      </c>
      <c r="C198" s="127">
        <f xml:space="preserve"> RTD("cqg.rtd",,"StudyData", $K$2, "Bar", "", "Open", $J$2, $A198, $O$2,$N$2,,$L$2,$M$2)</f>
        <v>263.25</v>
      </c>
      <c r="D198" s="127">
        <f xml:space="preserve"> RTD("cqg.rtd",,"StudyData", $K$2, "Bar", "", "High", $J$2, $A198, $O$2,$N$2,,$L$2,$M$2)</f>
        <v>334</v>
      </c>
      <c r="E198" s="127">
        <f xml:space="preserve"> RTD("cqg.rtd",,"StudyData", $K$2, "Bar", "", "Low", $J$2, $A198, $O$2,$N$2,,$L$2,$M$2)</f>
        <v>261.5</v>
      </c>
      <c r="F198" s="127">
        <f xml:space="preserve"> RTD("cqg.rtd",,"StudyData", $K$2, "Bar", "", "Close", $J$2, $A198, $O$2,$N$2,,$L$2,$M$2)</f>
        <v>320.75</v>
      </c>
      <c r="H198" s="128"/>
      <c r="I198" s="122"/>
    </row>
    <row r="199" spans="1:9" x14ac:dyDescent="0.25">
      <c r="A199" s="125">
        <f t="shared" si="3"/>
        <v>-197</v>
      </c>
      <c r="B199" s="126">
        <f xml:space="preserve"> TRUNC(RTD("cqg.rtd",,"StudyData", $K$2, "Bar", "", "Time", $J$2,$A199, $O$2, "", "","False"))</f>
        <v>38961</v>
      </c>
      <c r="C199" s="127">
        <f xml:space="preserve"> RTD("cqg.rtd",,"StudyData", $K$2, "Bar", "", "Open", $J$2, $A199, $O$2,$N$2,,$L$2,$M$2)</f>
        <v>247.75</v>
      </c>
      <c r="D199" s="127">
        <f xml:space="preserve"> RTD("cqg.rtd",,"StudyData", $K$2, "Bar", "", "High", $J$2, $A199, $O$2,$N$2,,$L$2,$M$2)</f>
        <v>268</v>
      </c>
      <c r="E199" s="127">
        <f xml:space="preserve"> RTD("cqg.rtd",,"StudyData", $K$2, "Bar", "", "Low", $J$2, $A199, $O$2,$N$2,,$L$2,$M$2)</f>
        <v>236</v>
      </c>
      <c r="F199" s="127">
        <f xml:space="preserve"> RTD("cqg.rtd",,"StudyData", $K$2, "Bar", "", "Close", $J$2, $A199, $O$2,$N$2,,$L$2,$M$2)</f>
        <v>262.5</v>
      </c>
      <c r="H199" s="128"/>
      <c r="I199" s="122"/>
    </row>
    <row r="200" spans="1:9" x14ac:dyDescent="0.25">
      <c r="A200" s="125">
        <f t="shared" si="3"/>
        <v>-198</v>
      </c>
      <c r="B200" s="126">
        <f xml:space="preserve"> TRUNC(RTD("cqg.rtd",,"StudyData", $K$2, "Bar", "", "Time", $J$2,$A200, $O$2, "", "","False"))</f>
        <v>38930</v>
      </c>
      <c r="C200" s="127">
        <f xml:space="preserve"> RTD("cqg.rtd",,"StudyData", $K$2, "Bar", "", "Open", $J$2, $A200, $O$2,$N$2,,$L$2,$M$2)</f>
        <v>256.75</v>
      </c>
      <c r="D200" s="127">
        <f xml:space="preserve"> RTD("cqg.rtd",,"StudyData", $K$2, "Bar", "", "High", $J$2, $A200, $O$2,$N$2,,$L$2,$M$2)</f>
        <v>266</v>
      </c>
      <c r="E200" s="127">
        <f xml:space="preserve"> RTD("cqg.rtd",,"StudyData", $K$2, "Bar", "", "Low", $J$2, $A200, $O$2,$N$2,,$L$2,$M$2)</f>
        <v>233.5</v>
      </c>
      <c r="F200" s="127">
        <f xml:space="preserve"> RTD("cqg.rtd",,"StudyData", $K$2, "Bar", "", "Close", $J$2, $A200, $O$2,$N$2,,$L$2,$M$2)</f>
        <v>248</v>
      </c>
      <c r="H200" s="128"/>
      <c r="I200" s="122"/>
    </row>
    <row r="201" spans="1:9" x14ac:dyDescent="0.25">
      <c r="A201" s="125">
        <f t="shared" si="3"/>
        <v>-199</v>
      </c>
      <c r="B201" s="126">
        <f xml:space="preserve"> TRUNC(RTD("cqg.rtd",,"StudyData", $K$2, "Bar", "", "Time", $J$2,$A201, $O$2, "", "","False"))</f>
        <v>38901</v>
      </c>
      <c r="C201" s="127">
        <f xml:space="preserve"> RTD("cqg.rtd",,"StudyData", $K$2, "Bar", "", "Open", $J$2, $A201, $O$2,$N$2,,$L$2,$M$2)</f>
        <v>264</v>
      </c>
      <c r="D201" s="127">
        <f xml:space="preserve"> RTD("cqg.rtd",,"StudyData", $K$2, "Bar", "", "High", $J$2, $A201, $O$2,$N$2,,$L$2,$M$2)</f>
        <v>284</v>
      </c>
      <c r="E201" s="127">
        <f xml:space="preserve"> RTD("cqg.rtd",,"StudyData", $K$2, "Bar", "", "Low", $J$2, $A201, $O$2,$N$2,,$L$2,$M$2)</f>
        <v>251.25</v>
      </c>
      <c r="F201" s="127">
        <f xml:space="preserve"> RTD("cqg.rtd",,"StudyData", $K$2, "Bar", "", "Close", $J$2, $A201, $O$2,$N$2,,$L$2,$M$2)</f>
        <v>256</v>
      </c>
      <c r="H201" s="128"/>
      <c r="I201" s="122"/>
    </row>
    <row r="202" spans="1:9" x14ac:dyDescent="0.25">
      <c r="A202" s="125">
        <f t="shared" si="3"/>
        <v>-200</v>
      </c>
      <c r="B202" s="126">
        <f xml:space="preserve"> TRUNC(RTD("cqg.rtd",,"StudyData", $K$2, "Bar", "", "Time", $J$2,$A202, $O$2, "", "","False"))</f>
        <v>38869</v>
      </c>
      <c r="C202" s="127">
        <f xml:space="preserve"> RTD("cqg.rtd",,"StudyData", $K$2, "Bar", "", "Open", $J$2, $A202, $O$2,$N$2,,$L$2,$M$2)</f>
        <v>251.25</v>
      </c>
      <c r="D202" s="127">
        <f xml:space="preserve"> RTD("cqg.rtd",,"StudyData", $K$2, "Bar", "", "High", $J$2, $A202, $O$2,$N$2,,$L$2,$M$2)</f>
        <v>260.25</v>
      </c>
      <c r="E202" s="127">
        <f xml:space="preserve"> RTD("cqg.rtd",,"StudyData", $K$2, "Bar", "", "Low", $J$2, $A202, $O$2,$N$2,,$L$2,$M$2)</f>
        <v>227.75</v>
      </c>
      <c r="F202" s="127">
        <f xml:space="preserve"> RTD("cqg.rtd",,"StudyData", $K$2, "Bar", "", "Close", $J$2, $A202, $O$2,$N$2,,$L$2,$M$2)</f>
        <v>260.25</v>
      </c>
      <c r="H202" s="128"/>
      <c r="I202" s="122"/>
    </row>
    <row r="203" spans="1:9" x14ac:dyDescent="0.25">
      <c r="A203" s="125">
        <f t="shared" si="3"/>
        <v>-201</v>
      </c>
      <c r="B203" s="126">
        <f xml:space="preserve"> TRUNC(RTD("cqg.rtd",,"StudyData", $K$2, "Bar", "", "Time", $J$2,$A203, $O$2, "", "","False"))</f>
        <v>38838</v>
      </c>
      <c r="C203" s="127">
        <f xml:space="preserve"> RTD("cqg.rtd",,"StudyData", $K$2, "Bar", "", "Open", $J$2, $A203, $O$2,$N$2,,$L$2,$M$2)</f>
        <v>248.5</v>
      </c>
      <c r="D203" s="127">
        <f xml:space="preserve"> RTD("cqg.rtd",,"StudyData", $K$2, "Bar", "", "High", $J$2, $A203, $O$2,$N$2,,$L$2,$M$2)</f>
        <v>264.25</v>
      </c>
      <c r="E203" s="127">
        <f xml:space="preserve"> RTD("cqg.rtd",,"StudyData", $K$2, "Bar", "", "Low", $J$2, $A203, $O$2,$N$2,,$L$2,$M$2)</f>
        <v>237</v>
      </c>
      <c r="F203" s="127">
        <f xml:space="preserve"> RTD("cqg.rtd",,"StudyData", $K$2, "Bar", "", "Close", $J$2, $A203, $O$2,$N$2,,$L$2,$M$2)</f>
        <v>251.25</v>
      </c>
      <c r="H203" s="128"/>
      <c r="I203" s="122"/>
    </row>
    <row r="204" spans="1:9" x14ac:dyDescent="0.25">
      <c r="A204" s="125">
        <f t="shared" si="3"/>
        <v>-202</v>
      </c>
      <c r="B204" s="126">
        <f xml:space="preserve"> TRUNC(RTD("cqg.rtd",,"StudyData", $K$2, "Bar", "", "Time", $J$2,$A204, $O$2, "", "","False"))</f>
        <v>38810</v>
      </c>
      <c r="C204" s="127">
        <f xml:space="preserve"> RTD("cqg.rtd",,"StudyData", $K$2, "Bar", "", "Open", $J$2, $A204, $O$2,$N$2,,$L$2,$M$2)</f>
        <v>235.25</v>
      </c>
      <c r="D204" s="127">
        <f xml:space="preserve"> RTD("cqg.rtd",,"StudyData", $K$2, "Bar", "", "High", $J$2, $A204, $O$2,$N$2,,$L$2,$M$2)</f>
        <v>251.5</v>
      </c>
      <c r="E204" s="127">
        <f xml:space="preserve"> RTD("cqg.rtd",,"StudyData", $K$2, "Bar", "", "Low", $J$2, $A204, $O$2,$N$2,,$L$2,$M$2)</f>
        <v>233.5</v>
      </c>
      <c r="F204" s="127">
        <f xml:space="preserve"> RTD("cqg.rtd",,"StudyData", $K$2, "Bar", "", "Close", $J$2, $A204, $O$2,$N$2,,$L$2,$M$2)</f>
        <v>249</v>
      </c>
      <c r="H204" s="128"/>
      <c r="I204" s="122"/>
    </row>
    <row r="205" spans="1:9" x14ac:dyDescent="0.25">
      <c r="A205" s="125">
        <f t="shared" si="3"/>
        <v>-203</v>
      </c>
      <c r="B205" s="126">
        <f xml:space="preserve"> TRUNC(RTD("cqg.rtd",,"StudyData", $K$2, "Bar", "", "Time", $J$2,$A205, $O$2, "", "","False"))</f>
        <v>38777</v>
      </c>
      <c r="C205" s="127">
        <f xml:space="preserve"> RTD("cqg.rtd",,"StudyData", $K$2, "Bar", "", "Open", $J$2, $A205, $O$2,$N$2,,$L$2,$M$2)</f>
        <v>237.75</v>
      </c>
      <c r="D205" s="127">
        <f xml:space="preserve"> RTD("cqg.rtd",,"StudyData", $K$2, "Bar", "", "High", $J$2, $A205, $O$2,$N$2,,$L$2,$M$2)</f>
        <v>239.5</v>
      </c>
      <c r="E205" s="127">
        <f xml:space="preserve"> RTD("cqg.rtd",,"StudyData", $K$2, "Bar", "", "Low", $J$2, $A205, $O$2,$N$2,,$L$2,$M$2)</f>
        <v>217.75</v>
      </c>
      <c r="F205" s="127">
        <f xml:space="preserve"> RTD("cqg.rtd",,"StudyData", $K$2, "Bar", "", "Close", $J$2, $A205, $O$2,$N$2,,$L$2,$M$2)</f>
        <v>236</v>
      </c>
      <c r="H205" s="128"/>
      <c r="I205" s="122"/>
    </row>
    <row r="206" spans="1:9" x14ac:dyDescent="0.25">
      <c r="A206" s="125">
        <f t="shared" si="3"/>
        <v>-204</v>
      </c>
      <c r="B206" s="126">
        <f xml:space="preserve"> TRUNC(RTD("cqg.rtd",,"StudyData", $K$2, "Bar", "", "Time", $J$2,$A206, $O$2, "", "","False"))</f>
        <v>38749</v>
      </c>
      <c r="C206" s="127">
        <f xml:space="preserve"> RTD("cqg.rtd",,"StudyData", $K$2, "Bar", "", "Open", $J$2, $A206, $O$2,$N$2,,$L$2,$M$2)</f>
        <v>217.75</v>
      </c>
      <c r="D206" s="127">
        <f xml:space="preserve"> RTD("cqg.rtd",,"StudyData", $K$2, "Bar", "", "High", $J$2, $A206, $O$2,$N$2,,$L$2,$M$2)</f>
        <v>239.75</v>
      </c>
      <c r="E206" s="127">
        <f xml:space="preserve"> RTD("cqg.rtd",,"StudyData", $K$2, "Bar", "", "Low", $J$2, $A206, $O$2,$N$2,,$L$2,$M$2)</f>
        <v>215.5</v>
      </c>
      <c r="F206" s="127">
        <f xml:space="preserve"> RTD("cqg.rtd",,"StudyData", $K$2, "Bar", "", "Close", $J$2, $A206, $O$2,$N$2,,$L$2,$M$2)</f>
        <v>238.75</v>
      </c>
      <c r="H206" s="128"/>
      <c r="I206" s="122"/>
    </row>
    <row r="207" spans="1:9" x14ac:dyDescent="0.25">
      <c r="A207" s="125">
        <f t="shared" si="3"/>
        <v>-205</v>
      </c>
      <c r="B207" s="126">
        <f xml:space="preserve"> TRUNC(RTD("cqg.rtd",,"StudyData", $K$2, "Bar", "", "Time", $J$2,$A207, $O$2, "", "","False"))</f>
        <v>38720</v>
      </c>
      <c r="C207" s="127">
        <f xml:space="preserve"> RTD("cqg.rtd",,"StudyData", $K$2, "Bar", "", "Open", $J$2, $A207, $O$2,$N$2,,$L$2,$M$2)</f>
        <v>215.25</v>
      </c>
      <c r="D207" s="127">
        <f xml:space="preserve"> RTD("cqg.rtd",,"StudyData", $K$2, "Bar", "", "High", $J$2, $A207, $O$2,$N$2,,$L$2,$M$2)</f>
        <v>222</v>
      </c>
      <c r="E207" s="127">
        <f xml:space="preserve"> RTD("cqg.rtd",,"StudyData", $K$2, "Bar", "", "Low", $J$2, $A207, $O$2,$N$2,,$L$2,$M$2)</f>
        <v>204.75</v>
      </c>
      <c r="F207" s="127">
        <f xml:space="preserve"> RTD("cqg.rtd",,"StudyData", $K$2, "Bar", "", "Close", $J$2, $A207, $O$2,$N$2,,$L$2,$M$2)</f>
        <v>218.75</v>
      </c>
      <c r="H207" s="128"/>
      <c r="I207" s="122"/>
    </row>
    <row r="208" spans="1:9" x14ac:dyDescent="0.25">
      <c r="A208" s="125">
        <f t="shared" si="3"/>
        <v>-206</v>
      </c>
      <c r="B208" s="126">
        <f xml:space="preserve"> TRUNC(RTD("cqg.rtd",,"StudyData", $K$2, "Bar", "", "Time", $J$2,$A208, $O$2, "", "","False"))</f>
        <v>38687</v>
      </c>
      <c r="C208" s="127">
        <f xml:space="preserve"> RTD("cqg.rtd",,"StudyData", $K$2, "Bar", "", "Open", $J$2, $A208, $O$2,$N$2,,$L$2,$M$2)</f>
        <v>188</v>
      </c>
      <c r="D208" s="127">
        <f xml:space="preserve"> RTD("cqg.rtd",,"StudyData", $K$2, "Bar", "", "High", $J$2, $A208, $O$2,$N$2,,$L$2,$M$2)</f>
        <v>216.25</v>
      </c>
      <c r="E208" s="127">
        <f xml:space="preserve"> RTD("cqg.rtd",,"StudyData", $K$2, "Bar", "", "Low", $J$2, $A208, $O$2,$N$2,,$L$2,$M$2)</f>
        <v>188</v>
      </c>
      <c r="F208" s="127">
        <f xml:space="preserve"> RTD("cqg.rtd",,"StudyData", $K$2, "Bar", "", "Close", $J$2, $A208, $O$2,$N$2,,$L$2,$M$2)</f>
        <v>215.75</v>
      </c>
      <c r="H208" s="128"/>
      <c r="I208" s="122"/>
    </row>
    <row r="209" spans="1:9" x14ac:dyDescent="0.25">
      <c r="A209" s="125">
        <f t="shared" si="3"/>
        <v>-207</v>
      </c>
      <c r="B209" s="126">
        <f xml:space="preserve"> TRUNC(RTD("cqg.rtd",,"StudyData", $K$2, "Bar", "", "Time", $J$2,$A209, $O$2, "", "","False"))</f>
        <v>38657</v>
      </c>
      <c r="C209" s="127">
        <f xml:space="preserve"> RTD("cqg.rtd",,"StudyData", $K$2, "Bar", "", "Open", $J$2, $A209, $O$2,$N$2,,$L$2,$M$2)</f>
        <v>196.25</v>
      </c>
      <c r="D209" s="127">
        <f xml:space="preserve"> RTD("cqg.rtd",,"StudyData", $K$2, "Bar", "", "High", $J$2, $A209, $O$2,$N$2,,$L$2,$M$2)</f>
        <v>202.75</v>
      </c>
      <c r="E209" s="127">
        <f xml:space="preserve"> RTD("cqg.rtd",,"StudyData", $K$2, "Bar", "", "Low", $J$2, $A209, $O$2,$N$2,,$L$2,$M$2)</f>
        <v>185.75</v>
      </c>
      <c r="F209" s="127">
        <f xml:space="preserve"> RTD("cqg.rtd",,"StudyData", $K$2, "Bar", "", "Close", $J$2, $A209, $O$2,$N$2,,$L$2,$M$2)</f>
        <v>187.5</v>
      </c>
      <c r="H209" s="128"/>
      <c r="I209" s="122"/>
    </row>
    <row r="210" spans="1:9" x14ac:dyDescent="0.25">
      <c r="A210" s="125">
        <f t="shared" si="3"/>
        <v>-208</v>
      </c>
      <c r="B210" s="126">
        <f xml:space="preserve"> TRUNC(RTD("cqg.rtd",,"StudyData", $K$2, "Bar", "", "Time", $J$2,$A210, $O$2, "", "","False"))</f>
        <v>38628</v>
      </c>
      <c r="C210" s="127">
        <f xml:space="preserve"> RTD("cqg.rtd",,"StudyData", $K$2, "Bar", "", "Open", $J$2, $A210, $O$2,$N$2,,$L$2,$M$2)</f>
        <v>205.25</v>
      </c>
      <c r="D210" s="127">
        <f xml:space="preserve"> RTD("cqg.rtd",,"StudyData", $K$2, "Bar", "", "High", $J$2, $A210, $O$2,$N$2,,$L$2,$M$2)</f>
        <v>208.75</v>
      </c>
      <c r="E210" s="127">
        <f xml:space="preserve"> RTD("cqg.rtd",,"StudyData", $K$2, "Bar", "", "Low", $J$2, $A210, $O$2,$N$2,,$L$2,$M$2)</f>
        <v>196.25</v>
      </c>
      <c r="F210" s="127">
        <f xml:space="preserve"> RTD("cqg.rtd",,"StudyData", $K$2, "Bar", "", "Close", $J$2, $A210, $O$2,$N$2,,$L$2,$M$2)</f>
        <v>196.25</v>
      </c>
      <c r="H210" s="128"/>
      <c r="I210" s="122"/>
    </row>
    <row r="211" spans="1:9" x14ac:dyDescent="0.25">
      <c r="A211" s="125">
        <f t="shared" si="3"/>
        <v>-209</v>
      </c>
      <c r="B211" s="126">
        <f xml:space="preserve"> TRUNC(RTD("cqg.rtd",,"StudyData", $K$2, "Bar", "", "Time", $J$2,$A211, $O$2, "", "","False"))</f>
        <v>38596</v>
      </c>
      <c r="C211" s="127">
        <f xml:space="preserve"> RTD("cqg.rtd",,"StudyData", $K$2, "Bar", "", "Open", $J$2, $A211, $O$2,$N$2,,$L$2,$M$2)</f>
        <v>216.5</v>
      </c>
      <c r="D211" s="127">
        <f xml:space="preserve"> RTD("cqg.rtd",,"StudyData", $K$2, "Bar", "", "High", $J$2, $A211, $O$2,$N$2,,$L$2,$M$2)</f>
        <v>222.75</v>
      </c>
      <c r="E211" s="127">
        <f xml:space="preserve"> RTD("cqg.rtd",,"StudyData", $K$2, "Bar", "", "Low", $J$2, $A211, $O$2,$N$2,,$L$2,$M$2)</f>
        <v>203</v>
      </c>
      <c r="F211" s="127">
        <f xml:space="preserve"> RTD("cqg.rtd",,"StudyData", $K$2, "Bar", "", "Close", $J$2, $A211, $O$2,$N$2,,$L$2,$M$2)</f>
        <v>205.5</v>
      </c>
      <c r="H211" s="128"/>
      <c r="I211" s="122"/>
    </row>
    <row r="212" spans="1:9" x14ac:dyDescent="0.25">
      <c r="A212" s="125">
        <f t="shared" si="3"/>
        <v>-210</v>
      </c>
      <c r="B212" s="126">
        <f xml:space="preserve"> TRUNC(RTD("cqg.rtd",,"StudyData", $K$2, "Bar", "", "Time", $J$2,$A212, $O$2, "", "","False"))</f>
        <v>38565</v>
      </c>
      <c r="C212" s="127">
        <f xml:space="preserve"> RTD("cqg.rtd",,"StudyData", $K$2, "Bar", "", "Open", $J$2, $A212, $O$2,$N$2,,$L$2,$M$2)</f>
        <v>250</v>
      </c>
      <c r="D212" s="127">
        <f xml:space="preserve"> RTD("cqg.rtd",,"StudyData", $K$2, "Bar", "", "High", $J$2, $A212, $O$2,$N$2,,$L$2,$M$2)</f>
        <v>251.5</v>
      </c>
      <c r="E212" s="127">
        <f xml:space="preserve"> RTD("cqg.rtd",,"StudyData", $K$2, "Bar", "", "Low", $J$2, $A212, $O$2,$N$2,,$L$2,$M$2)</f>
        <v>216.5</v>
      </c>
      <c r="F212" s="127">
        <f xml:space="preserve"> RTD("cqg.rtd",,"StudyData", $K$2, "Bar", "", "Close", $J$2, $A212, $O$2,$N$2,,$L$2,$M$2)</f>
        <v>216.5</v>
      </c>
      <c r="H212" s="128"/>
      <c r="I212" s="122"/>
    </row>
    <row r="213" spans="1:9" x14ac:dyDescent="0.25">
      <c r="A213" s="125">
        <f t="shared" si="3"/>
        <v>-211</v>
      </c>
      <c r="B213" s="126">
        <f xml:space="preserve"> TRUNC(RTD("cqg.rtd",,"StudyData", $K$2, "Bar", "", "Time", $J$2,$A213, $O$2, "", "","False"))</f>
        <v>38534</v>
      </c>
      <c r="C213" s="127">
        <f xml:space="preserve"> RTD("cqg.rtd",,"StudyData", $K$2, "Bar", "", "Open", $J$2, $A213, $O$2,$N$2,,$L$2,$M$2)</f>
        <v>233</v>
      </c>
      <c r="D213" s="127">
        <f xml:space="preserve"> RTD("cqg.rtd",,"StudyData", $K$2, "Bar", "", "High", $J$2, $A213, $O$2,$N$2,,$L$2,$M$2)</f>
        <v>273</v>
      </c>
      <c r="E213" s="127">
        <f xml:space="preserve"> RTD("cqg.rtd",,"StudyData", $K$2, "Bar", "", "Low", $J$2, $A213, $O$2,$N$2,,$L$2,$M$2)</f>
        <v>232.5</v>
      </c>
      <c r="F213" s="127">
        <f xml:space="preserve"> RTD("cqg.rtd",,"StudyData", $K$2, "Bar", "", "Close", $J$2, $A213, $O$2,$N$2,,$L$2,$M$2)</f>
        <v>248.25</v>
      </c>
      <c r="H213" s="128"/>
      <c r="I213" s="122"/>
    </row>
    <row r="214" spans="1:9" x14ac:dyDescent="0.25">
      <c r="A214" s="125">
        <f t="shared" si="3"/>
        <v>-212</v>
      </c>
      <c r="B214" s="126">
        <f xml:space="preserve"> TRUNC(RTD("cqg.rtd",,"StudyData", $K$2, "Bar", "", "Time", $J$2,$A214, $O$2, "", "","False"))</f>
        <v>38504</v>
      </c>
      <c r="C214" s="127">
        <f xml:space="preserve"> RTD("cqg.rtd",,"StudyData", $K$2, "Bar", "", "Open", $J$2, $A214, $O$2,$N$2,,$L$2,$M$2)</f>
        <v>221.25</v>
      </c>
      <c r="D214" s="127">
        <f xml:space="preserve"> RTD("cqg.rtd",,"StudyData", $K$2, "Bar", "", "High", $J$2, $A214, $O$2,$N$2,,$L$2,$M$2)</f>
        <v>254.5</v>
      </c>
      <c r="E214" s="127">
        <f xml:space="preserve"> RTD("cqg.rtd",,"StudyData", $K$2, "Bar", "", "Low", $J$2, $A214, $O$2,$N$2,,$L$2,$M$2)</f>
        <v>211.5</v>
      </c>
      <c r="F214" s="127">
        <f xml:space="preserve"> RTD("cqg.rtd",,"StudyData", $K$2, "Bar", "", "Close", $J$2, $A214, $O$2,$N$2,,$L$2,$M$2)</f>
        <v>231.75</v>
      </c>
      <c r="H214" s="128"/>
      <c r="I214" s="122"/>
    </row>
    <row r="215" spans="1:9" x14ac:dyDescent="0.25">
      <c r="A215" s="125">
        <f t="shared" si="3"/>
        <v>-213</v>
      </c>
      <c r="B215" s="126">
        <f xml:space="preserve"> TRUNC(RTD("cqg.rtd",,"StudyData", $K$2, "Bar", "", "Time", $J$2,$A215, $O$2, "", "","False"))</f>
        <v>38474</v>
      </c>
      <c r="C215" s="127">
        <f xml:space="preserve"> RTD("cqg.rtd",,"StudyData", $K$2, "Bar", "", "Open", $J$2, $A215, $O$2,$N$2,,$L$2,$M$2)</f>
        <v>214.25</v>
      </c>
      <c r="D215" s="127">
        <f xml:space="preserve"> RTD("cqg.rtd",,"StudyData", $K$2, "Bar", "", "High", $J$2, $A215, $O$2,$N$2,,$L$2,$M$2)</f>
        <v>228</v>
      </c>
      <c r="E215" s="127">
        <f xml:space="preserve"> RTD("cqg.rtd",,"StudyData", $K$2, "Bar", "", "Low", $J$2, $A215, $O$2,$N$2,,$L$2,$M$2)</f>
        <v>204</v>
      </c>
      <c r="F215" s="127">
        <f xml:space="preserve"> RTD("cqg.rtd",,"StudyData", $K$2, "Bar", "", "Close", $J$2, $A215, $O$2,$N$2,,$L$2,$M$2)</f>
        <v>227</v>
      </c>
      <c r="H215" s="128"/>
      <c r="I215" s="122"/>
    </row>
    <row r="216" spans="1:9" x14ac:dyDescent="0.25">
      <c r="A216" s="125">
        <f t="shared" si="3"/>
        <v>-214</v>
      </c>
      <c r="B216" s="126">
        <f xml:space="preserve"> TRUNC(RTD("cqg.rtd",,"StudyData", $K$2, "Bar", "", "Time", $J$2,$A216, $O$2, "", "","False"))</f>
        <v>38443</v>
      </c>
      <c r="C216" s="127">
        <f xml:space="preserve"> RTD("cqg.rtd",,"StudyData", $K$2, "Bar", "", "Open", $J$2, $A216, $O$2,$N$2,,$L$2,$M$2)</f>
        <v>213.75</v>
      </c>
      <c r="D216" s="127">
        <f xml:space="preserve"> RTD("cqg.rtd",,"StudyData", $K$2, "Bar", "", "High", $J$2, $A216, $O$2,$N$2,,$L$2,$M$2)</f>
        <v>223</v>
      </c>
      <c r="E216" s="127">
        <f xml:space="preserve"> RTD("cqg.rtd",,"StudyData", $K$2, "Bar", "", "Low", $J$2, $A216, $O$2,$N$2,,$L$2,$M$2)</f>
        <v>203</v>
      </c>
      <c r="F216" s="127">
        <f xml:space="preserve"> RTD("cqg.rtd",,"StudyData", $K$2, "Bar", "", "Close", $J$2, $A216, $O$2,$N$2,,$L$2,$M$2)</f>
        <v>213.5</v>
      </c>
      <c r="H216" s="128"/>
      <c r="I216" s="122"/>
    </row>
    <row r="217" spans="1:9" x14ac:dyDescent="0.25">
      <c r="A217" s="125">
        <f t="shared" si="3"/>
        <v>-215</v>
      </c>
      <c r="B217" s="126">
        <f xml:space="preserve"> TRUNC(RTD("cqg.rtd",,"StudyData", $K$2, "Bar", "", "Time", $J$2,$A217, $O$2, "", "","False"))</f>
        <v>38412</v>
      </c>
      <c r="C217" s="127">
        <f xml:space="preserve"> RTD("cqg.rtd",,"StudyData", $K$2, "Bar", "", "Open", $J$2, $A217, $O$2,$N$2,,$L$2,$M$2)</f>
        <v>220.75</v>
      </c>
      <c r="D217" s="127">
        <f xml:space="preserve"> RTD("cqg.rtd",,"StudyData", $K$2, "Bar", "", "High", $J$2, $A217, $O$2,$N$2,,$L$2,$M$2)</f>
        <v>231</v>
      </c>
      <c r="E217" s="127">
        <f xml:space="preserve"> RTD("cqg.rtd",,"StudyData", $K$2, "Bar", "", "Low", $J$2, $A217, $O$2,$N$2,,$L$2,$M$2)</f>
        <v>209.25</v>
      </c>
      <c r="F217" s="127">
        <f xml:space="preserve"> RTD("cqg.rtd",,"StudyData", $K$2, "Bar", "", "Close", $J$2, $A217, $O$2,$N$2,,$L$2,$M$2)</f>
        <v>213</v>
      </c>
      <c r="H217" s="128"/>
      <c r="I217" s="122"/>
    </row>
    <row r="218" spans="1:9" x14ac:dyDescent="0.25">
      <c r="A218" s="125">
        <f t="shared" si="3"/>
        <v>-216</v>
      </c>
      <c r="B218" s="126">
        <f xml:space="preserve"> TRUNC(RTD("cqg.rtd",,"StudyData", $K$2, "Bar", "", "Time", $J$2,$A218, $O$2, "", "","False"))</f>
        <v>38384</v>
      </c>
      <c r="C218" s="127">
        <f xml:space="preserve"> RTD("cqg.rtd",,"StudyData", $K$2, "Bar", "", "Open", $J$2, $A218, $O$2,$N$2,,$L$2,$M$2)</f>
        <v>197.25</v>
      </c>
      <c r="D218" s="127">
        <f xml:space="preserve"> RTD("cqg.rtd",,"StudyData", $K$2, "Bar", "", "High", $J$2, $A218, $O$2,$N$2,,$L$2,$M$2)</f>
        <v>225</v>
      </c>
      <c r="E218" s="127">
        <f xml:space="preserve"> RTD("cqg.rtd",,"StudyData", $K$2, "Bar", "", "Low", $J$2, $A218, $O$2,$N$2,,$L$2,$M$2)</f>
        <v>194</v>
      </c>
      <c r="F218" s="127">
        <f xml:space="preserve"> RTD("cqg.rtd",,"StudyData", $K$2, "Bar", "", "Close", $J$2, $A218, $O$2,$N$2,,$L$2,$M$2)</f>
        <v>222.75</v>
      </c>
      <c r="H218" s="128"/>
      <c r="I218" s="122"/>
    </row>
    <row r="219" spans="1:9" x14ac:dyDescent="0.25">
      <c r="A219" s="125">
        <f t="shared" si="3"/>
        <v>-217</v>
      </c>
      <c r="B219" s="126">
        <f xml:space="preserve"> TRUNC(RTD("cqg.rtd",,"StudyData", $K$2, "Bar", "", "Time", $J$2,$A219, $O$2, "", "","False"))</f>
        <v>38355</v>
      </c>
      <c r="C219" s="127">
        <f xml:space="preserve"> RTD("cqg.rtd",,"StudyData", $K$2, "Bar", "", "Open", $J$2, $A219, $O$2,$N$2,,$L$2,$M$2)</f>
        <v>203.5</v>
      </c>
      <c r="D219" s="127">
        <f xml:space="preserve"> RTD("cqg.rtd",,"StudyData", $K$2, "Bar", "", "High", $J$2, $A219, $O$2,$N$2,,$L$2,$M$2)</f>
        <v>209.75</v>
      </c>
      <c r="E219" s="127">
        <f xml:space="preserve"> RTD("cqg.rtd",,"StudyData", $K$2, "Bar", "", "Low", $J$2, $A219, $O$2,$N$2,,$L$2,$M$2)</f>
        <v>195</v>
      </c>
      <c r="F219" s="127">
        <f xml:space="preserve"> RTD("cqg.rtd",,"StudyData", $K$2, "Bar", "", "Close", $J$2, $A219, $O$2,$N$2,,$L$2,$M$2)</f>
        <v>197</v>
      </c>
      <c r="H219" s="128"/>
      <c r="I219" s="122"/>
    </row>
    <row r="220" spans="1:9" x14ac:dyDescent="0.25">
      <c r="A220" s="125">
        <f t="shared" si="3"/>
        <v>-218</v>
      </c>
      <c r="B220" s="126">
        <f xml:space="preserve"> TRUNC(RTD("cqg.rtd",,"StudyData", $K$2, "Bar", "", "Time", $J$2,$A220, $O$2, "", "","False"))</f>
        <v>38322</v>
      </c>
      <c r="C220" s="127">
        <f xml:space="preserve"> RTD("cqg.rtd",,"StudyData", $K$2, "Bar", "", "Open", $J$2, $A220, $O$2,$N$2,,$L$2,$M$2)</f>
        <v>204</v>
      </c>
      <c r="D220" s="127">
        <f xml:space="preserve"> RTD("cqg.rtd",,"StudyData", $K$2, "Bar", "", "High", $J$2, $A220, $O$2,$N$2,,$L$2,$M$2)</f>
        <v>209.5</v>
      </c>
      <c r="E220" s="127">
        <f xml:space="preserve"> RTD("cqg.rtd",,"StudyData", $K$2, "Bar", "", "Low", $J$2, $A220, $O$2,$N$2,,$L$2,$M$2)</f>
        <v>201</v>
      </c>
      <c r="F220" s="127">
        <f xml:space="preserve"> RTD("cqg.rtd",,"StudyData", $K$2, "Bar", "", "Close", $J$2, $A220, $O$2,$N$2,,$L$2,$M$2)</f>
        <v>204.75</v>
      </c>
      <c r="H220" s="128"/>
      <c r="I220" s="122"/>
    </row>
    <row r="221" spans="1:9" x14ac:dyDescent="0.25">
      <c r="A221" s="125">
        <f t="shared" si="3"/>
        <v>-219</v>
      </c>
      <c r="B221" s="126">
        <f xml:space="preserve"> TRUNC(RTD("cqg.rtd",,"StudyData", $K$2, "Bar", "", "Time", $J$2,$A221, $O$2, "", "","False"))</f>
        <v>38292</v>
      </c>
      <c r="C221" s="127">
        <f xml:space="preserve"> RTD("cqg.rtd",,"StudyData", $K$2, "Bar", "", "Open", $J$2, $A221, $O$2,$N$2,,$L$2,$M$2)</f>
        <v>202</v>
      </c>
      <c r="D221" s="127">
        <f xml:space="preserve"> RTD("cqg.rtd",,"StudyData", $K$2, "Bar", "", "High", $J$2, $A221, $O$2,$N$2,,$L$2,$M$2)</f>
        <v>208.5</v>
      </c>
      <c r="E221" s="127">
        <f xml:space="preserve"> RTD("cqg.rtd",,"StudyData", $K$2, "Bar", "", "Low", $J$2, $A221, $O$2,$N$2,,$L$2,$M$2)</f>
        <v>192.25</v>
      </c>
      <c r="F221" s="127">
        <f xml:space="preserve"> RTD("cqg.rtd",,"StudyData", $K$2, "Bar", "", "Close", $J$2, $A221, $O$2,$N$2,,$L$2,$M$2)</f>
        <v>192.5</v>
      </c>
      <c r="H221" s="128"/>
      <c r="I221" s="122"/>
    </row>
    <row r="222" spans="1:9" x14ac:dyDescent="0.25">
      <c r="A222" s="125">
        <f t="shared" si="3"/>
        <v>-220</v>
      </c>
      <c r="B222" s="126">
        <f xml:space="preserve"> TRUNC(RTD("cqg.rtd",,"StudyData", $K$2, "Bar", "", "Time", $J$2,$A222, $O$2, "", "","False"))</f>
        <v>38261</v>
      </c>
      <c r="C222" s="127">
        <f xml:space="preserve"> RTD("cqg.rtd",,"StudyData", $K$2, "Bar", "", "Open", $J$2, $A222, $O$2,$N$2,,$L$2,$M$2)</f>
        <v>205.5</v>
      </c>
      <c r="D222" s="127">
        <f xml:space="preserve"> RTD("cqg.rtd",,"StudyData", $K$2, "Bar", "", "High", $J$2, $A222, $O$2,$N$2,,$L$2,$M$2)</f>
        <v>209.5</v>
      </c>
      <c r="E222" s="127">
        <f xml:space="preserve"> RTD("cqg.rtd",,"StudyData", $K$2, "Bar", "", "Low", $J$2, $A222, $O$2,$N$2,,$L$2,$M$2)</f>
        <v>197</v>
      </c>
      <c r="F222" s="127">
        <f xml:space="preserve"> RTD("cqg.rtd",,"StudyData", $K$2, "Bar", "", "Close", $J$2, $A222, $O$2,$N$2,,$L$2,$M$2)</f>
        <v>202.5</v>
      </c>
      <c r="H222" s="128"/>
      <c r="I222" s="122"/>
    </row>
    <row r="223" spans="1:9" x14ac:dyDescent="0.25">
      <c r="A223" s="125">
        <f t="shared" si="3"/>
        <v>-221</v>
      </c>
      <c r="B223" s="126">
        <f xml:space="preserve"> TRUNC(RTD("cqg.rtd",,"StudyData", $K$2, "Bar", "", "Time", $J$2,$A223, $O$2, "", "","False"))</f>
        <v>38231</v>
      </c>
      <c r="C223" s="127">
        <f xml:space="preserve"> RTD("cqg.rtd",,"StudyData", $K$2, "Bar", "", "Open", $J$2, $A223, $O$2,$N$2,,$L$2,$M$2)</f>
        <v>237</v>
      </c>
      <c r="D223" s="127">
        <f xml:space="preserve"> RTD("cqg.rtd",,"StudyData", $K$2, "Bar", "", "High", $J$2, $A223, $O$2,$N$2,,$L$2,$M$2)</f>
        <v>245</v>
      </c>
      <c r="E223" s="127">
        <f xml:space="preserve"> RTD("cqg.rtd",,"StudyData", $K$2, "Bar", "", "Low", $J$2, $A223, $O$2,$N$2,,$L$2,$M$2)</f>
        <v>204</v>
      </c>
      <c r="F223" s="127">
        <f xml:space="preserve"> RTD("cqg.rtd",,"StudyData", $K$2, "Bar", "", "Close", $J$2, $A223, $O$2,$N$2,,$L$2,$M$2)</f>
        <v>205.5</v>
      </c>
      <c r="H223" s="128"/>
      <c r="I223" s="122"/>
    </row>
    <row r="224" spans="1:9" x14ac:dyDescent="0.25">
      <c r="A224" s="125">
        <f t="shared" si="3"/>
        <v>-222</v>
      </c>
      <c r="B224" s="126">
        <f xml:space="preserve"> TRUNC(RTD("cqg.rtd",,"StudyData", $K$2, "Bar", "", "Time", $J$2,$A224, $O$2, "", "","False"))</f>
        <v>38201</v>
      </c>
      <c r="C224" s="127">
        <f xml:space="preserve"> RTD("cqg.rtd",,"StudyData", $K$2, "Bar", "", "Open", $J$2, $A224, $O$2,$N$2,,$L$2,$M$2)</f>
        <v>225.5</v>
      </c>
      <c r="D224" s="127">
        <f xml:space="preserve"> RTD("cqg.rtd",,"StudyData", $K$2, "Bar", "", "High", $J$2, $A224, $O$2,$N$2,,$L$2,$M$2)</f>
        <v>245.25</v>
      </c>
      <c r="E224" s="127">
        <f xml:space="preserve"> RTD("cqg.rtd",,"StudyData", $K$2, "Bar", "", "Low", $J$2, $A224, $O$2,$N$2,,$L$2,$M$2)</f>
        <v>225</v>
      </c>
      <c r="F224" s="127">
        <f xml:space="preserve"> RTD("cqg.rtd",,"StudyData", $K$2, "Bar", "", "Close", $J$2, $A224, $O$2,$N$2,,$L$2,$M$2)</f>
        <v>237.75</v>
      </c>
      <c r="H224" s="128"/>
      <c r="I224" s="122"/>
    </row>
    <row r="225" spans="1:10" x14ac:dyDescent="0.25">
      <c r="A225" s="125">
        <f t="shared" si="3"/>
        <v>-223</v>
      </c>
      <c r="B225" s="126">
        <f xml:space="preserve"> TRUNC(RTD("cqg.rtd",,"StudyData", $K$2, "Bar", "", "Time", $J$2,$A225, $O$2, "", "","False"))</f>
        <v>38169</v>
      </c>
      <c r="C225" s="127">
        <f xml:space="preserve"> RTD("cqg.rtd",,"StudyData", $K$2, "Bar", "", "Open", $J$2, $A225, $O$2,$N$2,,$L$2,$M$2)</f>
        <v>267.25</v>
      </c>
      <c r="D225" s="127">
        <f xml:space="preserve"> RTD("cqg.rtd",,"StudyData", $K$2, "Bar", "", "High", $J$2, $A225, $O$2,$N$2,,$L$2,$M$2)</f>
        <v>269.5</v>
      </c>
      <c r="E225" s="127">
        <f xml:space="preserve"> RTD("cqg.rtd",,"StudyData", $K$2, "Bar", "", "Low", $J$2, $A225, $O$2,$N$2,,$L$2,$M$2)</f>
        <v>225</v>
      </c>
      <c r="F225" s="127">
        <f xml:space="preserve"> RTD("cqg.rtd",,"StudyData", $K$2, "Bar", "", "Close", $J$2, $A225, $O$2,$N$2,,$L$2,$M$2)</f>
        <v>225.5</v>
      </c>
      <c r="H225" s="128"/>
      <c r="I225" s="122"/>
    </row>
    <row r="226" spans="1:10" x14ac:dyDescent="0.25">
      <c r="A226" s="125">
        <f t="shared" si="3"/>
        <v>-224</v>
      </c>
      <c r="B226" s="126">
        <f xml:space="preserve"> TRUNC(RTD("cqg.rtd",,"StudyData", $K$2, "Bar", "", "Time", $J$2,$A226, $O$2, "", "","False"))</f>
        <v>38139</v>
      </c>
      <c r="C226" s="127">
        <f xml:space="preserve"> RTD("cqg.rtd",,"StudyData", $K$2, "Bar", "", "Open", $J$2, $A226, $O$2,$N$2,,$L$2,$M$2)</f>
        <v>302.5</v>
      </c>
      <c r="D226" s="127">
        <f xml:space="preserve"> RTD("cqg.rtd",,"StudyData", $K$2, "Bar", "", "High", $J$2, $A226, $O$2,$N$2,,$L$2,$M$2)</f>
        <v>322</v>
      </c>
      <c r="E226" s="127">
        <f xml:space="preserve"> RTD("cqg.rtd",,"StudyData", $K$2, "Bar", "", "Low", $J$2, $A226, $O$2,$N$2,,$L$2,$M$2)</f>
        <v>264.75</v>
      </c>
      <c r="F226" s="127">
        <f xml:space="preserve"> RTD("cqg.rtd",,"StudyData", $K$2, "Bar", "", "Close", $J$2, $A226, $O$2,$N$2,,$L$2,$M$2)</f>
        <v>267</v>
      </c>
      <c r="H226" s="128"/>
      <c r="I226" s="122"/>
    </row>
    <row r="227" spans="1:10" x14ac:dyDescent="0.25">
      <c r="A227" s="125">
        <f t="shared" si="3"/>
        <v>-225</v>
      </c>
      <c r="B227" s="126">
        <f xml:space="preserve"> TRUNC(RTD("cqg.rtd",,"StudyData", $K$2, "Bar", "", "Time", $J$2,$A227, $O$2, "", "","False"))</f>
        <v>38110</v>
      </c>
      <c r="C227" s="127">
        <f xml:space="preserve"> RTD("cqg.rtd",,"StudyData", $K$2, "Bar", "", "Open", $J$2, $A227, $O$2,$N$2,,$L$2,$M$2)</f>
        <v>317.5</v>
      </c>
      <c r="D227" s="127">
        <f xml:space="preserve"> RTD("cqg.rtd",,"StudyData", $K$2, "Bar", "", "High", $J$2, $A227, $O$2,$N$2,,$L$2,$M$2)</f>
        <v>322.25</v>
      </c>
      <c r="E227" s="127">
        <f xml:space="preserve"> RTD("cqg.rtd",,"StudyData", $K$2, "Bar", "", "Low", $J$2, $A227, $O$2,$N$2,,$L$2,$M$2)</f>
        <v>278</v>
      </c>
      <c r="F227" s="127">
        <f xml:space="preserve"> RTD("cqg.rtd",,"StudyData", $K$2, "Bar", "", "Close", $J$2, $A227, $O$2,$N$2,,$L$2,$M$2)</f>
        <v>297.25</v>
      </c>
      <c r="H227" s="128"/>
      <c r="I227" s="122"/>
    </row>
    <row r="228" spans="1:10" x14ac:dyDescent="0.25">
      <c r="A228" s="125">
        <f t="shared" si="3"/>
        <v>-226</v>
      </c>
      <c r="B228" s="126">
        <f xml:space="preserve"> TRUNC(RTD("cqg.rtd",,"StudyData", $K$2, "Bar", "", "Time", $J$2,$A228, $O$2, "", "","False"))</f>
        <v>38078</v>
      </c>
      <c r="C228" s="127">
        <f xml:space="preserve"> RTD("cqg.rtd",,"StudyData", $K$2, "Bar", "", "Open", $J$2, $A228, $O$2,$N$2,,$L$2,$M$2)</f>
        <v>319.75</v>
      </c>
      <c r="D228" s="127">
        <f xml:space="preserve"> RTD("cqg.rtd",,"StudyData", $K$2, "Bar", "", "High", $J$2, $A228, $O$2,$N$2,,$L$2,$M$2)</f>
        <v>337.5</v>
      </c>
      <c r="E228" s="127">
        <f xml:space="preserve"> RTD("cqg.rtd",,"StudyData", $K$2, "Bar", "", "Low", $J$2, $A228, $O$2,$N$2,,$L$2,$M$2)</f>
        <v>297.5</v>
      </c>
      <c r="F228" s="127">
        <f xml:space="preserve"> RTD("cqg.rtd",,"StudyData", $K$2, "Bar", "", "Close", $J$2, $A228, $O$2,$N$2,,$L$2,$M$2)</f>
        <v>317.25</v>
      </c>
      <c r="H228" s="128"/>
      <c r="I228" s="122"/>
    </row>
    <row r="229" spans="1:10" x14ac:dyDescent="0.25">
      <c r="A229" s="125">
        <f t="shared" si="3"/>
        <v>-227</v>
      </c>
      <c r="B229" s="126">
        <f xml:space="preserve"> TRUNC(RTD("cqg.rtd",,"StudyData", $K$2, "Bar", "", "Time", $J$2,$A229, $O$2, "", "","False"))</f>
        <v>38047</v>
      </c>
      <c r="C229" s="127">
        <f xml:space="preserve"> RTD("cqg.rtd",,"StudyData", $K$2, "Bar", "", "Open", $J$2, $A229, $O$2,$N$2,,$L$2,$M$2)</f>
        <v>303</v>
      </c>
      <c r="D229" s="127">
        <f xml:space="preserve"> RTD("cqg.rtd",,"StudyData", $K$2, "Bar", "", "High", $J$2, $A229, $O$2,$N$2,,$L$2,$M$2)</f>
        <v>321.75</v>
      </c>
      <c r="E229" s="127">
        <f xml:space="preserve"> RTD("cqg.rtd",,"StudyData", $K$2, "Bar", "", "Low", $J$2, $A229, $O$2,$N$2,,$L$2,$M$2)</f>
        <v>291</v>
      </c>
      <c r="F229" s="127">
        <f xml:space="preserve"> RTD("cqg.rtd",,"StudyData", $K$2, "Bar", "", "Close", $J$2, $A229, $O$2,$N$2,,$L$2,$M$2)</f>
        <v>320</v>
      </c>
      <c r="H229" s="128"/>
      <c r="I229" s="122"/>
    </row>
    <row r="230" spans="1:10" x14ac:dyDescent="0.25">
      <c r="A230" s="125">
        <f t="shared" si="3"/>
        <v>-228</v>
      </c>
      <c r="B230" s="126">
        <f xml:space="preserve"> TRUNC(RTD("cqg.rtd",,"StudyData", $K$2, "Bar", "", "Time", $J$2,$A230, $O$2, "", "","False"))</f>
        <v>38019</v>
      </c>
      <c r="C230" s="127">
        <f xml:space="preserve"> RTD("cqg.rtd",,"StudyData", $K$2, "Bar", "", "Open", $J$2, $A230, $O$2,$N$2,,$L$2,$M$2)</f>
        <v>274.75</v>
      </c>
      <c r="D230" s="127">
        <f xml:space="preserve"> RTD("cqg.rtd",,"StudyData", $K$2, "Bar", "", "High", $J$2, $A230, $O$2,$N$2,,$L$2,$M$2)</f>
        <v>304.75</v>
      </c>
      <c r="E230" s="127">
        <f xml:space="preserve"> RTD("cqg.rtd",,"StudyData", $K$2, "Bar", "", "Low", $J$2, $A230, $O$2,$N$2,,$L$2,$M$2)</f>
        <v>268.75</v>
      </c>
      <c r="F230" s="127">
        <f xml:space="preserve"> RTD("cqg.rtd",,"StudyData", $K$2, "Bar", "", "Close", $J$2, $A230, $O$2,$N$2,,$L$2,$M$2)</f>
        <v>303</v>
      </c>
      <c r="H230" s="128"/>
      <c r="I230" s="122"/>
    </row>
    <row r="231" spans="1:10" x14ac:dyDescent="0.25">
      <c r="A231" s="125">
        <f t="shared" si="3"/>
        <v>-229</v>
      </c>
      <c r="B231" s="126">
        <f xml:space="preserve"> TRUNC(RTD("cqg.rtd",,"StudyData", $K$2, "Bar", "", "Time", $J$2,$A231, $O$2, "", "","False"))</f>
        <v>37988</v>
      </c>
      <c r="C231" s="127">
        <f xml:space="preserve"> RTD("cqg.rtd",,"StudyData", $K$2, "Bar", "", "Open", $J$2, $A231, $O$2,$N$2,,$L$2,$M$2)</f>
        <v>246</v>
      </c>
      <c r="D231" s="127">
        <f xml:space="preserve"> RTD("cqg.rtd",,"StudyData", $K$2, "Bar", "", "High", $J$2, $A231, $O$2,$N$2,,$L$2,$M$2)</f>
        <v>281.5</v>
      </c>
      <c r="E231" s="127">
        <f xml:space="preserve"> RTD("cqg.rtd",,"StudyData", $K$2, "Bar", "", "Low", $J$2, $A231, $O$2,$N$2,,$L$2,$M$2)</f>
        <v>245.75</v>
      </c>
      <c r="F231" s="127">
        <f xml:space="preserve"> RTD("cqg.rtd",,"StudyData", $K$2, "Bar", "", "Close", $J$2, $A231, $O$2,$N$2,,$L$2,$M$2)</f>
        <v>276.25</v>
      </c>
      <c r="H231" s="128"/>
      <c r="I231" s="122"/>
      <c r="J231" s="122"/>
    </row>
    <row r="232" spans="1:10" x14ac:dyDescent="0.25">
      <c r="A232" s="125">
        <f t="shared" si="3"/>
        <v>-230</v>
      </c>
      <c r="B232" s="126">
        <f xml:space="preserve"> TRUNC(RTD("cqg.rtd",,"StudyData", $K$2, "Bar", "", "Time", $J$2,$A232, $O$2, "", "","False"))</f>
        <v>37956</v>
      </c>
      <c r="C232" s="127">
        <f xml:space="preserve"> RTD("cqg.rtd",,"StudyData", $K$2, "Bar", "", "Open", $J$2, $A232, $O$2,$N$2,,$L$2,$M$2)</f>
        <v>250.75</v>
      </c>
      <c r="D232" s="127">
        <f xml:space="preserve"> RTD("cqg.rtd",,"StudyData", $K$2, "Bar", "", "High", $J$2, $A232, $O$2,$N$2,,$L$2,$M$2)</f>
        <v>254.5</v>
      </c>
      <c r="E232" s="127">
        <f xml:space="preserve"> RTD("cqg.rtd",,"StudyData", $K$2, "Bar", "", "Low", $J$2, $A232, $O$2,$N$2,,$L$2,$M$2)</f>
        <v>229</v>
      </c>
      <c r="F232" s="127">
        <f xml:space="preserve"> RTD("cqg.rtd",,"StudyData", $K$2, "Bar", "", "Close", $J$2, $A232, $O$2,$N$2,,$L$2,$M$2)</f>
        <v>246</v>
      </c>
      <c r="H232" s="128"/>
      <c r="I232" s="122"/>
    </row>
    <row r="233" spans="1:10" x14ac:dyDescent="0.25">
      <c r="A233" s="125">
        <f t="shared" si="3"/>
        <v>-231</v>
      </c>
      <c r="B233" s="126">
        <f xml:space="preserve"> TRUNC(RTD("cqg.rtd",,"StudyData", $K$2, "Bar", "", "Time", $J$2,$A233, $O$2, "", "","False"))</f>
        <v>37928</v>
      </c>
      <c r="C233" s="127">
        <f xml:space="preserve"> RTD("cqg.rtd",,"StudyData", $K$2, "Bar", "", "Open", $J$2, $A233, $O$2,$N$2,,$L$2,$M$2)</f>
        <v>246</v>
      </c>
      <c r="D233" s="127">
        <f xml:space="preserve"> RTD("cqg.rtd",,"StudyData", $K$2, "Bar", "", "High", $J$2, $A233, $O$2,$N$2,,$L$2,$M$2)</f>
        <v>249.75</v>
      </c>
      <c r="E233" s="127">
        <f xml:space="preserve"> RTD("cqg.rtd",,"StudyData", $K$2, "Bar", "", "Low", $J$2, $A233, $O$2,$N$2,,$L$2,$M$2)</f>
        <v>229</v>
      </c>
      <c r="F233" s="127">
        <f xml:space="preserve"> RTD("cqg.rtd",,"StudyData", $K$2, "Bar", "", "Close", $J$2, $A233, $O$2,$N$2,,$L$2,$M$2)</f>
        <v>248.75</v>
      </c>
      <c r="H233" s="128"/>
      <c r="I233" s="122"/>
    </row>
    <row r="234" spans="1:10" x14ac:dyDescent="0.25">
      <c r="A234" s="125">
        <f t="shared" si="3"/>
        <v>-232</v>
      </c>
      <c r="B234" s="126">
        <f xml:space="preserve"> TRUNC(RTD("cqg.rtd",,"StudyData", $K$2, "Bar", "", "Time", $J$2,$A234, $O$2, "", "","False"))</f>
        <v>37895</v>
      </c>
      <c r="C234" s="127">
        <f xml:space="preserve"> RTD("cqg.rtd",,"StudyData", $K$2, "Bar", "", "Open", $J$2, $A234, $O$2,$N$2,,$L$2,$M$2)</f>
        <v>220.25</v>
      </c>
      <c r="D234" s="127">
        <f xml:space="preserve"> RTD("cqg.rtd",,"StudyData", $K$2, "Bar", "", "High", $J$2, $A234, $O$2,$N$2,,$L$2,$M$2)</f>
        <v>251</v>
      </c>
      <c r="E234" s="127">
        <f xml:space="preserve"> RTD("cqg.rtd",,"StudyData", $K$2, "Bar", "", "Low", $J$2, $A234, $O$2,$N$2,,$L$2,$M$2)</f>
        <v>213.25</v>
      </c>
      <c r="F234" s="127">
        <f xml:space="preserve"> RTD("cqg.rtd",,"StudyData", $K$2, "Bar", "", "Close", $J$2, $A234, $O$2,$N$2,,$L$2,$M$2)</f>
        <v>247.25</v>
      </c>
      <c r="H234" s="128"/>
      <c r="I234" s="122"/>
    </row>
    <row r="235" spans="1:10" x14ac:dyDescent="0.25">
      <c r="A235" s="125">
        <f t="shared" si="3"/>
        <v>-233</v>
      </c>
      <c r="B235" s="126">
        <f xml:space="preserve"> TRUNC(RTD("cqg.rtd",,"StudyData", $K$2, "Bar", "", "Time", $J$2,$A235, $O$2, "", "","False"))</f>
        <v>37866</v>
      </c>
      <c r="C235" s="127">
        <f xml:space="preserve"> RTD("cqg.rtd",,"StudyData", $K$2, "Bar", "", "Open", $J$2, $A235, $O$2,$N$2,,$L$2,$M$2)</f>
        <v>238.5</v>
      </c>
      <c r="D235" s="127">
        <f xml:space="preserve"> RTD("cqg.rtd",,"StudyData", $K$2, "Bar", "", "High", $J$2, $A235, $O$2,$N$2,,$L$2,$M$2)</f>
        <v>247.25</v>
      </c>
      <c r="E235" s="127">
        <f xml:space="preserve"> RTD("cqg.rtd",,"StudyData", $K$2, "Bar", "", "Low", $J$2, $A235, $O$2,$N$2,,$L$2,$M$2)</f>
        <v>220</v>
      </c>
      <c r="F235" s="127">
        <f xml:space="preserve"> RTD("cqg.rtd",,"StudyData", $K$2, "Bar", "", "Close", $J$2, $A235, $O$2,$N$2,,$L$2,$M$2)</f>
        <v>220.25</v>
      </c>
      <c r="H235" s="128"/>
      <c r="I235" s="122"/>
    </row>
    <row r="236" spans="1:10" x14ac:dyDescent="0.25">
      <c r="A236" s="125">
        <f t="shared" si="3"/>
        <v>-234</v>
      </c>
      <c r="B236" s="126">
        <f xml:space="preserve"> TRUNC(RTD("cqg.rtd",,"StudyData", $K$2, "Bar", "", "Time", $J$2,$A236, $O$2, "", "","False"))</f>
        <v>37834</v>
      </c>
      <c r="C236" s="127">
        <f xml:space="preserve"> RTD("cqg.rtd",,"StudyData", $K$2, "Bar", "", "Open", $J$2, $A236, $O$2,$N$2,,$L$2,$M$2)</f>
        <v>212.25</v>
      </c>
      <c r="D236" s="127">
        <f xml:space="preserve"> RTD("cqg.rtd",,"StudyData", $K$2, "Bar", "", "High", $J$2, $A236, $O$2,$N$2,,$L$2,$M$2)</f>
        <v>243.25</v>
      </c>
      <c r="E236" s="127">
        <f xml:space="preserve"> RTD("cqg.rtd",,"StudyData", $K$2, "Bar", "", "Low", $J$2, $A236, $O$2,$N$2,,$L$2,$M$2)</f>
        <v>212</v>
      </c>
      <c r="F236" s="127">
        <f xml:space="preserve"> RTD("cqg.rtd",,"StudyData", $K$2, "Bar", "", "Close", $J$2, $A236, $O$2,$N$2,,$L$2,$M$2)</f>
        <v>241.75</v>
      </c>
      <c r="H236" s="128"/>
      <c r="I236" s="122"/>
    </row>
    <row r="237" spans="1:10" x14ac:dyDescent="0.25">
      <c r="A237" s="125">
        <f t="shared" si="3"/>
        <v>-235</v>
      </c>
      <c r="B237" s="126">
        <f xml:space="preserve"> TRUNC(RTD("cqg.rtd",,"StudyData", $K$2, "Bar", "", "Time", $J$2,$A237, $O$2, "", "","False"))</f>
        <v>37803</v>
      </c>
      <c r="C237" s="127">
        <f xml:space="preserve"> RTD("cqg.rtd",,"StudyData", $K$2, "Bar", "", "Open", $J$2, $A237, $O$2,$N$2,,$L$2,$M$2)</f>
        <v>223.75</v>
      </c>
      <c r="D237" s="127">
        <f xml:space="preserve"> RTD("cqg.rtd",,"StudyData", $K$2, "Bar", "", "High", $J$2, $A237, $O$2,$N$2,,$L$2,$M$2)</f>
        <v>226</v>
      </c>
      <c r="E237" s="127">
        <f xml:space="preserve"> RTD("cqg.rtd",,"StudyData", $K$2, "Bar", "", "Low", $J$2, $A237, $O$2,$N$2,,$L$2,$M$2)</f>
        <v>209.5</v>
      </c>
      <c r="F237" s="127">
        <f xml:space="preserve"> RTD("cqg.rtd",,"StudyData", $K$2, "Bar", "", "Close", $J$2, $A237, $O$2,$N$2,,$L$2,$M$2)</f>
        <v>212</v>
      </c>
      <c r="H237" s="128"/>
      <c r="I237" s="122"/>
    </row>
    <row r="238" spans="1:10" x14ac:dyDescent="0.25">
      <c r="A238" s="125">
        <f t="shared" si="3"/>
        <v>-236</v>
      </c>
      <c r="B238" s="126">
        <f xml:space="preserve"> TRUNC(RTD("cqg.rtd",,"StudyData", $K$2, "Bar", "", "Time", $J$2,$A238, $O$2, "", "","False"))</f>
        <v>37774</v>
      </c>
      <c r="C238" s="127">
        <f xml:space="preserve"> RTD("cqg.rtd",,"StudyData", $K$2, "Bar", "", "Open", $J$2, $A238, $O$2,$N$2,,$L$2,$M$2)</f>
        <v>243.25</v>
      </c>
      <c r="D238" s="127">
        <f xml:space="preserve"> RTD("cqg.rtd",,"StudyData", $K$2, "Bar", "", "High", $J$2, $A238, $O$2,$N$2,,$L$2,$M$2)</f>
        <v>248.25</v>
      </c>
      <c r="E238" s="127">
        <f xml:space="preserve"> RTD("cqg.rtd",,"StudyData", $K$2, "Bar", "", "Low", $J$2, $A238, $O$2,$N$2,,$L$2,$M$2)</f>
        <v>223</v>
      </c>
      <c r="F238" s="127">
        <f xml:space="preserve"> RTD("cqg.rtd",,"StudyData", $K$2, "Bar", "", "Close", $J$2, $A238, $O$2,$N$2,,$L$2,$M$2)</f>
        <v>223.75</v>
      </c>
      <c r="H238" s="128"/>
      <c r="I238" s="122"/>
    </row>
    <row r="239" spans="1:10" x14ac:dyDescent="0.25">
      <c r="A239" s="125">
        <f t="shared" si="3"/>
        <v>-237</v>
      </c>
      <c r="B239" s="126">
        <f xml:space="preserve"> TRUNC(RTD("cqg.rtd",,"StudyData", $K$2, "Bar", "", "Time", $J$2,$A239, $O$2, "", "","False"))</f>
        <v>37742</v>
      </c>
      <c r="C239" s="127">
        <f xml:space="preserve"> RTD("cqg.rtd",,"StudyData", $K$2, "Bar", "", "Open", $J$2, $A239, $O$2,$N$2,,$L$2,$M$2)</f>
        <v>231</v>
      </c>
      <c r="D239" s="127">
        <f xml:space="preserve"> RTD("cqg.rtd",,"StudyData", $K$2, "Bar", "", "High", $J$2, $A239, $O$2,$N$2,,$L$2,$M$2)</f>
        <v>259</v>
      </c>
      <c r="E239" s="127">
        <f xml:space="preserve"> RTD("cqg.rtd",,"StudyData", $K$2, "Bar", "", "Low", $J$2, $A239, $O$2,$N$2,,$L$2,$M$2)</f>
        <v>230.25</v>
      </c>
      <c r="F239" s="127">
        <f xml:space="preserve"> RTD("cqg.rtd",,"StudyData", $K$2, "Bar", "", "Close", $J$2, $A239, $O$2,$N$2,,$L$2,$M$2)</f>
        <v>244.25</v>
      </c>
      <c r="H239" s="128"/>
      <c r="I239" s="122"/>
    </row>
    <row r="240" spans="1:10" x14ac:dyDescent="0.25">
      <c r="A240" s="125">
        <f t="shared" si="3"/>
        <v>-238</v>
      </c>
      <c r="B240" s="126">
        <f xml:space="preserve"> TRUNC(RTD("cqg.rtd",,"StudyData", $K$2, "Bar", "", "Time", $J$2,$A240, $O$2, "", "","False"))</f>
        <v>37712</v>
      </c>
      <c r="C240" s="127">
        <f xml:space="preserve"> RTD("cqg.rtd",,"StudyData", $K$2, "Bar", "", "Open", $J$2, $A240, $O$2,$N$2,,$L$2,$M$2)</f>
        <v>236.25</v>
      </c>
      <c r="D240" s="127">
        <f xml:space="preserve"> RTD("cqg.rtd",,"StudyData", $K$2, "Bar", "", "High", $J$2, $A240, $O$2,$N$2,,$L$2,$M$2)</f>
        <v>245.25</v>
      </c>
      <c r="E240" s="127">
        <f xml:space="preserve"> RTD("cqg.rtd",,"StudyData", $K$2, "Bar", "", "Low", $J$2, $A240, $O$2,$N$2,,$L$2,$M$2)</f>
        <v>229.5</v>
      </c>
      <c r="F240" s="127">
        <f xml:space="preserve"> RTD("cqg.rtd",,"StudyData", $K$2, "Bar", "", "Close", $J$2, $A240, $O$2,$N$2,,$L$2,$M$2)</f>
        <v>231.25</v>
      </c>
      <c r="H240" s="128"/>
      <c r="I240" s="122"/>
    </row>
    <row r="241" spans="1:9" x14ac:dyDescent="0.25">
      <c r="A241" s="125">
        <f t="shared" si="3"/>
        <v>-239</v>
      </c>
      <c r="B241" s="126">
        <f xml:space="preserve"> TRUNC(RTD("cqg.rtd",,"StudyData", $K$2, "Bar", "", "Time", $J$2,$A241, $O$2, "", "","False"))</f>
        <v>37683</v>
      </c>
      <c r="C241" s="127">
        <f xml:space="preserve"> RTD("cqg.rtd",,"StudyData", $K$2, "Bar", "", "Open", $J$2, $A241, $O$2,$N$2,,$L$2,$M$2)</f>
        <v>234</v>
      </c>
      <c r="D241" s="127">
        <f xml:space="preserve"> RTD("cqg.rtd",,"StudyData", $K$2, "Bar", "", "High", $J$2, $A241, $O$2,$N$2,,$L$2,$M$2)</f>
        <v>241.25</v>
      </c>
      <c r="E241" s="127">
        <f xml:space="preserve"> RTD("cqg.rtd",,"StudyData", $K$2, "Bar", "", "Low", $J$2, $A241, $O$2,$N$2,,$L$2,$M$2)</f>
        <v>227.25</v>
      </c>
      <c r="F241" s="127">
        <f xml:space="preserve"> RTD("cqg.rtd",,"StudyData", $K$2, "Bar", "", "Close", $J$2, $A241, $O$2,$N$2,,$L$2,$M$2)</f>
        <v>236.5</v>
      </c>
      <c r="H241" s="128"/>
      <c r="I241" s="122"/>
    </row>
    <row r="242" spans="1:9" x14ac:dyDescent="0.25">
      <c r="A242" s="125">
        <f t="shared" si="3"/>
        <v>-240</v>
      </c>
      <c r="B242" s="126">
        <f xml:space="preserve"> TRUNC(RTD("cqg.rtd",,"StudyData", $K$2, "Bar", "", "Time", $J$2,$A242, $O$2, "", "","False"))</f>
        <v>37655</v>
      </c>
      <c r="C242" s="127">
        <f xml:space="preserve"> RTD("cqg.rtd",,"StudyData", $K$2, "Bar", "", "Open", $J$2, $A242, $O$2,$N$2,,$L$2,$M$2)</f>
        <v>237.25</v>
      </c>
      <c r="D242" s="127">
        <f xml:space="preserve"> RTD("cqg.rtd",,"StudyData", $K$2, "Bar", "", "High", $J$2, $A242, $O$2,$N$2,,$L$2,$M$2)</f>
        <v>243</v>
      </c>
      <c r="E242" s="127">
        <f xml:space="preserve"> RTD("cqg.rtd",,"StudyData", $K$2, "Bar", "", "Low", $J$2, $A242, $O$2,$N$2,,$L$2,$M$2)</f>
        <v>230.5</v>
      </c>
      <c r="F242" s="127">
        <f xml:space="preserve"> RTD("cqg.rtd",,"StudyData", $K$2, "Bar", "", "Close", $J$2, $A242, $O$2,$N$2,,$L$2,$M$2)</f>
        <v>233.25</v>
      </c>
      <c r="H242" s="128"/>
      <c r="I242" s="122"/>
    </row>
    <row r="243" spans="1:9" x14ac:dyDescent="0.25">
      <c r="A243" s="125">
        <f t="shared" si="3"/>
        <v>-241</v>
      </c>
      <c r="B243" s="126">
        <f xml:space="preserve"> TRUNC(RTD("cqg.rtd",,"StudyData", $K$2, "Bar", "", "Time", $J$2,$A243, $O$2, "", "","False"))</f>
        <v>37623</v>
      </c>
      <c r="C243" s="127">
        <f xml:space="preserve"> RTD("cqg.rtd",,"StudyData", $K$2, "Bar", "", "Open", $J$2, $A243, $O$2,$N$2,,$L$2,$M$2)</f>
        <v>235.75</v>
      </c>
      <c r="D243" s="127">
        <f xml:space="preserve"> RTD("cqg.rtd",,"StudyData", $K$2, "Bar", "", "High", $J$2, $A243, $O$2,$N$2,,$L$2,$M$2)</f>
        <v>246</v>
      </c>
      <c r="E243" s="127">
        <f xml:space="preserve"> RTD("cqg.rtd",,"StudyData", $K$2, "Bar", "", "Low", $J$2, $A243, $O$2,$N$2,,$L$2,$M$2)</f>
        <v>228.5</v>
      </c>
      <c r="F243" s="127">
        <f xml:space="preserve"> RTD("cqg.rtd",,"StudyData", $K$2, "Bar", "", "Close", $J$2, $A243, $O$2,$N$2,,$L$2,$M$2)</f>
        <v>238.25</v>
      </c>
      <c r="H243" s="128"/>
      <c r="I243" s="122"/>
    </row>
    <row r="244" spans="1:9" x14ac:dyDescent="0.25">
      <c r="A244" s="125">
        <f t="shared" si="3"/>
        <v>-242</v>
      </c>
      <c r="B244" s="126">
        <f xml:space="preserve"> TRUNC(RTD("cqg.rtd",,"StudyData", $K$2, "Bar", "", "Time", $J$2,$A244, $O$2, "", "","False"))</f>
        <v>37592</v>
      </c>
      <c r="C244" s="127">
        <f xml:space="preserve"> RTD("cqg.rtd",,"StudyData", $K$2, "Bar", "", "Open", $J$2, $A244, $O$2,$N$2,,$L$2,$M$2)</f>
        <v>240.25</v>
      </c>
      <c r="D244" s="127">
        <f xml:space="preserve"> RTD("cqg.rtd",,"StudyData", $K$2, "Bar", "", "High", $J$2, $A244, $O$2,$N$2,,$L$2,$M$2)</f>
        <v>243.5</v>
      </c>
      <c r="E244" s="127">
        <f xml:space="preserve"> RTD("cqg.rtd",,"StudyData", $K$2, "Bar", "", "Low", $J$2, $A244, $O$2,$N$2,,$L$2,$M$2)</f>
        <v>235</v>
      </c>
      <c r="F244" s="127">
        <f xml:space="preserve"> RTD("cqg.rtd",,"StudyData", $K$2, "Bar", "", "Close", $J$2, $A244, $O$2,$N$2,,$L$2,$M$2)</f>
        <v>235.75</v>
      </c>
      <c r="H244" s="128"/>
      <c r="I244" s="122"/>
    </row>
    <row r="245" spans="1:9" x14ac:dyDescent="0.25">
      <c r="A245" s="125">
        <f t="shared" si="3"/>
        <v>-243</v>
      </c>
      <c r="B245" s="126">
        <f xml:space="preserve"> TRUNC(RTD("cqg.rtd",,"StudyData", $K$2, "Bar", "", "Time", $J$2,$A245, $O$2, "", "","False"))</f>
        <v>37561</v>
      </c>
      <c r="C245" s="127">
        <f xml:space="preserve"> RTD("cqg.rtd",,"StudyData", $K$2, "Bar", "", "Open", $J$2, $A245, $O$2,$N$2,,$L$2,$M$2)</f>
        <v>247.75</v>
      </c>
      <c r="D245" s="127">
        <f xml:space="preserve"> RTD("cqg.rtd",,"StudyData", $K$2, "Bar", "", "High", $J$2, $A245, $O$2,$N$2,,$L$2,$M$2)</f>
        <v>249.5</v>
      </c>
      <c r="E245" s="127">
        <f xml:space="preserve"> RTD("cqg.rtd",,"StudyData", $K$2, "Bar", "", "Low", $J$2, $A245, $O$2,$N$2,,$L$2,$M$2)</f>
        <v>234</v>
      </c>
      <c r="F245" s="127">
        <f xml:space="preserve"> RTD("cqg.rtd",,"StudyData", $K$2, "Bar", "", "Close", $J$2, $A245, $O$2,$N$2,,$L$2,$M$2)</f>
        <v>240.25</v>
      </c>
      <c r="H245" s="128"/>
      <c r="I245" s="122"/>
    </row>
    <row r="246" spans="1:9" x14ac:dyDescent="0.25">
      <c r="A246" s="125">
        <f t="shared" si="3"/>
        <v>-244</v>
      </c>
      <c r="B246" s="126">
        <f xml:space="preserve"> TRUNC(RTD("cqg.rtd",,"StudyData", $K$2, "Bar", "", "Time", $J$2,$A246, $O$2, "", "","False"))</f>
        <v>37530</v>
      </c>
      <c r="C246" s="127">
        <f xml:space="preserve"> RTD("cqg.rtd",,"StudyData", $K$2, "Bar", "", "Open", $J$2, $A246, $O$2,$N$2,,$L$2,$M$2)</f>
        <v>251.75</v>
      </c>
      <c r="D246" s="127">
        <f xml:space="preserve"> RTD("cqg.rtd",,"StudyData", $K$2, "Bar", "", "High", $J$2, $A246, $O$2,$N$2,,$L$2,$M$2)</f>
        <v>261.75</v>
      </c>
      <c r="E246" s="127">
        <f xml:space="preserve"> RTD("cqg.rtd",,"StudyData", $K$2, "Bar", "", "Low", $J$2, $A246, $O$2,$N$2,,$L$2,$M$2)</f>
        <v>243.25</v>
      </c>
      <c r="F246" s="127">
        <f xml:space="preserve"> RTD("cqg.rtd",,"StudyData", $K$2, "Bar", "", "Close", $J$2, $A246, $O$2,$N$2,,$L$2,$M$2)</f>
        <v>247.5</v>
      </c>
      <c r="H246" s="128"/>
      <c r="I246" s="122"/>
    </row>
    <row r="247" spans="1:9" x14ac:dyDescent="0.25">
      <c r="A247" s="125">
        <f t="shared" si="3"/>
        <v>-245</v>
      </c>
      <c r="B247" s="126">
        <f xml:space="preserve"> TRUNC(RTD("cqg.rtd",,"StudyData", $K$2, "Bar", "", "Time", $J$2,$A247, $O$2, "", "","False"))</f>
        <v>37502</v>
      </c>
      <c r="C247" s="127">
        <f xml:space="preserve"> RTD("cqg.rtd",,"StudyData", $K$2, "Bar", "", "Open", $J$2, $A247, $O$2,$N$2,,$L$2,$M$2)</f>
        <v>268.5</v>
      </c>
      <c r="D247" s="127">
        <f xml:space="preserve"> RTD("cqg.rtd",,"StudyData", $K$2, "Bar", "", "High", $J$2, $A247, $O$2,$N$2,,$L$2,$M$2)</f>
        <v>296</v>
      </c>
      <c r="E247" s="127">
        <f xml:space="preserve"> RTD("cqg.rtd",,"StudyData", $K$2, "Bar", "", "Low", $J$2, $A247, $O$2,$N$2,,$L$2,$M$2)</f>
        <v>249.5</v>
      </c>
      <c r="F247" s="127">
        <f xml:space="preserve"> RTD("cqg.rtd",,"StudyData", $K$2, "Bar", "", "Close", $J$2, $A247, $O$2,$N$2,,$L$2,$M$2)</f>
        <v>251.5</v>
      </c>
      <c r="H247" s="128"/>
      <c r="I247" s="122"/>
    </row>
    <row r="248" spans="1:9" x14ac:dyDescent="0.25">
      <c r="A248" s="125">
        <f t="shared" si="3"/>
        <v>-246</v>
      </c>
      <c r="B248" s="126">
        <f xml:space="preserve"> TRUNC(RTD("cqg.rtd",,"StudyData", $K$2, "Bar", "", "Time", $J$2,$A248, $O$2, "", "","False"))</f>
        <v>37469</v>
      </c>
      <c r="C248" s="127">
        <f xml:space="preserve"> RTD("cqg.rtd",,"StudyData", $K$2, "Bar", "", "Open", $J$2, $A248, $O$2,$N$2,,$L$2,$M$2)</f>
        <v>258</v>
      </c>
      <c r="D248" s="127">
        <f xml:space="preserve"> RTD("cqg.rtd",,"StudyData", $K$2, "Bar", "", "High", $J$2, $A248, $O$2,$N$2,,$L$2,$M$2)</f>
        <v>288.5</v>
      </c>
      <c r="E248" s="127">
        <f xml:space="preserve"> RTD("cqg.rtd",,"StudyData", $K$2, "Bar", "", "Low", $J$2, $A248, $O$2,$N$2,,$L$2,$M$2)</f>
        <v>253.25</v>
      </c>
      <c r="F248" s="127">
        <f xml:space="preserve"> RTD("cqg.rtd",,"StudyData", $K$2, "Bar", "", "Close", $J$2, $A248, $O$2,$N$2,,$L$2,$M$2)</f>
        <v>268</v>
      </c>
      <c r="H248" s="128"/>
      <c r="I248" s="122"/>
    </row>
    <row r="249" spans="1:9" x14ac:dyDescent="0.25">
      <c r="A249" s="125">
        <f t="shared" si="3"/>
        <v>-247</v>
      </c>
      <c r="B249" s="126">
        <f xml:space="preserve"> TRUNC(RTD("cqg.rtd",,"StudyData", $K$2, "Bar", "", "Time", $J$2,$A249, $O$2, "", "","False"))</f>
        <v>37438</v>
      </c>
      <c r="C249" s="127">
        <f xml:space="preserve"> RTD("cqg.rtd",,"StudyData", $K$2, "Bar", "", "Open", $J$2, $A249, $O$2,$N$2,,$L$2,$M$2)</f>
        <v>244</v>
      </c>
      <c r="D249" s="127">
        <f xml:space="preserve"> RTD("cqg.rtd",,"StudyData", $K$2, "Bar", "", "High", $J$2, $A249, $O$2,$N$2,,$L$2,$M$2)</f>
        <v>260</v>
      </c>
      <c r="E249" s="127">
        <f xml:space="preserve"> RTD("cqg.rtd",,"StudyData", $K$2, "Bar", "", "Low", $J$2, $A249, $O$2,$N$2,,$L$2,$M$2)</f>
        <v>229.75</v>
      </c>
      <c r="F249" s="127">
        <f xml:space="preserve"> RTD("cqg.rtd",,"StudyData", $K$2, "Bar", "", "Close", $J$2, $A249, $O$2,$N$2,,$L$2,$M$2)</f>
        <v>256.5</v>
      </c>
      <c r="H249" s="128"/>
      <c r="I249" s="122"/>
    </row>
    <row r="250" spans="1:9" x14ac:dyDescent="0.25">
      <c r="A250" s="125">
        <f t="shared" si="3"/>
        <v>-248</v>
      </c>
      <c r="B250" s="126">
        <f xml:space="preserve"> TRUNC(RTD("cqg.rtd",,"StudyData", $K$2, "Bar", "", "Time", $J$2,$A250, $O$2, "", "","False"))</f>
        <v>37410</v>
      </c>
      <c r="C250" s="127">
        <f xml:space="preserve"> RTD("cqg.rtd",,"StudyData", $K$2, "Bar", "", "Open", $J$2, $A250, $O$2,$N$2,,$L$2,$M$2)</f>
        <v>212</v>
      </c>
      <c r="D250" s="127">
        <f xml:space="preserve"> RTD("cqg.rtd",,"StudyData", $K$2, "Bar", "", "High", $J$2, $A250, $O$2,$N$2,,$L$2,$M$2)</f>
        <v>248</v>
      </c>
      <c r="E250" s="127">
        <f xml:space="preserve"> RTD("cqg.rtd",,"StudyData", $K$2, "Bar", "", "Low", $J$2, $A250, $O$2,$N$2,,$L$2,$M$2)</f>
        <v>204</v>
      </c>
      <c r="F250" s="127">
        <f xml:space="preserve"> RTD("cqg.rtd",,"StudyData", $K$2, "Bar", "", "Close", $J$2, $A250, $O$2,$N$2,,$L$2,$M$2)</f>
        <v>243.5</v>
      </c>
      <c r="H250" s="128"/>
      <c r="I250" s="122"/>
    </row>
    <row r="251" spans="1:9" x14ac:dyDescent="0.25">
      <c r="A251" s="125">
        <f t="shared" si="3"/>
        <v>-249</v>
      </c>
      <c r="B251" s="126">
        <f xml:space="preserve"> TRUNC(RTD("cqg.rtd",,"StudyData", $K$2, "Bar", "", "Time", $J$2,$A251, $O$2, "", "","False"))</f>
        <v>37377</v>
      </c>
      <c r="C251" s="127">
        <f xml:space="preserve"> RTD("cqg.rtd",,"StudyData", $K$2, "Bar", "", "Open", $J$2, $A251, $O$2,$N$2,,$L$2,$M$2)</f>
        <v>200.75</v>
      </c>
      <c r="D251" s="127">
        <f xml:space="preserve"> RTD("cqg.rtd",,"StudyData", $K$2, "Bar", "", "High", $J$2, $A251, $O$2,$N$2,,$L$2,$M$2)</f>
        <v>216.75</v>
      </c>
      <c r="E251" s="127">
        <f xml:space="preserve"> RTD("cqg.rtd",,"StudyData", $K$2, "Bar", "", "Low", $J$2, $A251, $O$2,$N$2,,$L$2,$M$2)</f>
        <v>198</v>
      </c>
      <c r="F251" s="127">
        <f xml:space="preserve"> RTD("cqg.rtd",,"StudyData", $K$2, "Bar", "", "Close", $J$2, $A251, $O$2,$N$2,,$L$2,$M$2)</f>
        <v>214</v>
      </c>
      <c r="H251" s="128"/>
      <c r="I251" s="122"/>
    </row>
    <row r="252" spans="1:9" x14ac:dyDescent="0.25">
      <c r="A252" s="125">
        <f t="shared" si="3"/>
        <v>-250</v>
      </c>
      <c r="B252" s="126">
        <f xml:space="preserve"> TRUNC(RTD("cqg.rtd",,"StudyData", $K$2, "Bar", "", "Time", $J$2,$A252, $O$2, "", "","False"))</f>
        <v>37347</v>
      </c>
      <c r="C252" s="127">
        <f xml:space="preserve"> RTD("cqg.rtd",,"StudyData", $K$2, "Bar", "", "Open", $J$2, $A252, $O$2,$N$2,,$L$2,$M$2)</f>
        <v>202.5</v>
      </c>
      <c r="D252" s="127">
        <f xml:space="preserve"> RTD("cqg.rtd",,"StudyData", $K$2, "Bar", "", "High", $J$2, $A252, $O$2,$N$2,,$L$2,$M$2)</f>
        <v>205.5</v>
      </c>
      <c r="E252" s="127">
        <f xml:space="preserve"> RTD("cqg.rtd",,"StudyData", $K$2, "Bar", "", "Low", $J$2, $A252, $O$2,$N$2,,$L$2,$M$2)</f>
        <v>193.25</v>
      </c>
      <c r="F252" s="127">
        <f xml:space="preserve"> RTD("cqg.rtd",,"StudyData", $K$2, "Bar", "", "Close", $J$2, $A252, $O$2,$N$2,,$L$2,$M$2)</f>
        <v>200.5</v>
      </c>
      <c r="H252" s="128"/>
      <c r="I252" s="122"/>
    </row>
    <row r="253" spans="1:9" x14ac:dyDescent="0.25">
      <c r="A253" s="125">
        <f t="shared" si="3"/>
        <v>-251</v>
      </c>
      <c r="B253" s="126">
        <f xml:space="preserve"> TRUNC(RTD("cqg.rtd",,"StudyData", $K$2, "Bar", "", "Time", $J$2,$A253, $O$2, "", "","False"))</f>
        <v>37316</v>
      </c>
      <c r="C253" s="127">
        <f xml:space="preserve"> RTD("cqg.rtd",,"StudyData", $K$2, "Bar", "", "Open", $J$2, $A253, $O$2,$N$2,,$L$2,$M$2)</f>
        <v>200</v>
      </c>
      <c r="D253" s="127">
        <f xml:space="preserve"> RTD("cqg.rtd",,"StudyData", $K$2, "Bar", "", "High", $J$2, $A253, $O$2,$N$2,,$L$2,$M$2)</f>
        <v>212.25</v>
      </c>
      <c r="E253" s="127">
        <f xml:space="preserve"> RTD("cqg.rtd",,"StudyData", $K$2, "Bar", "", "Low", $J$2, $A253, $O$2,$N$2,,$L$2,$M$2)</f>
        <v>198.75</v>
      </c>
      <c r="F253" s="127">
        <f xml:space="preserve"> RTD("cqg.rtd",,"StudyData", $K$2, "Bar", "", "Close", $J$2, $A253, $O$2,$N$2,,$L$2,$M$2)</f>
        <v>202.5</v>
      </c>
      <c r="H253" s="128"/>
      <c r="I253" s="122"/>
    </row>
    <row r="254" spans="1:9" x14ac:dyDescent="0.25">
      <c r="A254" s="125">
        <f t="shared" si="3"/>
        <v>-252</v>
      </c>
      <c r="B254" s="126">
        <f xml:space="preserve"> TRUNC(RTD("cqg.rtd",,"StudyData", $K$2, "Bar", "", "Time", $J$2,$A254, $O$2, "", "","False"))</f>
        <v>37288</v>
      </c>
      <c r="C254" s="127">
        <f xml:space="preserve"> RTD("cqg.rtd",,"StudyData", $K$2, "Bar", "", "Open", $J$2, $A254, $O$2,$N$2,,$L$2,$M$2)</f>
        <v>205.75</v>
      </c>
      <c r="D254" s="127">
        <f xml:space="preserve"> RTD("cqg.rtd",,"StudyData", $K$2, "Bar", "", "High", $J$2, $A254, $O$2,$N$2,,$L$2,$M$2)</f>
        <v>209.75</v>
      </c>
      <c r="E254" s="127">
        <f xml:space="preserve"> RTD("cqg.rtd",,"StudyData", $K$2, "Bar", "", "Low", $J$2, $A254, $O$2,$N$2,,$L$2,$M$2)</f>
        <v>198.5</v>
      </c>
      <c r="F254" s="127">
        <f xml:space="preserve"> RTD("cqg.rtd",,"StudyData", $K$2, "Bar", "", "Close", $J$2, $A254, $O$2,$N$2,,$L$2,$M$2)</f>
        <v>200.5</v>
      </c>
      <c r="H254" s="128"/>
      <c r="I254" s="122"/>
    </row>
    <row r="255" spans="1:9" x14ac:dyDescent="0.25">
      <c r="A255" s="125">
        <f t="shared" si="3"/>
        <v>-253</v>
      </c>
      <c r="B255" s="126">
        <f xml:space="preserve"> TRUNC(RTD("cqg.rtd",,"StudyData", $K$2, "Bar", "", "Time", $J$2,$A255, $O$2, "", "","False"))</f>
        <v>37258</v>
      </c>
      <c r="C255" s="127">
        <f xml:space="preserve"> RTD("cqg.rtd",,"StudyData", $K$2, "Bar", "", "Open", $J$2, $A255, $O$2,$N$2,,$L$2,$M$2)</f>
        <v>209</v>
      </c>
      <c r="D255" s="127">
        <f xml:space="preserve"> RTD("cqg.rtd",,"StudyData", $K$2, "Bar", "", "High", $J$2, $A255, $O$2,$N$2,,$L$2,$M$2)</f>
        <v>216.25</v>
      </c>
      <c r="E255" s="127">
        <f xml:space="preserve"> RTD("cqg.rtd",,"StudyData", $K$2, "Bar", "", "Low", $J$2, $A255, $O$2,$N$2,,$L$2,$M$2)</f>
        <v>205.25</v>
      </c>
      <c r="F255" s="127">
        <f xml:space="preserve"> RTD("cqg.rtd",,"StudyData", $K$2, "Bar", "", "Close", $J$2, $A255, $O$2,$N$2,,$L$2,$M$2)</f>
        <v>206</v>
      </c>
      <c r="H255" s="128"/>
      <c r="I255" s="122"/>
    </row>
    <row r="256" spans="1:9" x14ac:dyDescent="0.25">
      <c r="A256" s="125">
        <f t="shared" si="3"/>
        <v>-254</v>
      </c>
      <c r="B256" s="126">
        <f xml:space="preserve"> TRUNC(RTD("cqg.rtd",,"StudyData", $K$2, "Bar", "", "Time", $J$2,$A256, $O$2, "", "","False"))</f>
        <v>37228</v>
      </c>
      <c r="C256" s="127">
        <f xml:space="preserve"> RTD("cqg.rtd",,"StudyData", $K$2, "Bar", "", "Open", $J$2, $A256, $O$2,$N$2,,$L$2,$M$2)</f>
        <v>220</v>
      </c>
      <c r="D256" s="127">
        <f xml:space="preserve"> RTD("cqg.rtd",,"StudyData", $K$2, "Bar", "", "High", $J$2, $A256, $O$2,$N$2,,$L$2,$M$2)</f>
        <v>223</v>
      </c>
      <c r="E256" s="127">
        <f xml:space="preserve"> RTD("cqg.rtd",,"StudyData", $K$2, "Bar", "", "Low", $J$2, $A256, $O$2,$N$2,,$L$2,$M$2)</f>
        <v>208</v>
      </c>
      <c r="F256" s="127">
        <f xml:space="preserve"> RTD("cqg.rtd",,"StudyData", $K$2, "Bar", "", "Close", $J$2, $A256, $O$2,$N$2,,$L$2,$M$2)</f>
        <v>209</v>
      </c>
      <c r="H256" s="128"/>
      <c r="I256" s="122"/>
    </row>
    <row r="257" spans="1:9" x14ac:dyDescent="0.25">
      <c r="A257" s="125">
        <f t="shared" si="3"/>
        <v>-255</v>
      </c>
      <c r="B257" s="126">
        <f xml:space="preserve"> TRUNC(RTD("cqg.rtd",,"StudyData", $K$2, "Bar", "", "Time", $J$2,$A257, $O$2, "", "","False"))</f>
        <v>37196</v>
      </c>
      <c r="C257" s="127">
        <f xml:space="preserve"> RTD("cqg.rtd",,"StudyData", $K$2, "Bar", "", "Open", $J$2, $A257, $O$2,$N$2,,$L$2,$M$2)</f>
        <v>205</v>
      </c>
      <c r="D257" s="127">
        <f xml:space="preserve"> RTD("cqg.rtd",,"StudyData", $K$2, "Bar", "", "High", $J$2, $A257, $O$2,$N$2,,$L$2,$M$2)</f>
        <v>222</v>
      </c>
      <c r="E257" s="127">
        <f xml:space="preserve"> RTD("cqg.rtd",,"StudyData", $K$2, "Bar", "", "Low", $J$2, $A257, $O$2,$N$2,,$L$2,$M$2)</f>
        <v>201.5</v>
      </c>
      <c r="F257" s="127">
        <f xml:space="preserve"> RTD("cqg.rtd",,"StudyData", $K$2, "Bar", "", "Close", $J$2, $A257, $O$2,$N$2,,$L$2,$M$2)</f>
        <v>220.5</v>
      </c>
      <c r="H257" s="128"/>
      <c r="I257" s="122"/>
    </row>
    <row r="258" spans="1:9" x14ac:dyDescent="0.25">
      <c r="A258" s="125">
        <f t="shared" si="3"/>
        <v>-256</v>
      </c>
      <c r="B258" s="126">
        <f xml:space="preserve"> TRUNC(RTD("cqg.rtd",,"StudyData", $K$2, "Bar", "", "Time", $J$2,$A258, $O$2, "", "","False"))</f>
        <v>37165</v>
      </c>
      <c r="C258" s="127">
        <f xml:space="preserve"> RTD("cqg.rtd",,"StudyData", $K$2, "Bar", "", "Open", $J$2, $A258, $O$2,$N$2,,$L$2,$M$2)</f>
        <v>214.25</v>
      </c>
      <c r="D258" s="127">
        <f xml:space="preserve"> RTD("cqg.rtd",,"StudyData", $K$2, "Bar", "", "High", $J$2, $A258, $O$2,$N$2,,$L$2,$M$2)</f>
        <v>216.75</v>
      </c>
      <c r="E258" s="127">
        <f xml:space="preserve"> RTD("cqg.rtd",,"StudyData", $K$2, "Bar", "", "Low", $J$2, $A258, $O$2,$N$2,,$L$2,$M$2)</f>
        <v>202</v>
      </c>
      <c r="F258" s="127">
        <f xml:space="preserve"> RTD("cqg.rtd",,"StudyData", $K$2, "Bar", "", "Close", $J$2, $A258, $O$2,$N$2,,$L$2,$M$2)</f>
        <v>205.5</v>
      </c>
      <c r="H258" s="128"/>
      <c r="I258" s="122"/>
    </row>
    <row r="259" spans="1:9" x14ac:dyDescent="0.25">
      <c r="A259" s="125">
        <f t="shared" si="3"/>
        <v>-257</v>
      </c>
      <c r="B259" s="126">
        <f xml:space="preserve"> TRUNC(RTD("cqg.rtd",,"StudyData", $K$2, "Bar", "", "Time", $J$2,$A259, $O$2, "", "","False"))</f>
        <v>37138</v>
      </c>
      <c r="C259" s="127">
        <f xml:space="preserve"> RTD("cqg.rtd",,"StudyData", $K$2, "Bar", "", "Open", $J$2, $A259, $O$2,$N$2,,$L$2,$M$2)</f>
        <v>232</v>
      </c>
      <c r="D259" s="127">
        <f xml:space="preserve"> RTD("cqg.rtd",,"StudyData", $K$2, "Bar", "", "High", $J$2, $A259, $O$2,$N$2,,$L$2,$M$2)</f>
        <v>232.5</v>
      </c>
      <c r="E259" s="127">
        <f xml:space="preserve"> RTD("cqg.rtd",,"StudyData", $K$2, "Bar", "", "Low", $J$2, $A259, $O$2,$N$2,,$L$2,$M$2)</f>
        <v>213.75</v>
      </c>
      <c r="F259" s="127">
        <f xml:space="preserve"> RTD("cqg.rtd",,"StudyData", $K$2, "Bar", "", "Close", $J$2, $A259, $O$2,$N$2,,$L$2,$M$2)</f>
        <v>214.5</v>
      </c>
      <c r="H259" s="128"/>
      <c r="I259" s="122"/>
    </row>
    <row r="260" spans="1:9" x14ac:dyDescent="0.25">
      <c r="A260" s="125">
        <f t="shared" ref="A260:A301" si="4">A259-1</f>
        <v>-258</v>
      </c>
      <c r="B260" s="126">
        <f xml:space="preserve"> TRUNC(RTD("cqg.rtd",,"StudyData", $K$2, "Bar", "", "Time", $J$2,$A260, $O$2, "", "","False"))</f>
        <v>37104</v>
      </c>
      <c r="C260" s="127">
        <f xml:space="preserve"> RTD("cqg.rtd",,"StudyData", $K$2, "Bar", "", "Open", $J$2, $A260, $O$2,$N$2,,$L$2,$M$2)</f>
        <v>230.25</v>
      </c>
      <c r="D260" s="127">
        <f xml:space="preserve"> RTD("cqg.rtd",,"StudyData", $K$2, "Bar", "", "High", $J$2, $A260, $O$2,$N$2,,$L$2,$M$2)</f>
        <v>237.75</v>
      </c>
      <c r="E260" s="127">
        <f xml:space="preserve"> RTD("cqg.rtd",,"StudyData", $K$2, "Bar", "", "Low", $J$2, $A260, $O$2,$N$2,,$L$2,$M$2)</f>
        <v>220.25</v>
      </c>
      <c r="F260" s="127">
        <f xml:space="preserve"> RTD("cqg.rtd",,"StudyData", $K$2, "Bar", "", "Close", $J$2, $A260, $O$2,$N$2,,$L$2,$M$2)</f>
        <v>232.25</v>
      </c>
      <c r="H260" s="128"/>
      <c r="I260" s="122"/>
    </row>
    <row r="261" spans="1:9" x14ac:dyDescent="0.25">
      <c r="A261" s="125">
        <f t="shared" si="4"/>
        <v>-259</v>
      </c>
      <c r="B261" s="126">
        <f xml:space="preserve"> TRUNC(RTD("cqg.rtd",,"StudyData", $K$2, "Bar", "", "Time", $J$2,$A261, $O$2, "", "","False"))</f>
        <v>37074</v>
      </c>
      <c r="C261" s="127">
        <f xml:space="preserve"> RTD("cqg.rtd",,"StudyData", $K$2, "Bar", "", "Open", $J$2, $A261, $O$2,$N$2,,$L$2,$M$2)</f>
        <v>208</v>
      </c>
      <c r="D261" s="127">
        <f xml:space="preserve"> RTD("cqg.rtd",,"StudyData", $K$2, "Bar", "", "High", $J$2, $A261, $O$2,$N$2,,$L$2,$M$2)</f>
        <v>247.25</v>
      </c>
      <c r="E261" s="127">
        <f xml:space="preserve"> RTD("cqg.rtd",,"StudyData", $K$2, "Bar", "", "Low", $J$2, $A261, $O$2,$N$2,,$L$2,$M$2)</f>
        <v>205.25</v>
      </c>
      <c r="F261" s="127">
        <f xml:space="preserve"> RTD("cqg.rtd",,"StudyData", $K$2, "Bar", "", "Close", $J$2, $A261, $O$2,$N$2,,$L$2,$M$2)</f>
        <v>230.25</v>
      </c>
      <c r="H261" s="128"/>
      <c r="I261" s="122"/>
    </row>
    <row r="262" spans="1:9" x14ac:dyDescent="0.25">
      <c r="A262" s="125">
        <f t="shared" si="4"/>
        <v>-260</v>
      </c>
      <c r="B262" s="126">
        <f xml:space="preserve"> TRUNC(RTD("cqg.rtd",,"StudyData", $K$2, "Bar", "", "Time", $J$2,$A262, $O$2, "", "","False"))</f>
        <v>37043</v>
      </c>
      <c r="C262" s="127">
        <f xml:space="preserve"> RTD("cqg.rtd",,"StudyData", $K$2, "Bar", "", "Open", $J$2, $A262, $O$2,$N$2,,$L$2,$M$2)</f>
        <v>192.25</v>
      </c>
      <c r="D262" s="127">
        <f xml:space="preserve"> RTD("cqg.rtd",,"StudyData", $K$2, "Bar", "", "High", $J$2, $A262, $O$2,$N$2,,$L$2,$M$2)</f>
        <v>213.25</v>
      </c>
      <c r="E262" s="127">
        <f xml:space="preserve"> RTD("cqg.rtd",,"StudyData", $K$2, "Bar", "", "Low", $J$2, $A262, $O$2,$N$2,,$L$2,$M$2)</f>
        <v>187</v>
      </c>
      <c r="F262" s="127">
        <f xml:space="preserve"> RTD("cqg.rtd",,"StudyData", $K$2, "Bar", "", "Close", $J$2, $A262, $O$2,$N$2,,$L$2,$M$2)</f>
        <v>208.5</v>
      </c>
      <c r="H262" s="128"/>
      <c r="I262" s="122"/>
    </row>
    <row r="263" spans="1:9" x14ac:dyDescent="0.25">
      <c r="A263" s="125">
        <f t="shared" si="4"/>
        <v>-261</v>
      </c>
      <c r="B263" s="126">
        <f xml:space="preserve"> TRUNC(RTD("cqg.rtd",,"StudyData", $K$2, "Bar", "", "Time", $J$2,$A263, $O$2, "", "","False"))</f>
        <v>37012</v>
      </c>
      <c r="C263" s="127">
        <f xml:space="preserve"> RTD("cqg.rtd",,"StudyData", $K$2, "Bar", "", "Open", $J$2, $A263, $O$2,$N$2,,$L$2,$M$2)</f>
        <v>207.5</v>
      </c>
      <c r="D263" s="127">
        <f xml:space="preserve"> RTD("cqg.rtd",,"StudyData", $K$2, "Bar", "", "High", $J$2, $A263, $O$2,$N$2,,$L$2,$M$2)</f>
        <v>211.5</v>
      </c>
      <c r="E263" s="127">
        <f xml:space="preserve"> RTD("cqg.rtd",,"StudyData", $K$2, "Bar", "", "Low", $J$2, $A263, $O$2,$N$2,,$L$2,$M$2)</f>
        <v>187.75</v>
      </c>
      <c r="F263" s="127">
        <f xml:space="preserve"> RTD("cqg.rtd",,"StudyData", $K$2, "Bar", "", "Close", $J$2, $A263, $O$2,$N$2,,$L$2,$M$2)</f>
        <v>192.75</v>
      </c>
      <c r="H263" s="128"/>
      <c r="I263" s="122"/>
    </row>
    <row r="264" spans="1:9" x14ac:dyDescent="0.25">
      <c r="A264" s="125">
        <f t="shared" si="4"/>
        <v>-262</v>
      </c>
      <c r="B264" s="126">
        <f xml:space="preserve"> TRUNC(RTD("cqg.rtd",,"StudyData", $K$2, "Bar", "", "Time", $J$2,$A264, $O$2, "", "","False"))</f>
        <v>36983</v>
      </c>
      <c r="C264" s="127">
        <f xml:space="preserve"> RTD("cqg.rtd",,"StudyData", $K$2, "Bar", "", "Open", $J$2, $A264, $O$2,$N$2,,$L$2,$M$2)</f>
        <v>205</v>
      </c>
      <c r="D264" s="127">
        <f xml:space="preserve"> RTD("cqg.rtd",,"StudyData", $K$2, "Bar", "", "High", $J$2, $A264, $O$2,$N$2,,$L$2,$M$2)</f>
        <v>214.75</v>
      </c>
      <c r="E264" s="127">
        <f xml:space="preserve"> RTD("cqg.rtd",,"StudyData", $K$2, "Bar", "", "Low", $J$2, $A264, $O$2,$N$2,,$L$2,$M$2)</f>
        <v>196.25</v>
      </c>
      <c r="F264" s="127">
        <f xml:space="preserve"> RTD("cqg.rtd",,"StudyData", $K$2, "Bar", "", "Close", $J$2, $A264, $O$2,$N$2,,$L$2,$M$2)</f>
        <v>207.5</v>
      </c>
      <c r="H264" s="128"/>
      <c r="I264" s="122"/>
    </row>
    <row r="265" spans="1:9" x14ac:dyDescent="0.25">
      <c r="A265" s="125">
        <f t="shared" si="4"/>
        <v>-263</v>
      </c>
      <c r="B265" s="126">
        <f xml:space="preserve"> TRUNC(RTD("cqg.rtd",,"StudyData", $K$2, "Bar", "", "Time", $J$2,$A265, $O$2, "", "","False"))</f>
        <v>36951</v>
      </c>
      <c r="C265" s="127">
        <f xml:space="preserve"> RTD("cqg.rtd",,"StudyData", $K$2, "Bar", "", "Open", $J$2, $A265, $O$2,$N$2,,$L$2,$M$2)</f>
        <v>214</v>
      </c>
      <c r="D265" s="127">
        <f xml:space="preserve"> RTD("cqg.rtd",,"StudyData", $K$2, "Bar", "", "High", $J$2, $A265, $O$2,$N$2,,$L$2,$M$2)</f>
        <v>225.75</v>
      </c>
      <c r="E265" s="127">
        <f xml:space="preserve"> RTD("cqg.rtd",,"StudyData", $K$2, "Bar", "", "Low", $J$2, $A265, $O$2,$N$2,,$L$2,$M$2)</f>
        <v>202.5</v>
      </c>
      <c r="F265" s="127">
        <f xml:space="preserve"> RTD("cqg.rtd",,"StudyData", $K$2, "Bar", "", "Close", $J$2, $A265, $O$2,$N$2,,$L$2,$M$2)</f>
        <v>203.25</v>
      </c>
      <c r="H265" s="128"/>
      <c r="I265" s="122"/>
    </row>
    <row r="266" spans="1:9" x14ac:dyDescent="0.25">
      <c r="A266" s="125">
        <f t="shared" si="4"/>
        <v>-264</v>
      </c>
      <c r="B266" s="126">
        <f xml:space="preserve"> TRUNC(RTD("cqg.rtd",,"StudyData", $K$2, "Bar", "", "Time", $J$2,$A266, $O$2, "", "","False"))</f>
        <v>36923</v>
      </c>
      <c r="C266" s="127">
        <f xml:space="preserve"> RTD("cqg.rtd",,"StudyData", $K$2, "Bar", "", "Open", $J$2, $A266, $O$2,$N$2,,$L$2,$M$2)</f>
        <v>209</v>
      </c>
      <c r="D266" s="127">
        <f xml:space="preserve"> RTD("cqg.rtd",,"StudyData", $K$2, "Bar", "", "High", $J$2, $A266, $O$2,$N$2,,$L$2,$M$2)</f>
        <v>215.5</v>
      </c>
      <c r="E266" s="127">
        <f xml:space="preserve"> RTD("cqg.rtd",,"StudyData", $K$2, "Bar", "", "Low", $J$2, $A266, $O$2,$N$2,,$L$2,$M$2)</f>
        <v>208.5</v>
      </c>
      <c r="F266" s="127">
        <f xml:space="preserve"> RTD("cqg.rtd",,"StudyData", $K$2, "Bar", "", "Close", $J$2, $A266, $O$2,$N$2,,$L$2,$M$2)</f>
        <v>214.5</v>
      </c>
      <c r="H266" s="128"/>
      <c r="I266" s="122"/>
    </row>
    <row r="267" spans="1:9" x14ac:dyDescent="0.25">
      <c r="A267" s="125">
        <f t="shared" si="4"/>
        <v>-265</v>
      </c>
      <c r="B267" s="126">
        <f xml:space="preserve"> TRUNC(RTD("cqg.rtd",,"StudyData", $K$2, "Bar", "", "Time", $J$2,$A267, $O$2, "", "","False"))</f>
        <v>36893</v>
      </c>
      <c r="C267" s="127">
        <f xml:space="preserve"> RTD("cqg.rtd",,"StudyData", $K$2, "Bar", "", "Open", $J$2, $A267, $O$2,$N$2,,$L$2,$M$2)</f>
        <v>231.5</v>
      </c>
      <c r="D267" s="127">
        <f xml:space="preserve"> RTD("cqg.rtd",,"StudyData", $K$2, "Bar", "", "High", $J$2, $A267, $O$2,$N$2,,$L$2,$M$2)</f>
        <v>232</v>
      </c>
      <c r="E267" s="127">
        <f xml:space="preserve"> RTD("cqg.rtd",,"StudyData", $K$2, "Bar", "", "Low", $J$2, $A267, $O$2,$N$2,,$L$2,$M$2)</f>
        <v>206.5</v>
      </c>
      <c r="F267" s="127">
        <f xml:space="preserve"> RTD("cqg.rtd",,"StudyData", $K$2, "Bar", "", "Close", $J$2, $A267, $O$2,$N$2,,$L$2,$M$2)</f>
        <v>209</v>
      </c>
      <c r="H267" s="128"/>
      <c r="I267" s="122"/>
    </row>
    <row r="268" spans="1:9" x14ac:dyDescent="0.25">
      <c r="A268" s="125">
        <f t="shared" si="4"/>
        <v>-266</v>
      </c>
      <c r="B268" s="126">
        <f xml:space="preserve"> TRUNC(RTD("cqg.rtd",,"StudyData", $K$2, "Bar", "", "Time", $J$2,$A268, $O$2, "", "","False"))</f>
        <v>36861</v>
      </c>
      <c r="C268" s="127">
        <f xml:space="preserve"> RTD("cqg.rtd",,"StudyData", $K$2, "Bar", "", "Open", $J$2, $A268, $O$2,$N$2,,$L$2,$M$2)</f>
        <v>220</v>
      </c>
      <c r="D268" s="127">
        <f xml:space="preserve"> RTD("cqg.rtd",,"StudyData", $K$2, "Bar", "", "High", $J$2, $A268, $O$2,$N$2,,$L$2,$M$2)</f>
        <v>232</v>
      </c>
      <c r="E268" s="127">
        <f xml:space="preserve"> RTD("cqg.rtd",,"StudyData", $K$2, "Bar", "", "Low", $J$2, $A268, $O$2,$N$2,,$L$2,$M$2)</f>
        <v>214.25</v>
      </c>
      <c r="F268" s="127">
        <f xml:space="preserve"> RTD("cqg.rtd",,"StudyData", $K$2, "Bar", "", "Close", $J$2, $A268, $O$2,$N$2,,$L$2,$M$2)</f>
        <v>231.75</v>
      </c>
      <c r="H268" s="128"/>
      <c r="I268" s="122"/>
    </row>
    <row r="269" spans="1:9" x14ac:dyDescent="0.25">
      <c r="A269" s="125">
        <f t="shared" si="4"/>
        <v>-267</v>
      </c>
      <c r="B269" s="126">
        <f xml:space="preserve"> TRUNC(RTD("cqg.rtd",,"StudyData", $K$2, "Bar", "", "Time", $J$2,$A269, $O$2, "", "","False"))</f>
        <v>36831</v>
      </c>
      <c r="C269" s="127">
        <f xml:space="preserve"> RTD("cqg.rtd",,"StudyData", $K$2, "Bar", "", "Open", $J$2, $A269, $O$2,$N$2,,$L$2,$M$2)</f>
        <v>205</v>
      </c>
      <c r="D269" s="127">
        <f xml:space="preserve"> RTD("cqg.rtd",,"StudyData", $K$2, "Bar", "", "High", $J$2, $A269, $O$2,$N$2,,$L$2,$M$2)</f>
        <v>222.75</v>
      </c>
      <c r="E269" s="127">
        <f xml:space="preserve"> RTD("cqg.rtd",,"StudyData", $K$2, "Bar", "", "Low", $J$2, $A269, $O$2,$N$2,,$L$2,$M$2)</f>
        <v>204.5</v>
      </c>
      <c r="F269" s="127">
        <f xml:space="preserve"> RTD("cqg.rtd",,"StudyData", $K$2, "Bar", "", "Close", $J$2, $A269, $O$2,$N$2,,$L$2,$M$2)</f>
        <v>220.5</v>
      </c>
      <c r="H269" s="128"/>
      <c r="I269" s="122"/>
    </row>
    <row r="270" spans="1:9" x14ac:dyDescent="0.25">
      <c r="A270" s="125">
        <f t="shared" si="4"/>
        <v>-268</v>
      </c>
      <c r="B270" s="126">
        <f xml:space="preserve"> TRUNC(RTD("cqg.rtd",,"StudyData", $K$2, "Bar", "", "Time", $J$2,$A270, $O$2, "", "","False"))</f>
        <v>36801</v>
      </c>
      <c r="C270" s="127">
        <f xml:space="preserve"> RTD("cqg.rtd",,"StudyData", $K$2, "Bar", "", "Open", $J$2, $A270, $O$2,$N$2,,$L$2,$M$2)</f>
        <v>196.75</v>
      </c>
      <c r="D270" s="127">
        <f xml:space="preserve"> RTD("cqg.rtd",,"StudyData", $K$2, "Bar", "", "High", $J$2, $A270, $O$2,$N$2,,$L$2,$M$2)</f>
        <v>211</v>
      </c>
      <c r="E270" s="127">
        <f xml:space="preserve"> RTD("cqg.rtd",,"StudyData", $K$2, "Bar", "", "Low", $J$2, $A270, $O$2,$N$2,,$L$2,$M$2)</f>
        <v>196.75</v>
      </c>
      <c r="F270" s="127">
        <f xml:space="preserve"> RTD("cqg.rtd",,"StudyData", $K$2, "Bar", "", "Close", $J$2, $A270, $O$2,$N$2,,$L$2,$M$2)</f>
        <v>206</v>
      </c>
      <c r="H270" s="128"/>
      <c r="I270" s="122"/>
    </row>
    <row r="271" spans="1:9" x14ac:dyDescent="0.25">
      <c r="A271" s="125">
        <f t="shared" si="4"/>
        <v>-269</v>
      </c>
      <c r="B271" s="126">
        <f xml:space="preserve"> TRUNC(RTD("cqg.rtd",,"StudyData", $K$2, "Bar", "", "Time", $J$2,$A271, $O$2, "", "","False"))</f>
        <v>36770</v>
      </c>
      <c r="C271" s="127">
        <f xml:space="preserve"> RTD("cqg.rtd",,"StudyData", $K$2, "Bar", "", "Open", $J$2, $A271, $O$2,$N$2,,$L$2,$M$2)</f>
        <v>195.75</v>
      </c>
      <c r="D271" s="127">
        <f xml:space="preserve"> RTD("cqg.rtd",,"StudyData", $K$2, "Bar", "", "High", $J$2, $A271, $O$2,$N$2,,$L$2,$M$2)</f>
        <v>199.75</v>
      </c>
      <c r="E271" s="127">
        <f xml:space="preserve"> RTD("cqg.rtd",,"StudyData", $K$2, "Bar", "", "Low", $J$2, $A271, $O$2,$N$2,,$L$2,$M$2)</f>
        <v>186.75</v>
      </c>
      <c r="F271" s="127">
        <f xml:space="preserve"> RTD("cqg.rtd",,"StudyData", $K$2, "Bar", "", "Close", $J$2, $A271, $O$2,$N$2,,$L$2,$M$2)</f>
        <v>197.75</v>
      </c>
      <c r="H271" s="128"/>
      <c r="I271" s="122"/>
    </row>
    <row r="272" spans="1:9" x14ac:dyDescent="0.25">
      <c r="A272" s="125">
        <f t="shared" si="4"/>
        <v>-270</v>
      </c>
      <c r="B272" s="126">
        <f xml:space="preserve"> TRUNC(RTD("cqg.rtd",,"StudyData", $K$2, "Bar", "", "Time", $J$2,$A272, $O$2, "", "","False"))</f>
        <v>36739</v>
      </c>
      <c r="C272" s="127">
        <f xml:space="preserve"> RTD("cqg.rtd",,"StudyData", $K$2, "Bar", "", "Open", $J$2, $A272, $O$2,$N$2,,$L$2,$M$2)</f>
        <v>192.75</v>
      </c>
      <c r="D272" s="127">
        <f xml:space="preserve"> RTD("cqg.rtd",,"StudyData", $K$2, "Bar", "", "High", $J$2, $A272, $O$2,$N$2,,$L$2,$M$2)</f>
        <v>197.5</v>
      </c>
      <c r="E272" s="127">
        <f xml:space="preserve"> RTD("cqg.rtd",,"StudyData", $K$2, "Bar", "", "Low", $J$2, $A272, $O$2,$N$2,,$L$2,$M$2)</f>
        <v>185.5</v>
      </c>
      <c r="F272" s="127">
        <f xml:space="preserve"> RTD("cqg.rtd",,"StudyData", $K$2, "Bar", "", "Close", $J$2, $A272, $O$2,$N$2,,$L$2,$M$2)</f>
        <v>196.5</v>
      </c>
      <c r="H272" s="128"/>
      <c r="I272" s="122"/>
    </row>
    <row r="273" spans="1:9" x14ac:dyDescent="0.25">
      <c r="A273" s="125">
        <f t="shared" si="4"/>
        <v>-271</v>
      </c>
      <c r="B273" s="126">
        <f xml:space="preserve"> TRUNC(RTD("cqg.rtd",,"StudyData", $K$2, "Bar", "", "Time", $J$2,$A273, $O$2, "", "","False"))</f>
        <v>36710</v>
      </c>
      <c r="C273" s="127">
        <f xml:space="preserve"> RTD("cqg.rtd",,"StudyData", $K$2, "Bar", "", "Open", $J$2, $A273, $O$2,$N$2,,$L$2,$M$2)</f>
        <v>207.5</v>
      </c>
      <c r="D273" s="127">
        <f xml:space="preserve"> RTD("cqg.rtd",,"StudyData", $K$2, "Bar", "", "High", $J$2, $A273, $O$2,$N$2,,$L$2,$M$2)</f>
        <v>208.5</v>
      </c>
      <c r="E273" s="127">
        <f xml:space="preserve"> RTD("cqg.rtd",,"StudyData", $K$2, "Bar", "", "Low", $J$2, $A273, $O$2,$N$2,,$L$2,$M$2)</f>
        <v>188.75</v>
      </c>
      <c r="F273" s="127">
        <f xml:space="preserve"> RTD("cqg.rtd",,"StudyData", $K$2, "Bar", "", "Close", $J$2, $A273, $O$2,$N$2,,$L$2,$M$2)</f>
        <v>192.25</v>
      </c>
      <c r="H273" s="128"/>
      <c r="I273" s="122"/>
    </row>
    <row r="274" spans="1:9" x14ac:dyDescent="0.25">
      <c r="A274" s="125">
        <f t="shared" si="4"/>
        <v>-272</v>
      </c>
      <c r="B274" s="126">
        <f xml:space="preserve"> TRUNC(RTD("cqg.rtd",,"StudyData", $K$2, "Bar", "", "Time", $J$2,$A274, $O$2, "", "","False"))</f>
        <v>36678</v>
      </c>
      <c r="C274" s="127">
        <f xml:space="preserve"> RTD("cqg.rtd",,"StudyData", $K$2, "Bar", "", "Open", $J$2, $A274, $O$2,$N$2,,$L$2,$M$2)</f>
        <v>229</v>
      </c>
      <c r="D274" s="127">
        <f xml:space="preserve"> RTD("cqg.rtd",,"StudyData", $K$2, "Bar", "", "High", $J$2, $A274, $O$2,$N$2,,$L$2,$M$2)</f>
        <v>232.75</v>
      </c>
      <c r="E274" s="127">
        <f xml:space="preserve"> RTD("cqg.rtd",,"StudyData", $K$2, "Bar", "", "Low", $J$2, $A274, $O$2,$N$2,,$L$2,$M$2)</f>
        <v>192.5</v>
      </c>
      <c r="F274" s="127">
        <f xml:space="preserve"> RTD("cqg.rtd",,"StudyData", $K$2, "Bar", "", "Close", $J$2, $A274, $O$2,$N$2,,$L$2,$M$2)</f>
        <v>207.5</v>
      </c>
      <c r="H274" s="128"/>
      <c r="I274" s="122"/>
    </row>
    <row r="275" spans="1:9" x14ac:dyDescent="0.25">
      <c r="A275" s="125">
        <f t="shared" si="4"/>
        <v>-273</v>
      </c>
      <c r="B275" s="126">
        <f xml:space="preserve"> TRUNC(RTD("cqg.rtd",,"StudyData", $K$2, "Bar", "", "Time", $J$2,$A275, $O$2, "", "","False"))</f>
        <v>36647</v>
      </c>
      <c r="C275" s="127">
        <f xml:space="preserve"> RTD("cqg.rtd",,"StudyData", $K$2, "Bar", "", "Open", $J$2, $A275, $O$2,$N$2,,$L$2,$M$2)</f>
        <v>236</v>
      </c>
      <c r="D275" s="127">
        <f xml:space="preserve"> RTD("cqg.rtd",,"StudyData", $K$2, "Bar", "", "High", $J$2, $A275, $O$2,$N$2,,$L$2,$M$2)</f>
        <v>258.25</v>
      </c>
      <c r="E275" s="127">
        <f xml:space="preserve"> RTD("cqg.rtd",,"StudyData", $K$2, "Bar", "", "Low", $J$2, $A275, $O$2,$N$2,,$L$2,$M$2)</f>
        <v>222.5</v>
      </c>
      <c r="F275" s="127">
        <f xml:space="preserve"> RTD("cqg.rtd",,"StudyData", $K$2, "Bar", "", "Close", $J$2, $A275, $O$2,$N$2,,$L$2,$M$2)</f>
        <v>225</v>
      </c>
      <c r="H275" s="127"/>
      <c r="I275" s="127"/>
    </row>
    <row r="276" spans="1:9" x14ac:dyDescent="0.25">
      <c r="A276" s="125">
        <f t="shared" si="4"/>
        <v>-274</v>
      </c>
      <c r="B276" s="126">
        <f xml:space="preserve"> TRUNC(RTD("cqg.rtd",,"StudyData", $K$2, "Bar", "", "Time", $J$2,$A276, $O$2, "", "","False"))</f>
        <v>36619</v>
      </c>
      <c r="C276" s="127">
        <f xml:space="preserve"> RTD("cqg.rtd",,"StudyData", $K$2, "Bar", "", "Open", $J$2, $A276, $O$2,$N$2,,$L$2,$M$2)</f>
        <v>236</v>
      </c>
      <c r="D276" s="127">
        <f xml:space="preserve"> RTD("cqg.rtd",,"StudyData", $K$2, "Bar", "", "High", $J$2, $A276, $O$2,$N$2,,$L$2,$M$2)</f>
        <v>241</v>
      </c>
      <c r="E276" s="127">
        <f xml:space="preserve"> RTD("cqg.rtd",,"StudyData", $K$2, "Bar", "", "Low", $J$2, $A276, $O$2,$N$2,,$L$2,$M$2)</f>
        <v>222.5</v>
      </c>
      <c r="F276" s="127">
        <f xml:space="preserve"> RTD("cqg.rtd",,"StudyData", $K$2, "Bar", "", "Close", $J$2, $A276, $O$2,$N$2,,$L$2,$M$2)</f>
        <v>232</v>
      </c>
      <c r="H276" s="127"/>
      <c r="I276" s="127"/>
    </row>
    <row r="277" spans="1:9" x14ac:dyDescent="0.25">
      <c r="A277" s="125">
        <f t="shared" si="4"/>
        <v>-275</v>
      </c>
      <c r="B277" s="126">
        <f xml:space="preserve"> TRUNC(RTD("cqg.rtd",,"StudyData", $K$2, "Bar", "", "Time", $J$2,$A277, $O$2, "", "","False"))</f>
        <v>36586</v>
      </c>
      <c r="C277" s="127">
        <f xml:space="preserve"> RTD("cqg.rtd",,"StudyData", $K$2, "Bar", "", "Open", $J$2, $A277, $O$2,$N$2,,$L$2,$M$2)</f>
        <v>223.75</v>
      </c>
      <c r="D277" s="127">
        <f xml:space="preserve"> RTD("cqg.rtd",,"StudyData", $K$2, "Bar", "", "High", $J$2, $A277, $O$2,$N$2,,$L$2,$M$2)</f>
        <v>241.75</v>
      </c>
      <c r="E277" s="127">
        <f xml:space="preserve"> RTD("cqg.rtd",,"StudyData", $K$2, "Bar", "", "Low", $J$2, $A277, $O$2,$N$2,,$L$2,$M$2)</f>
        <v>222</v>
      </c>
      <c r="F277" s="127">
        <f xml:space="preserve"> RTD("cqg.rtd",,"StudyData", $K$2, "Bar", "", "Close", $J$2, $A277, $O$2,$N$2,,$L$2,$M$2)</f>
        <v>236</v>
      </c>
      <c r="H277" s="127"/>
      <c r="I277" s="127"/>
    </row>
    <row r="278" spans="1:9" x14ac:dyDescent="0.25">
      <c r="A278" s="125">
        <f t="shared" si="4"/>
        <v>-276</v>
      </c>
      <c r="B278" s="126">
        <f xml:space="preserve"> TRUNC(RTD("cqg.rtd",,"StudyData", $K$2, "Bar", "", "Time", $J$2,$A278, $O$2, "", "","False"))</f>
        <v>36557</v>
      </c>
      <c r="C278" s="127">
        <f xml:space="preserve"> RTD("cqg.rtd",,"StudyData", $K$2, "Bar", "", "Open", $J$2, $A278, $O$2,$N$2,,$L$2,$M$2)</f>
        <v>219.75</v>
      </c>
      <c r="D278" s="127">
        <f xml:space="preserve"> RTD("cqg.rtd",,"StudyData", $K$2, "Bar", "", "High", $J$2, $A278, $O$2,$N$2,,$L$2,$M$2)</f>
        <v>226.5</v>
      </c>
      <c r="E278" s="127">
        <f xml:space="preserve"> RTD("cqg.rtd",,"StudyData", $K$2, "Bar", "", "Low", $J$2, $A278, $O$2,$N$2,,$L$2,$M$2)</f>
        <v>214</v>
      </c>
      <c r="F278" s="127">
        <f xml:space="preserve"> RTD("cqg.rtd",,"StudyData", $K$2, "Bar", "", "Close", $J$2, $A278, $O$2,$N$2,,$L$2,$M$2)</f>
        <v>224</v>
      </c>
      <c r="H278" s="127"/>
      <c r="I278" s="127"/>
    </row>
    <row r="279" spans="1:9" x14ac:dyDescent="0.25">
      <c r="A279" s="125">
        <f t="shared" si="4"/>
        <v>-277</v>
      </c>
      <c r="B279" s="126">
        <f xml:space="preserve"> TRUNC(RTD("cqg.rtd",,"StudyData", $K$2, "Bar", "", "Time", $J$2,$A279, $O$2, "", "","False"))</f>
        <v>36528</v>
      </c>
      <c r="C279" s="127">
        <f xml:space="preserve"> RTD("cqg.rtd",,"StudyData", $K$2, "Bar", "", "Open", $J$2, $A279, $O$2,$N$2,,$L$2,$M$2)</f>
        <v>204.5</v>
      </c>
      <c r="D279" s="127">
        <f xml:space="preserve"> RTD("cqg.rtd",,"StudyData", $K$2, "Bar", "", "High", $J$2, $A279, $O$2,$N$2,,$L$2,$M$2)</f>
        <v>228.25</v>
      </c>
      <c r="E279" s="127">
        <f xml:space="preserve"> RTD("cqg.rtd",,"StudyData", $K$2, "Bar", "", "Low", $J$2, $A279, $O$2,$N$2,,$L$2,$M$2)</f>
        <v>200.5</v>
      </c>
      <c r="F279" s="127">
        <f xml:space="preserve"> RTD("cqg.rtd",,"StudyData", $K$2, "Bar", "", "Close", $J$2, $A279, $O$2,$N$2,,$L$2,$M$2)</f>
        <v>220</v>
      </c>
      <c r="H279" s="127"/>
      <c r="I279" s="127"/>
    </row>
    <row r="280" spans="1:9" x14ac:dyDescent="0.25">
      <c r="A280" s="125">
        <f t="shared" si="4"/>
        <v>-278</v>
      </c>
      <c r="B280" s="126">
        <f xml:space="preserve"> TRUNC(RTD("cqg.rtd",,"StudyData", $K$2, "Bar", "", "Time", $J$2,$A280, $O$2, "", "","False"))</f>
        <v>36495</v>
      </c>
      <c r="C280" s="127">
        <f xml:space="preserve"> RTD("cqg.rtd",,"StudyData", $K$2, "Bar", "", "Open", $J$2, $A280, $O$2,$N$2,,$L$2,$M$2)</f>
        <v>187.5</v>
      </c>
      <c r="D280" s="127">
        <f xml:space="preserve"> RTD("cqg.rtd",,"StudyData", $K$2, "Bar", "", "High", $J$2, $A280, $O$2,$N$2,,$L$2,$M$2)</f>
        <v>206.75</v>
      </c>
      <c r="E280" s="127">
        <f xml:space="preserve"> RTD("cqg.rtd",,"StudyData", $K$2, "Bar", "", "Low", $J$2, $A280, $O$2,$N$2,,$L$2,$M$2)</f>
        <v>187.25</v>
      </c>
      <c r="F280" s="127">
        <f xml:space="preserve"> RTD("cqg.rtd",,"StudyData", $K$2, "Bar", "", "Close", $J$2, $A280, $O$2,$N$2,,$L$2,$M$2)</f>
        <v>204.5</v>
      </c>
      <c r="H280" s="127"/>
      <c r="I280" s="127"/>
    </row>
    <row r="281" spans="1:9" x14ac:dyDescent="0.25">
      <c r="A281" s="125">
        <f t="shared" si="4"/>
        <v>-279</v>
      </c>
      <c r="B281" s="126">
        <f xml:space="preserve"> TRUNC(RTD("cqg.rtd",,"StudyData", $K$2, "Bar", "", "Time", $J$2,$A281, $O$2, "", "","False"))</f>
        <v>36465</v>
      </c>
      <c r="C281" s="127">
        <f xml:space="preserve"> RTD("cqg.rtd",,"StudyData", $K$2, "Bar", "", "Open", $J$2, $A281, $O$2,$N$2,,$L$2,$M$2)</f>
        <v>200</v>
      </c>
      <c r="D281" s="127">
        <f xml:space="preserve"> RTD("cqg.rtd",,"StudyData", $K$2, "Bar", "", "High", $J$2, $A281, $O$2,$N$2,,$L$2,$M$2)</f>
        <v>203.75</v>
      </c>
      <c r="E281" s="127">
        <f xml:space="preserve"> RTD("cqg.rtd",,"StudyData", $K$2, "Bar", "", "Low", $J$2, $A281, $O$2,$N$2,,$L$2,$M$2)</f>
        <v>187</v>
      </c>
      <c r="F281" s="127">
        <f xml:space="preserve"> RTD("cqg.rtd",,"StudyData", $K$2, "Bar", "", "Close", $J$2, $A281, $O$2,$N$2,,$L$2,$M$2)</f>
        <v>187.5</v>
      </c>
      <c r="H281" s="127"/>
      <c r="I281" s="127"/>
    </row>
    <row r="282" spans="1:9" x14ac:dyDescent="0.25">
      <c r="A282" s="125">
        <f t="shared" si="4"/>
        <v>-280</v>
      </c>
      <c r="B282" s="126">
        <f xml:space="preserve"> TRUNC(RTD("cqg.rtd",,"StudyData", $K$2, "Bar", "", "Time", $J$2,$A282, $O$2, "", "","False"))</f>
        <v>36434</v>
      </c>
      <c r="C282" s="127">
        <f xml:space="preserve"> RTD("cqg.rtd",,"StudyData", $K$2, "Bar", "", "Open", $J$2, $A282, $O$2,$N$2,,$L$2,$M$2)</f>
        <v>208</v>
      </c>
      <c r="D282" s="127">
        <f xml:space="preserve"> RTD("cqg.rtd",,"StudyData", $K$2, "Bar", "", "High", $J$2, $A282, $O$2,$N$2,,$L$2,$M$2)</f>
        <v>208.5</v>
      </c>
      <c r="E282" s="127">
        <f xml:space="preserve"> RTD("cqg.rtd",,"StudyData", $K$2, "Bar", "", "Low", $J$2, $A282, $O$2,$N$2,,$L$2,$M$2)</f>
        <v>197.5</v>
      </c>
      <c r="F282" s="127">
        <f xml:space="preserve"> RTD("cqg.rtd",,"StudyData", $K$2, "Bar", "", "Close", $J$2, $A282, $O$2,$N$2,,$L$2,$M$2)</f>
        <v>199.5</v>
      </c>
      <c r="H282" s="127"/>
      <c r="I282" s="127"/>
    </row>
    <row r="283" spans="1:9" x14ac:dyDescent="0.25">
      <c r="A283" s="125">
        <f t="shared" si="4"/>
        <v>-281</v>
      </c>
      <c r="B283" s="126">
        <f xml:space="preserve"> TRUNC(RTD("cqg.rtd",,"StudyData", $K$2, "Bar", "", "Time", $J$2,$A283, $O$2, "", "","False"))</f>
        <v>36404</v>
      </c>
      <c r="C283" s="127">
        <f xml:space="preserve"> RTD("cqg.rtd",,"StudyData", $K$2, "Bar", "", "Open", $J$2, $A283, $O$2,$N$2,,$L$2,$M$2)</f>
        <v>219</v>
      </c>
      <c r="D283" s="127">
        <f xml:space="preserve"> RTD("cqg.rtd",,"StudyData", $K$2, "Bar", "", "High", $J$2, $A283, $O$2,$N$2,,$L$2,$M$2)</f>
        <v>226.5</v>
      </c>
      <c r="E283" s="127">
        <f xml:space="preserve"> RTD("cqg.rtd",,"StudyData", $K$2, "Bar", "", "Low", $J$2, $A283, $O$2,$N$2,,$L$2,$M$2)</f>
        <v>207.75</v>
      </c>
      <c r="F283" s="127">
        <f xml:space="preserve"> RTD("cqg.rtd",,"StudyData", $K$2, "Bar", "", "Close", $J$2, $A283, $O$2,$N$2,,$L$2,$M$2)</f>
        <v>208.25</v>
      </c>
      <c r="H283" s="127"/>
      <c r="I283" s="127"/>
    </row>
    <row r="284" spans="1:9" x14ac:dyDescent="0.25">
      <c r="A284" s="125">
        <f t="shared" si="4"/>
        <v>-282</v>
      </c>
      <c r="B284" s="126">
        <f xml:space="preserve"> TRUNC(RTD("cqg.rtd",,"StudyData", $K$2, "Bar", "", "Time", $J$2,$A284, $O$2, "", "","False"))</f>
        <v>36374</v>
      </c>
      <c r="C284" s="127">
        <f xml:space="preserve"> RTD("cqg.rtd",,"StudyData", $K$2, "Bar", "", "Open", $J$2, $A284, $O$2,$N$2,,$L$2,$M$2)</f>
        <v>219</v>
      </c>
      <c r="D284" s="127">
        <f xml:space="preserve"> RTD("cqg.rtd",,"StudyData", $K$2, "Bar", "", "High", $J$2, $A284, $O$2,$N$2,,$L$2,$M$2)</f>
        <v>243.5</v>
      </c>
      <c r="E284" s="127">
        <f xml:space="preserve"> RTD("cqg.rtd",,"StudyData", $K$2, "Bar", "", "Low", $J$2, $A284, $O$2,$N$2,,$L$2,$M$2)</f>
        <v>214.75</v>
      </c>
      <c r="F284" s="127">
        <f xml:space="preserve"> RTD("cqg.rtd",,"StudyData", $K$2, "Bar", "", "Close", $J$2, $A284, $O$2,$N$2,,$L$2,$M$2)</f>
        <v>219.25</v>
      </c>
      <c r="H284" s="127"/>
      <c r="I284" s="127"/>
    </row>
    <row r="285" spans="1:9" x14ac:dyDescent="0.25">
      <c r="A285" s="125">
        <f t="shared" si="4"/>
        <v>-283</v>
      </c>
      <c r="B285" s="126">
        <f xml:space="preserve"> TRUNC(RTD("cqg.rtd",,"StudyData", $K$2, "Bar", "", "Time", $J$2,$A285, $O$2, "", "","False"))</f>
        <v>36342</v>
      </c>
      <c r="C285" s="127">
        <f xml:space="preserve"> RTD("cqg.rtd",,"StudyData", $K$2, "Bar", "", "Open", $J$2, $A285, $O$2,$N$2,,$L$2,$M$2)</f>
        <v>228</v>
      </c>
      <c r="D285" s="127">
        <f xml:space="preserve"> RTD("cqg.rtd",,"StudyData", $K$2, "Bar", "", "High", $J$2, $A285, $O$2,$N$2,,$L$2,$M$2)</f>
        <v>228.75</v>
      </c>
      <c r="E285" s="127">
        <f xml:space="preserve"> RTD("cqg.rtd",,"StudyData", $K$2, "Bar", "", "Low", $J$2, $A285, $O$2,$N$2,,$L$2,$M$2)</f>
        <v>194</v>
      </c>
      <c r="F285" s="127">
        <f xml:space="preserve"> RTD("cqg.rtd",,"StudyData", $K$2, "Bar", "", "Close", $J$2, $A285, $O$2,$N$2,,$L$2,$M$2)</f>
        <v>214.5</v>
      </c>
      <c r="H285" s="127"/>
      <c r="I285" s="127"/>
    </row>
    <row r="286" spans="1:9" x14ac:dyDescent="0.25">
      <c r="A286" s="125">
        <f t="shared" si="4"/>
        <v>-284</v>
      </c>
      <c r="B286" s="126">
        <f xml:space="preserve"> TRUNC(RTD("cqg.rtd",,"StudyData", $K$2, "Bar", "", "Time", $J$2,$A286, $O$2, "", "","False"))</f>
        <v>36312</v>
      </c>
      <c r="C286" s="127">
        <f xml:space="preserve"> RTD("cqg.rtd",,"StudyData", $K$2, "Bar", "", "Open", $J$2, $A286, $O$2,$N$2,,$L$2,$M$2)</f>
        <v>215.5</v>
      </c>
      <c r="D286" s="127">
        <f xml:space="preserve"> RTD("cqg.rtd",,"StudyData", $K$2, "Bar", "", "High", $J$2, $A286, $O$2,$N$2,,$L$2,$M$2)</f>
        <v>228.75</v>
      </c>
      <c r="E286" s="127">
        <f xml:space="preserve"> RTD("cqg.rtd",,"StudyData", $K$2, "Bar", "", "Low", $J$2, $A286, $O$2,$N$2,,$L$2,$M$2)</f>
        <v>214</v>
      </c>
      <c r="F286" s="127">
        <f xml:space="preserve"> RTD("cqg.rtd",,"StudyData", $K$2, "Bar", "", "Close", $J$2, $A286, $O$2,$N$2,,$L$2,$M$2)</f>
        <v>226.25</v>
      </c>
      <c r="H286" s="127"/>
      <c r="I286" s="127"/>
    </row>
    <row r="287" spans="1:9" x14ac:dyDescent="0.25">
      <c r="A287" s="125">
        <f t="shared" si="4"/>
        <v>-285</v>
      </c>
      <c r="B287" s="126">
        <f xml:space="preserve"> TRUNC(RTD("cqg.rtd",,"StudyData", $K$2, "Bar", "", "Time", $J$2,$A287, $O$2, "", "","False"))</f>
        <v>36283</v>
      </c>
      <c r="C287" s="127">
        <f xml:space="preserve"> RTD("cqg.rtd",,"StudyData", $K$2, "Bar", "", "Open", $J$2, $A287, $O$2,$N$2,,$L$2,$M$2)</f>
        <v>218.75</v>
      </c>
      <c r="D287" s="127">
        <f xml:space="preserve"> RTD("cqg.rtd",,"StudyData", $K$2, "Bar", "", "High", $J$2, $A287, $O$2,$N$2,,$L$2,$M$2)</f>
        <v>226.25</v>
      </c>
      <c r="E287" s="127">
        <f xml:space="preserve"> RTD("cqg.rtd",,"StudyData", $K$2, "Bar", "", "Low", $J$2, $A287, $O$2,$N$2,,$L$2,$M$2)</f>
        <v>211.5</v>
      </c>
      <c r="F287" s="127">
        <f xml:space="preserve"> RTD("cqg.rtd",,"StudyData", $K$2, "Bar", "", "Close", $J$2, $A287, $O$2,$N$2,,$L$2,$M$2)</f>
        <v>219.5</v>
      </c>
      <c r="H287" s="127"/>
      <c r="I287" s="127"/>
    </row>
    <row r="288" spans="1:9" x14ac:dyDescent="0.25">
      <c r="A288" s="125">
        <f t="shared" si="4"/>
        <v>-286</v>
      </c>
      <c r="B288" s="126">
        <f xml:space="preserve"> TRUNC(RTD("cqg.rtd",,"StudyData", $K$2, "Bar", "", "Time", $J$2,$A288, $O$2, "", "","False"))</f>
        <v>36251</v>
      </c>
      <c r="C288" s="127">
        <f xml:space="preserve"> RTD("cqg.rtd",,"StudyData", $K$2, "Bar", "", "Open", $J$2, $A288, $O$2,$N$2,,$L$2,$M$2)</f>
        <v>226</v>
      </c>
      <c r="D288" s="127">
        <f xml:space="preserve"> RTD("cqg.rtd",,"StudyData", $K$2, "Bar", "", "High", $J$2, $A288, $O$2,$N$2,,$L$2,$M$2)</f>
        <v>231</v>
      </c>
      <c r="E288" s="127">
        <f xml:space="preserve"> RTD("cqg.rtd",,"StudyData", $K$2, "Bar", "", "Low", $J$2, $A288, $O$2,$N$2,,$L$2,$M$2)</f>
        <v>214</v>
      </c>
      <c r="F288" s="127">
        <f xml:space="preserve"> RTD("cqg.rtd",,"StudyData", $K$2, "Bar", "", "Close", $J$2, $A288, $O$2,$N$2,,$L$2,$M$2)</f>
        <v>218.75</v>
      </c>
      <c r="H288" s="127"/>
      <c r="I288" s="127"/>
    </row>
    <row r="289" spans="1:9" x14ac:dyDescent="0.25">
      <c r="A289" s="125">
        <f t="shared" si="4"/>
        <v>-287</v>
      </c>
      <c r="B289" s="126">
        <f xml:space="preserve"> TRUNC(RTD("cqg.rtd",,"StudyData", $K$2, "Bar", "", "Time", $J$2,$A289, $O$2, "", "","False"))</f>
        <v>36220</v>
      </c>
      <c r="C289" s="127">
        <f xml:space="preserve"> RTD("cqg.rtd",,"StudyData", $K$2, "Bar", "", "Open", $J$2, $A289, $O$2,$N$2,,$L$2,$M$2)</f>
        <v>210.75</v>
      </c>
      <c r="D289" s="127">
        <f xml:space="preserve"> RTD("cqg.rtd",,"StudyData", $K$2, "Bar", "", "High", $J$2, $A289, $O$2,$N$2,,$L$2,$M$2)</f>
        <v>234.25</v>
      </c>
      <c r="E289" s="127">
        <f xml:space="preserve"> RTD("cqg.rtd",,"StudyData", $K$2, "Bar", "", "Low", $J$2, $A289, $O$2,$N$2,,$L$2,$M$2)</f>
        <v>210.25</v>
      </c>
      <c r="F289" s="127">
        <f xml:space="preserve"> RTD("cqg.rtd",,"StudyData", $K$2, "Bar", "", "Close", $J$2, $A289, $O$2,$N$2,,$L$2,$M$2)</f>
        <v>225.5</v>
      </c>
      <c r="H289" s="127"/>
      <c r="I289" s="127"/>
    </row>
    <row r="290" spans="1:9" x14ac:dyDescent="0.25">
      <c r="A290" s="125">
        <f t="shared" si="4"/>
        <v>-288</v>
      </c>
      <c r="B290" s="126">
        <f xml:space="preserve"> TRUNC(RTD("cqg.rtd",,"StudyData", $K$2, "Bar", "", "Time", $J$2,$A290, $O$2, "", "","False"))</f>
        <v>36192</v>
      </c>
      <c r="C290" s="127">
        <f xml:space="preserve"> RTD("cqg.rtd",,"StudyData", $K$2, "Bar", "", "Open", $J$2, $A290, $O$2,$N$2,,$L$2,$M$2)</f>
        <v>214</v>
      </c>
      <c r="D290" s="127">
        <f xml:space="preserve"> RTD("cqg.rtd",,"StudyData", $K$2, "Bar", "", "High", $J$2, $A290, $O$2,$N$2,,$L$2,$M$2)</f>
        <v>223</v>
      </c>
      <c r="E290" s="127">
        <f xml:space="preserve"> RTD("cqg.rtd",,"StudyData", $K$2, "Bar", "", "Low", $J$2, $A290, $O$2,$N$2,,$L$2,$M$2)</f>
        <v>206.5</v>
      </c>
      <c r="F290" s="127">
        <f xml:space="preserve"> RTD("cqg.rtd",,"StudyData", $K$2, "Bar", "", "Close", $J$2, $A290, $O$2,$N$2,,$L$2,$M$2)</f>
        <v>210.25</v>
      </c>
      <c r="H290" s="127"/>
      <c r="I290" s="127"/>
    </row>
    <row r="291" spans="1:9" x14ac:dyDescent="0.25">
      <c r="A291" s="125">
        <f t="shared" si="4"/>
        <v>-289</v>
      </c>
      <c r="B291" s="126">
        <f xml:space="preserve"> TRUNC(RTD("cqg.rtd",,"StudyData", $K$2, "Bar", "", "Time", $J$2,$A291, $O$2, "", "","False"))</f>
        <v>36164</v>
      </c>
      <c r="C291" s="127">
        <f xml:space="preserve"> RTD("cqg.rtd",,"StudyData", $K$2, "Bar", "", "Open", $J$2, $A291, $O$2,$N$2,,$L$2,$M$2)</f>
        <v>214</v>
      </c>
      <c r="D291" s="127">
        <f xml:space="preserve"> RTD("cqg.rtd",,"StudyData", $K$2, "Bar", "", "High", $J$2, $A291, $O$2,$N$2,,$L$2,$M$2)</f>
        <v>224.5</v>
      </c>
      <c r="E291" s="127">
        <f xml:space="preserve"> RTD("cqg.rtd",,"StudyData", $K$2, "Bar", "", "Low", $J$2, $A291, $O$2,$N$2,,$L$2,$M$2)</f>
        <v>211</v>
      </c>
      <c r="F291" s="127">
        <f xml:space="preserve"> RTD("cqg.rtd",,"StudyData", $K$2, "Bar", "", "Close", $J$2, $A291, $O$2,$N$2,,$L$2,$M$2)</f>
        <v>214.5</v>
      </c>
      <c r="H291" s="127"/>
      <c r="I291" s="127"/>
    </row>
    <row r="292" spans="1:9" x14ac:dyDescent="0.25">
      <c r="A292" s="125">
        <f t="shared" si="4"/>
        <v>-290</v>
      </c>
      <c r="B292" s="126">
        <f xml:space="preserve"> TRUNC(RTD("cqg.rtd",,"StudyData", $K$2, "Bar", "", "Time", $J$2,$A292, $O$2, "", "","False"))</f>
        <v>36130</v>
      </c>
      <c r="C292" s="127">
        <f xml:space="preserve"> RTD("cqg.rtd",,"StudyData", $K$2, "Bar", "", "Open", $J$2, $A292, $O$2,$N$2,,$L$2,$M$2)</f>
        <v>229.75</v>
      </c>
      <c r="D292" s="127">
        <f xml:space="preserve"> RTD("cqg.rtd",,"StudyData", $K$2, "Bar", "", "High", $J$2, $A292, $O$2,$N$2,,$L$2,$M$2)</f>
        <v>230</v>
      </c>
      <c r="E292" s="127">
        <f xml:space="preserve"> RTD("cqg.rtd",,"StudyData", $K$2, "Bar", "", "Low", $J$2, $A292, $O$2,$N$2,,$L$2,$M$2)</f>
        <v>213</v>
      </c>
      <c r="F292" s="127">
        <f xml:space="preserve"> RTD("cqg.rtd",,"StudyData", $K$2, "Bar", "", "Close", $J$2, $A292, $O$2,$N$2,,$L$2,$M$2)</f>
        <v>213.5</v>
      </c>
      <c r="H292" s="127"/>
      <c r="I292" s="127"/>
    </row>
    <row r="293" spans="1:9" x14ac:dyDescent="0.25">
      <c r="A293" s="125">
        <f t="shared" si="4"/>
        <v>-291</v>
      </c>
      <c r="B293" s="126">
        <f xml:space="preserve"> TRUNC(RTD("cqg.rtd",,"StudyData", $K$2, "Bar", "", "Time", $J$2,$A293, $O$2, "", "","False"))</f>
        <v>36101</v>
      </c>
      <c r="C293" s="127">
        <f xml:space="preserve"> RTD("cqg.rtd",,"StudyData", $K$2, "Bar", "", "Open", $J$2, $A293, $O$2,$N$2,,$L$2,$M$2)</f>
        <v>218.5</v>
      </c>
      <c r="D293" s="127">
        <f xml:space="preserve"> RTD("cqg.rtd",,"StudyData", $K$2, "Bar", "", "High", $J$2, $A293, $O$2,$N$2,,$L$2,$M$2)</f>
        <v>225.5</v>
      </c>
      <c r="E293" s="127">
        <f xml:space="preserve"> RTD("cqg.rtd",,"StudyData", $K$2, "Bar", "", "Low", $J$2, $A293, $O$2,$N$2,,$L$2,$M$2)</f>
        <v>214.25</v>
      </c>
      <c r="F293" s="127">
        <f xml:space="preserve"> RTD("cqg.rtd",,"StudyData", $K$2, "Bar", "", "Close", $J$2, $A293, $O$2,$N$2,,$L$2,$M$2)</f>
        <v>218.75</v>
      </c>
      <c r="H293" s="127"/>
      <c r="I293" s="127"/>
    </row>
    <row r="294" spans="1:9" x14ac:dyDescent="0.25">
      <c r="A294" s="125">
        <f t="shared" si="4"/>
        <v>-292</v>
      </c>
      <c r="B294" s="126">
        <f xml:space="preserve"> TRUNC(RTD("cqg.rtd",,"StudyData", $K$2, "Bar", "", "Time", $J$2,$A294, $O$2, "", "","False"))</f>
        <v>36069</v>
      </c>
      <c r="C294" s="127">
        <f xml:space="preserve"> RTD("cqg.rtd",,"StudyData", $K$2, "Bar", "", "Open", $J$2, $A294, $O$2,$N$2,,$L$2,$M$2)</f>
        <v>208.5</v>
      </c>
      <c r="D294" s="127">
        <f xml:space="preserve"> RTD("cqg.rtd",,"StudyData", $K$2, "Bar", "", "High", $J$2, $A294, $O$2,$N$2,,$L$2,$M$2)</f>
        <v>231</v>
      </c>
      <c r="E294" s="127">
        <f xml:space="preserve"> RTD("cqg.rtd",,"StudyData", $K$2, "Bar", "", "Low", $J$2, $A294, $O$2,$N$2,,$L$2,$M$2)</f>
        <v>204.5</v>
      </c>
      <c r="F294" s="127">
        <f xml:space="preserve"> RTD("cqg.rtd",,"StudyData", $K$2, "Bar", "", "Close", $J$2, $A294, $O$2,$N$2,,$L$2,$M$2)</f>
        <v>219</v>
      </c>
      <c r="H294" s="127"/>
      <c r="I294" s="127"/>
    </row>
    <row r="295" spans="1:9" x14ac:dyDescent="0.25">
      <c r="A295" s="125">
        <f t="shared" si="4"/>
        <v>-293</v>
      </c>
      <c r="B295" s="126">
        <f xml:space="preserve"> TRUNC(RTD("cqg.rtd",,"StudyData", $K$2, "Bar", "", "Time", $J$2,$A295, $O$2, "", "","False"))</f>
        <v>36039</v>
      </c>
      <c r="C295" s="127">
        <f xml:space="preserve"> RTD("cqg.rtd",,"StudyData", $K$2, "Bar", "", "Open", $J$2, $A295, $O$2,$N$2,,$L$2,$M$2)</f>
        <v>198.25</v>
      </c>
      <c r="D295" s="127">
        <f xml:space="preserve"> RTD("cqg.rtd",,"StudyData", $K$2, "Bar", "", "High", $J$2, $A295, $O$2,$N$2,,$L$2,$M$2)</f>
        <v>215</v>
      </c>
      <c r="E295" s="127">
        <f xml:space="preserve"> RTD("cqg.rtd",,"StudyData", $K$2, "Bar", "", "Low", $J$2, $A295, $O$2,$N$2,,$L$2,$M$2)</f>
        <v>196</v>
      </c>
      <c r="F295" s="127">
        <f xml:space="preserve"> RTD("cqg.rtd",,"StudyData", $K$2, "Bar", "", "Close", $J$2, $A295, $O$2,$N$2,,$L$2,$M$2)</f>
        <v>209</v>
      </c>
      <c r="H295" s="127"/>
      <c r="I295" s="127"/>
    </row>
    <row r="296" spans="1:9" x14ac:dyDescent="0.25">
      <c r="A296" s="125">
        <f t="shared" si="4"/>
        <v>-294</v>
      </c>
      <c r="B296" s="126">
        <f xml:space="preserve"> TRUNC(RTD("cqg.rtd",,"StudyData", $K$2, "Bar", "", "Time", $J$2,$A296, $O$2, "", "","False"))</f>
        <v>36010</v>
      </c>
      <c r="C296" s="127">
        <f xml:space="preserve"> RTD("cqg.rtd",,"StudyData", $K$2, "Bar", "", "Open", $J$2, $A296, $O$2,$N$2,,$L$2,$M$2)</f>
        <v>223</v>
      </c>
      <c r="D296" s="127">
        <f xml:space="preserve"> RTD("cqg.rtd",,"StudyData", $K$2, "Bar", "", "High", $J$2, $A296, $O$2,$N$2,,$L$2,$M$2)</f>
        <v>224.75</v>
      </c>
      <c r="E296" s="127">
        <f xml:space="preserve"> RTD("cqg.rtd",,"StudyData", $K$2, "Bar", "", "Low", $J$2, $A296, $O$2,$N$2,,$L$2,$M$2)</f>
        <v>199.25</v>
      </c>
      <c r="F296" s="127">
        <f xml:space="preserve"> RTD("cqg.rtd",,"StudyData", $K$2, "Bar", "", "Close", $J$2, $A296, $O$2,$N$2,,$L$2,$M$2)</f>
        <v>199.5</v>
      </c>
      <c r="H296" s="127"/>
      <c r="I296" s="127"/>
    </row>
    <row r="297" spans="1:9" x14ac:dyDescent="0.25">
      <c r="A297" s="125">
        <f t="shared" si="4"/>
        <v>-295</v>
      </c>
      <c r="B297" s="126">
        <f xml:space="preserve"> TRUNC(RTD("cqg.rtd",,"StudyData", $K$2, "Bar", "", "Time", $J$2,$A297, $O$2, "", "","False"))</f>
        <v>35977</v>
      </c>
      <c r="C297" s="127">
        <f xml:space="preserve"> RTD("cqg.rtd",,"StudyData", $K$2, "Bar", "", "Open", $J$2, $A297, $O$2,$N$2,,$L$2,$M$2)</f>
        <v>259.25</v>
      </c>
      <c r="D297" s="127">
        <f xml:space="preserve"> RTD("cqg.rtd",,"StudyData", $K$2, "Bar", "", "High", $J$2, $A297, $O$2,$N$2,,$L$2,$M$2)</f>
        <v>263</v>
      </c>
      <c r="E297" s="127">
        <f xml:space="preserve"> RTD("cqg.rtd",,"StudyData", $K$2, "Bar", "", "Low", $J$2, $A297, $O$2,$N$2,,$L$2,$M$2)</f>
        <v>223.5</v>
      </c>
      <c r="F297" s="127">
        <f xml:space="preserve"> RTD("cqg.rtd",,"StudyData", $K$2, "Bar", "", "Close", $J$2, $A297, $O$2,$N$2,,$L$2,$M$2)</f>
        <v>223.75</v>
      </c>
      <c r="H297" s="127"/>
      <c r="I297" s="127"/>
    </row>
    <row r="298" spans="1:9" x14ac:dyDescent="0.25">
      <c r="A298" s="125">
        <f t="shared" si="4"/>
        <v>-296</v>
      </c>
      <c r="B298" s="126">
        <f xml:space="preserve"> TRUNC(RTD("cqg.rtd",,"StudyData", $K$2, "Bar", "", "Time", $J$2,$A298, $O$2, "", "","False"))</f>
        <v>35947</v>
      </c>
      <c r="C298" s="127">
        <f xml:space="preserve"> RTD("cqg.rtd",,"StudyData", $K$2, "Bar", "", "Open", $J$2, $A298, $O$2,$N$2,,$L$2,$M$2)</f>
        <v>237.5</v>
      </c>
      <c r="D298" s="127">
        <f xml:space="preserve"> RTD("cqg.rtd",,"StudyData", $K$2, "Bar", "", "High", $J$2, $A298, $O$2,$N$2,,$L$2,$M$2)</f>
        <v>272.5</v>
      </c>
      <c r="E298" s="127">
        <f xml:space="preserve"> RTD("cqg.rtd",,"StudyData", $K$2, "Bar", "", "Low", $J$2, $A298, $O$2,$N$2,,$L$2,$M$2)</f>
        <v>230.75</v>
      </c>
      <c r="F298" s="127">
        <f xml:space="preserve"> RTD("cqg.rtd",,"StudyData", $K$2, "Bar", "", "Close", $J$2, $A298, $O$2,$N$2,,$L$2,$M$2)</f>
        <v>259.5</v>
      </c>
      <c r="H298" s="127"/>
      <c r="I298" s="127"/>
    </row>
    <row r="299" spans="1:9" x14ac:dyDescent="0.25">
      <c r="A299" s="125">
        <f t="shared" si="4"/>
        <v>-297</v>
      </c>
      <c r="B299" s="126">
        <f xml:space="preserve"> TRUNC(RTD("cqg.rtd",,"StudyData", $K$2, "Bar", "", "Time", $J$2,$A299, $O$2, "", "","False"))</f>
        <v>35916</v>
      </c>
      <c r="C299" s="127">
        <f xml:space="preserve"> RTD("cqg.rtd",,"StudyData", $K$2, "Bar", "", "Open", $J$2, $A299, $O$2,$N$2,,$L$2,$M$2)</f>
        <v>252.25</v>
      </c>
      <c r="D299" s="127">
        <f xml:space="preserve"> RTD("cqg.rtd",,"StudyData", $K$2, "Bar", "", "High", $J$2, $A299, $O$2,$N$2,,$L$2,$M$2)</f>
        <v>263.25</v>
      </c>
      <c r="E299" s="127">
        <f xml:space="preserve"> RTD("cqg.rtd",,"StudyData", $K$2, "Bar", "", "Low", $J$2, $A299, $O$2,$N$2,,$L$2,$M$2)</f>
        <v>235.25</v>
      </c>
      <c r="F299" s="127">
        <f xml:space="preserve"> RTD("cqg.rtd",,"StudyData", $K$2, "Bar", "", "Close", $J$2, $A299, $O$2,$N$2,,$L$2,$M$2)</f>
        <v>238.5</v>
      </c>
      <c r="H299" s="127"/>
      <c r="I299" s="127"/>
    </row>
    <row r="300" spans="1:9" x14ac:dyDescent="0.25">
      <c r="A300" s="125">
        <f t="shared" si="4"/>
        <v>-298</v>
      </c>
      <c r="B300" s="126">
        <f xml:space="preserve"> TRUNC(RTD("cqg.rtd",,"StudyData", $K$2, "Bar", "", "Time", $J$2,$A300, $O$2, "", "","False"))</f>
        <v>35886</v>
      </c>
      <c r="C300" s="127">
        <f xml:space="preserve"> RTD("cqg.rtd",,"StudyData", $K$2, "Bar", "", "Open", $J$2, $A300, $O$2,$N$2,,$L$2,$M$2)</f>
        <v>259</v>
      </c>
      <c r="D300" s="127">
        <f xml:space="preserve"> RTD("cqg.rtd",,"StudyData", $K$2, "Bar", "", "High", $J$2, $A300, $O$2,$N$2,,$L$2,$M$2)</f>
        <v>268</v>
      </c>
      <c r="E300" s="127">
        <f xml:space="preserve"> RTD("cqg.rtd",,"StudyData", $K$2, "Bar", "", "Low", $J$2, $A300, $O$2,$N$2,,$L$2,$M$2)</f>
        <v>243.75</v>
      </c>
      <c r="F300" s="127">
        <f xml:space="preserve"> RTD("cqg.rtd",,"StudyData", $K$2, "Bar", "", "Close", $J$2, $A300, $O$2,$N$2,,$L$2,$M$2)</f>
        <v>252.25</v>
      </c>
      <c r="H300" s="127"/>
      <c r="I300" s="127"/>
    </row>
    <row r="301" spans="1:9" x14ac:dyDescent="0.25">
      <c r="A301" s="125">
        <f t="shared" si="4"/>
        <v>-299</v>
      </c>
      <c r="B301" s="126">
        <f xml:space="preserve"> TRUNC(RTD("cqg.rtd",,"StudyData", $K$2, "Bar", "", "Time", $J$2,$A301, $O$2, "", "","False"))</f>
        <v>35856</v>
      </c>
      <c r="C301" s="127">
        <f xml:space="preserve"> RTD("cqg.rtd",,"StudyData", $K$2, "Bar", "", "Open", $J$2, $A301, $O$2,$N$2,,$L$2,$M$2)</f>
        <v>270.25</v>
      </c>
      <c r="D301" s="127">
        <f xml:space="preserve"> RTD("cqg.rtd",,"StudyData", $K$2, "Bar", "", "High", $J$2, $A301, $O$2,$N$2,,$L$2,$M$2)</f>
        <v>282.5</v>
      </c>
      <c r="E301" s="127">
        <f xml:space="preserve"> RTD("cqg.rtd",,"StudyData", $K$2, "Bar", "", "Low", $J$2, $A301, $O$2,$N$2,,$L$2,$M$2)</f>
        <v>258.5</v>
      </c>
      <c r="F301" s="127">
        <f xml:space="preserve"> RTD("cqg.rtd",,"StudyData", $K$2, "Bar", "", "Close", $J$2, $A301, $O$2,$N$2,,$L$2,$M$2)</f>
        <v>259</v>
      </c>
      <c r="H301" s="127"/>
      <c r="I301" s="127"/>
    </row>
    <row r="302" spans="1:9" x14ac:dyDescent="0.25">
      <c r="H302" s="127"/>
      <c r="I302" s="127"/>
    </row>
    <row r="303" spans="1:9" x14ac:dyDescent="0.25">
      <c r="H303" s="127"/>
      <c r="I303" s="127"/>
    </row>
    <row r="304" spans="1:9" x14ac:dyDescent="0.25">
      <c r="H304" s="127"/>
      <c r="I304" s="127"/>
    </row>
    <row r="305" spans="8:9" x14ac:dyDescent="0.25">
      <c r="H305" s="127"/>
      <c r="I305" s="127"/>
    </row>
    <row r="306" spans="8:9" x14ac:dyDescent="0.25">
      <c r="H306" s="127"/>
      <c r="I306" s="127"/>
    </row>
    <row r="307" spans="8:9" x14ac:dyDescent="0.25">
      <c r="H307" s="127"/>
      <c r="I307" s="127"/>
    </row>
    <row r="308" spans="8:9" x14ac:dyDescent="0.25">
      <c r="H308" s="127"/>
      <c r="I308" s="127"/>
    </row>
    <row r="309" spans="8:9" x14ac:dyDescent="0.25">
      <c r="H309" s="127"/>
      <c r="I309" s="127"/>
    </row>
    <row r="310" spans="8:9" x14ac:dyDescent="0.25">
      <c r="H310" s="127"/>
      <c r="I310" s="127"/>
    </row>
    <row r="311" spans="8:9" x14ac:dyDescent="0.25">
      <c r="H311" s="127"/>
      <c r="I311" s="127"/>
    </row>
    <row r="312" spans="8:9" x14ac:dyDescent="0.25">
      <c r="H312" s="127"/>
      <c r="I312" s="127"/>
    </row>
    <row r="313" spans="8:9" x14ac:dyDescent="0.25">
      <c r="H313" s="127"/>
      <c r="I313" s="127"/>
    </row>
    <row r="314" spans="8:9" x14ac:dyDescent="0.25">
      <c r="H314" s="127"/>
      <c r="I314" s="127"/>
    </row>
    <row r="315" spans="8:9" x14ac:dyDescent="0.25">
      <c r="H315" s="127"/>
      <c r="I315" s="127"/>
    </row>
    <row r="316" spans="8:9" x14ac:dyDescent="0.25">
      <c r="H316" s="127"/>
      <c r="I316" s="127"/>
    </row>
    <row r="317" spans="8:9" x14ac:dyDescent="0.25">
      <c r="H317" s="127"/>
      <c r="I317" s="127"/>
    </row>
    <row r="318" spans="8:9" x14ac:dyDescent="0.25">
      <c r="H318" s="127"/>
      <c r="I318" s="127"/>
    </row>
    <row r="319" spans="8:9" x14ac:dyDescent="0.25">
      <c r="H319" s="127"/>
      <c r="I319" s="127"/>
    </row>
    <row r="320" spans="8:9" x14ac:dyDescent="0.25">
      <c r="H320" s="127"/>
      <c r="I320" s="127"/>
    </row>
    <row r="321" spans="8:9" x14ac:dyDescent="0.25">
      <c r="H321" s="127"/>
      <c r="I321" s="127"/>
    </row>
    <row r="322" spans="8:9" x14ac:dyDescent="0.25">
      <c r="H322" s="127"/>
      <c r="I322" s="127"/>
    </row>
    <row r="323" spans="8:9" x14ac:dyDescent="0.25">
      <c r="H323" s="127"/>
      <c r="I323" s="127"/>
    </row>
    <row r="324" spans="8:9" x14ac:dyDescent="0.25">
      <c r="H324" s="127"/>
      <c r="I324" s="127"/>
    </row>
    <row r="325" spans="8:9" x14ac:dyDescent="0.25">
      <c r="H325" s="127"/>
      <c r="I325" s="127"/>
    </row>
    <row r="326" spans="8:9" x14ac:dyDescent="0.25">
      <c r="H326" s="127"/>
      <c r="I326" s="127"/>
    </row>
    <row r="327" spans="8:9" x14ac:dyDescent="0.25">
      <c r="H327" s="127"/>
      <c r="I327" s="127"/>
    </row>
    <row r="328" spans="8:9" x14ac:dyDescent="0.25">
      <c r="H328" s="127"/>
      <c r="I328" s="127"/>
    </row>
    <row r="329" spans="8:9" x14ac:dyDescent="0.25">
      <c r="H329" s="127"/>
      <c r="I329" s="127"/>
    </row>
    <row r="330" spans="8:9" x14ac:dyDescent="0.25">
      <c r="H330" s="127"/>
      <c r="I330" s="127"/>
    </row>
    <row r="331" spans="8:9" x14ac:dyDescent="0.25">
      <c r="H331" s="127"/>
      <c r="I331" s="127"/>
    </row>
    <row r="332" spans="8:9" x14ac:dyDescent="0.25">
      <c r="H332" s="127"/>
      <c r="I332" s="127"/>
    </row>
    <row r="333" spans="8:9" x14ac:dyDescent="0.25">
      <c r="H333" s="127"/>
      <c r="I333" s="127"/>
    </row>
    <row r="334" spans="8:9" x14ac:dyDescent="0.25">
      <c r="H334" s="127"/>
      <c r="I334" s="127"/>
    </row>
    <row r="335" spans="8:9" x14ac:dyDescent="0.25">
      <c r="H335" s="127"/>
      <c r="I335" s="127"/>
    </row>
    <row r="336" spans="8:9" x14ac:dyDescent="0.25">
      <c r="H336" s="127"/>
      <c r="I336" s="127"/>
    </row>
    <row r="337" spans="8:9" x14ac:dyDescent="0.25">
      <c r="H337" s="127"/>
      <c r="I337" s="127"/>
    </row>
    <row r="338" spans="8:9" x14ac:dyDescent="0.25">
      <c r="H338" s="127"/>
      <c r="I338" s="127"/>
    </row>
    <row r="339" spans="8:9" x14ac:dyDescent="0.25">
      <c r="H339" s="127"/>
      <c r="I339" s="127"/>
    </row>
    <row r="340" spans="8:9" x14ac:dyDescent="0.25">
      <c r="H340" s="127"/>
      <c r="I340" s="127"/>
    </row>
    <row r="341" spans="8:9" x14ac:dyDescent="0.25">
      <c r="H341" s="127"/>
      <c r="I341" s="127"/>
    </row>
    <row r="342" spans="8:9" x14ac:dyDescent="0.25">
      <c r="H342" s="127"/>
      <c r="I342" s="127"/>
    </row>
    <row r="343" spans="8:9" x14ac:dyDescent="0.25">
      <c r="H343" s="127"/>
      <c r="I343" s="127"/>
    </row>
    <row r="344" spans="8:9" x14ac:dyDescent="0.25">
      <c r="H344" s="127"/>
      <c r="I344" s="127"/>
    </row>
    <row r="345" spans="8:9" x14ac:dyDescent="0.25">
      <c r="H345" s="127"/>
      <c r="I345" s="127"/>
    </row>
    <row r="346" spans="8:9" x14ac:dyDescent="0.25">
      <c r="H346" s="127"/>
      <c r="I346" s="127"/>
    </row>
    <row r="347" spans="8:9" x14ac:dyDescent="0.25">
      <c r="H347" s="127"/>
      <c r="I347" s="127"/>
    </row>
    <row r="348" spans="8:9" x14ac:dyDescent="0.25">
      <c r="H348" s="127"/>
      <c r="I348" s="127"/>
    </row>
    <row r="349" spans="8:9" x14ac:dyDescent="0.25">
      <c r="H349" s="127"/>
      <c r="I349" s="127"/>
    </row>
    <row r="350" spans="8:9" x14ac:dyDescent="0.25">
      <c r="H350" s="127"/>
      <c r="I350" s="127"/>
    </row>
    <row r="351" spans="8:9" x14ac:dyDescent="0.25">
      <c r="H351" s="127"/>
      <c r="I351" s="127"/>
    </row>
    <row r="352" spans="8:9" x14ac:dyDescent="0.25">
      <c r="H352" s="127"/>
      <c r="I352" s="127"/>
    </row>
    <row r="353" spans="8:9" x14ac:dyDescent="0.25">
      <c r="H353" s="127"/>
      <c r="I353" s="127"/>
    </row>
    <row r="354" spans="8:9" x14ac:dyDescent="0.25">
      <c r="H354" s="127"/>
      <c r="I354" s="127"/>
    </row>
    <row r="355" spans="8:9" x14ac:dyDescent="0.25">
      <c r="H355" s="127"/>
      <c r="I355" s="127"/>
    </row>
    <row r="356" spans="8:9" x14ac:dyDescent="0.25">
      <c r="H356" s="127"/>
      <c r="I356" s="127"/>
    </row>
    <row r="357" spans="8:9" x14ac:dyDescent="0.25">
      <c r="H357" s="127"/>
      <c r="I357" s="127"/>
    </row>
    <row r="358" spans="8:9" x14ac:dyDescent="0.25">
      <c r="H358" s="127"/>
      <c r="I358" s="127"/>
    </row>
    <row r="359" spans="8:9" x14ac:dyDescent="0.25">
      <c r="H359" s="127"/>
      <c r="I359" s="127"/>
    </row>
    <row r="360" spans="8:9" x14ac:dyDescent="0.25">
      <c r="H360" s="127"/>
      <c r="I360" s="127"/>
    </row>
    <row r="361" spans="8:9" x14ac:dyDescent="0.25">
      <c r="H361" s="127"/>
      <c r="I361" s="127"/>
    </row>
    <row r="362" spans="8:9" x14ac:dyDescent="0.25">
      <c r="H362" s="127"/>
      <c r="I362" s="127"/>
    </row>
    <row r="363" spans="8:9" x14ac:dyDescent="0.25">
      <c r="H363" s="127"/>
      <c r="I363" s="127"/>
    </row>
    <row r="364" spans="8:9" x14ac:dyDescent="0.25">
      <c r="H364" s="127"/>
      <c r="I364" s="127"/>
    </row>
    <row r="365" spans="8:9" x14ac:dyDescent="0.25">
      <c r="H365" s="127"/>
      <c r="I365" s="127"/>
    </row>
    <row r="366" spans="8:9" x14ac:dyDescent="0.25">
      <c r="H366" s="127"/>
      <c r="I366" s="127"/>
    </row>
    <row r="367" spans="8:9" x14ac:dyDescent="0.25">
      <c r="H367" s="127"/>
      <c r="I367" s="127"/>
    </row>
    <row r="368" spans="8:9" x14ac:dyDescent="0.25">
      <c r="H368" s="127"/>
      <c r="I368" s="127"/>
    </row>
    <row r="369" spans="8:9" x14ac:dyDescent="0.25">
      <c r="H369" s="127"/>
      <c r="I369" s="127"/>
    </row>
    <row r="370" spans="8:9" x14ac:dyDescent="0.25">
      <c r="H370" s="127"/>
      <c r="I370" s="127"/>
    </row>
    <row r="371" spans="8:9" x14ac:dyDescent="0.25">
      <c r="H371" s="127"/>
      <c r="I371" s="127"/>
    </row>
    <row r="372" spans="8:9" x14ac:dyDescent="0.25">
      <c r="H372" s="127"/>
      <c r="I372" s="127"/>
    </row>
    <row r="373" spans="8:9" x14ac:dyDescent="0.25">
      <c r="H373" s="127"/>
      <c r="I373" s="127"/>
    </row>
    <row r="374" spans="8:9" x14ac:dyDescent="0.25">
      <c r="H374" s="127"/>
      <c r="I374" s="127"/>
    </row>
    <row r="375" spans="8:9" x14ac:dyDescent="0.25">
      <c r="H375" s="127"/>
      <c r="I375" s="127"/>
    </row>
    <row r="376" spans="8:9" x14ac:dyDescent="0.25">
      <c r="H376" s="127"/>
      <c r="I376" s="127"/>
    </row>
    <row r="377" spans="8:9" x14ac:dyDescent="0.25">
      <c r="H377" s="127"/>
      <c r="I377" s="127"/>
    </row>
    <row r="378" spans="8:9" x14ac:dyDescent="0.25">
      <c r="H378" s="127"/>
      <c r="I378" s="127"/>
    </row>
    <row r="379" spans="8:9" x14ac:dyDescent="0.25">
      <c r="H379" s="127"/>
      <c r="I379" s="127"/>
    </row>
    <row r="380" spans="8:9" x14ac:dyDescent="0.25">
      <c r="H380" s="127"/>
      <c r="I380" s="127"/>
    </row>
    <row r="381" spans="8:9" x14ac:dyDescent="0.25">
      <c r="H381" s="127"/>
      <c r="I381" s="127"/>
    </row>
    <row r="382" spans="8:9" x14ac:dyDescent="0.25">
      <c r="H382" s="127"/>
      <c r="I382" s="127"/>
    </row>
    <row r="383" spans="8:9" x14ac:dyDescent="0.25">
      <c r="H383" s="127"/>
      <c r="I383" s="127"/>
    </row>
    <row r="384" spans="8:9" x14ac:dyDescent="0.25">
      <c r="H384" s="127"/>
      <c r="I384" s="127"/>
    </row>
    <row r="385" spans="8:9" x14ac:dyDescent="0.25">
      <c r="H385" s="127"/>
      <c r="I385" s="127"/>
    </row>
    <row r="386" spans="8:9" x14ac:dyDescent="0.25">
      <c r="H386" s="127"/>
      <c r="I386" s="127"/>
    </row>
    <row r="387" spans="8:9" x14ac:dyDescent="0.25">
      <c r="H387" s="127"/>
      <c r="I387" s="127"/>
    </row>
    <row r="388" spans="8:9" x14ac:dyDescent="0.25">
      <c r="H388" s="127"/>
      <c r="I388" s="127"/>
    </row>
    <row r="389" spans="8:9" x14ac:dyDescent="0.25">
      <c r="H389" s="127"/>
      <c r="I389" s="127"/>
    </row>
    <row r="390" spans="8:9" x14ac:dyDescent="0.25">
      <c r="H390" s="127"/>
      <c r="I390" s="127"/>
    </row>
    <row r="391" spans="8:9" x14ac:dyDescent="0.25">
      <c r="H391" s="127"/>
      <c r="I391" s="127"/>
    </row>
    <row r="392" spans="8:9" x14ac:dyDescent="0.25">
      <c r="H392" s="127"/>
      <c r="I392" s="127"/>
    </row>
    <row r="393" spans="8:9" x14ac:dyDescent="0.25">
      <c r="H393" s="127"/>
      <c r="I393" s="127"/>
    </row>
    <row r="394" spans="8:9" x14ac:dyDescent="0.25">
      <c r="H394" s="127"/>
      <c r="I394" s="127"/>
    </row>
    <row r="395" spans="8:9" x14ac:dyDescent="0.25">
      <c r="H395" s="127"/>
      <c r="I395" s="127"/>
    </row>
    <row r="396" spans="8:9" x14ac:dyDescent="0.25">
      <c r="H396" s="127"/>
      <c r="I396" s="127"/>
    </row>
    <row r="397" spans="8:9" x14ac:dyDescent="0.25">
      <c r="H397" s="127"/>
      <c r="I397" s="127"/>
    </row>
    <row r="398" spans="8:9" x14ac:dyDescent="0.25">
      <c r="H398" s="127"/>
      <c r="I398" s="127"/>
    </row>
    <row r="399" spans="8:9" x14ac:dyDescent="0.25">
      <c r="H399" s="127"/>
      <c r="I399" s="127"/>
    </row>
    <row r="400" spans="8:9" x14ac:dyDescent="0.25">
      <c r="H400" s="127"/>
      <c r="I400" s="127"/>
    </row>
    <row r="401" spans="8:9" x14ac:dyDescent="0.25">
      <c r="H401" s="127"/>
      <c r="I401" s="127"/>
    </row>
    <row r="402" spans="8:9" x14ac:dyDescent="0.25">
      <c r="H402" s="127"/>
      <c r="I402" s="127"/>
    </row>
    <row r="403" spans="8:9" x14ac:dyDescent="0.25">
      <c r="H403" s="127"/>
      <c r="I403" s="127"/>
    </row>
    <row r="404" spans="8:9" x14ac:dyDescent="0.25">
      <c r="H404" s="127"/>
      <c r="I404" s="127"/>
    </row>
    <row r="405" spans="8:9" x14ac:dyDescent="0.25">
      <c r="H405" s="127"/>
      <c r="I405" s="127"/>
    </row>
    <row r="406" spans="8:9" x14ac:dyDescent="0.25">
      <c r="H406" s="127"/>
      <c r="I406" s="127"/>
    </row>
    <row r="407" spans="8:9" x14ac:dyDescent="0.25">
      <c r="H407" s="127"/>
      <c r="I407" s="127"/>
    </row>
    <row r="408" spans="8:9" x14ac:dyDescent="0.25">
      <c r="H408" s="127"/>
      <c r="I408" s="127"/>
    </row>
    <row r="409" spans="8:9" x14ac:dyDescent="0.25">
      <c r="H409" s="127"/>
      <c r="I409" s="127"/>
    </row>
    <row r="410" spans="8:9" x14ac:dyDescent="0.25">
      <c r="H410" s="127"/>
      <c r="I410" s="127"/>
    </row>
    <row r="411" spans="8:9" x14ac:dyDescent="0.25">
      <c r="H411" s="127"/>
      <c r="I411" s="127"/>
    </row>
    <row r="412" spans="8:9" x14ac:dyDescent="0.25">
      <c r="H412" s="127"/>
      <c r="I412" s="127"/>
    </row>
    <row r="413" spans="8:9" x14ac:dyDescent="0.25">
      <c r="H413" s="127"/>
      <c r="I413" s="127"/>
    </row>
    <row r="414" spans="8:9" x14ac:dyDescent="0.25">
      <c r="H414" s="127"/>
      <c r="I414" s="127"/>
    </row>
    <row r="415" spans="8:9" x14ac:dyDescent="0.25">
      <c r="H415" s="127"/>
      <c r="I415" s="127"/>
    </row>
    <row r="416" spans="8:9" x14ac:dyDescent="0.25">
      <c r="H416" s="127"/>
      <c r="I416" s="127"/>
    </row>
    <row r="417" spans="8:9" x14ac:dyDescent="0.25">
      <c r="H417" s="127"/>
      <c r="I417" s="127"/>
    </row>
    <row r="418" spans="8:9" x14ac:dyDescent="0.25">
      <c r="H418" s="127"/>
      <c r="I418" s="127"/>
    </row>
    <row r="419" spans="8:9" x14ac:dyDescent="0.25">
      <c r="H419" s="127"/>
      <c r="I419" s="127"/>
    </row>
    <row r="420" spans="8:9" x14ac:dyDescent="0.25">
      <c r="H420" s="127"/>
      <c r="I420" s="127"/>
    </row>
    <row r="421" spans="8:9" x14ac:dyDescent="0.25">
      <c r="H421" s="127"/>
      <c r="I421" s="127"/>
    </row>
    <row r="422" spans="8:9" x14ac:dyDescent="0.25">
      <c r="H422" s="127"/>
      <c r="I422" s="127"/>
    </row>
    <row r="423" spans="8:9" x14ac:dyDescent="0.25">
      <c r="H423" s="127"/>
      <c r="I423" s="127"/>
    </row>
    <row r="424" spans="8:9" x14ac:dyDescent="0.25">
      <c r="H424" s="127"/>
      <c r="I424" s="127"/>
    </row>
    <row r="425" spans="8:9" x14ac:dyDescent="0.25">
      <c r="H425" s="127"/>
      <c r="I425" s="127"/>
    </row>
    <row r="426" spans="8:9" x14ac:dyDescent="0.25">
      <c r="H426" s="127"/>
      <c r="I426" s="127"/>
    </row>
    <row r="427" spans="8:9" x14ac:dyDescent="0.25">
      <c r="H427" s="127"/>
      <c r="I427" s="127"/>
    </row>
    <row r="428" spans="8:9" x14ac:dyDescent="0.25">
      <c r="H428" s="127"/>
      <c r="I428" s="127"/>
    </row>
    <row r="429" spans="8:9" x14ac:dyDescent="0.25">
      <c r="H429" s="127"/>
      <c r="I429" s="127"/>
    </row>
    <row r="430" spans="8:9" x14ac:dyDescent="0.25">
      <c r="H430" s="127"/>
      <c r="I430" s="127"/>
    </row>
    <row r="431" spans="8:9" x14ac:dyDescent="0.25">
      <c r="H431" s="127"/>
      <c r="I431" s="127"/>
    </row>
    <row r="432" spans="8:9" x14ac:dyDescent="0.25">
      <c r="H432" s="127"/>
      <c r="I432" s="127"/>
    </row>
    <row r="433" spans="8:9" x14ac:dyDescent="0.25">
      <c r="H433" s="127"/>
      <c r="I433" s="127"/>
    </row>
    <row r="434" spans="8:9" x14ac:dyDescent="0.25">
      <c r="H434" s="127"/>
      <c r="I434" s="127"/>
    </row>
    <row r="435" spans="8:9" x14ac:dyDescent="0.25">
      <c r="H435" s="127"/>
      <c r="I435" s="127"/>
    </row>
    <row r="436" spans="8:9" x14ac:dyDescent="0.25">
      <c r="H436" s="127"/>
      <c r="I436" s="127"/>
    </row>
    <row r="437" spans="8:9" x14ac:dyDescent="0.25">
      <c r="H437" s="127"/>
      <c r="I437" s="127"/>
    </row>
    <row r="438" spans="8:9" x14ac:dyDescent="0.25">
      <c r="H438" s="127"/>
      <c r="I438" s="127"/>
    </row>
    <row r="439" spans="8:9" x14ac:dyDescent="0.25">
      <c r="H439" s="127"/>
      <c r="I439" s="127"/>
    </row>
    <row r="440" spans="8:9" x14ac:dyDescent="0.25">
      <c r="H440" s="127"/>
      <c r="I440" s="127"/>
    </row>
    <row r="441" spans="8:9" x14ac:dyDescent="0.25">
      <c r="H441" s="127"/>
      <c r="I441" s="127"/>
    </row>
    <row r="442" spans="8:9" x14ac:dyDescent="0.25">
      <c r="H442" s="127"/>
      <c r="I442" s="127"/>
    </row>
    <row r="443" spans="8:9" x14ac:dyDescent="0.25">
      <c r="H443" s="127"/>
      <c r="I443" s="127"/>
    </row>
    <row r="444" spans="8:9" x14ac:dyDescent="0.25">
      <c r="H444" s="127"/>
      <c r="I444" s="127"/>
    </row>
    <row r="445" spans="8:9" x14ac:dyDescent="0.25">
      <c r="H445" s="127"/>
      <c r="I445" s="127"/>
    </row>
    <row r="446" spans="8:9" x14ac:dyDescent="0.25">
      <c r="H446" s="127"/>
      <c r="I446" s="127"/>
    </row>
    <row r="447" spans="8:9" x14ac:dyDescent="0.25">
      <c r="H447" s="127"/>
      <c r="I447" s="127"/>
    </row>
    <row r="448" spans="8:9" x14ac:dyDescent="0.25">
      <c r="H448" s="127"/>
      <c r="I448" s="127"/>
    </row>
    <row r="449" spans="8:9" x14ac:dyDescent="0.25">
      <c r="H449" s="127"/>
      <c r="I449" s="127"/>
    </row>
    <row r="450" spans="8:9" x14ac:dyDescent="0.25">
      <c r="H450" s="127"/>
      <c r="I450" s="127"/>
    </row>
    <row r="451" spans="8:9" x14ac:dyDescent="0.25">
      <c r="H451" s="127"/>
      <c r="I451" s="127"/>
    </row>
    <row r="452" spans="8:9" x14ac:dyDescent="0.25">
      <c r="H452" s="127"/>
      <c r="I452" s="127"/>
    </row>
    <row r="453" spans="8:9" x14ac:dyDescent="0.25">
      <c r="H453" s="127"/>
      <c r="I453" s="127"/>
    </row>
    <row r="454" spans="8:9" x14ac:dyDescent="0.25">
      <c r="H454" s="127"/>
      <c r="I454" s="127"/>
    </row>
    <row r="455" spans="8:9" x14ac:dyDescent="0.25">
      <c r="H455" s="127"/>
      <c r="I455" s="127"/>
    </row>
    <row r="456" spans="8:9" x14ac:dyDescent="0.25">
      <c r="H456" s="127"/>
      <c r="I456" s="127"/>
    </row>
    <row r="457" spans="8:9" x14ac:dyDescent="0.25">
      <c r="H457" s="127"/>
      <c r="I457" s="127"/>
    </row>
    <row r="458" spans="8:9" x14ac:dyDescent="0.25">
      <c r="H458" s="127"/>
      <c r="I458" s="127"/>
    </row>
    <row r="459" spans="8:9" x14ac:dyDescent="0.25">
      <c r="H459" s="127"/>
      <c r="I459" s="127"/>
    </row>
    <row r="460" spans="8:9" x14ac:dyDescent="0.25">
      <c r="H460" s="127"/>
      <c r="I460" s="127"/>
    </row>
    <row r="461" spans="8:9" x14ac:dyDescent="0.25">
      <c r="H461" s="127"/>
      <c r="I461" s="127"/>
    </row>
    <row r="462" spans="8:9" x14ac:dyDescent="0.25">
      <c r="H462" s="127"/>
      <c r="I462" s="127"/>
    </row>
    <row r="463" spans="8:9" x14ac:dyDescent="0.25">
      <c r="H463" s="127"/>
      <c r="I463" s="127"/>
    </row>
    <row r="464" spans="8:9" x14ac:dyDescent="0.25">
      <c r="H464" s="127"/>
      <c r="I464" s="127"/>
    </row>
    <row r="465" spans="8:9" x14ac:dyDescent="0.25">
      <c r="H465" s="127"/>
      <c r="I465" s="127"/>
    </row>
    <row r="466" spans="8:9" x14ac:dyDescent="0.25">
      <c r="H466" s="127"/>
      <c r="I466" s="127"/>
    </row>
    <row r="467" spans="8:9" x14ac:dyDescent="0.25">
      <c r="H467" s="127"/>
      <c r="I467" s="127"/>
    </row>
    <row r="468" spans="8:9" x14ac:dyDescent="0.25">
      <c r="H468" s="127"/>
      <c r="I468" s="127"/>
    </row>
    <row r="469" spans="8:9" x14ac:dyDescent="0.25">
      <c r="H469" s="127"/>
      <c r="I469" s="127"/>
    </row>
    <row r="470" spans="8:9" x14ac:dyDescent="0.25">
      <c r="H470" s="127"/>
      <c r="I470" s="127"/>
    </row>
    <row r="471" spans="8:9" x14ac:dyDescent="0.25">
      <c r="H471" s="127"/>
      <c r="I471" s="127"/>
    </row>
    <row r="472" spans="8:9" x14ac:dyDescent="0.25">
      <c r="H472" s="127"/>
      <c r="I472" s="127"/>
    </row>
    <row r="473" spans="8:9" x14ac:dyDescent="0.25">
      <c r="H473" s="127"/>
      <c r="I473" s="127"/>
    </row>
    <row r="474" spans="8:9" x14ac:dyDescent="0.25">
      <c r="H474" s="127"/>
      <c r="I474" s="127"/>
    </row>
    <row r="475" spans="8:9" x14ac:dyDescent="0.25">
      <c r="H475" s="127"/>
      <c r="I475" s="127"/>
    </row>
    <row r="476" spans="8:9" x14ac:dyDescent="0.25">
      <c r="H476" s="127"/>
      <c r="I476" s="127"/>
    </row>
    <row r="477" spans="8:9" x14ac:dyDescent="0.25">
      <c r="H477" s="127"/>
      <c r="I477" s="127"/>
    </row>
    <row r="478" spans="8:9" x14ac:dyDescent="0.25">
      <c r="H478" s="127"/>
      <c r="I478" s="127"/>
    </row>
    <row r="479" spans="8:9" x14ac:dyDescent="0.25">
      <c r="H479" s="127"/>
      <c r="I479" s="127"/>
    </row>
    <row r="480" spans="8:9" x14ac:dyDescent="0.25">
      <c r="H480" s="127"/>
      <c r="I480" s="127"/>
    </row>
    <row r="481" spans="8:9" x14ac:dyDescent="0.25">
      <c r="H481" s="127"/>
      <c r="I481" s="127"/>
    </row>
    <row r="482" spans="8:9" x14ac:dyDescent="0.25">
      <c r="H482" s="127"/>
      <c r="I482" s="127"/>
    </row>
    <row r="483" spans="8:9" x14ac:dyDescent="0.25">
      <c r="H483" s="127"/>
      <c r="I483" s="127"/>
    </row>
    <row r="484" spans="8:9" x14ac:dyDescent="0.25">
      <c r="H484" s="127"/>
      <c r="I484" s="127"/>
    </row>
    <row r="485" spans="8:9" x14ac:dyDescent="0.25">
      <c r="H485" s="127"/>
      <c r="I485" s="127"/>
    </row>
    <row r="486" spans="8:9" x14ac:dyDescent="0.25">
      <c r="H486" s="127"/>
      <c r="I486" s="127"/>
    </row>
    <row r="487" spans="8:9" x14ac:dyDescent="0.25">
      <c r="H487" s="127"/>
      <c r="I487" s="127"/>
    </row>
    <row r="488" spans="8:9" x14ac:dyDescent="0.25">
      <c r="H488" s="127"/>
      <c r="I488" s="127"/>
    </row>
    <row r="489" spans="8:9" x14ac:dyDescent="0.25">
      <c r="H489" s="127"/>
      <c r="I489" s="127"/>
    </row>
    <row r="490" spans="8:9" x14ac:dyDescent="0.25">
      <c r="H490" s="127"/>
      <c r="I490" s="127"/>
    </row>
    <row r="491" spans="8:9" x14ac:dyDescent="0.25">
      <c r="H491" s="127"/>
      <c r="I491" s="127"/>
    </row>
    <row r="492" spans="8:9" x14ac:dyDescent="0.25">
      <c r="H492" s="127"/>
      <c r="I492" s="127"/>
    </row>
    <row r="493" spans="8:9" x14ac:dyDescent="0.25">
      <c r="H493" s="127"/>
      <c r="I493" s="127"/>
    </row>
    <row r="494" spans="8:9" x14ac:dyDescent="0.25">
      <c r="H494" s="127"/>
      <c r="I494" s="127"/>
    </row>
    <row r="495" spans="8:9" x14ac:dyDescent="0.25">
      <c r="H495" s="127"/>
      <c r="I495" s="127"/>
    </row>
    <row r="496" spans="8:9" x14ac:dyDescent="0.25">
      <c r="H496" s="127"/>
      <c r="I496" s="127"/>
    </row>
    <row r="497" spans="8:9" x14ac:dyDescent="0.25">
      <c r="H497" s="127"/>
      <c r="I497" s="127"/>
    </row>
    <row r="498" spans="8:9" x14ac:dyDescent="0.25">
      <c r="H498" s="127"/>
      <c r="I498" s="127"/>
    </row>
    <row r="499" spans="8:9" x14ac:dyDescent="0.25">
      <c r="H499" s="127"/>
      <c r="I499" s="127"/>
    </row>
    <row r="500" spans="8:9" x14ac:dyDescent="0.25">
      <c r="H500" s="127"/>
      <c r="I500" s="127"/>
    </row>
    <row r="501" spans="8:9" x14ac:dyDescent="0.25">
      <c r="H501" s="127"/>
      <c r="I501" s="127"/>
    </row>
    <row r="502" spans="8:9" x14ac:dyDescent="0.25">
      <c r="H502" s="127"/>
      <c r="I502" s="127"/>
    </row>
    <row r="503" spans="8:9" x14ac:dyDescent="0.25">
      <c r="H503" s="127"/>
      <c r="I503" s="127"/>
    </row>
    <row r="504" spans="8:9" x14ac:dyDescent="0.25">
      <c r="H504" s="127"/>
      <c r="I504" s="127"/>
    </row>
    <row r="505" spans="8:9" x14ac:dyDescent="0.25">
      <c r="H505" s="127"/>
      <c r="I505" s="127"/>
    </row>
    <row r="506" spans="8:9" x14ac:dyDescent="0.25">
      <c r="H506" s="127"/>
      <c r="I506" s="127"/>
    </row>
    <row r="507" spans="8:9" x14ac:dyDescent="0.25">
      <c r="H507" s="127"/>
      <c r="I507" s="127"/>
    </row>
    <row r="508" spans="8:9" x14ac:dyDescent="0.25">
      <c r="H508" s="127"/>
      <c r="I508" s="127"/>
    </row>
    <row r="509" spans="8:9" x14ac:dyDescent="0.25">
      <c r="H509" s="127"/>
      <c r="I509" s="127"/>
    </row>
    <row r="510" spans="8:9" x14ac:dyDescent="0.25">
      <c r="H510" s="127"/>
      <c r="I510" s="127"/>
    </row>
    <row r="511" spans="8:9" x14ac:dyDescent="0.25">
      <c r="H511" s="127"/>
      <c r="I511" s="127"/>
    </row>
    <row r="512" spans="8:9" x14ac:dyDescent="0.25">
      <c r="H512" s="127"/>
      <c r="I512" s="127"/>
    </row>
    <row r="513" spans="8:9" x14ac:dyDescent="0.25">
      <c r="H513" s="127"/>
      <c r="I513" s="127"/>
    </row>
    <row r="514" spans="8:9" x14ac:dyDescent="0.25">
      <c r="H514" s="127"/>
      <c r="I514" s="127"/>
    </row>
    <row r="515" spans="8:9" x14ac:dyDescent="0.25">
      <c r="H515" s="127"/>
      <c r="I515" s="127"/>
    </row>
    <row r="516" spans="8:9" x14ac:dyDescent="0.25">
      <c r="H516" s="127"/>
      <c r="I516" s="127"/>
    </row>
    <row r="517" spans="8:9" x14ac:dyDescent="0.25">
      <c r="H517" s="127"/>
      <c r="I517" s="127"/>
    </row>
    <row r="518" spans="8:9" x14ac:dyDescent="0.25">
      <c r="H518" s="127"/>
      <c r="I518" s="127"/>
    </row>
    <row r="519" spans="8:9" x14ac:dyDescent="0.25">
      <c r="H519" s="127"/>
      <c r="I519" s="127"/>
    </row>
    <row r="520" spans="8:9" x14ac:dyDescent="0.25">
      <c r="H520" s="127"/>
      <c r="I520" s="127"/>
    </row>
    <row r="521" spans="8:9" x14ac:dyDescent="0.25">
      <c r="H521" s="127"/>
      <c r="I521" s="127"/>
    </row>
    <row r="522" spans="8:9" x14ac:dyDescent="0.25">
      <c r="H522" s="127"/>
      <c r="I522" s="127"/>
    </row>
    <row r="523" spans="8:9" x14ac:dyDescent="0.25">
      <c r="H523" s="127"/>
      <c r="I523" s="127"/>
    </row>
    <row r="524" spans="8:9" x14ac:dyDescent="0.25">
      <c r="H524" s="127"/>
      <c r="I524" s="127"/>
    </row>
    <row r="525" spans="8:9" x14ac:dyDescent="0.25">
      <c r="H525" s="127"/>
      <c r="I525" s="127"/>
    </row>
    <row r="526" spans="8:9" x14ac:dyDescent="0.25">
      <c r="H526" s="127"/>
      <c r="I526" s="127"/>
    </row>
    <row r="527" spans="8:9" x14ac:dyDescent="0.25">
      <c r="H527" s="127"/>
      <c r="I527" s="127"/>
    </row>
    <row r="528" spans="8:9" x14ac:dyDescent="0.25">
      <c r="H528" s="127"/>
      <c r="I528" s="127"/>
    </row>
    <row r="529" spans="8:9" x14ac:dyDescent="0.25">
      <c r="H529" s="127"/>
      <c r="I529" s="127"/>
    </row>
    <row r="530" spans="8:9" x14ac:dyDescent="0.25">
      <c r="H530" s="127"/>
      <c r="I530" s="127"/>
    </row>
    <row r="531" spans="8:9" x14ac:dyDescent="0.25">
      <c r="H531" s="127"/>
      <c r="I531" s="127"/>
    </row>
    <row r="532" spans="8:9" x14ac:dyDescent="0.25">
      <c r="H532" s="127"/>
      <c r="I532" s="127"/>
    </row>
    <row r="533" spans="8:9" x14ac:dyDescent="0.25">
      <c r="H533" s="127"/>
      <c r="I533" s="127"/>
    </row>
    <row r="534" spans="8:9" x14ac:dyDescent="0.25">
      <c r="H534" s="127"/>
      <c r="I534" s="127"/>
    </row>
    <row r="535" spans="8:9" x14ac:dyDescent="0.25">
      <c r="H535" s="127"/>
      <c r="I535" s="127"/>
    </row>
    <row r="536" spans="8:9" x14ac:dyDescent="0.25">
      <c r="H536" s="127"/>
      <c r="I536" s="127"/>
    </row>
    <row r="537" spans="8:9" x14ac:dyDescent="0.25">
      <c r="H537" s="127"/>
      <c r="I537" s="127"/>
    </row>
    <row r="538" spans="8:9" x14ac:dyDescent="0.25">
      <c r="H538" s="127"/>
      <c r="I538" s="127"/>
    </row>
    <row r="539" spans="8:9" x14ac:dyDescent="0.25">
      <c r="H539" s="127"/>
      <c r="I539" s="127"/>
    </row>
    <row r="540" spans="8:9" x14ac:dyDescent="0.25">
      <c r="H540" s="127"/>
      <c r="I540" s="127"/>
    </row>
    <row r="541" spans="8:9" x14ac:dyDescent="0.25">
      <c r="H541" s="127"/>
      <c r="I541" s="127"/>
    </row>
    <row r="542" spans="8:9" x14ac:dyDescent="0.25">
      <c r="H542" s="127"/>
      <c r="I542" s="127"/>
    </row>
    <row r="543" spans="8:9" x14ac:dyDescent="0.25">
      <c r="H543" s="127"/>
      <c r="I543" s="127"/>
    </row>
    <row r="544" spans="8:9" x14ac:dyDescent="0.25">
      <c r="H544" s="127"/>
      <c r="I544" s="127"/>
    </row>
    <row r="545" spans="8:9" x14ac:dyDescent="0.25">
      <c r="H545" s="127"/>
      <c r="I545" s="127"/>
    </row>
    <row r="546" spans="8:9" x14ac:dyDescent="0.25">
      <c r="H546" s="127"/>
      <c r="I546" s="127"/>
    </row>
    <row r="547" spans="8:9" x14ac:dyDescent="0.25">
      <c r="H547" s="127"/>
      <c r="I547" s="127"/>
    </row>
    <row r="548" spans="8:9" x14ac:dyDescent="0.25">
      <c r="H548" s="127"/>
      <c r="I548" s="127"/>
    </row>
    <row r="549" spans="8:9" x14ac:dyDescent="0.25">
      <c r="H549" s="127"/>
      <c r="I549" s="127"/>
    </row>
    <row r="550" spans="8:9" x14ac:dyDescent="0.25">
      <c r="H550" s="127"/>
      <c r="I550" s="127"/>
    </row>
    <row r="551" spans="8:9" x14ac:dyDescent="0.25">
      <c r="H551" s="127"/>
      <c r="I551" s="127"/>
    </row>
    <row r="552" spans="8:9" x14ac:dyDescent="0.25">
      <c r="H552" s="127"/>
      <c r="I552" s="127"/>
    </row>
    <row r="553" spans="8:9" x14ac:dyDescent="0.25">
      <c r="H553" s="127"/>
      <c r="I553" s="127"/>
    </row>
    <row r="554" spans="8:9" x14ac:dyDescent="0.25">
      <c r="H554" s="127"/>
      <c r="I554" s="127"/>
    </row>
    <row r="555" spans="8:9" x14ac:dyDescent="0.25">
      <c r="H555" s="127"/>
      <c r="I555" s="127"/>
    </row>
    <row r="556" spans="8:9" x14ac:dyDescent="0.25">
      <c r="H556" s="127"/>
      <c r="I556" s="127"/>
    </row>
    <row r="557" spans="8:9" x14ac:dyDescent="0.25">
      <c r="H557" s="127"/>
      <c r="I557" s="127"/>
    </row>
    <row r="558" spans="8:9" x14ac:dyDescent="0.25">
      <c r="H558" s="127"/>
      <c r="I558" s="127"/>
    </row>
    <row r="559" spans="8:9" x14ac:dyDescent="0.25">
      <c r="H559" s="127"/>
      <c r="I559" s="127"/>
    </row>
    <row r="560" spans="8:9" x14ac:dyDescent="0.25">
      <c r="H560" s="127"/>
      <c r="I560" s="127"/>
    </row>
    <row r="561" spans="8:9" x14ac:dyDescent="0.25">
      <c r="H561" s="127"/>
      <c r="I561" s="127"/>
    </row>
    <row r="562" spans="8:9" x14ac:dyDescent="0.25">
      <c r="H562" s="127"/>
      <c r="I562" s="127"/>
    </row>
    <row r="563" spans="8:9" x14ac:dyDescent="0.25">
      <c r="H563" s="127"/>
      <c r="I563" s="127"/>
    </row>
    <row r="564" spans="8:9" x14ac:dyDescent="0.25">
      <c r="H564" s="127"/>
      <c r="I564" s="127"/>
    </row>
    <row r="565" spans="8:9" x14ac:dyDescent="0.25">
      <c r="H565" s="127"/>
      <c r="I565" s="127"/>
    </row>
    <row r="566" spans="8:9" x14ac:dyDescent="0.25">
      <c r="H566" s="127"/>
      <c r="I566" s="127"/>
    </row>
    <row r="567" spans="8:9" x14ac:dyDescent="0.25">
      <c r="H567" s="127"/>
      <c r="I567" s="127"/>
    </row>
    <row r="568" spans="8:9" x14ac:dyDescent="0.25">
      <c r="H568" s="127"/>
      <c r="I568" s="127"/>
    </row>
    <row r="569" spans="8:9" x14ac:dyDescent="0.25">
      <c r="H569" s="127"/>
      <c r="I569" s="127"/>
    </row>
    <row r="570" spans="8:9" x14ac:dyDescent="0.25">
      <c r="H570" s="127"/>
      <c r="I570" s="127"/>
    </row>
    <row r="571" spans="8:9" x14ac:dyDescent="0.25">
      <c r="H571" s="127"/>
      <c r="I571" s="127"/>
    </row>
    <row r="572" spans="8:9" x14ac:dyDescent="0.25">
      <c r="H572" s="127"/>
      <c r="I572" s="127"/>
    </row>
    <row r="573" spans="8:9" x14ac:dyDescent="0.25">
      <c r="H573" s="127"/>
      <c r="I573" s="127"/>
    </row>
    <row r="574" spans="8:9" x14ac:dyDescent="0.25">
      <c r="H574" s="127"/>
      <c r="I574" s="127"/>
    </row>
    <row r="575" spans="8:9" x14ac:dyDescent="0.25">
      <c r="H575" s="127"/>
      <c r="I575" s="127"/>
    </row>
    <row r="576" spans="8:9" x14ac:dyDescent="0.25">
      <c r="H576" s="127"/>
      <c r="I576" s="127"/>
    </row>
    <row r="577" spans="8:9" x14ac:dyDescent="0.25">
      <c r="H577" s="127"/>
      <c r="I577" s="127"/>
    </row>
    <row r="578" spans="8:9" x14ac:dyDescent="0.25">
      <c r="H578" s="127"/>
      <c r="I578" s="127"/>
    </row>
    <row r="579" spans="8:9" x14ac:dyDescent="0.25">
      <c r="H579" s="127"/>
      <c r="I579" s="127"/>
    </row>
    <row r="580" spans="8:9" x14ac:dyDescent="0.25">
      <c r="H580" s="127"/>
      <c r="I580" s="127"/>
    </row>
    <row r="581" spans="8:9" x14ac:dyDescent="0.25">
      <c r="H581" s="127"/>
      <c r="I581" s="127"/>
    </row>
    <row r="582" spans="8:9" x14ac:dyDescent="0.25">
      <c r="H582" s="127"/>
      <c r="I582" s="127"/>
    </row>
    <row r="583" spans="8:9" x14ac:dyDescent="0.25">
      <c r="H583" s="127"/>
      <c r="I583" s="127"/>
    </row>
    <row r="584" spans="8:9" x14ac:dyDescent="0.25">
      <c r="H584" s="127"/>
      <c r="I584" s="127"/>
    </row>
    <row r="585" spans="8:9" x14ac:dyDescent="0.25">
      <c r="H585" s="127"/>
      <c r="I585" s="127"/>
    </row>
    <row r="586" spans="8:9" x14ac:dyDescent="0.25">
      <c r="H586" s="127"/>
      <c r="I586" s="127"/>
    </row>
    <row r="587" spans="8:9" x14ac:dyDescent="0.25">
      <c r="H587" s="127"/>
      <c r="I587" s="127"/>
    </row>
    <row r="588" spans="8:9" x14ac:dyDescent="0.25">
      <c r="H588" s="127"/>
      <c r="I588" s="127"/>
    </row>
  </sheetData>
  <sheetProtection algorithmName="SHA-512" hashValue="xLWrYItKd2GtwKrJFRERhEUaCP0PJcuS34xpsctQuJgciWI4cGrwIeNs/67aVbvDzf+mN5USU8E5ObRnzBwgVw==" saltValue="FMgw0v9EbXu4Q8QS+9jjWA==" spinCount="100000" sheet="1" objects="1" scenarios="1"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workbookViewId="0">
      <selection activeCell="A29" sqref="A29"/>
    </sheetView>
  </sheetViews>
  <sheetFormatPr defaultColWidth="8.85546875" defaultRowHeight="15" x14ac:dyDescent="0.25"/>
  <cols>
    <col min="1" max="1" width="10.28515625" style="116" customWidth="1"/>
    <col min="2" max="3" width="9.5703125" style="117" customWidth="1"/>
    <col min="4" max="5" width="9.5703125" style="118" customWidth="1"/>
    <col min="6" max="6" width="8.85546875" style="120" customWidth="1"/>
    <col min="7" max="10" width="9.5703125" style="117" customWidth="1"/>
    <col min="11" max="11" width="8.85546875" style="116" customWidth="1"/>
    <col min="12" max="15" width="9.5703125" style="117" customWidth="1"/>
    <col min="16" max="16" width="8.85546875" style="116" customWidth="1"/>
    <col min="17" max="20" width="9.7109375" style="116" customWidth="1"/>
    <col min="21" max="21" width="8.85546875" style="116" customWidth="1"/>
    <col min="22" max="25" width="9.7109375" style="116" customWidth="1"/>
    <col min="26" max="26" width="8.85546875" style="116" customWidth="1"/>
    <col min="27" max="30" width="10.140625" style="116" customWidth="1"/>
    <col min="31" max="31" width="12.5703125" style="116" customWidth="1"/>
    <col min="32" max="35" width="10.42578125" style="116" customWidth="1"/>
    <col min="36" max="36" width="10.7109375" style="116" customWidth="1"/>
    <col min="37" max="40" width="10.42578125" style="116" customWidth="1"/>
    <col min="41" max="41" width="8.85546875" style="116" customWidth="1"/>
    <col min="42" max="45" width="10.5703125" style="116" customWidth="1"/>
    <col min="46" max="46" width="8.85546875" style="116"/>
    <col min="47" max="50" width="10.42578125" style="116" customWidth="1"/>
    <col min="51" max="51" width="8.85546875" style="116" customWidth="1"/>
    <col min="52" max="55" width="10" style="116" customWidth="1"/>
    <col min="56" max="56" width="8.85546875" style="116"/>
    <col min="57" max="57" width="10.85546875" style="116" customWidth="1"/>
    <col min="58" max="16384" width="8.85546875" style="116"/>
  </cols>
  <sheetData>
    <row r="1" spans="1:61" x14ac:dyDescent="0.25">
      <c r="A1" s="116">
        <f>IFERROR(VLOOKUP(44564,Sheet3!$B$2:$F$302,1,FALSE),44565)</f>
        <v>44564</v>
      </c>
      <c r="B1" s="117">
        <f>A1</f>
        <v>44564</v>
      </c>
      <c r="C1" s="118">
        <f>VLOOKUP(B1,Sheet3!$B$2:$F$302,2,FALSE)</f>
        <v>599</v>
      </c>
      <c r="D1" s="118">
        <f>VLOOKUP(B1,Sheet3!$B$2:$F$302,5,FALSE)</f>
        <v>626</v>
      </c>
      <c r="E1" s="119">
        <f>(D1-C1)/C1</f>
        <v>4.5075125208681135E-2</v>
      </c>
      <c r="F1" s="120">
        <f>IFERROR(IF(E1&gt;0,1,0),"")</f>
        <v>1</v>
      </c>
      <c r="G1" s="117">
        <f>Sheet2!G1</f>
        <v>44593</v>
      </c>
      <c r="H1" s="118">
        <f>VLOOKUP(G1,Sheet3!$B$2:$F$302,2,FALSE)</f>
        <v>626</v>
      </c>
      <c r="I1" s="118">
        <f>VLOOKUP(G1,Sheet3!$B$2:$F$302,5,FALSE)</f>
        <v>690.75</v>
      </c>
      <c r="J1" s="119">
        <f>(I1-H1)/H1</f>
        <v>0.10343450479233227</v>
      </c>
      <c r="K1" s="120">
        <f>IFERROR(IF(J1&gt;0,1,0),"")</f>
        <v>1</v>
      </c>
      <c r="L1" s="117">
        <f>Sheet2!L1</f>
        <v>44621</v>
      </c>
      <c r="M1" s="118">
        <f>VLOOKUP(L1,Sheet3!$B$2:$F$302,2,FALSE)</f>
        <v>694.25</v>
      </c>
      <c r="N1" s="118">
        <f>VLOOKUP(L1,Sheet3!$B$2:$F$302,5,FALSE)</f>
        <v>748.75</v>
      </c>
      <c r="O1" s="119">
        <f>(N1-M1)/M1</f>
        <v>7.8501980554555276E-2</v>
      </c>
      <c r="P1" s="120">
        <f>IFERROR(IF(O1&gt;0,1,0),"")</f>
        <v>1</v>
      </c>
      <c r="Q1" s="117">
        <f>Sheet2!Q1</f>
        <v>44652</v>
      </c>
      <c r="R1" s="118">
        <f>VLOOKUP(Q1,Sheet3!$B$2:$F$302,2,FALSE)</f>
        <v>748.5</v>
      </c>
      <c r="S1" s="118">
        <f>VLOOKUP(Q1,Sheet3!$B$2:$F$302,5,FALSE)</f>
        <v>813.5</v>
      </c>
      <c r="T1" s="119">
        <f>(S1-R1)/R1</f>
        <v>8.6840347361389444E-2</v>
      </c>
      <c r="U1" s="120">
        <f>IFERROR(IF(T1&gt;0,1,0),"")</f>
        <v>1</v>
      </c>
      <c r="V1" s="117">
        <f>Sheet2!V1</f>
        <v>44683</v>
      </c>
      <c r="W1" s="118">
        <f>VLOOKUP(V1,Sheet3!$B$2:$F$302,2,FALSE)</f>
        <v>805</v>
      </c>
      <c r="X1" s="118">
        <f>VLOOKUP(V1,Sheet3!$B$2:$F$302,5,FALSE)</f>
        <v>753.5</v>
      </c>
      <c r="Y1" s="119">
        <f>(X1-W1)/W1</f>
        <v>-6.3975155279503107E-2</v>
      </c>
      <c r="Z1" s="120">
        <f>IFERROR(IF(Y1&gt;0,1,0),"")</f>
        <v>0</v>
      </c>
      <c r="AA1" s="117">
        <f>Sheet2!AA1</f>
        <v>44713</v>
      </c>
      <c r="AB1" s="118">
        <f>VLOOKUP(AA1,Sheet3!$B$2:$F$302,2,FALSE)</f>
        <v>753.75</v>
      </c>
      <c r="AC1" s="118">
        <f>VLOOKUP(AA1,Sheet3!$B$2:$F$302,5,FALSE)</f>
        <v>619.75</v>
      </c>
      <c r="AD1" s="119">
        <f>(AC1-AB1)/AB1</f>
        <v>-0.17777777777777778</v>
      </c>
      <c r="AE1" s="120">
        <f>IFERROR(IF(AD1&gt;0,1,0),"")</f>
        <v>0</v>
      </c>
      <c r="AF1" s="117">
        <f>Sheet2!AF1</f>
        <v>44743</v>
      </c>
      <c r="AG1" s="118">
        <f>VLOOKUP(AF1,Sheet3!$B$2:$F$302,2,FALSE)</f>
        <v>625</v>
      </c>
      <c r="AH1" s="118">
        <f>VLOOKUP(AF1,Sheet3!$B$2:$F$302,5,FALSE)</f>
        <v>620</v>
      </c>
      <c r="AI1" s="119">
        <f>(AH1-AG1)/AG1</f>
        <v>-8.0000000000000002E-3</v>
      </c>
      <c r="AJ1" s="120">
        <f>IFERROR(IF(AI1&gt;0,1,0),"")</f>
        <v>0</v>
      </c>
      <c r="AK1" s="117">
        <f>Sheet2!AK1</f>
        <v>44774</v>
      </c>
      <c r="AL1" s="118">
        <f>VLOOKUP(AK1,Sheet3!$B$2:$F$302,2,FALSE)</f>
        <v>623.75</v>
      </c>
      <c r="AM1" s="118">
        <f>VLOOKUP(AK1,Sheet3!$B$2:$F$302,5,FALSE)</f>
        <v>670.5</v>
      </c>
      <c r="AN1" s="119">
        <f>(AM1-AL1)/AL1</f>
        <v>7.4949899799599193E-2</v>
      </c>
      <c r="AO1" s="120">
        <f>IFERROR(IF(AN1&gt;0,1,0),"")</f>
        <v>1</v>
      </c>
      <c r="AP1" s="117">
        <f>Sheet2!AP1</f>
        <v>44805</v>
      </c>
      <c r="AQ1" s="118">
        <f>VLOOKUP(AP1,Sheet3!$B$2:$F$302,2,FALSE)</f>
        <v>670</v>
      </c>
      <c r="AR1" s="118">
        <f>VLOOKUP(AP1,Sheet3!$B$2:$F$302,5,FALSE)</f>
        <v>677.5</v>
      </c>
      <c r="AS1" s="119">
        <f>(AR1-AQ1)/AQ1</f>
        <v>1.1194029850746268E-2</v>
      </c>
      <c r="AT1" s="120">
        <f>IFERROR(IF(AS1&gt;0,1,0),"")</f>
        <v>1</v>
      </c>
      <c r="AU1" s="117">
        <f>Sheet2!AU1</f>
        <v>44837</v>
      </c>
      <c r="AV1" s="118">
        <f>VLOOKUP(AU1,Sheet3!$B$2:$F$302,2,FALSE)</f>
        <v>680</v>
      </c>
      <c r="AW1" s="118">
        <f>VLOOKUP(AU1,Sheet3!$B$2:$F$302,5,FALSE)</f>
        <v>691.5</v>
      </c>
      <c r="AX1" s="119">
        <f>(AW1-AV1)/AV1</f>
        <v>1.6911764705882352E-2</v>
      </c>
      <c r="AY1" s="120">
        <f>IFERROR(IF(AX1&gt;0,1,0),"")</f>
        <v>1</v>
      </c>
      <c r="AZ1" s="117">
        <f>Sheet2!AZ1</f>
        <v>44866</v>
      </c>
      <c r="BA1" s="118">
        <f>VLOOKUP(AZ1,Sheet3!$B$2:$F$302,2,FALSE)</f>
        <v>689</v>
      </c>
      <c r="BB1" s="118">
        <f>VLOOKUP(AZ1,Sheet3!$B$2:$F$302,5,FALSE)</f>
        <v>667</v>
      </c>
      <c r="BC1" s="119">
        <f>(BB1-BA1)/BA1</f>
        <v>-3.1930333817126268E-2</v>
      </c>
      <c r="BD1" s="120">
        <f>IFERROR(IF(BC1&gt;0,1,0),"")</f>
        <v>0</v>
      </c>
      <c r="BE1" s="117">
        <f>Sheet2!BE1</f>
        <v>44896</v>
      </c>
      <c r="BF1" s="118">
        <f>VLOOKUP(BE1,Sheet3!$B$2:$F$302,2,FALSE)</f>
        <v>666.75</v>
      </c>
      <c r="BG1" s="118">
        <f>VLOOKUP(BE1,Sheet3!$B$2:$F$302,5,FALSE)</f>
        <v>678.5</v>
      </c>
      <c r="BH1" s="119">
        <f>(BG1-BF1)/BF1</f>
        <v>1.7622797150356206E-2</v>
      </c>
      <c r="BI1" s="120">
        <f>IFERROR(IF(BH1&gt;0,1,0),"")</f>
        <v>1</v>
      </c>
    </row>
    <row r="2" spans="1:61" x14ac:dyDescent="0.25">
      <c r="A2" s="116">
        <f>IFERROR(VLOOKUP(44200,Sheet3!$B$2:$F$302,1,FALSE),44201)</f>
        <v>44200</v>
      </c>
      <c r="B2" s="117">
        <f t="shared" ref="B2:B20" si="0">A2</f>
        <v>44200</v>
      </c>
      <c r="C2" s="118">
        <f>VLOOKUP(B2,Sheet3!$B$2:$F$302,2,FALSE)</f>
        <v>487.25</v>
      </c>
      <c r="D2" s="118">
        <f>VLOOKUP(B2,Sheet3!$B$2:$F$302,5,FALSE)</f>
        <v>547</v>
      </c>
      <c r="E2" s="119">
        <f>(D2-C2)/C2</f>
        <v>0.12262698819907646</v>
      </c>
      <c r="F2" s="120">
        <f>IFERROR(IF(E2&gt;0,1,0),"")</f>
        <v>1</v>
      </c>
      <c r="G2" s="117">
        <f>Sheet2!G2</f>
        <v>44228</v>
      </c>
      <c r="H2" s="118">
        <f>VLOOKUP(G2,Sheet3!$B$2:$F$302,2,FALSE)</f>
        <v>549</v>
      </c>
      <c r="I2" s="118">
        <f>VLOOKUP(G2,Sheet3!$B$2:$F$302,5,FALSE)</f>
        <v>547.5</v>
      </c>
      <c r="J2" s="119">
        <f>(I2-H2)/H2</f>
        <v>-2.7322404371584699E-3</v>
      </c>
      <c r="K2" s="120">
        <f>IFERROR(IF(J2&gt;0,1,0),"")</f>
        <v>0</v>
      </c>
      <c r="L2" s="117">
        <f>Sheet2!L2</f>
        <v>44256</v>
      </c>
      <c r="M2" s="118">
        <f>VLOOKUP(L2,Sheet3!$B$2:$F$302,2,FALSE)</f>
        <v>552.75</v>
      </c>
      <c r="N2" s="118">
        <f>VLOOKUP(L2,Sheet3!$B$2:$F$302,5,FALSE)</f>
        <v>564.25</v>
      </c>
      <c r="O2" s="119">
        <f>(N2-M2)/M2</f>
        <v>2.0805065581184983E-2</v>
      </c>
      <c r="P2" s="120">
        <f>IFERROR(IF(O2&gt;0,1,0),"")</f>
        <v>1</v>
      </c>
      <c r="Q2" s="117">
        <f>Sheet2!Q2</f>
        <v>44287</v>
      </c>
      <c r="R2" s="118">
        <f>VLOOKUP(Q2,Sheet3!$B$2:$F$302,2,FALSE)</f>
        <v>575</v>
      </c>
      <c r="S2" s="118">
        <f>VLOOKUP(Q2,Sheet3!$B$2:$F$302,5,FALSE)</f>
        <v>673.25</v>
      </c>
      <c r="T2" s="119">
        <f>(S2-R2)/R2</f>
        <v>0.1708695652173913</v>
      </c>
      <c r="U2" s="120">
        <f>IFERROR(IF(T2&gt;0,1,0),"")</f>
        <v>1</v>
      </c>
      <c r="V2" s="117">
        <f>Sheet2!V2</f>
        <v>44319</v>
      </c>
      <c r="W2" s="118">
        <f>VLOOKUP(V2,Sheet3!$B$2:$F$302,2,FALSE)</f>
        <v>685</v>
      </c>
      <c r="X2" s="118">
        <f>VLOOKUP(V2,Sheet3!$B$2:$F$302,5,FALSE)</f>
        <v>656.75</v>
      </c>
      <c r="Y2" s="119">
        <f>(X2-W2)/W2</f>
        <v>-4.1240875912408756E-2</v>
      </c>
      <c r="Z2" s="120">
        <f>IFERROR(IF(Y2&gt;0,1,0),"")</f>
        <v>0</v>
      </c>
      <c r="AA2" s="117">
        <f>Sheet2!AA2</f>
        <v>44348</v>
      </c>
      <c r="AB2" s="118">
        <f>VLOOKUP(AA2,Sheet3!$B$2:$F$302,2,FALSE)</f>
        <v>666</v>
      </c>
      <c r="AC2" s="118">
        <f>VLOOKUP(AA2,Sheet3!$B$2:$F$302,5,FALSE)</f>
        <v>588.5</v>
      </c>
      <c r="AD2" s="119">
        <f>(AC2-AB2)/AB2</f>
        <v>-0.11636636636636637</v>
      </c>
      <c r="AE2" s="120">
        <f>IFERROR(IF(AD2&gt;0,1,0),"")</f>
        <v>0</v>
      </c>
      <c r="AF2" s="117">
        <f>Sheet2!AF2</f>
        <v>44378</v>
      </c>
      <c r="AG2" s="118">
        <f>VLOOKUP(AF2,Sheet3!$B$2:$F$302,2,FALSE)</f>
        <v>594.75</v>
      </c>
      <c r="AH2" s="118">
        <f>VLOOKUP(AF2,Sheet3!$B$2:$F$302,5,FALSE)</f>
        <v>545.25</v>
      </c>
      <c r="AI2" s="119">
        <f>(AH2-AG2)/AG2</f>
        <v>-8.3228247162673394E-2</v>
      </c>
      <c r="AJ2" s="120">
        <f>IFERROR(IF(AI2&gt;0,1,0),"")</f>
        <v>0</v>
      </c>
      <c r="AK2" s="117">
        <f>Sheet2!AK2</f>
        <v>44410</v>
      </c>
      <c r="AL2" s="118">
        <f>VLOOKUP(AK2,Sheet3!$B$2:$F$302,2,FALSE)</f>
        <v>545</v>
      </c>
      <c r="AM2" s="118">
        <f>VLOOKUP(AK2,Sheet3!$B$2:$F$302,5,FALSE)</f>
        <v>534.25</v>
      </c>
      <c r="AN2" s="119">
        <f>(AM2-AL2)/AL2</f>
        <v>-1.9724770642201836E-2</v>
      </c>
      <c r="AO2" s="120">
        <f>IFERROR(IF(AN2&gt;0,1,0),"")</f>
        <v>0</v>
      </c>
      <c r="AP2" s="117">
        <f>Sheet2!AP2</f>
        <v>44440</v>
      </c>
      <c r="AQ2" s="118">
        <f>VLOOKUP(AP2,Sheet3!$B$2:$F$302,2,FALSE)</f>
        <v>534.75</v>
      </c>
      <c r="AR2" s="118">
        <f>VLOOKUP(AP2,Sheet3!$B$2:$F$302,5,FALSE)</f>
        <v>536.75</v>
      </c>
      <c r="AS2" s="119">
        <f>(AR2-AQ2)/AQ2</f>
        <v>3.7400654511453952E-3</v>
      </c>
      <c r="AT2" s="120">
        <f>IFERROR(IF(AS2&gt;0,1,0),"")</f>
        <v>1</v>
      </c>
      <c r="AU2" s="117">
        <f>Sheet2!AU2</f>
        <v>44470</v>
      </c>
      <c r="AV2" s="118">
        <f>VLOOKUP(AU2,Sheet3!$B$2:$F$302,2,FALSE)</f>
        <v>536.75</v>
      </c>
      <c r="AW2" s="118">
        <f>VLOOKUP(AU2,Sheet3!$B$2:$F$302,5,FALSE)</f>
        <v>568.25</v>
      </c>
      <c r="AX2" s="119">
        <f>(AW2-AV2)/AV2</f>
        <v>5.8686539357242662E-2</v>
      </c>
      <c r="AY2" s="120">
        <f>IFERROR(IF(AX2&gt;0,1,0),"")</f>
        <v>1</v>
      </c>
      <c r="AZ2" s="117">
        <f>Sheet2!AZ2</f>
        <v>44501</v>
      </c>
      <c r="BA2" s="118">
        <f>VLOOKUP(AZ2,Sheet3!$B$2:$F$302,2,FALSE)</f>
        <v>568</v>
      </c>
      <c r="BB2" s="118">
        <f>VLOOKUP(AZ2,Sheet3!$B$2:$F$302,5,FALSE)</f>
        <v>567.5</v>
      </c>
      <c r="BC2" s="119">
        <f>(BB2-BA2)/BA2</f>
        <v>-8.8028169014084509E-4</v>
      </c>
      <c r="BD2" s="120">
        <f>IFERROR(IF(BC2&gt;0,1,0),"")</f>
        <v>0</v>
      </c>
      <c r="BE2" s="117">
        <f>Sheet2!BE2</f>
        <v>44531</v>
      </c>
      <c r="BF2" s="118">
        <f>VLOOKUP(BE2,Sheet3!$B$2:$F$302,2,FALSE)</f>
        <v>568.75</v>
      </c>
      <c r="BG2" s="118">
        <f>VLOOKUP(BE2,Sheet3!$B$2:$F$302,5,FALSE)</f>
        <v>593.25</v>
      </c>
      <c r="BH2" s="119">
        <f>(BG2-BF2)/BF2</f>
        <v>4.3076923076923075E-2</v>
      </c>
      <c r="BI2" s="120">
        <f>IFERROR(IF(BH2&gt;0,1,0),"")</f>
        <v>1</v>
      </c>
    </row>
    <row r="3" spans="1:61" x14ac:dyDescent="0.25">
      <c r="A3" s="116">
        <f>IFERROR(VLOOKUP(43832,Sheet3!$B$2:$F$302,1,FALSE),43833)</f>
        <v>43832</v>
      </c>
      <c r="B3" s="117">
        <f t="shared" si="0"/>
        <v>43832</v>
      </c>
      <c r="C3" s="118">
        <f>VLOOKUP(B3,Sheet3!$B$2:$F$302,2,FALSE)</f>
        <v>387.75</v>
      </c>
      <c r="D3" s="118">
        <f>VLOOKUP(B3,Sheet3!$B$2:$F$302,5,FALSE)</f>
        <v>381.25</v>
      </c>
      <c r="E3" s="119">
        <f t="shared" ref="E3:E21" si="1">(D3-C3)/C3</f>
        <v>-1.6763378465506126E-2</v>
      </c>
      <c r="F3" s="120">
        <f t="shared" ref="F3:F21" si="2">IFERROR(IF(E3&gt;0,1,0),"")</f>
        <v>0</v>
      </c>
      <c r="G3" s="117">
        <f>Sheet2!G3</f>
        <v>43864</v>
      </c>
      <c r="H3" s="118">
        <f>VLOOKUP(G3,Sheet3!$B$2:$F$302,2,FALSE)</f>
        <v>380.5</v>
      </c>
      <c r="I3" s="118">
        <f>VLOOKUP(G3,Sheet3!$B$2:$F$302,5,FALSE)</f>
        <v>368.25</v>
      </c>
      <c r="J3" s="119">
        <f t="shared" ref="J3:J21" si="3">(I3-H3)/H3</f>
        <v>-3.2194480946123524E-2</v>
      </c>
      <c r="K3" s="120">
        <f t="shared" ref="K3:K21" si="4">IFERROR(IF(J3&gt;0,1,0),"")</f>
        <v>0</v>
      </c>
      <c r="L3" s="117">
        <f>Sheet2!L3</f>
        <v>43892</v>
      </c>
      <c r="M3" s="118">
        <f>VLOOKUP(L3,Sheet3!$B$2:$F$302,2,FALSE)</f>
        <v>368.25</v>
      </c>
      <c r="N3" s="118">
        <f>VLOOKUP(L3,Sheet3!$B$2:$F$302,5,FALSE)</f>
        <v>340.75</v>
      </c>
      <c r="O3" s="119">
        <f t="shared" ref="O3:O21" si="5">(N3-M3)/M3</f>
        <v>-7.4677528852681599E-2</v>
      </c>
      <c r="P3" s="120">
        <f t="shared" ref="P3:P21" si="6">IFERROR(IF(O3&gt;0,1,0),"")</f>
        <v>0</v>
      </c>
      <c r="Q3" s="117">
        <f>Sheet2!Q3</f>
        <v>43922</v>
      </c>
      <c r="R3" s="118">
        <f>VLOOKUP(Q3,Sheet3!$B$2:$F$302,2,FALSE)</f>
        <v>341.25</v>
      </c>
      <c r="S3" s="118">
        <f>VLOOKUP(Q3,Sheet3!$B$2:$F$302,5,FALSE)</f>
        <v>320</v>
      </c>
      <c r="T3" s="119">
        <f t="shared" ref="T3:T21" si="7">(S3-R3)/R3</f>
        <v>-6.2271062271062272E-2</v>
      </c>
      <c r="U3" s="120">
        <f t="shared" ref="U3:U21" si="8">IFERROR(IF(T3&gt;0,1,0),"")</f>
        <v>0</v>
      </c>
      <c r="V3" s="117">
        <f>Sheet2!V3</f>
        <v>43952</v>
      </c>
      <c r="W3" s="118">
        <f>VLOOKUP(V3,Sheet3!$B$2:$F$302,2,FALSE)</f>
        <v>319.5</v>
      </c>
      <c r="X3" s="118">
        <f>VLOOKUP(V3,Sheet3!$B$2:$F$302,5,FALSE)</f>
        <v>325.75</v>
      </c>
      <c r="Y3" s="119">
        <f t="shared" ref="Y3:Y21" si="9">(X3-W3)/W3</f>
        <v>1.9561815336463225E-2</v>
      </c>
      <c r="Z3" s="120">
        <f t="shared" ref="Z3:Z21" si="10">IFERROR(IF(Y3&gt;0,1,0),"")</f>
        <v>1</v>
      </c>
      <c r="AA3" s="117">
        <f>Sheet2!AA3</f>
        <v>43983</v>
      </c>
      <c r="AB3" s="118">
        <f>VLOOKUP(AA3,Sheet3!$B$2:$F$302,2,FALSE)</f>
        <v>325.5</v>
      </c>
      <c r="AC3" s="118">
        <f>VLOOKUP(AA3,Sheet3!$B$2:$F$302,5,FALSE)</f>
        <v>350.5</v>
      </c>
      <c r="AD3" s="119">
        <f t="shared" ref="AD3:AD21" si="11">(AC3-AB3)/AB3</f>
        <v>7.6804915514592939E-2</v>
      </c>
      <c r="AE3" s="120">
        <f t="shared" ref="AE3:AE21" si="12">IFERROR(IF(AD3&gt;0,1,0),"")</f>
        <v>1</v>
      </c>
      <c r="AF3" s="117">
        <f>Sheet2!AF3</f>
        <v>44013</v>
      </c>
      <c r="AG3" s="118">
        <f>VLOOKUP(AF3,Sheet3!$B$2:$F$302,2,FALSE)</f>
        <v>350</v>
      </c>
      <c r="AH3" s="118">
        <f>VLOOKUP(AF3,Sheet3!$B$2:$F$302,5,FALSE)</f>
        <v>327</v>
      </c>
      <c r="AI3" s="119">
        <f t="shared" ref="AI3:AI21" si="13">(AH3-AG3)/AG3</f>
        <v>-6.5714285714285711E-2</v>
      </c>
      <c r="AJ3" s="120">
        <f t="shared" ref="AJ3:AJ21" si="14">IFERROR(IF(AI3&gt;0,1,0),"")</f>
        <v>0</v>
      </c>
      <c r="AK3" s="117">
        <f>Sheet2!AK3</f>
        <v>44046</v>
      </c>
      <c r="AL3" s="118">
        <f>VLOOKUP(AK3,Sheet3!$B$2:$F$302,2,FALSE)</f>
        <v>326</v>
      </c>
      <c r="AM3" s="118">
        <f>VLOOKUP(AK3,Sheet3!$B$2:$F$302,5,FALSE)</f>
        <v>357.75</v>
      </c>
      <c r="AN3" s="119">
        <f t="shared" ref="AN3:AN21" si="15">(AM3-AL3)/AL3</f>
        <v>9.7392638036809823E-2</v>
      </c>
      <c r="AO3" s="120">
        <f t="shared" ref="AO3:AO21" si="16">IFERROR(IF(AN3&gt;0,1,0),"")</f>
        <v>1</v>
      </c>
      <c r="AP3" s="117">
        <f>Sheet2!AP3</f>
        <v>44075</v>
      </c>
      <c r="AQ3" s="118">
        <f>VLOOKUP(AP3,Sheet3!$B$2:$F$302,2,FALSE)</f>
        <v>356.25</v>
      </c>
      <c r="AR3" s="118">
        <f>VLOOKUP(AP3,Sheet3!$B$2:$F$302,5,FALSE)</f>
        <v>379</v>
      </c>
      <c r="AS3" s="119">
        <f t="shared" ref="AS3:AS21" si="17">(AR3-AQ3)/AQ3</f>
        <v>6.3859649122807019E-2</v>
      </c>
      <c r="AT3" s="120">
        <f t="shared" ref="AT3:AT21" si="18">IFERROR(IF(AS3&gt;0,1,0),"")</f>
        <v>1</v>
      </c>
      <c r="AU3" s="117">
        <f>Sheet2!AU3</f>
        <v>44105</v>
      </c>
      <c r="AV3" s="118">
        <f>VLOOKUP(AU3,Sheet3!$B$2:$F$302,2,FALSE)</f>
        <v>379</v>
      </c>
      <c r="AW3" s="118">
        <f>VLOOKUP(AU3,Sheet3!$B$2:$F$302,5,FALSE)</f>
        <v>398.5</v>
      </c>
      <c r="AX3" s="119">
        <f t="shared" ref="AX3:AX21" si="19">(AW3-AV3)/AV3</f>
        <v>5.1451187335092345E-2</v>
      </c>
      <c r="AY3" s="120">
        <f t="shared" ref="AY3:AY21" si="20">IFERROR(IF(AX3&gt;0,1,0),"")</f>
        <v>1</v>
      </c>
      <c r="AZ3" s="117">
        <f>Sheet2!AZ3</f>
        <v>44137</v>
      </c>
      <c r="BA3" s="118">
        <f>VLOOKUP(AZ3,Sheet3!$B$2:$F$302,2,FALSE)</f>
        <v>396</v>
      </c>
      <c r="BB3" s="118">
        <f>VLOOKUP(AZ3,Sheet3!$B$2:$F$302,5,FALSE)</f>
        <v>426</v>
      </c>
      <c r="BC3" s="119">
        <f t="shared" ref="BC3:BC21" si="21">(BB3-BA3)/BA3</f>
        <v>7.575757575757576E-2</v>
      </c>
      <c r="BD3" s="120">
        <f t="shared" ref="BD3:BD21" si="22">IFERROR(IF(BC3&gt;0,1,0),"")</f>
        <v>1</v>
      </c>
      <c r="BE3" s="117">
        <f>Sheet2!BE3</f>
        <v>44166</v>
      </c>
      <c r="BF3" s="118">
        <f>VLOOKUP(BE3,Sheet3!$B$2:$F$302,2,FALSE)</f>
        <v>426.5</v>
      </c>
      <c r="BG3" s="118">
        <f>VLOOKUP(BE3,Sheet3!$B$2:$F$302,5,FALSE)</f>
        <v>484</v>
      </c>
      <c r="BH3" s="119">
        <f t="shared" ref="BH3:BH21" si="23">(BG3-BF3)/BF3</f>
        <v>0.13481828839390386</v>
      </c>
      <c r="BI3" s="120">
        <f t="shared" ref="BI3:BI21" si="24">IFERROR(IF(BH3&gt;0,1,0),"")</f>
        <v>1</v>
      </c>
    </row>
    <row r="4" spans="1:61" x14ac:dyDescent="0.25">
      <c r="A4" s="116">
        <f>IFERROR(VLOOKUP(43467,Sheet3!$B$2:$F$302,1,FALSE),43468)</f>
        <v>43467</v>
      </c>
      <c r="B4" s="117">
        <f t="shared" si="0"/>
        <v>43467</v>
      </c>
      <c r="C4" s="118">
        <f>VLOOKUP(B4,Sheet3!$B$2:$F$302,2,FALSE)</f>
        <v>375.25</v>
      </c>
      <c r="D4" s="118">
        <f>VLOOKUP(B4,Sheet3!$B$2:$F$302,5,FALSE)</f>
        <v>376.5</v>
      </c>
      <c r="E4" s="119">
        <f t="shared" si="1"/>
        <v>3.3311125916055963E-3</v>
      </c>
      <c r="F4" s="120">
        <f t="shared" si="2"/>
        <v>1</v>
      </c>
      <c r="G4" s="117">
        <f>Sheet2!G4</f>
        <v>43497</v>
      </c>
      <c r="H4" s="118">
        <f>VLOOKUP(G4,Sheet3!$B$2:$F$302,2,FALSE)</f>
        <v>376.5</v>
      </c>
      <c r="I4" s="118">
        <f>VLOOKUP(G4,Sheet3!$B$2:$F$302,5,FALSE)</f>
        <v>370.75</v>
      </c>
      <c r="J4" s="119">
        <f t="shared" si="3"/>
        <v>-1.5272244355909695E-2</v>
      </c>
      <c r="K4" s="120">
        <f t="shared" si="4"/>
        <v>0</v>
      </c>
      <c r="L4" s="117">
        <f>Sheet2!L4</f>
        <v>43525</v>
      </c>
      <c r="M4" s="118">
        <f>VLOOKUP(L4,Sheet3!$B$2:$F$302,2,FALSE)</f>
        <v>370.75</v>
      </c>
      <c r="N4" s="118">
        <f>VLOOKUP(L4,Sheet3!$B$2:$F$302,5,FALSE)</f>
        <v>356.5</v>
      </c>
      <c r="O4" s="119">
        <f t="shared" si="5"/>
        <v>-3.8435603506405937E-2</v>
      </c>
      <c r="P4" s="120">
        <f t="shared" si="6"/>
        <v>0</v>
      </c>
      <c r="Q4" s="117">
        <f>Sheet2!Q4</f>
        <v>43556</v>
      </c>
      <c r="R4" s="118">
        <f>VLOOKUP(Q4,Sheet3!$B$2:$F$302,2,FALSE)</f>
        <v>356.5</v>
      </c>
      <c r="S4" s="118">
        <f>VLOOKUP(Q4,Sheet3!$B$2:$F$302,5,FALSE)</f>
        <v>362.5</v>
      </c>
      <c r="T4" s="119">
        <f t="shared" si="7"/>
        <v>1.6830294530154277E-2</v>
      </c>
      <c r="U4" s="120">
        <f t="shared" si="8"/>
        <v>1</v>
      </c>
      <c r="V4" s="117">
        <f>Sheet2!V4</f>
        <v>43586</v>
      </c>
      <c r="W4" s="118">
        <f>VLOOKUP(V4,Sheet3!$B$2:$F$302,2,FALSE)</f>
        <v>362.5</v>
      </c>
      <c r="X4" s="118">
        <f>VLOOKUP(V4,Sheet3!$B$2:$F$302,5,FALSE)</f>
        <v>427</v>
      </c>
      <c r="Y4" s="119">
        <f t="shared" si="9"/>
        <v>0.17793103448275863</v>
      </c>
      <c r="Z4" s="120">
        <f t="shared" si="10"/>
        <v>1</v>
      </c>
      <c r="AA4" s="117">
        <f>Sheet2!AA4</f>
        <v>43619</v>
      </c>
      <c r="AB4" s="118">
        <f>VLOOKUP(AA4,Sheet3!$B$2:$F$302,2,FALSE)</f>
        <v>426.25</v>
      </c>
      <c r="AC4" s="118">
        <f>VLOOKUP(AA4,Sheet3!$B$2:$F$302,5,FALSE)</f>
        <v>431.5</v>
      </c>
      <c r="AD4" s="119">
        <f t="shared" si="11"/>
        <v>1.2316715542521995E-2</v>
      </c>
      <c r="AE4" s="120">
        <f t="shared" si="12"/>
        <v>1</v>
      </c>
      <c r="AF4" s="117">
        <f>Sheet2!AF4</f>
        <v>43647</v>
      </c>
      <c r="AG4" s="118">
        <f>VLOOKUP(AF4,Sheet3!$B$2:$F$302,2,FALSE)</f>
        <v>435</v>
      </c>
      <c r="AH4" s="118">
        <f>VLOOKUP(AF4,Sheet3!$B$2:$F$302,5,FALSE)</f>
        <v>410</v>
      </c>
      <c r="AI4" s="119">
        <f t="shared" si="13"/>
        <v>-5.7471264367816091E-2</v>
      </c>
      <c r="AJ4" s="120">
        <f t="shared" si="14"/>
        <v>0</v>
      </c>
      <c r="AK4" s="117">
        <f>Sheet2!AK4</f>
        <v>43678</v>
      </c>
      <c r="AL4" s="118">
        <f>VLOOKUP(AK4,Sheet3!$B$2:$F$302,2,FALSE)</f>
        <v>411.25</v>
      </c>
      <c r="AM4" s="118">
        <f>VLOOKUP(AK4,Sheet3!$B$2:$F$302,5,FALSE)</f>
        <v>369.75</v>
      </c>
      <c r="AN4" s="119">
        <f t="shared" si="15"/>
        <v>-0.10091185410334347</v>
      </c>
      <c r="AO4" s="120">
        <f t="shared" si="16"/>
        <v>0</v>
      </c>
      <c r="AP4" s="117">
        <f>Sheet2!AP4</f>
        <v>43711</v>
      </c>
      <c r="AQ4" s="118">
        <f>VLOOKUP(AP4,Sheet3!$B$2:$F$302,2,FALSE)</f>
        <v>369.5</v>
      </c>
      <c r="AR4" s="118">
        <f>VLOOKUP(AP4,Sheet3!$B$2:$F$302,5,FALSE)</f>
        <v>388</v>
      </c>
      <c r="AS4" s="119">
        <f t="shared" si="17"/>
        <v>5.0067658998646819E-2</v>
      </c>
      <c r="AT4" s="120">
        <f t="shared" si="18"/>
        <v>1</v>
      </c>
      <c r="AU4" s="117">
        <f>Sheet2!AU4</f>
        <v>43739</v>
      </c>
      <c r="AV4" s="118">
        <f>VLOOKUP(AU4,Sheet3!$B$2:$F$302,2,FALSE)</f>
        <v>386.75</v>
      </c>
      <c r="AW4" s="118">
        <f>VLOOKUP(AU4,Sheet3!$B$2:$F$302,5,FALSE)</f>
        <v>390</v>
      </c>
      <c r="AX4" s="119">
        <f t="shared" si="19"/>
        <v>8.4033613445378148E-3</v>
      </c>
      <c r="AY4" s="120">
        <f t="shared" si="20"/>
        <v>1</v>
      </c>
      <c r="AZ4" s="117">
        <f>Sheet2!AZ4</f>
        <v>43770</v>
      </c>
      <c r="BA4" s="118">
        <f>VLOOKUP(AZ4,Sheet3!$B$2:$F$302,2,FALSE)</f>
        <v>389.25</v>
      </c>
      <c r="BB4" s="118">
        <f>VLOOKUP(AZ4,Sheet3!$B$2:$F$302,5,FALSE)</f>
        <v>381.25</v>
      </c>
      <c r="BC4" s="119">
        <f t="shared" si="21"/>
        <v>-2.0552344251766216E-2</v>
      </c>
      <c r="BD4" s="120">
        <f t="shared" si="22"/>
        <v>0</v>
      </c>
      <c r="BE4" s="117">
        <f>Sheet2!BE4</f>
        <v>43801</v>
      </c>
      <c r="BF4" s="118">
        <f>VLOOKUP(BE4,Sheet3!$B$2:$F$302,2,FALSE)</f>
        <v>381.5</v>
      </c>
      <c r="BG4" s="118">
        <f>VLOOKUP(BE4,Sheet3!$B$2:$F$302,5,FALSE)</f>
        <v>387.75</v>
      </c>
      <c r="BH4" s="119">
        <f t="shared" si="23"/>
        <v>1.6382699868938401E-2</v>
      </c>
      <c r="BI4" s="120">
        <f t="shared" si="24"/>
        <v>1</v>
      </c>
    </row>
    <row r="5" spans="1:61" x14ac:dyDescent="0.25">
      <c r="A5" s="116">
        <f>IFERROR(VLOOKUP(43102,Sheet3!$B$2:$F$302,1,FALSE),43103)</f>
        <v>43102</v>
      </c>
      <c r="B5" s="117">
        <f t="shared" si="0"/>
        <v>43102</v>
      </c>
      <c r="C5" s="118">
        <f>VLOOKUP(B5,Sheet3!$B$2:$F$302,2,FALSE)</f>
        <v>351.25</v>
      </c>
      <c r="D5" s="118">
        <f>VLOOKUP(B5,Sheet3!$B$2:$F$302,5,FALSE)</f>
        <v>361.5</v>
      </c>
      <c r="E5" s="119">
        <f t="shared" si="1"/>
        <v>2.9181494661921707E-2</v>
      </c>
      <c r="F5" s="120">
        <f t="shared" si="2"/>
        <v>1</v>
      </c>
      <c r="G5" s="117">
        <f>Sheet2!G5</f>
        <v>43132</v>
      </c>
      <c r="H5" s="118">
        <f>VLOOKUP(G5,Sheet3!$B$2:$F$302,2,FALSE)</f>
        <v>360.75</v>
      </c>
      <c r="I5" s="118">
        <f>VLOOKUP(G5,Sheet3!$B$2:$F$302,5,FALSE)</f>
        <v>382</v>
      </c>
      <c r="J5" s="119">
        <f t="shared" si="3"/>
        <v>5.8905058905058906E-2</v>
      </c>
      <c r="K5" s="120">
        <f t="shared" si="4"/>
        <v>1</v>
      </c>
      <c r="L5" s="117">
        <f>Sheet2!L5</f>
        <v>43160</v>
      </c>
      <c r="M5" s="118">
        <f>VLOOKUP(L5,Sheet3!$B$2:$F$302,2,FALSE)</f>
        <v>381.5</v>
      </c>
      <c r="N5" s="118">
        <f>VLOOKUP(L5,Sheet3!$B$2:$F$302,5,FALSE)</f>
        <v>387.75</v>
      </c>
      <c r="O5" s="119">
        <f t="shared" si="5"/>
        <v>1.6382699868938401E-2</v>
      </c>
      <c r="P5" s="120">
        <f t="shared" si="6"/>
        <v>1</v>
      </c>
      <c r="Q5" s="117">
        <f>Sheet2!Q5</f>
        <v>43192</v>
      </c>
      <c r="R5" s="118">
        <f>VLOOKUP(Q5,Sheet3!$B$2:$F$302,2,FALSE)</f>
        <v>389.25</v>
      </c>
      <c r="S5" s="118">
        <f>VLOOKUP(Q5,Sheet3!$B$2:$F$302,5,FALSE)</f>
        <v>400.75</v>
      </c>
      <c r="T5" s="119">
        <f t="shared" si="7"/>
        <v>2.9543994861913937E-2</v>
      </c>
      <c r="U5" s="120">
        <f t="shared" si="8"/>
        <v>1</v>
      </c>
      <c r="V5" s="117">
        <f>Sheet2!V5</f>
        <v>43221</v>
      </c>
      <c r="W5" s="118">
        <f>VLOOKUP(V5,Sheet3!$B$2:$F$302,2,FALSE)</f>
        <v>401</v>
      </c>
      <c r="X5" s="118">
        <f>VLOOKUP(V5,Sheet3!$B$2:$F$302,5,FALSE)</f>
        <v>394</v>
      </c>
      <c r="Y5" s="119">
        <f t="shared" si="9"/>
        <v>-1.7456359102244388E-2</v>
      </c>
      <c r="Z5" s="120">
        <f t="shared" si="10"/>
        <v>0</v>
      </c>
      <c r="AA5" s="117">
        <f>Sheet2!AA5</f>
        <v>43252</v>
      </c>
      <c r="AB5" s="118">
        <f>VLOOKUP(AA5,Sheet3!$B$2:$F$302,2,FALSE)</f>
        <v>393.75</v>
      </c>
      <c r="AC5" s="118">
        <f>VLOOKUP(AA5,Sheet3!$B$2:$F$302,5,FALSE)</f>
        <v>371.25</v>
      </c>
      <c r="AD5" s="119">
        <f t="shared" si="11"/>
        <v>-5.7142857142857141E-2</v>
      </c>
      <c r="AE5" s="120">
        <f t="shared" si="12"/>
        <v>0</v>
      </c>
      <c r="AF5" s="117">
        <f>Sheet2!AF5</f>
        <v>43283</v>
      </c>
      <c r="AG5" s="118">
        <f>VLOOKUP(AF5,Sheet3!$B$2:$F$302,2,FALSE)</f>
        <v>372.5</v>
      </c>
      <c r="AH5" s="118">
        <f>VLOOKUP(AF5,Sheet3!$B$2:$F$302,5,FALSE)</f>
        <v>386.5</v>
      </c>
      <c r="AI5" s="119">
        <f t="shared" si="13"/>
        <v>3.7583892617449662E-2</v>
      </c>
      <c r="AJ5" s="120">
        <f t="shared" si="14"/>
        <v>1</v>
      </c>
      <c r="AK5" s="117">
        <f>Sheet2!AK5</f>
        <v>43313</v>
      </c>
      <c r="AL5" s="118">
        <f>VLOOKUP(AK5,Sheet3!$B$2:$F$302,2,FALSE)</f>
        <v>386.25</v>
      </c>
      <c r="AM5" s="118">
        <f>VLOOKUP(AK5,Sheet3!$B$2:$F$302,5,FALSE)</f>
        <v>365</v>
      </c>
      <c r="AN5" s="119">
        <f t="shared" si="15"/>
        <v>-5.5016181229773461E-2</v>
      </c>
      <c r="AO5" s="120">
        <f t="shared" si="16"/>
        <v>0</v>
      </c>
      <c r="AP5" s="117">
        <f>Sheet2!AP5</f>
        <v>43347</v>
      </c>
      <c r="AQ5" s="118">
        <f>VLOOKUP(AP5,Sheet3!$B$2:$F$302,2,FALSE)</f>
        <v>365.5</v>
      </c>
      <c r="AR5" s="118">
        <f>VLOOKUP(AP5,Sheet3!$B$2:$F$302,5,FALSE)</f>
        <v>356.25</v>
      </c>
      <c r="AS5" s="119">
        <f t="shared" si="17"/>
        <v>-2.5307797537619699E-2</v>
      </c>
      <c r="AT5" s="120">
        <f t="shared" si="18"/>
        <v>0</v>
      </c>
      <c r="AU5" s="117">
        <f>Sheet2!AU5</f>
        <v>43374</v>
      </c>
      <c r="AV5" s="118">
        <f>VLOOKUP(AU5,Sheet3!$B$2:$F$302,2,FALSE)</f>
        <v>356.75</v>
      </c>
      <c r="AW5" s="118">
        <f>VLOOKUP(AU5,Sheet3!$B$2:$F$302,5,FALSE)</f>
        <v>363.25</v>
      </c>
      <c r="AX5" s="119">
        <f t="shared" si="19"/>
        <v>1.8220042046250877E-2</v>
      </c>
      <c r="AY5" s="120">
        <f t="shared" si="20"/>
        <v>1</v>
      </c>
      <c r="AZ5" s="117">
        <f>Sheet2!AZ5</f>
        <v>43405</v>
      </c>
      <c r="BA5" s="118">
        <f>VLOOKUP(AZ5,Sheet3!$B$2:$F$302,2,FALSE)</f>
        <v>363.25</v>
      </c>
      <c r="BB5" s="118">
        <f>VLOOKUP(AZ5,Sheet3!$B$2:$F$302,5,FALSE)</f>
        <v>377.75</v>
      </c>
      <c r="BC5" s="119">
        <f t="shared" si="21"/>
        <v>3.9917412250516177E-2</v>
      </c>
      <c r="BD5" s="120">
        <f t="shared" si="22"/>
        <v>1</v>
      </c>
      <c r="BE5" s="117">
        <f>Sheet2!BE5</f>
        <v>43437</v>
      </c>
      <c r="BF5" s="118">
        <f>VLOOKUP(BE5,Sheet3!$B$2:$F$302,2,FALSE)</f>
        <v>383.5</v>
      </c>
      <c r="BG5" s="118">
        <f>VLOOKUP(BE5,Sheet3!$B$2:$F$302,5,FALSE)</f>
        <v>375</v>
      </c>
      <c r="BH5" s="119">
        <f t="shared" si="23"/>
        <v>-2.2164276401564539E-2</v>
      </c>
      <c r="BI5" s="120">
        <f t="shared" si="24"/>
        <v>0</v>
      </c>
    </row>
    <row r="6" spans="1:61" x14ac:dyDescent="0.25">
      <c r="A6" s="116">
        <f>IFERROR(VLOOKUP(42738,Sheet3!$B$2:$F$302,1,FALSE),42739)</f>
        <v>42738</v>
      </c>
      <c r="B6" s="117">
        <f t="shared" si="0"/>
        <v>42738</v>
      </c>
      <c r="C6" s="118">
        <f>VLOOKUP(B6,Sheet3!$B$2:$F$302,2,FALSE)</f>
        <v>352.25</v>
      </c>
      <c r="D6" s="118">
        <f>VLOOKUP(B6,Sheet3!$B$2:$F$302,5,FALSE)</f>
        <v>359.75</v>
      </c>
      <c r="E6" s="119">
        <f t="shared" si="1"/>
        <v>2.1291696238466998E-2</v>
      </c>
      <c r="F6" s="120">
        <f t="shared" si="2"/>
        <v>1</v>
      </c>
      <c r="G6" s="117">
        <f>Sheet2!G6</f>
        <v>42767</v>
      </c>
      <c r="H6" s="118">
        <f>VLOOKUP(G6,Sheet3!$B$2:$F$302,2,FALSE)</f>
        <v>360</v>
      </c>
      <c r="I6" s="118">
        <f>VLOOKUP(G6,Sheet3!$B$2:$F$302,5,FALSE)</f>
        <v>373.75</v>
      </c>
      <c r="J6" s="119">
        <f t="shared" si="3"/>
        <v>3.8194444444444448E-2</v>
      </c>
      <c r="K6" s="120">
        <f t="shared" si="4"/>
        <v>1</v>
      </c>
      <c r="L6" s="117">
        <f>Sheet2!L6</f>
        <v>42795</v>
      </c>
      <c r="M6" s="118">
        <f>VLOOKUP(L6,Sheet3!$B$2:$F$302,2,FALSE)</f>
        <v>373</v>
      </c>
      <c r="N6" s="118">
        <f>VLOOKUP(L6,Sheet3!$B$2:$F$302,5,FALSE)</f>
        <v>364.25</v>
      </c>
      <c r="O6" s="119">
        <f t="shared" si="5"/>
        <v>-2.3458445040214475E-2</v>
      </c>
      <c r="P6" s="120">
        <f t="shared" si="6"/>
        <v>0</v>
      </c>
      <c r="Q6" s="117">
        <f>Sheet2!Q6</f>
        <v>42828</v>
      </c>
      <c r="R6" s="118">
        <f>VLOOKUP(Q6,Sheet3!$B$2:$F$302,2,FALSE)</f>
        <v>365.75</v>
      </c>
      <c r="S6" s="118">
        <f>VLOOKUP(Q6,Sheet3!$B$2:$F$302,5,FALSE)</f>
        <v>366.5</v>
      </c>
      <c r="T6" s="119">
        <f t="shared" si="7"/>
        <v>2.050580997949419E-3</v>
      </c>
      <c r="U6" s="120">
        <f t="shared" si="8"/>
        <v>1</v>
      </c>
      <c r="V6" s="117">
        <f>Sheet2!V6</f>
        <v>42856</v>
      </c>
      <c r="W6" s="118">
        <f>VLOOKUP(V6,Sheet3!$B$2:$F$302,2,FALSE)</f>
        <v>371.5</v>
      </c>
      <c r="X6" s="118">
        <f>VLOOKUP(V6,Sheet3!$B$2:$F$302,5,FALSE)</f>
        <v>372</v>
      </c>
      <c r="Y6" s="119">
        <f t="shared" si="9"/>
        <v>1.3458950201884253E-3</v>
      </c>
      <c r="Z6" s="120">
        <f t="shared" si="10"/>
        <v>1</v>
      </c>
      <c r="AA6" s="117">
        <f>Sheet2!AA6</f>
        <v>42887</v>
      </c>
      <c r="AB6" s="118">
        <f>VLOOKUP(AA6,Sheet3!$B$2:$F$302,2,FALSE)</f>
        <v>371.25</v>
      </c>
      <c r="AC6" s="118">
        <f>VLOOKUP(AA6,Sheet3!$B$2:$F$302,5,FALSE)</f>
        <v>381</v>
      </c>
      <c r="AD6" s="119">
        <f t="shared" si="11"/>
        <v>2.6262626262626262E-2</v>
      </c>
      <c r="AE6" s="120">
        <f t="shared" si="12"/>
        <v>1</v>
      </c>
      <c r="AF6" s="117">
        <f>Sheet2!AF6</f>
        <v>42919</v>
      </c>
      <c r="AG6" s="118">
        <f>VLOOKUP(AF6,Sheet3!$B$2:$F$302,2,FALSE)</f>
        <v>384</v>
      </c>
      <c r="AH6" s="118">
        <f>VLOOKUP(AF6,Sheet3!$B$2:$F$302,5,FALSE)</f>
        <v>384.75</v>
      </c>
      <c r="AI6" s="119">
        <f t="shared" si="13"/>
        <v>1.953125E-3</v>
      </c>
      <c r="AJ6" s="120">
        <f t="shared" si="14"/>
        <v>1</v>
      </c>
      <c r="AK6" s="117">
        <f>Sheet2!AK6</f>
        <v>42948</v>
      </c>
      <c r="AL6" s="118">
        <f>VLOOKUP(AK6,Sheet3!$B$2:$F$302,2,FALSE)</f>
        <v>383</v>
      </c>
      <c r="AM6" s="118">
        <f>VLOOKUP(AK6,Sheet3!$B$2:$F$302,5,FALSE)</f>
        <v>357.75</v>
      </c>
      <c r="AN6" s="119">
        <f t="shared" si="15"/>
        <v>-6.5926892950391641E-2</v>
      </c>
      <c r="AO6" s="120">
        <f t="shared" si="16"/>
        <v>0</v>
      </c>
      <c r="AP6" s="117">
        <f>Sheet2!AP6</f>
        <v>42979</v>
      </c>
      <c r="AQ6" s="118">
        <f>VLOOKUP(AP6,Sheet3!$B$2:$F$302,2,FALSE)</f>
        <v>357</v>
      </c>
      <c r="AR6" s="118">
        <f>VLOOKUP(AP6,Sheet3!$B$2:$F$302,5,FALSE)</f>
        <v>355.25</v>
      </c>
      <c r="AS6" s="119">
        <f t="shared" si="17"/>
        <v>-4.9019607843137254E-3</v>
      </c>
      <c r="AT6" s="120">
        <f t="shared" si="18"/>
        <v>0</v>
      </c>
      <c r="AU6" s="117">
        <f>Sheet2!AU6</f>
        <v>43010</v>
      </c>
      <c r="AV6" s="118">
        <f>VLOOKUP(AU6,Sheet3!$B$2:$F$302,2,FALSE)</f>
        <v>354.75</v>
      </c>
      <c r="AW6" s="118">
        <f>VLOOKUP(AU6,Sheet3!$B$2:$F$302,5,FALSE)</f>
        <v>345.75</v>
      </c>
      <c r="AX6" s="119">
        <f t="shared" si="19"/>
        <v>-2.5369978858350951E-2</v>
      </c>
      <c r="AY6" s="120">
        <f t="shared" si="20"/>
        <v>0</v>
      </c>
      <c r="AZ6" s="117">
        <f>Sheet2!AZ6</f>
        <v>43040</v>
      </c>
      <c r="BA6" s="118">
        <f>VLOOKUP(AZ6,Sheet3!$B$2:$F$302,2,FALSE)</f>
        <v>345.75</v>
      </c>
      <c r="BB6" s="118">
        <f>VLOOKUP(AZ6,Sheet3!$B$2:$F$302,5,FALSE)</f>
        <v>355.75</v>
      </c>
      <c r="BC6" s="119">
        <f t="shared" si="21"/>
        <v>2.8922631959508314E-2</v>
      </c>
      <c r="BD6" s="120">
        <f t="shared" si="22"/>
        <v>1</v>
      </c>
      <c r="BE6" s="117">
        <f>Sheet2!BE6</f>
        <v>43070</v>
      </c>
      <c r="BF6" s="118">
        <f>VLOOKUP(BE6,Sheet3!$B$2:$F$302,2,FALSE)</f>
        <v>355.25</v>
      </c>
      <c r="BG6" s="118">
        <f>VLOOKUP(BE6,Sheet3!$B$2:$F$302,5,FALSE)</f>
        <v>350.75</v>
      </c>
      <c r="BH6" s="119">
        <f t="shared" si="23"/>
        <v>-1.2667135819845179E-2</v>
      </c>
      <c r="BI6" s="120">
        <f t="shared" si="24"/>
        <v>0</v>
      </c>
    </row>
    <row r="7" spans="1:61" x14ac:dyDescent="0.25">
      <c r="A7" s="116">
        <f>IFERROR(VLOOKUP(42373,Sheet3!$B$2:$F$302,1,FALSE),42374)</f>
        <v>42373</v>
      </c>
      <c r="B7" s="117">
        <f t="shared" si="0"/>
        <v>42373</v>
      </c>
      <c r="C7" s="118">
        <f>VLOOKUP(B7,Sheet3!$B$2:$F$302,2,FALSE)</f>
        <v>359.5</v>
      </c>
      <c r="D7" s="118">
        <f>VLOOKUP(B7,Sheet3!$B$2:$F$302,5,FALSE)</f>
        <v>372</v>
      </c>
      <c r="E7" s="119">
        <f t="shared" si="1"/>
        <v>3.4770514603616132E-2</v>
      </c>
      <c r="F7" s="120">
        <f t="shared" si="2"/>
        <v>1</v>
      </c>
      <c r="G7" s="117">
        <f>Sheet2!G7</f>
        <v>42401</v>
      </c>
      <c r="H7" s="118">
        <f>VLOOKUP(G7,Sheet3!$B$2:$F$302,2,FALSE)</f>
        <v>371</v>
      </c>
      <c r="I7" s="118">
        <f>VLOOKUP(G7,Sheet3!$B$2:$F$302,5,FALSE)</f>
        <v>357</v>
      </c>
      <c r="J7" s="119">
        <f t="shared" si="3"/>
        <v>-3.7735849056603772E-2</v>
      </c>
      <c r="K7" s="120">
        <f t="shared" si="4"/>
        <v>0</v>
      </c>
      <c r="L7" s="117">
        <f>Sheet2!L7</f>
        <v>42430</v>
      </c>
      <c r="M7" s="118">
        <f>VLOOKUP(L7,Sheet3!$B$2:$F$302,2,FALSE)</f>
        <v>357</v>
      </c>
      <c r="N7" s="118">
        <f>VLOOKUP(L7,Sheet3!$B$2:$F$302,5,FALSE)</f>
        <v>351.5</v>
      </c>
      <c r="O7" s="119">
        <f t="shared" si="5"/>
        <v>-1.5406162464985995E-2</v>
      </c>
      <c r="P7" s="120">
        <f t="shared" si="6"/>
        <v>0</v>
      </c>
      <c r="Q7" s="117">
        <f>Sheet2!Q7</f>
        <v>42461</v>
      </c>
      <c r="R7" s="118">
        <f>VLOOKUP(Q7,Sheet3!$B$2:$F$302,2,FALSE)</f>
        <v>351.75</v>
      </c>
      <c r="S7" s="118">
        <f>VLOOKUP(Q7,Sheet3!$B$2:$F$302,5,FALSE)</f>
        <v>391.75</v>
      </c>
      <c r="T7" s="119">
        <f t="shared" si="7"/>
        <v>0.11371712864250177</v>
      </c>
      <c r="U7" s="120">
        <f t="shared" si="8"/>
        <v>1</v>
      </c>
      <c r="V7" s="117">
        <f>Sheet2!V7</f>
        <v>42492</v>
      </c>
      <c r="W7" s="118">
        <f>VLOOKUP(V7,Sheet3!$B$2:$F$302,2,FALSE)</f>
        <v>390.25</v>
      </c>
      <c r="X7" s="118">
        <f>VLOOKUP(V7,Sheet3!$B$2:$F$302,5,FALSE)</f>
        <v>404.75</v>
      </c>
      <c r="Y7" s="119">
        <f t="shared" si="9"/>
        <v>3.7155669442664956E-2</v>
      </c>
      <c r="Z7" s="120">
        <f t="shared" si="10"/>
        <v>1</v>
      </c>
      <c r="AA7" s="117">
        <f>Sheet2!AA7</f>
        <v>42522</v>
      </c>
      <c r="AB7" s="118">
        <f>VLOOKUP(AA7,Sheet3!$B$2:$F$302,2,FALSE)</f>
        <v>404.25</v>
      </c>
      <c r="AC7" s="118">
        <f>VLOOKUP(AA7,Sheet3!$B$2:$F$302,5,FALSE)</f>
        <v>371.25</v>
      </c>
      <c r="AD7" s="119">
        <f t="shared" si="11"/>
        <v>-8.1632653061224483E-2</v>
      </c>
      <c r="AE7" s="120">
        <f t="shared" si="12"/>
        <v>0</v>
      </c>
      <c r="AF7" s="117">
        <f>Sheet2!AF7</f>
        <v>42552</v>
      </c>
      <c r="AG7" s="118">
        <f>VLOOKUP(AF7,Sheet3!$B$2:$F$302,2,FALSE)</f>
        <v>373.25</v>
      </c>
      <c r="AH7" s="118">
        <f>VLOOKUP(AF7,Sheet3!$B$2:$F$302,5,FALSE)</f>
        <v>342.75</v>
      </c>
      <c r="AI7" s="119">
        <f t="shared" si="13"/>
        <v>-8.1714668452779637E-2</v>
      </c>
      <c r="AJ7" s="120">
        <f t="shared" si="14"/>
        <v>0</v>
      </c>
      <c r="AK7" s="117">
        <f>Sheet2!AK7</f>
        <v>42583</v>
      </c>
      <c r="AL7" s="118">
        <f>VLOOKUP(AK7,Sheet3!$B$2:$F$302,2,FALSE)</f>
        <v>340.75</v>
      </c>
      <c r="AM7" s="118">
        <f>VLOOKUP(AK7,Sheet3!$B$2:$F$302,5,FALSE)</f>
        <v>315.5</v>
      </c>
      <c r="AN7" s="119">
        <f t="shared" si="15"/>
        <v>-7.4101247248716071E-2</v>
      </c>
      <c r="AO7" s="120">
        <f t="shared" si="16"/>
        <v>0</v>
      </c>
      <c r="AP7" s="117">
        <f>Sheet2!AP7</f>
        <v>42614</v>
      </c>
      <c r="AQ7" s="118">
        <f>IFERROR(VLOOKUP(AP7,Sheet3!$B$2:$F$302,2,FALSE),VLOOKUP(41883,Sheet3!$B$2:$F$302,2,FALSE))</f>
        <v>315.5</v>
      </c>
      <c r="AR7" s="118">
        <f>IFERROR(VLOOKUP(AP7,Sheet3!$B$2:$F$302,5,FALSE),VLOOKUP(41883,Sheet3!$B$2:$F$302,5,FALSE))</f>
        <v>336.75</v>
      </c>
      <c r="AS7" s="119">
        <f t="shared" si="17"/>
        <v>6.7353407290015849E-2</v>
      </c>
      <c r="AT7" s="120">
        <f t="shared" si="18"/>
        <v>1</v>
      </c>
      <c r="AU7" s="117">
        <f>Sheet2!AU7</f>
        <v>42646</v>
      </c>
      <c r="AV7" s="118">
        <f>VLOOKUP(AU7,Sheet3!$B$2:$F$302,2,FALSE)</f>
        <v>336.25</v>
      </c>
      <c r="AW7" s="118">
        <f>VLOOKUP(AU7,Sheet3!$B$2:$F$302,5,FALSE)</f>
        <v>354.75</v>
      </c>
      <c r="AX7" s="119">
        <f t="shared" si="19"/>
        <v>5.5018587360594798E-2</v>
      </c>
      <c r="AY7" s="120">
        <f t="shared" si="20"/>
        <v>1</v>
      </c>
      <c r="AZ7" s="117">
        <f>Sheet2!AZ7</f>
        <v>42675</v>
      </c>
      <c r="BA7" s="118">
        <f>VLOOKUP(AZ7,Sheet3!$B$2:$F$302,2,FALSE)</f>
        <v>354.75</v>
      </c>
      <c r="BB7" s="118">
        <f>VLOOKUP(AZ7,Sheet3!$B$2:$F$302,5,FALSE)</f>
        <v>348.5</v>
      </c>
      <c r="BC7" s="119">
        <f t="shared" si="21"/>
        <v>-1.7618040873854827E-2</v>
      </c>
      <c r="BD7" s="120">
        <f t="shared" si="22"/>
        <v>0</v>
      </c>
      <c r="BE7" s="117">
        <f>Sheet2!BE7</f>
        <v>42705</v>
      </c>
      <c r="BF7" s="118">
        <f>VLOOKUP(BE7,Sheet3!$B$2:$F$302,2,FALSE)</f>
        <v>348.5</v>
      </c>
      <c r="BG7" s="118">
        <f>VLOOKUP(BE7,Sheet3!$B$2:$F$302,5,FALSE)</f>
        <v>352</v>
      </c>
      <c r="BH7" s="119">
        <f t="shared" si="23"/>
        <v>1.0043041606886656E-2</v>
      </c>
      <c r="BI7" s="120">
        <f t="shared" si="24"/>
        <v>1</v>
      </c>
    </row>
    <row r="8" spans="1:61" x14ac:dyDescent="0.25">
      <c r="A8" s="116">
        <f>IFERROR(VLOOKUP(42006,Sheet3!$B$2:$F$302,1,FALSE),42007)</f>
        <v>42006</v>
      </c>
      <c r="B8" s="117">
        <f t="shared" si="0"/>
        <v>42006</v>
      </c>
      <c r="C8" s="118">
        <f>VLOOKUP(B8,Sheet3!$B$2:$F$302,2,FALSE)</f>
        <v>396.25</v>
      </c>
      <c r="D8" s="118">
        <f>VLOOKUP(B8,Sheet3!$B$2:$F$302,5,FALSE)</f>
        <v>370</v>
      </c>
      <c r="E8" s="119">
        <f t="shared" si="1"/>
        <v>-6.6246056782334389E-2</v>
      </c>
      <c r="F8" s="120">
        <f t="shared" si="2"/>
        <v>0</v>
      </c>
      <c r="G8" s="117">
        <f>Sheet2!G8</f>
        <v>42037</v>
      </c>
      <c r="H8" s="118">
        <f>VLOOKUP(G8,Sheet3!$B$2:$F$302,2,FALSE)</f>
        <v>369.75</v>
      </c>
      <c r="I8" s="118">
        <f>VLOOKUP(G8,Sheet3!$B$2:$F$302,5,FALSE)</f>
        <v>393.25</v>
      </c>
      <c r="J8" s="119">
        <f t="shared" si="3"/>
        <v>6.3556457065584854E-2</v>
      </c>
      <c r="K8" s="120">
        <f t="shared" si="4"/>
        <v>1</v>
      </c>
      <c r="L8" s="117">
        <f>Sheet2!L8</f>
        <v>42065</v>
      </c>
      <c r="M8" s="118">
        <f>VLOOKUP(L8,Sheet3!$B$2:$F$302,2,FALSE)</f>
        <v>392.25</v>
      </c>
      <c r="N8" s="118">
        <f>VLOOKUP(L8,Sheet3!$B$2:$F$302,5,FALSE)</f>
        <v>376.25</v>
      </c>
      <c r="O8" s="119">
        <f t="shared" si="5"/>
        <v>-4.0790312300828552E-2</v>
      </c>
      <c r="P8" s="120">
        <f t="shared" si="6"/>
        <v>0</v>
      </c>
      <c r="Q8" s="117">
        <f>Sheet2!Q8</f>
        <v>42095</v>
      </c>
      <c r="R8" s="118">
        <f>VLOOKUP(Q8,Sheet3!$B$2:$F$302,2,FALSE)</f>
        <v>377</v>
      </c>
      <c r="S8" s="118">
        <f>VLOOKUP(Q8,Sheet3!$B$2:$F$302,5,FALSE)</f>
        <v>366.25</v>
      </c>
      <c r="T8" s="119">
        <f t="shared" si="7"/>
        <v>-2.8514588859416445E-2</v>
      </c>
      <c r="U8" s="120">
        <f t="shared" si="8"/>
        <v>0</v>
      </c>
      <c r="V8" s="117">
        <f>Sheet2!V8</f>
        <v>42125</v>
      </c>
      <c r="W8" s="118">
        <f>VLOOKUP(V8,Sheet3!$B$2:$F$302,2,FALSE)</f>
        <v>366</v>
      </c>
      <c r="X8" s="118">
        <f>VLOOKUP(V8,Sheet3!$B$2:$F$302,5,FALSE)</f>
        <v>351.5</v>
      </c>
      <c r="Y8" s="119">
        <f t="shared" si="9"/>
        <v>-3.9617486338797817E-2</v>
      </c>
      <c r="Z8" s="120">
        <f t="shared" si="10"/>
        <v>0</v>
      </c>
      <c r="AA8" s="117">
        <f>Sheet2!AA8</f>
        <v>42156</v>
      </c>
      <c r="AB8" s="118">
        <f>VLOOKUP(AA8,Sheet3!$B$2:$F$302,2,FALSE)</f>
        <v>350.5</v>
      </c>
      <c r="AC8" s="118">
        <f>VLOOKUP(AA8,Sheet3!$B$2:$F$302,5,FALSE)</f>
        <v>431.5</v>
      </c>
      <c r="AD8" s="119">
        <f t="shared" si="11"/>
        <v>0.23109843081312412</v>
      </c>
      <c r="AE8" s="120">
        <f t="shared" si="12"/>
        <v>1</v>
      </c>
      <c r="AF8" s="117">
        <f>Sheet2!AF8</f>
        <v>42186</v>
      </c>
      <c r="AG8" s="118">
        <f>VLOOKUP(AF8,Sheet3!$B$2:$F$302,2,FALSE)</f>
        <v>429.25</v>
      </c>
      <c r="AH8" s="118">
        <f>VLOOKUP(AF8,Sheet3!$B$2:$F$302,5,FALSE)</f>
        <v>381.25</v>
      </c>
      <c r="AI8" s="119">
        <f t="shared" si="13"/>
        <v>-0.11182294700058241</v>
      </c>
      <c r="AJ8" s="120">
        <f t="shared" si="14"/>
        <v>0</v>
      </c>
      <c r="AK8" s="117">
        <f>Sheet2!AK8</f>
        <v>42219</v>
      </c>
      <c r="AL8" s="118">
        <f>VLOOKUP(AK8,Sheet3!$B$2:$F$302,2,FALSE)</f>
        <v>380</v>
      </c>
      <c r="AM8" s="118">
        <f>VLOOKUP(AK8,Sheet3!$B$2:$F$302,5,FALSE)</f>
        <v>375.25</v>
      </c>
      <c r="AN8" s="119">
        <f t="shared" si="15"/>
        <v>-1.2500000000000001E-2</v>
      </c>
      <c r="AO8" s="120">
        <f t="shared" si="16"/>
        <v>0</v>
      </c>
      <c r="AP8" s="117">
        <f>Sheet2!AP8</f>
        <v>42248</v>
      </c>
      <c r="AQ8" s="118">
        <f>IFERROR(VLOOKUP(AP8,Sheet3!$B$2:$F$302,2,FALSE),VLOOKUP(AP8-1,Sheet3!$B$2:$F$302,2,FALSE))</f>
        <v>374.5</v>
      </c>
      <c r="AR8" s="118">
        <f>IFERROR(VLOOKUP(AP8,Sheet3!$B$2:$F$302,5,FALSE),VLOOKUP(AP8-1,Sheet3!$B$2:$F$302,5,FALSE))</f>
        <v>387.75</v>
      </c>
      <c r="AS8" s="119">
        <f t="shared" si="17"/>
        <v>3.5380507343124167E-2</v>
      </c>
      <c r="AT8" s="120">
        <f t="shared" si="18"/>
        <v>1</v>
      </c>
      <c r="AU8" s="117">
        <f>Sheet2!AU8</f>
        <v>42278</v>
      </c>
      <c r="AV8" s="118">
        <f>VLOOKUP(AU8,Sheet3!$B$2:$F$302,2,FALSE)</f>
        <v>387.75</v>
      </c>
      <c r="AW8" s="118">
        <f>VLOOKUP(AU8,Sheet3!$B$2:$F$302,5,FALSE)</f>
        <v>382.25</v>
      </c>
      <c r="AX8" s="119">
        <f t="shared" si="19"/>
        <v>-1.4184397163120567E-2</v>
      </c>
      <c r="AY8" s="120">
        <f t="shared" si="20"/>
        <v>0</v>
      </c>
      <c r="AZ8" s="117">
        <f>Sheet2!AZ8</f>
        <v>42310</v>
      </c>
      <c r="BA8" s="118">
        <f>VLOOKUP(AZ8,Sheet3!$B$2:$F$302,2,FALSE)</f>
        <v>381.25</v>
      </c>
      <c r="BB8" s="118">
        <f>VLOOKUP(AZ8,Sheet3!$B$2:$F$302,5,FALSE)</f>
        <v>372.25</v>
      </c>
      <c r="BC8" s="119">
        <f t="shared" si="21"/>
        <v>-2.360655737704918E-2</v>
      </c>
      <c r="BD8" s="120">
        <f t="shared" si="22"/>
        <v>0</v>
      </c>
      <c r="BE8" s="117">
        <f>Sheet2!BE8</f>
        <v>42339</v>
      </c>
      <c r="BF8" s="118">
        <f>VLOOKUP(BE8,Sheet3!$B$2:$F$302,2,FALSE)</f>
        <v>372.25</v>
      </c>
      <c r="BG8" s="118">
        <f>VLOOKUP(BE8,Sheet3!$B$2:$F$302,5,FALSE)</f>
        <v>358.75</v>
      </c>
      <c r="BH8" s="119">
        <f t="shared" si="23"/>
        <v>-3.626595030221625E-2</v>
      </c>
      <c r="BI8" s="120">
        <f t="shared" si="24"/>
        <v>0</v>
      </c>
    </row>
    <row r="9" spans="1:61" x14ac:dyDescent="0.25">
      <c r="A9" s="116">
        <f>IFERROR(VLOOKUP(41641,Sheet3!$B$2:$F$302,1,FALSE),41642)</f>
        <v>41641</v>
      </c>
      <c r="B9" s="117">
        <f t="shared" si="0"/>
        <v>41641</v>
      </c>
      <c r="C9" s="118">
        <f>VLOOKUP(B9,Sheet3!$B$2:$F$302,2,FALSE)</f>
        <v>422</v>
      </c>
      <c r="D9" s="118">
        <f>VLOOKUP(B9,Sheet3!$B$2:$F$302,5,FALSE)</f>
        <v>434</v>
      </c>
      <c r="E9" s="119">
        <f t="shared" si="1"/>
        <v>2.843601895734597E-2</v>
      </c>
      <c r="F9" s="120">
        <f t="shared" si="2"/>
        <v>1</v>
      </c>
      <c r="G9" s="117">
        <f>Sheet2!G9</f>
        <v>41673</v>
      </c>
      <c r="H9" s="118">
        <f>VLOOKUP(G9,Sheet3!$B$2:$F$302,2,FALSE)</f>
        <v>433.5</v>
      </c>
      <c r="I9" s="118">
        <f>VLOOKUP(G9,Sheet3!$B$2:$F$302,5,FALSE)</f>
        <v>463.5</v>
      </c>
      <c r="J9" s="119">
        <f t="shared" si="3"/>
        <v>6.9204152249134954E-2</v>
      </c>
      <c r="K9" s="120">
        <f t="shared" si="4"/>
        <v>1</v>
      </c>
      <c r="L9" s="117">
        <f>Sheet2!L9</f>
        <v>41701</v>
      </c>
      <c r="M9" s="118">
        <f>VLOOKUP(L9,Sheet3!$B$2:$F$302,2,FALSE)</f>
        <v>464.75</v>
      </c>
      <c r="N9" s="118">
        <f>VLOOKUP(L9,Sheet3!$B$2:$F$302,5,FALSE)</f>
        <v>502</v>
      </c>
      <c r="O9" s="119">
        <f t="shared" si="5"/>
        <v>8.0150618612157068E-2</v>
      </c>
      <c r="P9" s="120">
        <f t="shared" si="6"/>
        <v>1</v>
      </c>
      <c r="Q9" s="117">
        <f>Sheet2!Q9</f>
        <v>41730</v>
      </c>
      <c r="R9" s="118">
        <f>VLOOKUP(Q9,Sheet3!$B$2:$F$302,2,FALSE)</f>
        <v>501.5</v>
      </c>
      <c r="S9" s="118">
        <f>VLOOKUP(Q9,Sheet3!$B$2:$F$302,5,FALSE)</f>
        <v>519</v>
      </c>
      <c r="T9" s="119">
        <f t="shared" si="7"/>
        <v>3.4895314057826518E-2</v>
      </c>
      <c r="U9" s="120">
        <f t="shared" si="8"/>
        <v>1</v>
      </c>
      <c r="V9" s="117">
        <f>Sheet2!V9</f>
        <v>41760</v>
      </c>
      <c r="W9" s="118">
        <f>VLOOKUP(V9,Sheet3!$B$2:$F$302,2,FALSE)</f>
        <v>518</v>
      </c>
      <c r="X9" s="118">
        <f>VLOOKUP(V9,Sheet3!$B$2:$F$302,5,FALSE)</f>
        <v>465.75</v>
      </c>
      <c r="Y9" s="119">
        <f t="shared" si="9"/>
        <v>-0.10086872586872588</v>
      </c>
      <c r="Z9" s="120">
        <f t="shared" si="10"/>
        <v>0</v>
      </c>
      <c r="AA9" s="117">
        <f>Sheet2!AA9</f>
        <v>41792</v>
      </c>
      <c r="AB9" s="118">
        <f>VLOOKUP(AA9,Sheet3!$B$2:$F$302,2,FALSE)</f>
        <v>465</v>
      </c>
      <c r="AC9" s="118">
        <f>VLOOKUP(AA9,Sheet3!$B$2:$F$302,5,FALSE)</f>
        <v>425.25</v>
      </c>
      <c r="AD9" s="119">
        <f t="shared" si="11"/>
        <v>-8.5483870967741932E-2</v>
      </c>
      <c r="AE9" s="120">
        <f t="shared" si="12"/>
        <v>0</v>
      </c>
      <c r="AF9" s="117">
        <f>Sheet2!AF9</f>
        <v>41821</v>
      </c>
      <c r="AG9" s="118">
        <f>VLOOKUP(AF9,Sheet3!$B$2:$F$302,2,FALSE)</f>
        <v>424</v>
      </c>
      <c r="AH9" s="118">
        <f>VLOOKUP(AF9,Sheet3!$B$2:$F$302,5,FALSE)</f>
        <v>367</v>
      </c>
      <c r="AI9" s="119">
        <f t="shared" si="13"/>
        <v>-0.13443396226415094</v>
      </c>
      <c r="AJ9" s="120">
        <f t="shared" si="14"/>
        <v>0</v>
      </c>
      <c r="AK9" s="117">
        <f>Sheet2!AK9</f>
        <v>41852</v>
      </c>
      <c r="AL9" s="118">
        <f>VLOOKUP(AK9,Sheet3!$B$2:$F$302,2,FALSE)</f>
        <v>366.75</v>
      </c>
      <c r="AM9" s="118">
        <f>VLOOKUP(AK9,Sheet3!$B$2:$F$302,5,FALSE)</f>
        <v>364.75</v>
      </c>
      <c r="AN9" s="119">
        <f t="shared" si="15"/>
        <v>-5.4533060668029995E-3</v>
      </c>
      <c r="AO9" s="120">
        <f t="shared" si="16"/>
        <v>0</v>
      </c>
      <c r="AP9" s="117">
        <f>Sheet2!AP9</f>
        <v>41884</v>
      </c>
      <c r="AQ9" s="118">
        <f>IFERROR(VLOOKUP(AP9,Sheet3!$B$2:$F$302,2,FALSE),VLOOKUP(AP9-1,Sheet3!$B$2:$F$302,2,FALSE))</f>
        <v>363.25</v>
      </c>
      <c r="AR9" s="118">
        <f>IFERROR(VLOOKUP(AP9,Sheet3!$B$2:$F$302,5,FALSE),VLOOKUP(AP9-1,Sheet3!$B$2:$F$302,5,FALSE))</f>
        <v>320.75</v>
      </c>
      <c r="AS9" s="119">
        <f t="shared" si="17"/>
        <v>-0.1169993117687543</v>
      </c>
      <c r="AT9" s="120">
        <f t="shared" si="18"/>
        <v>0</v>
      </c>
      <c r="AU9" s="117">
        <f>Sheet2!AU9</f>
        <v>41913</v>
      </c>
      <c r="AV9" s="118">
        <f>VLOOKUP(AU9,Sheet3!$B$2:$F$302,2,FALSE)</f>
        <v>320.25</v>
      </c>
      <c r="AW9" s="118">
        <f>VLOOKUP(AU9,Sheet3!$B$2:$F$302,5,FALSE)</f>
        <v>376.75</v>
      </c>
      <c r="AX9" s="119">
        <f t="shared" si="19"/>
        <v>0.17642466822794692</v>
      </c>
      <c r="AY9" s="120">
        <f t="shared" si="20"/>
        <v>1</v>
      </c>
      <c r="AZ9" s="117">
        <f>Sheet2!AZ9</f>
        <v>41946</v>
      </c>
      <c r="BA9" s="118">
        <f>VLOOKUP(AZ9,Sheet3!$B$2:$F$302,2,FALSE)</f>
        <v>374.5</v>
      </c>
      <c r="BB9" s="118">
        <f>VLOOKUP(AZ9,Sheet3!$B$2:$F$302,5,FALSE)</f>
        <v>388.75</v>
      </c>
      <c r="BC9" s="119">
        <f t="shared" si="21"/>
        <v>3.8050734312416554E-2</v>
      </c>
      <c r="BD9" s="120">
        <f t="shared" si="22"/>
        <v>1</v>
      </c>
      <c r="BE9" s="117">
        <f>Sheet2!BE9</f>
        <v>41974</v>
      </c>
      <c r="BF9" s="118">
        <f>VLOOKUP(BE9,Sheet3!$B$2:$F$302,2,FALSE)</f>
        <v>386</v>
      </c>
      <c r="BG9" s="118">
        <f>VLOOKUP(BE9,Sheet3!$B$2:$F$302,5,FALSE)</f>
        <v>397</v>
      </c>
      <c r="BH9" s="119">
        <f t="shared" si="23"/>
        <v>2.8497409326424871E-2</v>
      </c>
      <c r="BI9" s="120">
        <f t="shared" si="24"/>
        <v>1</v>
      </c>
    </row>
    <row r="10" spans="1:61" x14ac:dyDescent="0.25">
      <c r="A10" s="116">
        <f>IFERROR(VLOOKUP(41276,Sheet3!$B$2:$F$302,1,FALSE),41277)</f>
        <v>41276</v>
      </c>
      <c r="B10" s="117">
        <f t="shared" si="0"/>
        <v>41276</v>
      </c>
      <c r="C10" s="118">
        <f>VLOOKUP(B10,Sheet3!$B$2:$F$302,2,FALSE)</f>
        <v>706.25</v>
      </c>
      <c r="D10" s="118">
        <f>VLOOKUP(B10,Sheet3!$B$2:$F$302,5,FALSE)</f>
        <v>740.5</v>
      </c>
      <c r="E10" s="119">
        <f t="shared" si="1"/>
        <v>4.8495575221238936E-2</v>
      </c>
      <c r="F10" s="120">
        <f t="shared" si="2"/>
        <v>1</v>
      </c>
      <c r="G10" s="117">
        <f>Sheet2!G10</f>
        <v>41306</v>
      </c>
      <c r="H10" s="118">
        <f>VLOOKUP(G10,Sheet3!$B$2:$F$302,2,FALSE)</f>
        <v>740.25</v>
      </c>
      <c r="I10" s="118">
        <f>VLOOKUP(G10,Sheet3!$B$2:$F$302,5,FALSE)</f>
        <v>703.5</v>
      </c>
      <c r="J10" s="119">
        <f t="shared" si="3"/>
        <v>-4.9645390070921988E-2</v>
      </c>
      <c r="K10" s="120">
        <f t="shared" si="4"/>
        <v>0</v>
      </c>
      <c r="L10" s="117">
        <f>Sheet2!L10</f>
        <v>41334</v>
      </c>
      <c r="M10" s="118">
        <f>VLOOKUP(L10,Sheet3!$B$2:$F$302,2,FALSE)</f>
        <v>703.5</v>
      </c>
      <c r="N10" s="118">
        <f>VLOOKUP(L10,Sheet3!$B$2:$F$302,5,FALSE)</f>
        <v>695.25</v>
      </c>
      <c r="O10" s="119">
        <f t="shared" si="5"/>
        <v>-1.1727078891257996E-2</v>
      </c>
      <c r="P10" s="120">
        <f t="shared" si="6"/>
        <v>0</v>
      </c>
      <c r="Q10" s="117">
        <f>Sheet2!Q10</f>
        <v>41365</v>
      </c>
      <c r="R10" s="118">
        <f>VLOOKUP(Q10,Sheet3!$B$2:$F$302,2,FALSE)</f>
        <v>679</v>
      </c>
      <c r="S10" s="118">
        <f>VLOOKUP(Q10,Sheet3!$B$2:$F$302,5,FALSE)</f>
        <v>650</v>
      </c>
      <c r="T10" s="119">
        <f t="shared" si="7"/>
        <v>-4.2709867452135494E-2</v>
      </c>
      <c r="U10" s="120">
        <f t="shared" si="8"/>
        <v>0</v>
      </c>
      <c r="V10" s="117">
        <f>Sheet2!V10</f>
        <v>41395</v>
      </c>
      <c r="W10" s="118">
        <f>VLOOKUP(V10,Sheet3!$B$2:$F$302,2,FALSE)</f>
        <v>647</v>
      </c>
      <c r="X10" s="118">
        <f>VLOOKUP(V10,Sheet3!$B$2:$F$302,5,FALSE)</f>
        <v>567.25</v>
      </c>
      <c r="Y10" s="119">
        <f t="shared" si="9"/>
        <v>-0.12326120556414219</v>
      </c>
      <c r="Z10" s="120">
        <f t="shared" si="10"/>
        <v>0</v>
      </c>
      <c r="AA10" s="117">
        <f>Sheet2!AA10</f>
        <v>41428</v>
      </c>
      <c r="AB10" s="118">
        <f>VLOOKUP(AA10,Sheet3!$B$2:$F$302,2,FALSE)</f>
        <v>565</v>
      </c>
      <c r="AC10" s="118">
        <f>VLOOKUP(AA10,Sheet3!$B$2:$F$302,5,FALSE)</f>
        <v>511</v>
      </c>
      <c r="AD10" s="119">
        <f t="shared" si="11"/>
        <v>-9.5575221238938052E-2</v>
      </c>
      <c r="AE10" s="120">
        <f t="shared" si="12"/>
        <v>0</v>
      </c>
      <c r="AF10" s="117">
        <f>Sheet2!AF10</f>
        <v>41456</v>
      </c>
      <c r="AG10" s="118">
        <f>VLOOKUP(AF10,Sheet3!$B$2:$F$302,2,FALSE)</f>
        <v>506.75</v>
      </c>
      <c r="AH10" s="118">
        <f>VLOOKUP(AF10,Sheet3!$B$2:$F$302,5,FALSE)</f>
        <v>479</v>
      </c>
      <c r="AI10" s="119">
        <f t="shared" si="13"/>
        <v>-5.4760730143068571E-2</v>
      </c>
      <c r="AJ10" s="120">
        <f t="shared" si="14"/>
        <v>0</v>
      </c>
      <c r="AK10" s="117">
        <f>Sheet2!AK10</f>
        <v>41487</v>
      </c>
      <c r="AL10" s="118">
        <f>VLOOKUP(AK10,Sheet3!$B$2:$F$302,2,FALSE)</f>
        <v>479</v>
      </c>
      <c r="AM10" s="118">
        <f>VLOOKUP(AK10,Sheet3!$B$2:$F$302,5,FALSE)</f>
        <v>482</v>
      </c>
      <c r="AN10" s="119">
        <f t="shared" si="15"/>
        <v>6.2630480167014616E-3</v>
      </c>
      <c r="AO10" s="120">
        <f t="shared" si="16"/>
        <v>1</v>
      </c>
      <c r="AP10" s="117">
        <f>Sheet2!AP10</f>
        <v>41520</v>
      </c>
      <c r="AQ10" s="118">
        <f>VLOOKUP(AP10,Sheet3!$B$2:$F$302,2,FALSE)</f>
        <v>491</v>
      </c>
      <c r="AR10" s="118">
        <f>VLOOKUP(AP10,Sheet3!$B$2:$F$302,5,FALSE)</f>
        <v>441.5</v>
      </c>
      <c r="AS10" s="119">
        <f t="shared" si="17"/>
        <v>-0.10081466395112017</v>
      </c>
      <c r="AT10" s="120">
        <f t="shared" si="18"/>
        <v>0</v>
      </c>
      <c r="AU10" s="117">
        <f>Sheet2!AU10</f>
        <v>41548</v>
      </c>
      <c r="AV10" s="118">
        <f>VLOOKUP(AU10,Sheet3!$B$2:$F$302,2,FALSE)</f>
        <v>441.25</v>
      </c>
      <c r="AW10" s="118">
        <f>VLOOKUP(AU10,Sheet3!$B$2:$F$302,5,FALSE)</f>
        <v>428.25</v>
      </c>
      <c r="AX10" s="119">
        <f t="shared" si="19"/>
        <v>-2.9461756373937678E-2</v>
      </c>
      <c r="AY10" s="120">
        <f t="shared" si="20"/>
        <v>0</v>
      </c>
      <c r="AZ10" s="117">
        <f>Sheet2!AZ10</f>
        <v>41579</v>
      </c>
      <c r="BA10" s="118">
        <f>VLOOKUP(AZ10,Sheet3!$B$2:$F$302,2,FALSE)</f>
        <v>427.75</v>
      </c>
      <c r="BB10" s="118">
        <f>VLOOKUP(AZ10,Sheet3!$B$2:$F$302,5,FALSE)</f>
        <v>424.5</v>
      </c>
      <c r="BC10" s="119">
        <f t="shared" si="21"/>
        <v>-7.5978959672706016E-3</v>
      </c>
      <c r="BD10" s="120">
        <f t="shared" si="22"/>
        <v>0</v>
      </c>
      <c r="BE10" s="117">
        <f>Sheet2!BE10</f>
        <v>41610</v>
      </c>
      <c r="BF10" s="118">
        <f>VLOOKUP(BE10,Sheet3!$B$2:$F$302,2,FALSE)</f>
        <v>422.75</v>
      </c>
      <c r="BG10" s="118">
        <f>VLOOKUP(BE10,Sheet3!$B$2:$F$302,5,FALSE)</f>
        <v>422</v>
      </c>
      <c r="BH10" s="119">
        <f t="shared" si="23"/>
        <v>-1.7740981667652277E-3</v>
      </c>
      <c r="BI10" s="120">
        <f t="shared" si="24"/>
        <v>0</v>
      </c>
    </row>
    <row r="11" spans="1:61" x14ac:dyDescent="0.25">
      <c r="A11" s="120">
        <f>IFERROR(VLOOKUP(40911,Sheet3!$B$2:$F$302,1,FALSE),40912)</f>
        <v>40911</v>
      </c>
      <c r="B11" s="117">
        <f t="shared" si="0"/>
        <v>40911</v>
      </c>
      <c r="C11" s="118">
        <f>VLOOKUP(B11,Sheet3!$B$2:$F$302,2,FALSE)</f>
        <v>662</v>
      </c>
      <c r="D11" s="118">
        <f>VLOOKUP(B11,Sheet3!$B$2:$F$302,5,FALSE)</f>
        <v>639</v>
      </c>
      <c r="E11" s="119">
        <f t="shared" si="1"/>
        <v>-3.4743202416918431E-2</v>
      </c>
      <c r="F11" s="120">
        <f t="shared" si="2"/>
        <v>0</v>
      </c>
      <c r="G11" s="117">
        <f>Sheet2!G11</f>
        <v>40940</v>
      </c>
      <c r="H11" s="118">
        <f>VLOOKUP(G11,Sheet3!$B$2:$F$302,2,FALSE)</f>
        <v>639</v>
      </c>
      <c r="I11" s="118">
        <f>VLOOKUP(G11,Sheet3!$B$2:$F$302,5,FALSE)</f>
        <v>658</v>
      </c>
      <c r="J11" s="119">
        <f t="shared" si="3"/>
        <v>2.9733959311424099E-2</v>
      </c>
      <c r="K11" s="120">
        <f t="shared" si="4"/>
        <v>1</v>
      </c>
      <c r="L11" s="117">
        <f>Sheet2!L11</f>
        <v>40969</v>
      </c>
      <c r="M11" s="118">
        <f>VLOOKUP(L11,Sheet3!$B$2:$F$302,2,FALSE)</f>
        <v>656</v>
      </c>
      <c r="N11" s="118">
        <f>VLOOKUP(L11,Sheet3!$B$2:$F$302,5,FALSE)</f>
        <v>644</v>
      </c>
      <c r="O11" s="119">
        <f t="shared" si="5"/>
        <v>-1.8292682926829267E-2</v>
      </c>
      <c r="P11" s="120">
        <f t="shared" si="6"/>
        <v>0</v>
      </c>
      <c r="Q11" s="117">
        <f>Sheet2!Q11</f>
        <v>41001</v>
      </c>
      <c r="R11" s="118">
        <f>VLOOKUP(Q11,Sheet3!$B$2:$F$302,2,FALSE)</f>
        <v>649.5</v>
      </c>
      <c r="S11" s="118">
        <f>VLOOKUP(Q11,Sheet3!$B$2:$F$302,5,FALSE)</f>
        <v>634.25</v>
      </c>
      <c r="T11" s="119">
        <f t="shared" si="7"/>
        <v>-2.3479599692070825E-2</v>
      </c>
      <c r="U11" s="120">
        <f t="shared" si="8"/>
        <v>0</v>
      </c>
      <c r="V11" s="117">
        <f>Sheet2!V11</f>
        <v>41030</v>
      </c>
      <c r="W11" s="118">
        <f>VLOOKUP(V11,Sheet3!$B$2:$F$302,2,FALSE)</f>
        <v>632</v>
      </c>
      <c r="X11" s="118">
        <f>VLOOKUP(V11,Sheet3!$B$2:$F$302,5,FALSE)</f>
        <v>555.25</v>
      </c>
      <c r="Y11" s="119">
        <f t="shared" si="9"/>
        <v>-0.12143987341772151</v>
      </c>
      <c r="Z11" s="120">
        <f t="shared" si="10"/>
        <v>0</v>
      </c>
      <c r="AA11" s="117">
        <f>Sheet2!AA11</f>
        <v>41061</v>
      </c>
      <c r="AB11" s="118">
        <f>VLOOKUP(AA11,Sheet3!$B$2:$F$302,2,FALSE)</f>
        <v>557.75</v>
      </c>
      <c r="AC11" s="118">
        <f>VLOOKUP(AA11,Sheet3!$B$2:$F$302,5,FALSE)</f>
        <v>634.75</v>
      </c>
      <c r="AD11" s="119">
        <f t="shared" si="11"/>
        <v>0.13805468399820708</v>
      </c>
      <c r="AE11" s="120">
        <f t="shared" si="12"/>
        <v>1</v>
      </c>
      <c r="AF11" s="117">
        <f>Sheet2!AF11</f>
        <v>41092</v>
      </c>
      <c r="AG11" s="118">
        <f>VLOOKUP(AF11,Sheet3!$B$2:$F$302,2,FALSE)</f>
        <v>649.75</v>
      </c>
      <c r="AH11" s="118">
        <f>VLOOKUP(AF11,Sheet3!$B$2:$F$302,5,FALSE)</f>
        <v>805.25</v>
      </c>
      <c r="AI11" s="119">
        <f t="shared" si="13"/>
        <v>0.23932281646787226</v>
      </c>
      <c r="AJ11" s="120">
        <f t="shared" si="14"/>
        <v>1</v>
      </c>
      <c r="AK11" s="117">
        <f>Sheet2!AK11</f>
        <v>41122</v>
      </c>
      <c r="AL11" s="118">
        <f>VLOOKUP(AK11,Sheet3!$B$2:$F$302,2,FALSE)</f>
        <v>806</v>
      </c>
      <c r="AM11" s="118">
        <f>VLOOKUP(AK11,Sheet3!$B$2:$F$302,5,FALSE)</f>
        <v>799.75</v>
      </c>
      <c r="AN11" s="119">
        <f t="shared" si="15"/>
        <v>-7.7543424317617869E-3</v>
      </c>
      <c r="AO11" s="120">
        <f t="shared" si="16"/>
        <v>0</v>
      </c>
      <c r="AP11" s="117">
        <f>Sheet2!AP11</f>
        <v>41156</v>
      </c>
      <c r="AQ11" s="118">
        <f>VLOOKUP(AP11,Sheet3!$B$2:$F$302,2,FALSE)</f>
        <v>802.75</v>
      </c>
      <c r="AR11" s="118">
        <f>VLOOKUP(AP11,Sheet3!$B$2:$F$302,5,FALSE)</f>
        <v>756.25</v>
      </c>
      <c r="AS11" s="119">
        <f t="shared" si="17"/>
        <v>-5.7925879788227969E-2</v>
      </c>
      <c r="AT11" s="120">
        <f t="shared" si="18"/>
        <v>0</v>
      </c>
      <c r="AU11" s="117">
        <f>Sheet2!AU11</f>
        <v>41183</v>
      </c>
      <c r="AV11" s="118">
        <f>VLOOKUP(AU11,Sheet3!$B$2:$F$302,2,FALSE)</f>
        <v>760.25</v>
      </c>
      <c r="AW11" s="118">
        <f>VLOOKUP(AU11,Sheet3!$B$2:$F$302,5,FALSE)</f>
        <v>755.75</v>
      </c>
      <c r="AX11" s="119">
        <f t="shared" si="19"/>
        <v>-5.9191055573824397E-3</v>
      </c>
      <c r="AY11" s="120">
        <f t="shared" si="20"/>
        <v>0</v>
      </c>
      <c r="AZ11" s="117">
        <f>Sheet2!AZ11</f>
        <v>41214</v>
      </c>
      <c r="BA11" s="118">
        <f>VLOOKUP(AZ11,Sheet3!$B$2:$F$302,2,FALSE)</f>
        <v>755.5</v>
      </c>
      <c r="BB11" s="118">
        <f>VLOOKUP(AZ11,Sheet3!$B$2:$F$302,5,FALSE)</f>
        <v>752.75</v>
      </c>
      <c r="BC11" s="119">
        <f t="shared" si="21"/>
        <v>-3.639973527465255E-3</v>
      </c>
      <c r="BD11" s="120">
        <f t="shared" si="22"/>
        <v>0</v>
      </c>
      <c r="BE11" s="117">
        <f>Sheet2!BE11</f>
        <v>41246</v>
      </c>
      <c r="BF11" s="118">
        <f>VLOOKUP(BE11,Sheet3!$B$2:$F$302,2,FALSE)</f>
        <v>756.25</v>
      </c>
      <c r="BG11" s="118">
        <f>VLOOKUP(BE11,Sheet3!$B$2:$F$302,5,FALSE)</f>
        <v>698.25</v>
      </c>
      <c r="BH11" s="119">
        <f t="shared" si="23"/>
        <v>-7.6694214876033062E-2</v>
      </c>
      <c r="BI11" s="120">
        <f t="shared" si="24"/>
        <v>0</v>
      </c>
    </row>
    <row r="12" spans="1:61" x14ac:dyDescent="0.25">
      <c r="A12" s="120">
        <f>IFERROR(VLOOKUP(40546,Sheet3!$B$2:$F$302,1,FALSE),40547)</f>
        <v>40546</v>
      </c>
      <c r="B12" s="117">
        <f t="shared" si="0"/>
        <v>40546</v>
      </c>
      <c r="C12" s="118">
        <f>VLOOKUP(B12,Sheet3!$B$2:$F$302,2,FALSE)</f>
        <v>626.25</v>
      </c>
      <c r="D12" s="118">
        <f>VLOOKUP(B12,Sheet3!$B$2:$F$302,5,FALSE)</f>
        <v>659.5</v>
      </c>
      <c r="E12" s="119">
        <f t="shared" si="1"/>
        <v>5.3093812375249502E-2</v>
      </c>
      <c r="F12" s="120">
        <f t="shared" si="2"/>
        <v>1</v>
      </c>
      <c r="G12" s="117">
        <f>Sheet2!G12</f>
        <v>40575</v>
      </c>
      <c r="H12" s="118">
        <f>VLOOKUP(G12,Sheet3!$B$2:$F$302,2,FALSE)</f>
        <v>658.75</v>
      </c>
      <c r="I12" s="118">
        <f>VLOOKUP(G12,Sheet3!$B$2:$F$302,5,FALSE)</f>
        <v>731</v>
      </c>
      <c r="J12" s="119">
        <f t="shared" si="3"/>
        <v>0.10967741935483871</v>
      </c>
      <c r="K12" s="120">
        <f t="shared" si="4"/>
        <v>1</v>
      </c>
      <c r="L12" s="117">
        <f>Sheet2!L12</f>
        <v>40603</v>
      </c>
      <c r="M12" s="118">
        <f>VLOOKUP(L12,Sheet3!$B$2:$F$302,2,FALSE)</f>
        <v>730.5</v>
      </c>
      <c r="N12" s="118">
        <f>VLOOKUP(L12,Sheet3!$B$2:$F$302,5,FALSE)</f>
        <v>693.25</v>
      </c>
      <c r="O12" s="119">
        <f t="shared" si="5"/>
        <v>-5.0992470910335388E-2</v>
      </c>
      <c r="P12" s="120">
        <f t="shared" si="6"/>
        <v>0</v>
      </c>
      <c r="Q12" s="117">
        <f>Sheet2!Q12</f>
        <v>40634</v>
      </c>
      <c r="R12" s="118">
        <f>VLOOKUP(Q12,Sheet3!$B$2:$F$302,2,FALSE)</f>
        <v>730</v>
      </c>
      <c r="S12" s="118">
        <f>VLOOKUP(Q12,Sheet3!$B$2:$F$302,5,FALSE)</f>
        <v>756.5</v>
      </c>
      <c r="T12" s="119">
        <f t="shared" si="7"/>
        <v>3.6301369863013695E-2</v>
      </c>
      <c r="U12" s="120">
        <f t="shared" si="8"/>
        <v>1</v>
      </c>
      <c r="V12" s="117">
        <f>Sheet2!V12</f>
        <v>40665</v>
      </c>
      <c r="W12" s="118">
        <f>VLOOKUP(V12,Sheet3!$B$2:$F$302,2,FALSE)</f>
        <v>752.75</v>
      </c>
      <c r="X12" s="118">
        <f>VLOOKUP(V12,Sheet3!$B$2:$F$302,5,FALSE)</f>
        <v>747.5</v>
      </c>
      <c r="Y12" s="119">
        <f t="shared" si="9"/>
        <v>-6.9744271006310192E-3</v>
      </c>
      <c r="Z12" s="120">
        <f t="shared" si="10"/>
        <v>0</v>
      </c>
      <c r="AA12" s="117">
        <f>Sheet2!AA12</f>
        <v>40695</v>
      </c>
      <c r="AB12" s="118">
        <f>VLOOKUP(AA12,Sheet3!$B$2:$F$302,2,FALSE)</f>
        <v>751</v>
      </c>
      <c r="AC12" s="118">
        <f>VLOOKUP(AA12,Sheet3!$B$2:$F$302,5,FALSE)</f>
        <v>620.5</v>
      </c>
      <c r="AD12" s="119">
        <f t="shared" si="11"/>
        <v>-0.17376830892143807</v>
      </c>
      <c r="AE12" s="120">
        <f t="shared" si="12"/>
        <v>0</v>
      </c>
      <c r="AF12" s="117">
        <f>Sheet2!AF12</f>
        <v>40725</v>
      </c>
      <c r="AG12" s="118">
        <f>VLOOKUP(AF12,Sheet3!$B$2:$F$302,2,FALSE)</f>
        <v>589</v>
      </c>
      <c r="AH12" s="118">
        <f>VLOOKUP(AF12,Sheet3!$B$2:$F$302,5,FALSE)</f>
        <v>668.75</v>
      </c>
      <c r="AI12" s="119">
        <f t="shared" si="13"/>
        <v>0.13539898132427844</v>
      </c>
      <c r="AJ12" s="120">
        <f t="shared" si="14"/>
        <v>1</v>
      </c>
      <c r="AK12" s="117">
        <f>Sheet2!AK12</f>
        <v>40756</v>
      </c>
      <c r="AL12" s="118">
        <f>VLOOKUP(AK12,Sheet3!$B$2:$F$302,2,FALSE)</f>
        <v>671</v>
      </c>
      <c r="AM12" s="118">
        <f>VLOOKUP(AK12,Sheet3!$B$2:$F$302,5,FALSE)</f>
        <v>767.5</v>
      </c>
      <c r="AN12" s="119">
        <f t="shared" si="15"/>
        <v>0.14381520119225039</v>
      </c>
      <c r="AO12" s="120">
        <f t="shared" si="16"/>
        <v>1</v>
      </c>
      <c r="AP12" s="117">
        <f>Sheet2!AP12</f>
        <v>40787</v>
      </c>
      <c r="AQ12" s="118">
        <f>VLOOKUP(AP12,Sheet3!$B$2:$F$302,2,FALSE)</f>
        <v>766</v>
      </c>
      <c r="AR12" s="118">
        <f>VLOOKUP(AP12,Sheet3!$B$2:$F$302,5,FALSE)</f>
        <v>592.5</v>
      </c>
      <c r="AS12" s="119">
        <f t="shared" si="17"/>
        <v>-0.22650130548302871</v>
      </c>
      <c r="AT12" s="120">
        <f t="shared" si="18"/>
        <v>0</v>
      </c>
      <c r="AU12" s="117">
        <f>Sheet2!AU12</f>
        <v>40819</v>
      </c>
      <c r="AV12" s="118">
        <f>VLOOKUP(AU12,Sheet3!$B$2:$F$302,2,FALSE)</f>
        <v>590</v>
      </c>
      <c r="AW12" s="118">
        <f>VLOOKUP(AU12,Sheet3!$B$2:$F$302,5,FALSE)</f>
        <v>647</v>
      </c>
      <c r="AX12" s="119">
        <f t="shared" si="19"/>
        <v>9.6610169491525427E-2</v>
      </c>
      <c r="AY12" s="120">
        <f t="shared" si="20"/>
        <v>1</v>
      </c>
      <c r="AZ12" s="117">
        <f>Sheet2!AZ12</f>
        <v>40848</v>
      </c>
      <c r="BA12" s="118">
        <f>VLOOKUP(AZ12,Sheet3!$B$2:$F$302,2,FALSE)</f>
        <v>646.25</v>
      </c>
      <c r="BB12" s="118">
        <f>VLOOKUP(AZ12,Sheet3!$B$2:$F$302,5,FALSE)</f>
        <v>608</v>
      </c>
      <c r="BC12" s="119">
        <f t="shared" si="21"/>
        <v>-5.9187620889748549E-2</v>
      </c>
      <c r="BD12" s="120">
        <f t="shared" si="22"/>
        <v>0</v>
      </c>
      <c r="BE12" s="117">
        <f>Sheet2!BE12</f>
        <v>40878</v>
      </c>
      <c r="BF12" s="118">
        <f>VLOOKUP(BE12,Sheet3!$B$2:$F$302,2,FALSE)</f>
        <v>608.75</v>
      </c>
      <c r="BG12" s="118">
        <f>VLOOKUP(BE12,Sheet3!$B$2:$F$302,5,FALSE)</f>
        <v>646.5</v>
      </c>
      <c r="BH12" s="119">
        <f t="shared" si="23"/>
        <v>6.2012320328542092E-2</v>
      </c>
      <c r="BI12" s="120">
        <f t="shared" si="24"/>
        <v>1</v>
      </c>
    </row>
    <row r="13" spans="1:61" x14ac:dyDescent="0.25">
      <c r="A13" s="120">
        <f>IFERROR(VLOOKUP(40182,Sheet3!$B$2:$F$302,1,FALSE),40183)</f>
        <v>40182</v>
      </c>
      <c r="B13" s="117">
        <f t="shared" si="0"/>
        <v>40182</v>
      </c>
      <c r="C13" s="118">
        <f>VLOOKUP(B13,Sheet3!$B$2:$F$302,2,FALSE)</f>
        <v>415.75</v>
      </c>
      <c r="D13" s="118">
        <f>VLOOKUP(B13,Sheet3!$B$2:$F$302,5,FALSE)</f>
        <v>356.5</v>
      </c>
      <c r="E13" s="119">
        <f t="shared" si="1"/>
        <v>-0.14251352976548406</v>
      </c>
      <c r="F13" s="120">
        <f t="shared" si="2"/>
        <v>0</v>
      </c>
      <c r="G13" s="117">
        <f>Sheet2!G13</f>
        <v>40210</v>
      </c>
      <c r="H13" s="118">
        <f>VLOOKUP(G13,Sheet3!$B$2:$F$302,2,FALSE)</f>
        <v>356.25</v>
      </c>
      <c r="I13" s="118">
        <f>VLOOKUP(G13,Sheet3!$B$2:$F$302,5,FALSE)</f>
        <v>389</v>
      </c>
      <c r="J13" s="119">
        <f t="shared" si="3"/>
        <v>9.1929824561403514E-2</v>
      </c>
      <c r="K13" s="120">
        <f t="shared" si="4"/>
        <v>1</v>
      </c>
      <c r="L13" s="117">
        <f>Sheet2!L13</f>
        <v>40238</v>
      </c>
      <c r="M13" s="118">
        <f>VLOOKUP(L13,Sheet3!$B$2:$F$302,2,FALSE)</f>
        <v>389</v>
      </c>
      <c r="N13" s="118">
        <f>VLOOKUP(L13,Sheet3!$B$2:$F$302,5,FALSE)</f>
        <v>345</v>
      </c>
      <c r="O13" s="119">
        <f t="shared" si="5"/>
        <v>-0.11311053984575835</v>
      </c>
      <c r="P13" s="120">
        <f t="shared" si="6"/>
        <v>0</v>
      </c>
      <c r="Q13" s="117">
        <f>Sheet2!Q13</f>
        <v>40269</v>
      </c>
      <c r="R13" s="118">
        <f>VLOOKUP(Q13,Sheet3!$B$2:$F$302,2,FALSE)</f>
        <v>345.25</v>
      </c>
      <c r="S13" s="118">
        <f>VLOOKUP(Q13,Sheet3!$B$2:$F$302,5,FALSE)</f>
        <v>375.25</v>
      </c>
      <c r="T13" s="119">
        <f t="shared" si="7"/>
        <v>8.6893555394641567E-2</v>
      </c>
      <c r="U13" s="120">
        <f t="shared" si="8"/>
        <v>1</v>
      </c>
      <c r="V13" s="117">
        <f>Sheet2!V13</f>
        <v>40301</v>
      </c>
      <c r="W13" s="118">
        <f>VLOOKUP(V13,Sheet3!$B$2:$F$302,2,FALSE)</f>
        <v>374.5</v>
      </c>
      <c r="X13" s="118">
        <f>VLOOKUP(V13,Sheet3!$B$2:$F$302,5,FALSE)</f>
        <v>359</v>
      </c>
      <c r="Y13" s="119">
        <f t="shared" si="9"/>
        <v>-4.1388518024032039E-2</v>
      </c>
      <c r="Z13" s="120">
        <f t="shared" si="10"/>
        <v>0</v>
      </c>
      <c r="AA13" s="117">
        <f>Sheet2!AA13</f>
        <v>40330</v>
      </c>
      <c r="AB13" s="118">
        <f>VLOOKUP(AA13,Sheet3!$B$2:$F$302,2,FALSE)</f>
        <v>358.75</v>
      </c>
      <c r="AC13" s="118">
        <f>VLOOKUP(AA13,Sheet3!$B$2:$F$302,5,FALSE)</f>
        <v>373.5</v>
      </c>
      <c r="AD13" s="119">
        <f t="shared" si="11"/>
        <v>4.1114982578397213E-2</v>
      </c>
      <c r="AE13" s="120">
        <f t="shared" si="12"/>
        <v>1</v>
      </c>
      <c r="AF13" s="117">
        <f>Sheet2!AF13</f>
        <v>40360</v>
      </c>
      <c r="AG13" s="118">
        <f>VLOOKUP(AF13,Sheet3!$B$2:$F$302,2,FALSE)</f>
        <v>373</v>
      </c>
      <c r="AH13" s="118">
        <f>VLOOKUP(AF13,Sheet3!$B$2:$F$302,5,FALSE)</f>
        <v>406.75</v>
      </c>
      <c r="AI13" s="119">
        <f t="shared" si="13"/>
        <v>9.048257372654156E-2</v>
      </c>
      <c r="AJ13" s="120">
        <f t="shared" si="14"/>
        <v>1</v>
      </c>
      <c r="AK13" s="117">
        <f>Sheet2!AK13</f>
        <v>40392</v>
      </c>
      <c r="AL13" s="118">
        <f>VLOOKUP(AK13,Sheet3!$B$2:$F$302,2,FALSE)</f>
        <v>405.5</v>
      </c>
      <c r="AM13" s="118">
        <f>VLOOKUP(AK13,Sheet3!$B$2:$F$302,5,FALSE)</f>
        <v>439.25</v>
      </c>
      <c r="AN13" s="119">
        <f t="shared" si="15"/>
        <v>8.3230579531442667E-2</v>
      </c>
      <c r="AO13" s="120">
        <f t="shared" si="16"/>
        <v>1</v>
      </c>
      <c r="AP13" s="117">
        <f>Sheet2!AP13</f>
        <v>40422</v>
      </c>
      <c r="AQ13" s="118">
        <f>IFERROR(VLOOKUP(AP13,Sheet3!$B$2:$F$302,2,FALSE),VLOOKUP(AP13-1,Sheet3!$B$2:$F$302,2,FALSE))</f>
        <v>438.75</v>
      </c>
      <c r="AR13" s="118">
        <f>IFERROR(VLOOKUP(AP13,Sheet3!$B$2:$F$302,5,FALSE),VLOOKUP(AP13-1,Sheet3!$B$2:$F$302,5,FALSE))</f>
        <v>495.75</v>
      </c>
      <c r="AS13" s="119">
        <f t="shared" si="17"/>
        <v>0.12991452991452992</v>
      </c>
      <c r="AT13" s="120">
        <f t="shared" si="18"/>
        <v>1</v>
      </c>
      <c r="AU13" s="117">
        <f>Sheet2!AU13</f>
        <v>40452</v>
      </c>
      <c r="AV13" s="118">
        <f>VLOOKUP(AU13,Sheet3!$B$2:$F$302,2,FALSE)</f>
        <v>494.75</v>
      </c>
      <c r="AW13" s="118">
        <f>VLOOKUP(AU13,Sheet3!$B$2:$F$302,5,FALSE)</f>
        <v>582</v>
      </c>
      <c r="AX13" s="119">
        <f t="shared" si="19"/>
        <v>0.17635169277412835</v>
      </c>
      <c r="AY13" s="120">
        <f t="shared" si="20"/>
        <v>1</v>
      </c>
      <c r="AZ13" s="117">
        <f>Sheet2!AZ13</f>
        <v>40483</v>
      </c>
      <c r="BA13" s="118">
        <f>VLOOKUP(AZ13,Sheet3!$B$2:$F$302,2,FALSE)</f>
        <v>585</v>
      </c>
      <c r="BB13" s="118">
        <f>VLOOKUP(AZ13,Sheet3!$B$2:$F$302,5,FALSE)</f>
        <v>544</v>
      </c>
      <c r="BC13" s="119">
        <f t="shared" si="21"/>
        <v>-7.0085470085470086E-2</v>
      </c>
      <c r="BD13" s="120">
        <f t="shared" si="22"/>
        <v>0</v>
      </c>
      <c r="BE13" s="117">
        <f>Sheet2!BE13</f>
        <v>40513</v>
      </c>
      <c r="BF13" s="118">
        <f>VLOOKUP(BE13,Sheet3!$B$2:$F$302,2,FALSE)</f>
        <v>544.5</v>
      </c>
      <c r="BG13" s="118">
        <f>VLOOKUP(BE13,Sheet3!$B$2:$F$302,5,FALSE)</f>
        <v>629</v>
      </c>
      <c r="BH13" s="119">
        <f t="shared" si="23"/>
        <v>0.155188246097337</v>
      </c>
      <c r="BI13" s="120">
        <f t="shared" si="24"/>
        <v>1</v>
      </c>
    </row>
    <row r="14" spans="1:61" x14ac:dyDescent="0.25">
      <c r="A14" s="120">
        <f>IFERROR(VLOOKUP(39815,Sheet3!$B$2:$F$302,1,FALSE),39816)</f>
        <v>39815</v>
      </c>
      <c r="B14" s="117">
        <f t="shared" si="0"/>
        <v>39815</v>
      </c>
      <c r="C14" s="118">
        <f>IFERROR(VLOOKUP(B14,Sheet3!$B$2:$F$302,2,FALSE),VLOOKUP(A14,Sheet3!$B$2:$F$302,2,FALSE))</f>
        <v>404</v>
      </c>
      <c r="D14" s="118">
        <f>IFERROR(VLOOKUP(B14,Sheet3!$B$2:$F$302,5,FALSE),VLOOKUP(A14,Sheet3!$B$2:$F$302,5,FALSE))</f>
        <v>379</v>
      </c>
      <c r="E14" s="119">
        <f t="shared" si="1"/>
        <v>-6.1881188118811881E-2</v>
      </c>
      <c r="F14" s="120">
        <f t="shared" si="2"/>
        <v>0</v>
      </c>
      <c r="G14" s="117">
        <f>Sheet2!G14</f>
        <v>39846</v>
      </c>
      <c r="H14" s="118">
        <f>VLOOKUP(G14,Sheet3!$B$2:$F$302,2,FALSE)</f>
        <v>378</v>
      </c>
      <c r="I14" s="118">
        <f>VLOOKUP(G14,Sheet3!$B$2:$F$302,5,FALSE)</f>
        <v>359</v>
      </c>
      <c r="J14" s="119">
        <f t="shared" si="3"/>
        <v>-5.0264550264550262E-2</v>
      </c>
      <c r="K14" s="120">
        <f t="shared" si="4"/>
        <v>0</v>
      </c>
      <c r="L14" s="117">
        <f>Sheet2!L14</f>
        <v>39874</v>
      </c>
      <c r="M14" s="118">
        <f>VLOOKUP(L14,Sheet3!$B$2:$F$302,2,FALSE)</f>
        <v>357.25</v>
      </c>
      <c r="N14" s="118">
        <f>VLOOKUP(L14,Sheet3!$B$2:$F$302,5,FALSE)</f>
        <v>404.75</v>
      </c>
      <c r="O14" s="119">
        <f t="shared" si="5"/>
        <v>0.13296011196641008</v>
      </c>
      <c r="P14" s="120">
        <f t="shared" si="6"/>
        <v>1</v>
      </c>
      <c r="Q14" s="117">
        <f>Sheet2!Q14</f>
        <v>39904</v>
      </c>
      <c r="R14" s="118">
        <f>VLOOKUP(Q14,Sheet3!$B$2:$F$302,2,FALSE)</f>
        <v>401.5</v>
      </c>
      <c r="S14" s="118">
        <f>VLOOKUP(Q14,Sheet3!$B$2:$F$302,5,FALSE)</f>
        <v>403.5</v>
      </c>
      <c r="T14" s="119">
        <f t="shared" si="7"/>
        <v>4.9813200498132005E-3</v>
      </c>
      <c r="U14" s="120">
        <f t="shared" si="8"/>
        <v>1</v>
      </c>
      <c r="V14" s="117">
        <f>Sheet2!V14</f>
        <v>39934</v>
      </c>
      <c r="W14" s="118">
        <f>VLOOKUP(V14,Sheet3!$B$2:$F$302,2,FALSE)</f>
        <v>401.5</v>
      </c>
      <c r="X14" s="118">
        <f>VLOOKUP(V14,Sheet3!$B$2:$F$302,5,FALSE)</f>
        <v>436.25</v>
      </c>
      <c r="Y14" s="119">
        <f t="shared" si="9"/>
        <v>8.6550435865504358E-2</v>
      </c>
      <c r="Z14" s="120">
        <f t="shared" si="10"/>
        <v>1</v>
      </c>
      <c r="AA14" s="117">
        <f>Sheet2!AA14</f>
        <v>39965</v>
      </c>
      <c r="AB14" s="118">
        <f>VLOOKUP(AA14,Sheet3!$B$2:$F$302,2,FALSE)</f>
        <v>434.25</v>
      </c>
      <c r="AC14" s="118">
        <f>VLOOKUP(AA14,Sheet3!$B$2:$F$302,5,FALSE)</f>
        <v>367.25</v>
      </c>
      <c r="AD14" s="119">
        <f t="shared" si="11"/>
        <v>-0.15428900402993667</v>
      </c>
      <c r="AE14" s="120">
        <f t="shared" si="12"/>
        <v>0</v>
      </c>
      <c r="AF14" s="117">
        <f>Sheet2!AF14</f>
        <v>39995</v>
      </c>
      <c r="AG14" s="118">
        <f>VLOOKUP(AF14,Sheet3!$B$2:$F$302,2,FALSE)</f>
        <v>364.75</v>
      </c>
      <c r="AH14" s="118">
        <f>VLOOKUP(AF14,Sheet3!$B$2:$F$302,5,FALSE)</f>
        <v>349.5</v>
      </c>
      <c r="AI14" s="119">
        <f t="shared" si="13"/>
        <v>-4.1809458533241944E-2</v>
      </c>
      <c r="AJ14" s="120">
        <f t="shared" si="14"/>
        <v>0</v>
      </c>
      <c r="AK14" s="117">
        <f>Sheet2!AK14</f>
        <v>40028</v>
      </c>
      <c r="AL14" s="118">
        <f>VLOOKUP(AK14,Sheet3!$B$2:$F$302,2,FALSE)</f>
        <v>353</v>
      </c>
      <c r="AM14" s="118">
        <f>VLOOKUP(AK14,Sheet3!$B$2:$F$302,5,FALSE)</f>
        <v>329.75</v>
      </c>
      <c r="AN14" s="119">
        <f t="shared" si="15"/>
        <v>-6.5864022662889515E-2</v>
      </c>
      <c r="AO14" s="120">
        <f t="shared" si="16"/>
        <v>0</v>
      </c>
      <c r="AP14" s="117">
        <f>Sheet2!AP14</f>
        <v>40057</v>
      </c>
      <c r="AQ14" s="118">
        <f>VLOOKUP(AP14,Sheet3!$B$2:$F$302,2,FALSE)</f>
        <v>328.25</v>
      </c>
      <c r="AR14" s="118">
        <f>VLOOKUP(AP14,Sheet3!$B$2:$F$302,5,FALSE)</f>
        <v>344</v>
      </c>
      <c r="AS14" s="119">
        <f t="shared" si="17"/>
        <v>4.7981721249047982E-2</v>
      </c>
      <c r="AT14" s="120">
        <f t="shared" si="18"/>
        <v>1</v>
      </c>
      <c r="AU14" s="117">
        <f>Sheet2!AU14</f>
        <v>40087</v>
      </c>
      <c r="AV14" s="118">
        <f>VLOOKUP(AU14,Sheet3!$B$2:$F$302,2,FALSE)</f>
        <v>341.25</v>
      </c>
      <c r="AW14" s="118">
        <f>VLOOKUP(AU14,Sheet3!$B$2:$F$302,5,FALSE)</f>
        <v>366</v>
      </c>
      <c r="AX14" s="119">
        <f t="shared" si="19"/>
        <v>7.2527472527472533E-2</v>
      </c>
      <c r="AY14" s="120">
        <f t="shared" si="20"/>
        <v>1</v>
      </c>
      <c r="AZ14" s="117">
        <f>Sheet2!AZ14</f>
        <v>40119</v>
      </c>
      <c r="BA14" s="118">
        <f>VLOOKUP(AZ14,Sheet3!$B$2:$F$302,2,FALSE)</f>
        <v>362</v>
      </c>
      <c r="BB14" s="118">
        <f>VLOOKUP(AZ14,Sheet3!$B$2:$F$302,5,FALSE)</f>
        <v>402.75</v>
      </c>
      <c r="BC14" s="119">
        <f t="shared" si="21"/>
        <v>0.11256906077348067</v>
      </c>
      <c r="BD14" s="120">
        <f t="shared" si="22"/>
        <v>1</v>
      </c>
      <c r="BE14" s="117">
        <f>Sheet2!BE14</f>
        <v>40148</v>
      </c>
      <c r="BF14" s="118">
        <f>VLOOKUP(BE14,Sheet3!$B$2:$F$302,2,FALSE)</f>
        <v>400.75</v>
      </c>
      <c r="BG14" s="118">
        <f>VLOOKUP(BE14,Sheet3!$B$2:$F$302,5,FALSE)</f>
        <v>414.5</v>
      </c>
      <c r="BH14" s="119">
        <f t="shared" si="23"/>
        <v>3.4310667498440424E-2</v>
      </c>
      <c r="BI14" s="120">
        <f t="shared" si="24"/>
        <v>1</v>
      </c>
    </row>
    <row r="15" spans="1:61" x14ac:dyDescent="0.25">
      <c r="A15" s="120">
        <f>IFERROR(VLOOKUP(39449,Sheet3!$B$2:$F$302,1,FALSE),39450)</f>
        <v>39449</v>
      </c>
      <c r="B15" s="117">
        <f t="shared" si="0"/>
        <v>39449</v>
      </c>
      <c r="C15" s="118">
        <f>IFERROR(VLOOKUP(B15,Sheet3!$B$2:$F$302,2,FALSE),VLOOKUP(A15,Sheet3!$B$2:$F$302,2,FALSE))</f>
        <v>456.25</v>
      </c>
      <c r="D15" s="118">
        <f>IFERROR(VLOOKUP(B15,Sheet3!$B$2:$F$302,5,FALSE),VLOOKUP(A15,Sheet3!$B$2:$F$302,5,FALSE))</f>
        <v>501.25</v>
      </c>
      <c r="E15" s="119">
        <f t="shared" si="1"/>
        <v>9.8630136986301367E-2</v>
      </c>
      <c r="F15" s="120">
        <f t="shared" si="2"/>
        <v>1</v>
      </c>
      <c r="G15" s="117">
        <f>Sheet2!G15</f>
        <v>39479</v>
      </c>
      <c r="H15" s="118">
        <f>VLOOKUP(G15,Sheet3!$B$2:$F$302,2,FALSE)</f>
        <v>503</v>
      </c>
      <c r="I15" s="118">
        <f>VLOOKUP(G15,Sheet3!$B$2:$F$302,5,FALSE)</f>
        <v>556.5</v>
      </c>
      <c r="J15" s="119">
        <f t="shared" si="3"/>
        <v>0.10636182902584493</v>
      </c>
      <c r="K15" s="120">
        <f t="shared" si="4"/>
        <v>1</v>
      </c>
      <c r="L15" s="117">
        <f>Sheet2!L15</f>
        <v>39510</v>
      </c>
      <c r="M15" s="118">
        <f>VLOOKUP(L15,Sheet3!$B$2:$F$302,2,FALSE)</f>
        <v>556</v>
      </c>
      <c r="N15" s="118">
        <f>VLOOKUP(L15,Sheet3!$B$2:$F$302,5,FALSE)</f>
        <v>567.25</v>
      </c>
      <c r="O15" s="119">
        <f t="shared" si="5"/>
        <v>2.0233812949640287E-2</v>
      </c>
      <c r="P15" s="120">
        <f t="shared" si="6"/>
        <v>1</v>
      </c>
      <c r="Q15" s="117">
        <f>Sheet2!Q15</f>
        <v>39539</v>
      </c>
      <c r="R15" s="118">
        <f>VLOOKUP(Q15,Sheet3!$B$2:$F$302,2,FALSE)</f>
        <v>570.5</v>
      </c>
      <c r="S15" s="118">
        <f>VLOOKUP(Q15,Sheet3!$B$2:$F$302,5,FALSE)</f>
        <v>612.25</v>
      </c>
      <c r="T15" s="119">
        <f t="shared" si="7"/>
        <v>7.3181419807186676E-2</v>
      </c>
      <c r="U15" s="120">
        <f t="shared" si="8"/>
        <v>1</v>
      </c>
      <c r="V15" s="117">
        <f>Sheet2!V15</f>
        <v>39569</v>
      </c>
      <c r="W15" s="118">
        <f>VLOOKUP(V15,Sheet3!$B$2:$F$302,2,FALSE)</f>
        <v>614</v>
      </c>
      <c r="X15" s="118">
        <f>VLOOKUP(V15,Sheet3!$B$2:$F$302,5,FALSE)</f>
        <v>599.25</v>
      </c>
      <c r="Y15" s="119">
        <f t="shared" si="9"/>
        <v>-2.4022801302931596E-2</v>
      </c>
      <c r="Z15" s="120">
        <f t="shared" si="10"/>
        <v>0</v>
      </c>
      <c r="AA15" s="117">
        <f>Sheet2!AA15</f>
        <v>39601</v>
      </c>
      <c r="AB15" s="118">
        <f>VLOOKUP(AA15,Sheet3!$B$2:$F$302,2,FALSE)</f>
        <v>597</v>
      </c>
      <c r="AC15" s="118">
        <f>VLOOKUP(AA15,Sheet3!$B$2:$F$302,5,FALSE)</f>
        <v>757</v>
      </c>
      <c r="AD15" s="119">
        <f t="shared" si="11"/>
        <v>0.26800670016750416</v>
      </c>
      <c r="AE15" s="120">
        <f t="shared" si="12"/>
        <v>1</v>
      </c>
      <c r="AF15" s="117">
        <f>Sheet2!AF15</f>
        <v>39630</v>
      </c>
      <c r="AG15" s="118">
        <f>IFERROR(VLOOKUP(AF15,Sheet3!$B$2:$F$302,2,FALSE),VLOOKUP(38903,Sheet3!$B$2:$F$302,2,FALSE))</f>
        <v>752</v>
      </c>
      <c r="AH15" s="118">
        <f>IFERROR(VLOOKUP(AF15,Sheet3!$B$2:$F$302,5,FALSE),VLOOKUP(38903,Sheet3!$B$2:$F$302,5,FALSE))</f>
        <v>607.5</v>
      </c>
      <c r="AI15" s="119">
        <f t="shared" si="13"/>
        <v>-0.19215425531914893</v>
      </c>
      <c r="AJ15" s="120">
        <f t="shared" si="14"/>
        <v>0</v>
      </c>
      <c r="AK15" s="117">
        <f>Sheet2!AK15</f>
        <v>39661</v>
      </c>
      <c r="AL15" s="118">
        <f>VLOOKUP(AK15,Sheet3!$B$2:$F$302,2,FALSE)</f>
        <v>609</v>
      </c>
      <c r="AM15" s="118">
        <f>VLOOKUP(AK15,Sheet3!$B$2:$F$302,5,FALSE)</f>
        <v>585</v>
      </c>
      <c r="AN15" s="119">
        <f t="shared" si="15"/>
        <v>-3.9408866995073892E-2</v>
      </c>
      <c r="AO15" s="120">
        <f t="shared" si="16"/>
        <v>0</v>
      </c>
      <c r="AP15" s="117">
        <f>Sheet2!AP15</f>
        <v>39693</v>
      </c>
      <c r="AQ15" s="118">
        <f>VLOOKUP(AP15,Sheet3!$B$2:$F$302,2,FALSE)</f>
        <v>576</v>
      </c>
      <c r="AR15" s="118">
        <f>VLOOKUP(AP15,Sheet3!$B$2:$F$302,5,FALSE)</f>
        <v>487.5</v>
      </c>
      <c r="AS15" s="119">
        <f t="shared" si="17"/>
        <v>-0.15364583333333334</v>
      </c>
      <c r="AT15" s="120">
        <f t="shared" si="18"/>
        <v>0</v>
      </c>
      <c r="AU15" s="117">
        <f>Sheet2!AU15</f>
        <v>39722</v>
      </c>
      <c r="AV15" s="118">
        <f>VLOOKUP(AU15,Sheet3!$B$2:$F$302,2,FALSE)</f>
        <v>494</v>
      </c>
      <c r="AW15" s="118">
        <f>VLOOKUP(AU15,Sheet3!$B$2:$F$302,5,FALSE)</f>
        <v>401.5</v>
      </c>
      <c r="AX15" s="119">
        <f t="shared" si="19"/>
        <v>-0.18724696356275303</v>
      </c>
      <c r="AY15" s="120">
        <f t="shared" si="20"/>
        <v>0</v>
      </c>
      <c r="AZ15" s="117">
        <f>Sheet2!AZ15</f>
        <v>39755</v>
      </c>
      <c r="BA15" s="118">
        <f>VLOOKUP(AZ15,Sheet3!$B$2:$F$302,2,FALSE)</f>
        <v>398</v>
      </c>
      <c r="BB15" s="118">
        <f>VLOOKUP(AZ15,Sheet3!$B$2:$F$302,5,FALSE)</f>
        <v>349.5</v>
      </c>
      <c r="BC15" s="119">
        <f t="shared" si="21"/>
        <v>-0.12185929648241206</v>
      </c>
      <c r="BD15" s="120">
        <f t="shared" si="22"/>
        <v>0</v>
      </c>
      <c r="BE15" s="117">
        <f>Sheet2!BE15</f>
        <v>39783</v>
      </c>
      <c r="BF15" s="118">
        <f>VLOOKUP(BE15,Sheet3!$B$2:$F$302,2,FALSE)</f>
        <v>350</v>
      </c>
      <c r="BG15" s="118">
        <f>VLOOKUP(BE15,Sheet3!$B$2:$F$302,5,FALSE)</f>
        <v>407</v>
      </c>
      <c r="BH15" s="119">
        <f t="shared" si="23"/>
        <v>0.16285714285714287</v>
      </c>
      <c r="BI15" s="120">
        <f t="shared" si="24"/>
        <v>1</v>
      </c>
    </row>
    <row r="16" spans="1:61" x14ac:dyDescent="0.25">
      <c r="A16" s="120">
        <f>IFERROR(VLOOKUP(39085,Sheet3!$B$2:$F$302,1,FALSE),39086)</f>
        <v>39085</v>
      </c>
      <c r="B16" s="117">
        <f t="shared" si="0"/>
        <v>39085</v>
      </c>
      <c r="C16" s="118">
        <f>IFERROR(VLOOKUP(B16,Sheet3!$B$2:$F$302,2,FALSE),VLOOKUP(A16,Sheet3!$B$2:$F$302,2,FALSE))</f>
        <v>388</v>
      </c>
      <c r="D16" s="118">
        <f>IFERROR(VLOOKUP(B16,Sheet3!$B$2:$F$302,5,FALSE),VLOOKUP(A16,Sheet3!$B$2:$F$302,5,FALSE))</f>
        <v>404</v>
      </c>
      <c r="E16" s="119">
        <f t="shared" si="1"/>
        <v>4.1237113402061855E-2</v>
      </c>
      <c r="F16" s="120">
        <f t="shared" si="2"/>
        <v>1</v>
      </c>
      <c r="G16" s="117">
        <f>Sheet2!G16</f>
        <v>39114</v>
      </c>
      <c r="H16" s="118">
        <f>VLOOKUP(G16,Sheet3!$B$2:$F$302,2,FALSE)</f>
        <v>404.25</v>
      </c>
      <c r="I16" s="118">
        <f>VLOOKUP(G16,Sheet3!$B$2:$F$302,5,FALSE)</f>
        <v>435.5</v>
      </c>
      <c r="J16" s="119">
        <f t="shared" si="3"/>
        <v>7.7303648732220162E-2</v>
      </c>
      <c r="K16" s="120">
        <f t="shared" si="4"/>
        <v>1</v>
      </c>
      <c r="L16" s="117">
        <f>Sheet2!L16</f>
        <v>39142</v>
      </c>
      <c r="M16" s="118">
        <f>VLOOKUP(L16,Sheet3!$B$2:$F$302,2,FALSE)</f>
        <v>436.5</v>
      </c>
      <c r="N16" s="118">
        <f>VLOOKUP(L16,Sheet3!$B$2:$F$302,5,FALSE)</f>
        <v>374.5</v>
      </c>
      <c r="O16" s="119">
        <f t="shared" si="5"/>
        <v>-0.1420389461626575</v>
      </c>
      <c r="P16" s="120">
        <f t="shared" si="6"/>
        <v>0</v>
      </c>
      <c r="Q16" s="117">
        <f>Sheet2!Q16</f>
        <v>39174</v>
      </c>
      <c r="R16" s="118">
        <f>VLOOKUP(Q16,Sheet3!$B$2:$F$302,2,FALSE)</f>
        <v>357</v>
      </c>
      <c r="S16" s="118">
        <f>VLOOKUP(Q16,Sheet3!$B$2:$F$302,5,FALSE)</f>
        <v>367.5</v>
      </c>
      <c r="T16" s="119">
        <f t="shared" si="7"/>
        <v>2.9411764705882353E-2</v>
      </c>
      <c r="U16" s="120">
        <f t="shared" si="8"/>
        <v>1</v>
      </c>
      <c r="V16" s="117">
        <f>Sheet2!V16</f>
        <v>39203</v>
      </c>
      <c r="W16" s="118">
        <f>VLOOKUP(V16,Sheet3!$B$2:$F$302,2,FALSE)</f>
        <v>373.5</v>
      </c>
      <c r="X16" s="118">
        <f>VLOOKUP(V16,Sheet3!$B$2:$F$302,5,FALSE)</f>
        <v>390.25</v>
      </c>
      <c r="Y16" s="119">
        <f t="shared" si="9"/>
        <v>4.4846050870147258E-2</v>
      </c>
      <c r="Z16" s="120">
        <f t="shared" si="10"/>
        <v>1</v>
      </c>
      <c r="AA16" s="117">
        <f>Sheet2!AA16</f>
        <v>39234</v>
      </c>
      <c r="AB16" s="118">
        <f>VLOOKUP(AA16,Sheet3!$B$2:$F$302,2,FALSE)</f>
        <v>390</v>
      </c>
      <c r="AC16" s="118">
        <f>VLOOKUP(AA16,Sheet3!$B$2:$F$302,5,FALSE)</f>
        <v>350.75</v>
      </c>
      <c r="AD16" s="119">
        <f t="shared" si="11"/>
        <v>-0.10064102564102564</v>
      </c>
      <c r="AE16" s="120">
        <f t="shared" si="12"/>
        <v>0</v>
      </c>
      <c r="AF16" s="117">
        <f>Sheet2!AF16</f>
        <v>39265</v>
      </c>
      <c r="AG16" s="118">
        <f>VLOOKUP(AF16,Sheet3!$B$2:$F$302,2,FALSE)</f>
        <v>350.75</v>
      </c>
      <c r="AH16" s="118">
        <f>VLOOKUP(AF16,Sheet3!$B$2:$F$302,5,FALSE)</f>
        <v>342.25</v>
      </c>
      <c r="AI16" s="119">
        <f t="shared" si="13"/>
        <v>-2.4233784746970778E-2</v>
      </c>
      <c r="AJ16" s="120">
        <f t="shared" si="14"/>
        <v>0</v>
      </c>
      <c r="AK16" s="117">
        <f>Sheet2!AK16</f>
        <v>39295</v>
      </c>
      <c r="AL16" s="118">
        <f>VLOOKUP(AK16,Sheet3!$B$2:$F$302,2,FALSE)</f>
        <v>343</v>
      </c>
      <c r="AM16" s="118">
        <f>VLOOKUP(AK16,Sheet3!$B$2:$F$302,5,FALSE)</f>
        <v>340</v>
      </c>
      <c r="AN16" s="119">
        <f t="shared" si="15"/>
        <v>-8.7463556851311956E-3</v>
      </c>
      <c r="AO16" s="120">
        <f t="shared" si="16"/>
        <v>0</v>
      </c>
      <c r="AP16" s="117">
        <f>Sheet2!AP16</f>
        <v>39329</v>
      </c>
      <c r="AQ16" s="118">
        <f>VLOOKUP(AP16,Sheet3!$B$2:$F$302,2,FALSE)</f>
        <v>342.5</v>
      </c>
      <c r="AR16" s="118">
        <f>VLOOKUP(AP16,Sheet3!$B$2:$F$302,5,FALSE)</f>
        <v>373</v>
      </c>
      <c r="AS16" s="119">
        <f t="shared" si="17"/>
        <v>8.9051094890510954E-2</v>
      </c>
      <c r="AT16" s="120">
        <f t="shared" si="18"/>
        <v>1</v>
      </c>
      <c r="AU16" s="117">
        <f>Sheet2!AU16</f>
        <v>39356</v>
      </c>
      <c r="AV16" s="118">
        <f>VLOOKUP(AU16,Sheet3!$B$2:$F$302,2,FALSE)</f>
        <v>373</v>
      </c>
      <c r="AW16" s="118">
        <f>VLOOKUP(AU16,Sheet3!$B$2:$F$302,5,FALSE)</f>
        <v>375.5</v>
      </c>
      <c r="AX16" s="119">
        <f t="shared" si="19"/>
        <v>6.7024128686327079E-3</v>
      </c>
      <c r="AY16" s="120">
        <f t="shared" si="20"/>
        <v>1</v>
      </c>
      <c r="AZ16" s="117">
        <f>Sheet2!AZ16</f>
        <v>39387</v>
      </c>
      <c r="BA16" s="118">
        <f>VLOOKUP(AZ16,Sheet3!$B$2:$F$302,2,FALSE)</f>
        <v>375.5</v>
      </c>
      <c r="BB16" s="118">
        <f>VLOOKUP(AZ16,Sheet3!$B$2:$F$302,5,FALSE)</f>
        <v>401.5</v>
      </c>
      <c r="BC16" s="119">
        <f t="shared" si="21"/>
        <v>6.92410119840213E-2</v>
      </c>
      <c r="BD16" s="120">
        <f t="shared" si="22"/>
        <v>1</v>
      </c>
      <c r="BE16" s="117">
        <f>Sheet2!BE16</f>
        <v>39419</v>
      </c>
      <c r="BF16" s="118">
        <f>VLOOKUP(BE16,Sheet3!$B$2:$F$302,2,FALSE)</f>
        <v>401</v>
      </c>
      <c r="BG16" s="118">
        <f>VLOOKUP(BE16,Sheet3!$B$2:$F$302,5,FALSE)</f>
        <v>455.5</v>
      </c>
      <c r="BH16" s="119">
        <f t="shared" si="23"/>
        <v>0.13591022443890274</v>
      </c>
      <c r="BI16" s="120">
        <f t="shared" si="24"/>
        <v>1</v>
      </c>
    </row>
    <row r="17" spans="1:61" x14ac:dyDescent="0.25">
      <c r="A17" s="120">
        <f>IFERROR(VLOOKUP(38720,Sheet3!$B$2:$F$302,1,FALSE),38721)</f>
        <v>38720</v>
      </c>
      <c r="B17" s="117">
        <f t="shared" si="0"/>
        <v>38720</v>
      </c>
      <c r="C17" s="118">
        <f>IFERROR(VLOOKUP(B17,Sheet3!$B$2:$F$302,2,FALSE),VLOOKUP(A17,Sheet3!$B$2:$F$302,2,FALSE))</f>
        <v>215.25</v>
      </c>
      <c r="D17" s="118">
        <f>IFERROR(VLOOKUP(B17,Sheet3!$B$2:$F$302,5,FALSE),VLOOKUP(A17,Sheet3!$B$2:$F$302,5,FALSE))</f>
        <v>218.75</v>
      </c>
      <c r="E17" s="119">
        <f t="shared" si="1"/>
        <v>1.6260162601626018E-2</v>
      </c>
      <c r="F17" s="120">
        <f t="shared" si="2"/>
        <v>1</v>
      </c>
      <c r="G17" s="117">
        <f>Sheet2!G17</f>
        <v>38749</v>
      </c>
      <c r="H17" s="118">
        <f>VLOOKUP(G17,Sheet3!$B$2:$F$302,2,FALSE)</f>
        <v>217.75</v>
      </c>
      <c r="I17" s="118">
        <f>VLOOKUP(G17,Sheet3!$B$2:$F$302,5,FALSE)</f>
        <v>238.75</v>
      </c>
      <c r="J17" s="119">
        <f t="shared" si="3"/>
        <v>9.6440872560275545E-2</v>
      </c>
      <c r="K17" s="120">
        <f t="shared" si="4"/>
        <v>1</v>
      </c>
      <c r="L17" s="117">
        <f>Sheet2!L17</f>
        <v>38777</v>
      </c>
      <c r="M17" s="118">
        <f>VLOOKUP(L17,Sheet3!$B$2:$F$302,2,FALSE)</f>
        <v>237.75</v>
      </c>
      <c r="N17" s="118">
        <f>VLOOKUP(L17,Sheet3!$B$2:$F$302,5,FALSE)</f>
        <v>236</v>
      </c>
      <c r="O17" s="119">
        <f t="shared" si="5"/>
        <v>-7.3606729758149319E-3</v>
      </c>
      <c r="P17" s="120">
        <f t="shared" si="6"/>
        <v>0</v>
      </c>
      <c r="Q17" s="117">
        <f>Sheet2!Q17</f>
        <v>38810</v>
      </c>
      <c r="R17" s="118">
        <f>VLOOKUP(Q17,Sheet3!$B$2:$F$302,2,FALSE)</f>
        <v>235.25</v>
      </c>
      <c r="S17" s="118">
        <f>VLOOKUP(Q17,Sheet3!$B$2:$F$302,5,FALSE)</f>
        <v>249</v>
      </c>
      <c r="T17" s="119">
        <f t="shared" si="7"/>
        <v>5.8448459086078638E-2</v>
      </c>
      <c r="U17" s="120">
        <f t="shared" si="8"/>
        <v>1</v>
      </c>
      <c r="V17" s="117">
        <f>Sheet2!V17</f>
        <v>38838</v>
      </c>
      <c r="W17" s="118">
        <f>VLOOKUP(V17,Sheet3!$B$2:$F$302,2,FALSE)</f>
        <v>248.5</v>
      </c>
      <c r="X17" s="118">
        <f>VLOOKUP(V17,Sheet3!$B$2:$F$302,5,FALSE)</f>
        <v>251.25</v>
      </c>
      <c r="Y17" s="119">
        <f t="shared" si="9"/>
        <v>1.1066398390342052E-2</v>
      </c>
      <c r="Z17" s="120">
        <f t="shared" si="10"/>
        <v>1</v>
      </c>
      <c r="AA17" s="117">
        <f>Sheet2!AA17</f>
        <v>38869</v>
      </c>
      <c r="AB17" s="118">
        <f>VLOOKUP(AA17,Sheet3!$B$2:$F$302,2,FALSE)</f>
        <v>251.25</v>
      </c>
      <c r="AC17" s="118">
        <f>VLOOKUP(AA17,Sheet3!$B$2:$F$302,5,FALSE)</f>
        <v>260.25</v>
      </c>
      <c r="AD17" s="119">
        <f t="shared" si="11"/>
        <v>3.5820895522388062E-2</v>
      </c>
      <c r="AE17" s="120">
        <f t="shared" si="12"/>
        <v>1</v>
      </c>
      <c r="AF17" s="117">
        <f>Sheet2!AF17</f>
        <v>38901</v>
      </c>
      <c r="AG17" s="118">
        <f>VLOOKUP(AF17,Sheet3!$B$2:$F$302,2,FALSE)</f>
        <v>264</v>
      </c>
      <c r="AH17" s="118">
        <f>VLOOKUP(AF17,Sheet3!$B$2:$F$302,5,FALSE)</f>
        <v>256</v>
      </c>
      <c r="AI17" s="119">
        <f t="shared" si="13"/>
        <v>-3.0303030303030304E-2</v>
      </c>
      <c r="AJ17" s="120">
        <f t="shared" si="14"/>
        <v>0</v>
      </c>
      <c r="AK17" s="117">
        <f>Sheet2!AK17</f>
        <v>38930</v>
      </c>
      <c r="AL17" s="118">
        <f>VLOOKUP(AK17,Sheet3!$B$2:$F$302,2,FALSE)</f>
        <v>256.75</v>
      </c>
      <c r="AM17" s="118">
        <f>VLOOKUP(AK17,Sheet3!$B$2:$F$302,5,FALSE)</f>
        <v>248</v>
      </c>
      <c r="AN17" s="119">
        <f t="shared" si="15"/>
        <v>-3.4079844206426485E-2</v>
      </c>
      <c r="AO17" s="120">
        <f t="shared" si="16"/>
        <v>0</v>
      </c>
      <c r="AP17" s="117">
        <f>Sheet2!AP17</f>
        <v>38961</v>
      </c>
      <c r="AQ17" s="118">
        <f>VLOOKUP(AP17,Sheet3!$B$2:$F$302,2,FALSE)</f>
        <v>247.75</v>
      </c>
      <c r="AR17" s="118">
        <f>VLOOKUP(AP17,Sheet3!$B$2:$F$302,5,FALSE)</f>
        <v>262.5</v>
      </c>
      <c r="AS17" s="119">
        <f t="shared" si="17"/>
        <v>5.9535822401614528E-2</v>
      </c>
      <c r="AT17" s="120">
        <f t="shared" si="18"/>
        <v>1</v>
      </c>
      <c r="AU17" s="117">
        <f>Sheet2!AU17</f>
        <v>38992</v>
      </c>
      <c r="AV17" s="118">
        <f>VLOOKUP(AU17,Sheet3!$B$2:$F$302,2,FALSE)</f>
        <v>263.25</v>
      </c>
      <c r="AW17" s="118">
        <f>VLOOKUP(AU17,Sheet3!$B$2:$F$302,5,FALSE)</f>
        <v>320.75</v>
      </c>
      <c r="AX17" s="119">
        <f t="shared" si="19"/>
        <v>0.2184235517568851</v>
      </c>
      <c r="AY17" s="120">
        <f t="shared" si="20"/>
        <v>1</v>
      </c>
      <c r="AZ17" s="117">
        <f>Sheet2!AZ17</f>
        <v>39022</v>
      </c>
      <c r="BA17" s="118">
        <f>VLOOKUP(AZ17,Sheet3!$B$2:$F$302,2,FALSE)</f>
        <v>320.75</v>
      </c>
      <c r="BB17" s="118">
        <f>VLOOKUP(AZ17,Sheet3!$B$2:$F$302,5,FALSE)</f>
        <v>390.5</v>
      </c>
      <c r="BC17" s="119">
        <f t="shared" si="21"/>
        <v>0.21745908028059235</v>
      </c>
      <c r="BD17" s="120">
        <f t="shared" si="22"/>
        <v>1</v>
      </c>
      <c r="BE17" s="117">
        <f>Sheet2!BE17</f>
        <v>39052</v>
      </c>
      <c r="BF17" s="118">
        <f>VLOOKUP(BE17,Sheet3!$B$2:$F$302,2,FALSE)</f>
        <v>389.75</v>
      </c>
      <c r="BG17" s="118">
        <f>VLOOKUP(BE17,Sheet3!$B$2:$F$302,5,FALSE)</f>
        <v>390.25</v>
      </c>
      <c r="BH17" s="119">
        <f t="shared" si="23"/>
        <v>1.2828736369467607E-3</v>
      </c>
      <c r="BI17" s="120">
        <f t="shared" si="24"/>
        <v>1</v>
      </c>
    </row>
    <row r="18" spans="1:61" x14ac:dyDescent="0.25">
      <c r="A18" s="120">
        <f>IFERROR(VLOOKUP(38355,Sheet3!$B$2:$F$302,1,FALSE),38356)</f>
        <v>38355</v>
      </c>
      <c r="B18" s="117">
        <f t="shared" si="0"/>
        <v>38355</v>
      </c>
      <c r="C18" s="118">
        <f>IFERROR(VLOOKUP(B18,Sheet3!$B$2:$F$302,2,FALSE),VLOOKUP(A18,Sheet3!$B$2:$F$302,2,FALSE))</f>
        <v>203.5</v>
      </c>
      <c r="D18" s="118">
        <f>IFERROR(VLOOKUP(B18,Sheet3!$B$2:$F$302,5,FALSE),VLOOKUP(A18,Sheet3!$B$2:$F$302,5,FALSE))</f>
        <v>197</v>
      </c>
      <c r="E18" s="119">
        <f t="shared" si="1"/>
        <v>-3.1941031941031942E-2</v>
      </c>
      <c r="F18" s="120">
        <f t="shared" si="2"/>
        <v>0</v>
      </c>
      <c r="G18" s="117">
        <f>Sheet2!G18</f>
        <v>38384</v>
      </c>
      <c r="H18" s="118">
        <f>VLOOKUP(G18,Sheet3!$B$2:$F$302,2,FALSE)</f>
        <v>197.25</v>
      </c>
      <c r="I18" s="118">
        <f>VLOOKUP(G18,Sheet3!$B$2:$F$302,5,FALSE)</f>
        <v>222.75</v>
      </c>
      <c r="J18" s="119">
        <f t="shared" si="3"/>
        <v>0.12927756653992395</v>
      </c>
      <c r="K18" s="120">
        <f t="shared" si="4"/>
        <v>1</v>
      </c>
      <c r="L18" s="117">
        <f>Sheet2!L18</f>
        <v>38412</v>
      </c>
      <c r="M18" s="118">
        <f>VLOOKUP(L18,Sheet3!$B$2:$F$302,2,FALSE)</f>
        <v>220.75</v>
      </c>
      <c r="N18" s="118">
        <f>VLOOKUP(L18,Sheet3!$B$2:$F$302,5,FALSE)</f>
        <v>213</v>
      </c>
      <c r="O18" s="119">
        <f t="shared" si="5"/>
        <v>-3.5107587768969425E-2</v>
      </c>
      <c r="P18" s="120">
        <f t="shared" si="6"/>
        <v>0</v>
      </c>
      <c r="Q18" s="117">
        <f>Sheet2!Q18</f>
        <v>38443</v>
      </c>
      <c r="R18" s="118">
        <f>VLOOKUP(Q18,Sheet3!$B$2:$F$302,2,FALSE)</f>
        <v>213.75</v>
      </c>
      <c r="S18" s="118">
        <f>VLOOKUP(Q18,Sheet3!$B$2:$F$302,5,FALSE)</f>
        <v>213.5</v>
      </c>
      <c r="T18" s="119">
        <f t="shared" si="7"/>
        <v>-1.1695906432748538E-3</v>
      </c>
      <c r="U18" s="120">
        <f t="shared" si="8"/>
        <v>0</v>
      </c>
      <c r="V18" s="117">
        <f>Sheet2!V18</f>
        <v>38474</v>
      </c>
      <c r="W18" s="118">
        <f>VLOOKUP(V18,Sheet3!$B$2:$F$302,2,FALSE)</f>
        <v>214.25</v>
      </c>
      <c r="X18" s="118">
        <f>VLOOKUP(V18,Sheet3!$B$2:$F$302,5,FALSE)</f>
        <v>227</v>
      </c>
      <c r="Y18" s="119">
        <f t="shared" si="9"/>
        <v>5.9509918319719954E-2</v>
      </c>
      <c r="Z18" s="120">
        <f t="shared" si="10"/>
        <v>1</v>
      </c>
      <c r="AA18" s="117">
        <f>Sheet2!AA18</f>
        <v>38504</v>
      </c>
      <c r="AB18" s="118">
        <f>VLOOKUP(AA18,Sheet3!$B$2:$F$302,2,FALSE)</f>
        <v>221.25</v>
      </c>
      <c r="AC18" s="118">
        <f>VLOOKUP(AA18,Sheet3!$B$2:$F$302,5,FALSE)</f>
        <v>231.75</v>
      </c>
      <c r="AD18" s="119">
        <f t="shared" si="11"/>
        <v>4.7457627118644069E-2</v>
      </c>
      <c r="AE18" s="120">
        <f t="shared" si="12"/>
        <v>1</v>
      </c>
      <c r="AF18" s="117">
        <f>Sheet2!AF18</f>
        <v>38534</v>
      </c>
      <c r="AG18" s="118">
        <f>VLOOKUP(AF18,Sheet3!$B$2:$F$302,2,FALSE)</f>
        <v>233</v>
      </c>
      <c r="AH18" s="118">
        <f>VLOOKUP(AF18,Sheet3!$B$2:$F$302,5,FALSE)</f>
        <v>248.25</v>
      </c>
      <c r="AI18" s="119">
        <f t="shared" si="13"/>
        <v>6.5450643776824038E-2</v>
      </c>
      <c r="AJ18" s="120">
        <f t="shared" si="14"/>
        <v>1</v>
      </c>
      <c r="AK18" s="117">
        <f>Sheet2!AK18</f>
        <v>38565</v>
      </c>
      <c r="AL18" s="118">
        <f>VLOOKUP(AK18,Sheet3!$B$2:$F$302,2,FALSE)</f>
        <v>250</v>
      </c>
      <c r="AM18" s="118">
        <f>VLOOKUP(AK18,Sheet3!$B$2:$F$302,5,FALSE)</f>
        <v>216.5</v>
      </c>
      <c r="AN18" s="119">
        <f t="shared" si="15"/>
        <v>-0.13400000000000001</v>
      </c>
      <c r="AO18" s="120">
        <f t="shared" si="16"/>
        <v>0</v>
      </c>
      <c r="AP18" s="117">
        <f>Sheet2!AP18</f>
        <v>38596</v>
      </c>
      <c r="AQ18" s="118">
        <f>VLOOKUP(AP18,Sheet3!$B$2:$F$302,2,FALSE)</f>
        <v>216.5</v>
      </c>
      <c r="AR18" s="118">
        <f>VLOOKUP(AP18,Sheet3!$B$2:$F$302,5,FALSE)</f>
        <v>205.5</v>
      </c>
      <c r="AS18" s="119">
        <f t="shared" si="17"/>
        <v>-5.0808314087759814E-2</v>
      </c>
      <c r="AT18" s="120">
        <f t="shared" si="18"/>
        <v>0</v>
      </c>
      <c r="AU18" s="117">
        <f>Sheet2!AU18</f>
        <v>38628</v>
      </c>
      <c r="AV18" s="118">
        <f>VLOOKUP(AU18,Sheet3!$B$2:$F$302,2,FALSE)</f>
        <v>205.25</v>
      </c>
      <c r="AW18" s="118">
        <f>VLOOKUP(AU18,Sheet3!$B$2:$F$302,5,FALSE)</f>
        <v>196.25</v>
      </c>
      <c r="AX18" s="119">
        <f t="shared" si="19"/>
        <v>-4.38489646772229E-2</v>
      </c>
      <c r="AY18" s="120">
        <f t="shared" si="20"/>
        <v>0</v>
      </c>
      <c r="AZ18" s="117">
        <f>Sheet2!AZ18</f>
        <v>38657</v>
      </c>
      <c r="BA18" s="118">
        <f>VLOOKUP(AZ18,Sheet3!$B$2:$F$302,2,FALSE)</f>
        <v>196.25</v>
      </c>
      <c r="BB18" s="118">
        <f>VLOOKUP(AZ18,Sheet3!$B$2:$F$302,5,FALSE)</f>
        <v>187.5</v>
      </c>
      <c r="BC18" s="119">
        <f t="shared" si="21"/>
        <v>-4.4585987261146494E-2</v>
      </c>
      <c r="BD18" s="120">
        <f t="shared" si="22"/>
        <v>0</v>
      </c>
      <c r="BE18" s="117">
        <f>Sheet2!BE18</f>
        <v>38687</v>
      </c>
      <c r="BF18" s="118">
        <f>VLOOKUP(BE18,Sheet3!$B$2:$F$302,2,FALSE)</f>
        <v>188</v>
      </c>
      <c r="BG18" s="118">
        <f>VLOOKUP(BE18,Sheet3!$B$2:$F$302,5,FALSE)</f>
        <v>215.75</v>
      </c>
      <c r="BH18" s="119">
        <f t="shared" si="23"/>
        <v>0.14760638297872342</v>
      </c>
      <c r="BI18" s="120">
        <f t="shared" si="24"/>
        <v>1</v>
      </c>
    </row>
    <row r="19" spans="1:61" x14ac:dyDescent="0.25">
      <c r="A19" s="121">
        <f>B40</f>
        <v>37988</v>
      </c>
      <c r="B19" s="117">
        <f t="shared" si="0"/>
        <v>37988</v>
      </c>
      <c r="C19" s="118">
        <f>IFERROR(VLOOKUP(B19,Sheet3!$B$2:$F$302,2,FALSE),VLOOKUP(A19,Sheet3!$B$2:$F$302,2,FALSE))</f>
        <v>246</v>
      </c>
      <c r="D19" s="118">
        <f>IFERROR(VLOOKUP(B19,Sheet3!$B$2:$F$302,5,FALSE),VLOOKUP(A19,Sheet3!$B$2:$F$302,5,FALSE))</f>
        <v>276.25</v>
      </c>
      <c r="E19" s="119">
        <f t="shared" si="1"/>
        <v>0.12296747967479675</v>
      </c>
      <c r="F19" s="120">
        <f t="shared" si="2"/>
        <v>1</v>
      </c>
      <c r="G19" s="117">
        <f>Sheet2!G19</f>
        <v>38019</v>
      </c>
      <c r="H19" s="118">
        <f>VLOOKUP(G19,Sheet3!$B$2:$F$302,2,FALSE)</f>
        <v>274.75</v>
      </c>
      <c r="I19" s="118">
        <f>VLOOKUP(G19,Sheet3!$B$2:$F$302,5,FALSE)</f>
        <v>303</v>
      </c>
      <c r="J19" s="119">
        <f t="shared" si="3"/>
        <v>0.10282074613284804</v>
      </c>
      <c r="K19" s="120">
        <f t="shared" si="4"/>
        <v>1</v>
      </c>
      <c r="L19" s="117">
        <f>Sheet2!L19</f>
        <v>38047</v>
      </c>
      <c r="M19" s="118">
        <f>VLOOKUP(L19,Sheet3!$B$2:$F$302,2,FALSE)</f>
        <v>303</v>
      </c>
      <c r="N19" s="118">
        <f>VLOOKUP(L19,Sheet3!$B$2:$F$302,5,FALSE)</f>
        <v>320</v>
      </c>
      <c r="O19" s="119">
        <f t="shared" si="5"/>
        <v>5.6105610561056105E-2</v>
      </c>
      <c r="P19" s="120">
        <f t="shared" si="6"/>
        <v>1</v>
      </c>
      <c r="Q19" s="117">
        <f>Sheet2!Q19</f>
        <v>38078</v>
      </c>
      <c r="R19" s="118">
        <f>VLOOKUP(Q19,Sheet3!$B$2:$F$302,2,FALSE)</f>
        <v>319.75</v>
      </c>
      <c r="S19" s="118">
        <f>VLOOKUP(Q19,Sheet3!$B$2:$F$302,5,FALSE)</f>
        <v>317.25</v>
      </c>
      <c r="T19" s="119">
        <f t="shared" si="7"/>
        <v>-7.8186082877247844E-3</v>
      </c>
      <c r="U19" s="120">
        <f t="shared" si="8"/>
        <v>0</v>
      </c>
      <c r="V19" s="117">
        <f>Sheet2!V19</f>
        <v>38110</v>
      </c>
      <c r="W19" s="118">
        <f>VLOOKUP(V19,Sheet3!$B$2:$F$302,2,FALSE)</f>
        <v>317.5</v>
      </c>
      <c r="X19" s="118">
        <f>VLOOKUP(V19,Sheet3!$B$2:$F$302,5,FALSE)</f>
        <v>297.25</v>
      </c>
      <c r="Y19" s="119">
        <f t="shared" si="9"/>
        <v>-6.3779527559055124E-2</v>
      </c>
      <c r="Z19" s="120">
        <f t="shared" si="10"/>
        <v>0</v>
      </c>
      <c r="AA19" s="117">
        <f>Sheet2!AA19</f>
        <v>38139</v>
      </c>
      <c r="AB19" s="118">
        <f>VLOOKUP(AA19,Sheet3!$B$2:$F$302,2,FALSE)</f>
        <v>302.5</v>
      </c>
      <c r="AC19" s="118">
        <f>VLOOKUP(AA19,Sheet3!$B$2:$F$302,5,FALSE)</f>
        <v>267</v>
      </c>
      <c r="AD19" s="119">
        <f t="shared" si="11"/>
        <v>-0.11735537190082644</v>
      </c>
      <c r="AE19" s="120">
        <f t="shared" si="12"/>
        <v>0</v>
      </c>
      <c r="AF19" s="117">
        <f>Sheet2!AF19</f>
        <v>38169</v>
      </c>
      <c r="AG19" s="118">
        <f>VLOOKUP(AF19,Sheet3!$B$2:$F$302,2,FALSE)</f>
        <v>267.25</v>
      </c>
      <c r="AH19" s="118">
        <f>VLOOKUP(AF19,Sheet3!$B$2:$F$302,5,FALSE)</f>
        <v>225.5</v>
      </c>
      <c r="AI19" s="119">
        <f t="shared" si="13"/>
        <v>-0.15622076707202995</v>
      </c>
      <c r="AJ19" s="120">
        <f t="shared" si="14"/>
        <v>0</v>
      </c>
      <c r="AK19" s="117">
        <f>Sheet2!AK19</f>
        <v>38201</v>
      </c>
      <c r="AL19" s="118">
        <f>VLOOKUP(AK19,Sheet3!$B$2:$F$302,2,FALSE)</f>
        <v>225.5</v>
      </c>
      <c r="AM19" s="118">
        <f>VLOOKUP(AK19,Sheet3!$B$2:$F$302,5,FALSE)</f>
        <v>237.75</v>
      </c>
      <c r="AN19" s="119">
        <f t="shared" si="15"/>
        <v>5.432372505543237E-2</v>
      </c>
      <c r="AO19" s="120">
        <f t="shared" si="16"/>
        <v>1</v>
      </c>
      <c r="AP19" s="117">
        <f>Sheet2!AP19</f>
        <v>38231</v>
      </c>
      <c r="AQ19" s="118">
        <f>VLOOKUP(AP19,Sheet3!$B$2:$F$302,2,FALSE)</f>
        <v>237</v>
      </c>
      <c r="AR19" s="118">
        <f>VLOOKUP(AP19,Sheet3!$B$2:$F$302,5,FALSE)</f>
        <v>205.5</v>
      </c>
      <c r="AS19" s="119">
        <f t="shared" si="17"/>
        <v>-0.13291139240506328</v>
      </c>
      <c r="AT19" s="120">
        <f t="shared" si="18"/>
        <v>0</v>
      </c>
      <c r="AU19" s="117">
        <f>Sheet2!AU19</f>
        <v>38261</v>
      </c>
      <c r="AV19" s="118">
        <f>VLOOKUP(AU19,Sheet3!$B$2:$F$302,2,FALSE)</f>
        <v>205.5</v>
      </c>
      <c r="AW19" s="118">
        <f>VLOOKUP(AU19,Sheet3!$B$2:$F$302,5,FALSE)</f>
        <v>202.5</v>
      </c>
      <c r="AX19" s="119">
        <f t="shared" si="19"/>
        <v>-1.4598540145985401E-2</v>
      </c>
      <c r="AY19" s="120">
        <f t="shared" si="20"/>
        <v>0</v>
      </c>
      <c r="AZ19" s="117">
        <f>Sheet2!AZ19</f>
        <v>38292</v>
      </c>
      <c r="BA19" s="118">
        <f>VLOOKUP(AZ19,Sheet3!$B$2:$F$302,2,FALSE)</f>
        <v>202</v>
      </c>
      <c r="BB19" s="118">
        <f>VLOOKUP(AZ19,Sheet3!$B$2:$F$302,5,FALSE)</f>
        <v>192.5</v>
      </c>
      <c r="BC19" s="119">
        <f t="shared" si="21"/>
        <v>-4.702970297029703E-2</v>
      </c>
      <c r="BD19" s="120">
        <f t="shared" si="22"/>
        <v>0</v>
      </c>
      <c r="BE19" s="117">
        <f>Sheet2!BE19</f>
        <v>38322</v>
      </c>
      <c r="BF19" s="118">
        <f>VLOOKUP(BE19,Sheet3!$B$2:$F$302,2,FALSE)</f>
        <v>204</v>
      </c>
      <c r="BG19" s="118">
        <f>VLOOKUP(BE19,Sheet3!$B$2:$F$302,5,FALSE)</f>
        <v>204.75</v>
      </c>
      <c r="BH19" s="119">
        <f t="shared" si="23"/>
        <v>3.6764705882352941E-3</v>
      </c>
      <c r="BI19" s="120">
        <f t="shared" si="24"/>
        <v>1</v>
      </c>
    </row>
    <row r="20" spans="1:61" x14ac:dyDescent="0.25">
      <c r="A20" s="120">
        <f>IFERROR(VLOOKUP(37623,Sheet3!$B$2:$F$302,1,FALSE),37624)</f>
        <v>37623</v>
      </c>
      <c r="B20" s="117">
        <f t="shared" si="0"/>
        <v>37623</v>
      </c>
      <c r="C20" s="118">
        <f>IFERROR(VLOOKUP(B20,Sheet3!$B$2:$F$302,2,FALSE),VLOOKUP(A20,Sheet3!$B$2:$F$302,2,FALSE))</f>
        <v>235.75</v>
      </c>
      <c r="D20" s="118">
        <f>IFERROR(VLOOKUP(B20,Sheet3!$B$2:$F$302,5,FALSE),VLOOKUP(A20,Sheet3!$B$2:$F$302,5,FALSE))</f>
        <v>238.25</v>
      </c>
      <c r="E20" s="119">
        <f t="shared" si="1"/>
        <v>1.0604453870625663E-2</v>
      </c>
      <c r="F20" s="120">
        <f t="shared" si="2"/>
        <v>1</v>
      </c>
      <c r="G20" s="117">
        <f>Sheet2!G20</f>
        <v>37655</v>
      </c>
      <c r="H20" s="118">
        <f>VLOOKUP(G20,Sheet3!$B$2:$F$302,2,FALSE)</f>
        <v>237.25</v>
      </c>
      <c r="I20" s="118">
        <f>VLOOKUP(G20,Sheet3!$B$2:$F$302,5,FALSE)</f>
        <v>233.25</v>
      </c>
      <c r="J20" s="119">
        <f t="shared" si="3"/>
        <v>-1.6859852476290831E-2</v>
      </c>
      <c r="K20" s="120">
        <f t="shared" si="4"/>
        <v>0</v>
      </c>
      <c r="L20" s="117">
        <f>Sheet2!L20</f>
        <v>37683</v>
      </c>
      <c r="M20" s="118">
        <f>VLOOKUP(L20,Sheet3!$B$2:$F$302,2,FALSE)</f>
        <v>234</v>
      </c>
      <c r="N20" s="118">
        <f>VLOOKUP(L20,Sheet3!$B$2:$F$302,5,FALSE)</f>
        <v>236.5</v>
      </c>
      <c r="O20" s="119">
        <f t="shared" si="5"/>
        <v>1.0683760683760684E-2</v>
      </c>
      <c r="P20" s="120">
        <f t="shared" si="6"/>
        <v>1</v>
      </c>
      <c r="Q20" s="117">
        <f>Sheet2!Q20</f>
        <v>37712</v>
      </c>
      <c r="R20" s="118">
        <f>VLOOKUP(Q20,Sheet3!$B$2:$F$302,2,FALSE)</f>
        <v>236.25</v>
      </c>
      <c r="S20" s="118">
        <f>VLOOKUP(Q20,Sheet3!$B$2:$F$302,5,FALSE)</f>
        <v>231.25</v>
      </c>
      <c r="T20" s="119">
        <f t="shared" si="7"/>
        <v>-2.1164021164021163E-2</v>
      </c>
      <c r="U20" s="120">
        <f t="shared" si="8"/>
        <v>0</v>
      </c>
      <c r="V20" s="117">
        <f>Sheet2!V20</f>
        <v>37742</v>
      </c>
      <c r="W20" s="118">
        <f>VLOOKUP(V20,Sheet3!$B$2:$F$302,2,FALSE)</f>
        <v>231</v>
      </c>
      <c r="X20" s="118">
        <f>VLOOKUP(V20,Sheet3!$B$2:$F$302,5,FALSE)</f>
        <v>244.25</v>
      </c>
      <c r="Y20" s="119">
        <f t="shared" si="9"/>
        <v>5.735930735930736E-2</v>
      </c>
      <c r="Z20" s="120">
        <f t="shared" si="10"/>
        <v>1</v>
      </c>
      <c r="AA20" s="117">
        <f>Sheet2!AA20</f>
        <v>37774</v>
      </c>
      <c r="AB20" s="118">
        <f>VLOOKUP(AA20,Sheet3!$B$2:$F$302,2,FALSE)</f>
        <v>243.25</v>
      </c>
      <c r="AC20" s="118">
        <f>VLOOKUP(AA20,Sheet3!$B$2:$F$302,5,FALSE)</f>
        <v>223.75</v>
      </c>
      <c r="AD20" s="119">
        <f t="shared" si="11"/>
        <v>-8.0164439876670088E-2</v>
      </c>
      <c r="AE20" s="120">
        <f t="shared" si="12"/>
        <v>0</v>
      </c>
      <c r="AF20" s="117">
        <f>Sheet2!AF20</f>
        <v>37803</v>
      </c>
      <c r="AG20" s="118">
        <f>VLOOKUP(AF20,Sheet3!$B$2:$F$302,2,FALSE)</f>
        <v>223.75</v>
      </c>
      <c r="AH20" s="118">
        <f>VLOOKUP(AF20,Sheet3!$B$2:$F$302,5,FALSE)</f>
        <v>212</v>
      </c>
      <c r="AI20" s="119">
        <f t="shared" si="13"/>
        <v>-5.2513966480446927E-2</v>
      </c>
      <c r="AJ20" s="120">
        <f t="shared" si="14"/>
        <v>0</v>
      </c>
      <c r="AK20" s="117">
        <f>Sheet2!AK20</f>
        <v>37834</v>
      </c>
      <c r="AL20" s="118">
        <f>VLOOKUP(AK20,Sheet3!$B$2:$F$302,2,FALSE)</f>
        <v>212.25</v>
      </c>
      <c r="AM20" s="118">
        <f>VLOOKUP(AK20,Sheet3!$B$2:$F$302,5,FALSE)</f>
        <v>241.75</v>
      </c>
      <c r="AN20" s="119">
        <f t="shared" si="15"/>
        <v>0.13898704358068315</v>
      </c>
      <c r="AO20" s="120">
        <f t="shared" si="16"/>
        <v>1</v>
      </c>
      <c r="AP20" s="117">
        <f>Sheet2!AP20</f>
        <v>37866</v>
      </c>
      <c r="AQ20" s="118">
        <f>VLOOKUP(AP20,Sheet3!$B$2:$F$302,2,FALSE)</f>
        <v>238.5</v>
      </c>
      <c r="AR20" s="118">
        <f>VLOOKUP(AP20,Sheet3!$B$2:$F$302,5,FALSE)</f>
        <v>220.25</v>
      </c>
      <c r="AS20" s="119">
        <f t="shared" si="17"/>
        <v>-7.6519916142557654E-2</v>
      </c>
      <c r="AT20" s="120">
        <f t="shared" si="18"/>
        <v>0</v>
      </c>
      <c r="AU20" s="117">
        <f>Sheet2!AU20</f>
        <v>37895</v>
      </c>
      <c r="AV20" s="118">
        <f>VLOOKUP(AU20,Sheet3!$B$2:$F$302,2,FALSE)</f>
        <v>220.25</v>
      </c>
      <c r="AW20" s="118">
        <f>VLOOKUP(AU20,Sheet3!$B$2:$F$302,5,FALSE)</f>
        <v>247.25</v>
      </c>
      <c r="AX20" s="119">
        <f t="shared" si="19"/>
        <v>0.12258796821793416</v>
      </c>
      <c r="AY20" s="120">
        <f t="shared" si="20"/>
        <v>1</v>
      </c>
      <c r="AZ20" s="117">
        <f>Sheet2!AZ20</f>
        <v>37928</v>
      </c>
      <c r="BA20" s="118">
        <f>VLOOKUP(AZ20,Sheet3!$B$2:$F$302,2,FALSE)</f>
        <v>246</v>
      </c>
      <c r="BB20" s="118">
        <f>VLOOKUP(AZ20,Sheet3!$B$2:$F$302,5,FALSE)</f>
        <v>248.75</v>
      </c>
      <c r="BC20" s="119">
        <f t="shared" si="21"/>
        <v>1.1178861788617886E-2</v>
      </c>
      <c r="BD20" s="120">
        <f t="shared" si="22"/>
        <v>1</v>
      </c>
      <c r="BE20" s="117">
        <f>Sheet2!BE20</f>
        <v>37956</v>
      </c>
      <c r="BF20" s="118">
        <f>VLOOKUP(BE20,Sheet3!$B$2:$F$302,2,FALSE)</f>
        <v>250.75</v>
      </c>
      <c r="BG20" s="118">
        <f>VLOOKUP(BE20,Sheet3!$B$2:$F$302,5,FALSE)</f>
        <v>246</v>
      </c>
      <c r="BH20" s="119">
        <f t="shared" si="23"/>
        <v>-1.8943170488534396E-2</v>
      </c>
      <c r="BI20" s="120">
        <f t="shared" si="24"/>
        <v>0</v>
      </c>
    </row>
    <row r="21" spans="1:61" x14ac:dyDescent="0.25">
      <c r="A21" s="120">
        <f>IFERROR(VLOOKUP(37258,Sheet3!$B$2:$F$302,1,FALSE),37259)</f>
        <v>37258</v>
      </c>
      <c r="B21" s="117">
        <v>37258</v>
      </c>
      <c r="C21" s="118">
        <f>IFERROR(VLOOKUP(B21,Sheet3!$B$2:$F$302,2,FALSE),VLOOKUP(A21,Sheet3!$B$2:$F$302,2,FALSE))</f>
        <v>209</v>
      </c>
      <c r="D21" s="118">
        <f>IFERROR(VLOOKUP(B21,Sheet3!$B$2:$F$302,5,FALSE),VLOOKUP(A21,Sheet3!$B$2:$F$302,5,FALSE))</f>
        <v>206</v>
      </c>
      <c r="E21" s="119">
        <f t="shared" si="1"/>
        <v>-1.4354066985645933E-2</v>
      </c>
      <c r="F21" s="120">
        <f t="shared" si="2"/>
        <v>0</v>
      </c>
      <c r="G21" s="117">
        <f>Sheet2!G21</f>
        <v>37288</v>
      </c>
      <c r="H21" s="118">
        <f>VLOOKUP(G21,Sheet3!$B$2:$F$302,2,FALSE)</f>
        <v>205.75</v>
      </c>
      <c r="I21" s="118">
        <f>VLOOKUP(G21,Sheet3!$B$2:$F$302,5,FALSE)</f>
        <v>200.5</v>
      </c>
      <c r="J21" s="119">
        <f t="shared" si="3"/>
        <v>-2.551640340218712E-2</v>
      </c>
      <c r="K21" s="120">
        <f t="shared" si="4"/>
        <v>0</v>
      </c>
      <c r="L21" s="117">
        <f>Sheet2!L21</f>
        <v>37316</v>
      </c>
      <c r="M21" s="118">
        <f>VLOOKUP(L21,Sheet3!$B$2:$F$302,2,FALSE)</f>
        <v>200</v>
      </c>
      <c r="N21" s="118">
        <f>VLOOKUP(L21,Sheet3!$B$2:$F$302,5,FALSE)</f>
        <v>202.5</v>
      </c>
      <c r="O21" s="119">
        <f t="shared" si="5"/>
        <v>1.2500000000000001E-2</v>
      </c>
      <c r="P21" s="120">
        <f t="shared" si="6"/>
        <v>1</v>
      </c>
      <c r="Q21" s="117">
        <f>Sheet2!Q21</f>
        <v>37347</v>
      </c>
      <c r="R21" s="118">
        <f>VLOOKUP(Q21,Sheet3!$B$2:$F$302,2,FALSE)</f>
        <v>202.5</v>
      </c>
      <c r="S21" s="118">
        <f>VLOOKUP(Q21,Sheet3!$B$2:$F$302,5,FALSE)</f>
        <v>200.5</v>
      </c>
      <c r="T21" s="119">
        <f t="shared" si="7"/>
        <v>-9.876543209876543E-3</v>
      </c>
      <c r="U21" s="120">
        <f t="shared" si="8"/>
        <v>0</v>
      </c>
      <c r="V21" s="117">
        <f>Sheet2!V21</f>
        <v>37377</v>
      </c>
      <c r="W21" s="118">
        <f>VLOOKUP(V21,Sheet3!$B$2:$F$302,2,FALSE)</f>
        <v>200.75</v>
      </c>
      <c r="X21" s="118">
        <f>VLOOKUP(V21,Sheet3!$B$2:$F$302,5,FALSE)</f>
        <v>214</v>
      </c>
      <c r="Y21" s="119">
        <f t="shared" si="9"/>
        <v>6.6002490660024907E-2</v>
      </c>
      <c r="Z21" s="120">
        <f t="shared" si="10"/>
        <v>1</v>
      </c>
      <c r="AA21" s="117">
        <f>Sheet2!AA21</f>
        <v>37410</v>
      </c>
      <c r="AB21" s="118">
        <f>VLOOKUP(AA21,Sheet3!$B$2:$F$302,2,FALSE)</f>
        <v>212</v>
      </c>
      <c r="AC21" s="118">
        <f>VLOOKUP(AA21,Sheet3!$B$2:$F$302,5,FALSE)</f>
        <v>243.5</v>
      </c>
      <c r="AD21" s="119">
        <f t="shared" si="11"/>
        <v>0.14858490566037735</v>
      </c>
      <c r="AE21" s="120">
        <f t="shared" si="12"/>
        <v>1</v>
      </c>
      <c r="AF21" s="117">
        <f>Sheet2!AF21</f>
        <v>37438</v>
      </c>
      <c r="AG21" s="118">
        <f>IFERROR(VLOOKUP(AF21,Sheet3!$B$2:$F$302,2,FALSE),VLOOKUP(36712,Sheet3!$B$2:$F$302,2,FALSE))</f>
        <v>244</v>
      </c>
      <c r="AH21" s="118">
        <f>IFERROR(VLOOKUP(AF21,Sheet3!$B$2:$F$302,5,FALSE),VLOOKUP(36712,Sheet3!$B$2:$F$302,5,FALSE))</f>
        <v>256.5</v>
      </c>
      <c r="AI21" s="119">
        <f t="shared" si="13"/>
        <v>5.1229508196721313E-2</v>
      </c>
      <c r="AJ21" s="120">
        <f t="shared" si="14"/>
        <v>1</v>
      </c>
      <c r="AK21" s="117">
        <f>Sheet2!AK21</f>
        <v>37469</v>
      </c>
      <c r="AL21" s="118">
        <f>VLOOKUP(AK21,Sheet3!$B$2:$F$302,2,FALSE)</f>
        <v>258</v>
      </c>
      <c r="AM21" s="118">
        <f>VLOOKUP(AK21,Sheet3!$B$2:$F$302,5,FALSE)</f>
        <v>268</v>
      </c>
      <c r="AN21" s="119">
        <f t="shared" si="15"/>
        <v>3.875968992248062E-2</v>
      </c>
      <c r="AO21" s="120">
        <f t="shared" si="16"/>
        <v>1</v>
      </c>
      <c r="AP21" s="117">
        <f>Sheet2!AP21</f>
        <v>37502</v>
      </c>
      <c r="AQ21" s="118">
        <f>VLOOKUP(AP21,Sheet3!$B$2:$F$302,2,FALSE)</f>
        <v>268.5</v>
      </c>
      <c r="AR21" s="118">
        <f>VLOOKUP(AP21,Sheet3!$B$2:$F$302,5,FALSE)</f>
        <v>251.5</v>
      </c>
      <c r="AS21" s="119">
        <f t="shared" si="17"/>
        <v>-6.3314711359404099E-2</v>
      </c>
      <c r="AT21" s="120">
        <f t="shared" si="18"/>
        <v>0</v>
      </c>
      <c r="AU21" s="117">
        <f>Sheet2!AU21</f>
        <v>37530</v>
      </c>
      <c r="AV21" s="118">
        <f>VLOOKUP(AU21,Sheet3!$B$2:$F$302,2,FALSE)</f>
        <v>251.75</v>
      </c>
      <c r="AW21" s="118">
        <f>VLOOKUP(AU21,Sheet3!$B$2:$F$302,5,FALSE)</f>
        <v>247.5</v>
      </c>
      <c r="AX21" s="119">
        <f t="shared" si="19"/>
        <v>-1.6881827209533268E-2</v>
      </c>
      <c r="AY21" s="120">
        <f t="shared" si="20"/>
        <v>0</v>
      </c>
      <c r="AZ21" s="117">
        <f>Sheet2!AZ21</f>
        <v>37561</v>
      </c>
      <c r="BA21" s="118">
        <f>VLOOKUP(AZ21,Sheet3!$B$2:$F$302,2,FALSE)</f>
        <v>247.75</v>
      </c>
      <c r="BB21" s="118">
        <f>VLOOKUP(AZ21,Sheet3!$B$2:$F$302,5,FALSE)</f>
        <v>240.25</v>
      </c>
      <c r="BC21" s="119">
        <f t="shared" si="21"/>
        <v>-3.0272452068617558E-2</v>
      </c>
      <c r="BD21" s="120">
        <f t="shared" si="22"/>
        <v>0</v>
      </c>
      <c r="BE21" s="117">
        <f>Sheet2!BE21</f>
        <v>37592</v>
      </c>
      <c r="BF21" s="118">
        <f>VLOOKUP(BE21,Sheet3!$B$2:$F$302,2,FALSE)</f>
        <v>240.25</v>
      </c>
      <c r="BG21" s="118">
        <f>VLOOKUP(BE21,Sheet3!$B$2:$F$302,5,FALSE)</f>
        <v>235.75</v>
      </c>
      <c r="BH21" s="119">
        <f t="shared" si="23"/>
        <v>-1.8730489073881373E-2</v>
      </c>
      <c r="BI21" s="120">
        <f t="shared" si="24"/>
        <v>0</v>
      </c>
    </row>
    <row r="22" spans="1:61" x14ac:dyDescent="0.25">
      <c r="A22" s="120"/>
      <c r="I22" s="118"/>
      <c r="J22" s="118"/>
      <c r="K22" s="120"/>
    </row>
    <row r="23" spans="1:61" x14ac:dyDescent="0.25">
      <c r="A23" s="120"/>
      <c r="E23" s="118" t="s">
        <v>23</v>
      </c>
      <c r="F23" s="120" t="s">
        <v>24</v>
      </c>
      <c r="I23" s="118"/>
      <c r="J23" s="118"/>
      <c r="K23" s="120"/>
    </row>
    <row r="24" spans="1:61" x14ac:dyDescent="0.25">
      <c r="A24" s="120">
        <v>37988</v>
      </c>
      <c r="F24" s="119">
        <f>AVERAGE(F1:F21)</f>
        <v>0.66666666666666663</v>
      </c>
      <c r="H24" s="120"/>
      <c r="I24" s="118"/>
      <c r="J24" s="118"/>
      <c r="K24" s="119">
        <f>AVERAGE(K1:K21)</f>
        <v>0.61904761904761907</v>
      </c>
      <c r="P24" s="119">
        <f>AVERAGE(P1:P21)</f>
        <v>0.42857142857142855</v>
      </c>
      <c r="U24" s="119">
        <f>AVERAGE(U1:U21)</f>
        <v>0.61904761904761907</v>
      </c>
      <c r="Z24" s="119">
        <f>AVERAGE(Z1:Z21)</f>
        <v>0.47619047619047616</v>
      </c>
      <c r="AE24" s="119">
        <f>AVERAGE(AE1:AE21)</f>
        <v>0.47619047619047616</v>
      </c>
      <c r="AJ24" s="119">
        <f>AVERAGE(AJ1:AJ21)</f>
        <v>0.33333333333333331</v>
      </c>
      <c r="AO24" s="119">
        <f>AVERAGE(AO1:AO21)</f>
        <v>0.38095238095238093</v>
      </c>
      <c r="AT24" s="119">
        <f>AVERAGE(AT1:AT21)</f>
        <v>0.47619047619047616</v>
      </c>
      <c r="AY24" s="119">
        <f>AVERAGE(AY1:AY21)</f>
        <v>0.61904761904761907</v>
      </c>
      <c r="BD24" s="119">
        <f>AVERAGE(BD1:BD21)</f>
        <v>0.38095238095238093</v>
      </c>
      <c r="BI24" s="119">
        <f>AVERAGE(BI1:BI21)</f>
        <v>0.66666666666666663</v>
      </c>
    </row>
    <row r="25" spans="1:61" x14ac:dyDescent="0.25">
      <c r="A25" s="120"/>
      <c r="D25" s="118" t="s">
        <v>13</v>
      </c>
      <c r="E25" s="119">
        <f>MIN(E2:E21)</f>
        <v>-0.14251352976548406</v>
      </c>
      <c r="F25" s="119">
        <f>O25</f>
        <v>-0.1420389461626575</v>
      </c>
      <c r="N25" s="118" t="s">
        <v>13</v>
      </c>
      <c r="O25" s="118">
        <f>MIN(O2:O21)</f>
        <v>-0.1420389461626575</v>
      </c>
      <c r="T25" s="118"/>
      <c r="U25" s="119">
        <f>MAX(T28:T47)</f>
        <v>0.26800670016750416</v>
      </c>
      <c r="V25" s="119">
        <f>MIN(T28:T47)</f>
        <v>-0.17376830892143807</v>
      </c>
      <c r="W25" s="119">
        <f>MEDIAN(T28:T47)</f>
        <v>-2.2413070800167571E-2</v>
      </c>
    </row>
    <row r="26" spans="1:61" x14ac:dyDescent="0.25">
      <c r="A26" s="120" t="s">
        <v>65</v>
      </c>
      <c r="C26" s="119">
        <f>QUARTILE(E2:E21,1)</f>
        <v>-2.0557791834387579E-2</v>
      </c>
      <c r="D26" s="118" t="s">
        <v>14</v>
      </c>
      <c r="E26" s="119">
        <f>QUARTILE(E2:E21,1)</f>
        <v>-2.0557791834387579E-2</v>
      </c>
      <c r="F26" s="119">
        <f t="shared" ref="F26:F36" si="25">O26</f>
        <v>-3.9024280705011592E-2</v>
      </c>
      <c r="N26" s="118" t="s">
        <v>14</v>
      </c>
      <c r="O26" s="118">
        <f>QUARTILE(O2:O21,1)</f>
        <v>-3.9024280705011592E-2</v>
      </c>
      <c r="T26" s="118"/>
      <c r="U26" s="119"/>
      <c r="AG26" s="122"/>
    </row>
    <row r="27" spans="1:61" x14ac:dyDescent="0.25">
      <c r="A27" s="120"/>
      <c r="C27" s="119">
        <f>QUARTILE(E2:E21,2)</f>
        <v>1.8775929420046508E-2</v>
      </c>
      <c r="D27" s="118" t="s">
        <v>15</v>
      </c>
      <c r="E27" s="119">
        <f>MEDIAN(E2:E21)</f>
        <v>1.8775929420046508E-2</v>
      </c>
      <c r="F27" s="119">
        <f t="shared" si="25"/>
        <v>-1.3566620678121996E-2</v>
      </c>
      <c r="N27" s="118" t="s">
        <v>15</v>
      </c>
      <c r="O27" s="118">
        <f>MEDIAN(O2:O21)</f>
        <v>-1.3566620678121996E-2</v>
      </c>
      <c r="R27" s="116" t="str">
        <f>MainDisplay!B37</f>
        <v>June</v>
      </c>
      <c r="S27" s="117">
        <f>IF($R$27="January",B1,IF($R$27="February",G1,IF($R$27="March",L1,IF($R$27="April",Q1,IF($R$27="May",V1,IF($R$27="June",AA1,IF($R$27="July",AF1,IF($R$27="August",AK1,IF($R$27="September",AP1,IF($R$27="October",AU1,IF($R$27="November",AZ1,IF($R$27="December",BE1))))))))))))</f>
        <v>44713</v>
      </c>
      <c r="T27" s="119">
        <f t="shared" ref="T27:T47" si="26">IF($R$27="January",E39,IF($R$27="February",F39,IF($R$27="March",G39,IF($R$27="April",H39,IF($R$27="May",I39,IF($R$27="June",J39,IF($R$27="July",K39,IF($R$27="August",L39,IF($R$27="September",M39,IF($R$27="October",N39,IF($R$27="November",O39,IF($R$27="December",P39))))))))))))</f>
        <v>-0.17777777777777778</v>
      </c>
      <c r="U27" s="119">
        <f>IF(T27="",NA(),T27)</f>
        <v>-0.17777777777777778</v>
      </c>
    </row>
    <row r="28" spans="1:61" x14ac:dyDescent="0.25">
      <c r="A28" s="120"/>
      <c r="C28" s="119">
        <f>QUARTILE(E2:E21,3)</f>
        <v>4.3051728856856125E-2</v>
      </c>
      <c r="D28" s="118" t="s">
        <v>16</v>
      </c>
      <c r="E28" s="119">
        <f>QUARTILE(E2:E21,3)</f>
        <v>4.3051728856856125E-2</v>
      </c>
      <c r="F28" s="119">
        <f t="shared" si="25"/>
        <v>1.7345478139113871E-2</v>
      </c>
      <c r="N28" s="118" t="s">
        <v>16</v>
      </c>
      <c r="O28" s="118">
        <f>QUARTILE(O2:O21,3)</f>
        <v>1.7345478139113871E-2</v>
      </c>
      <c r="R28" s="116" t="s">
        <v>35</v>
      </c>
      <c r="S28" s="117">
        <f t="shared" ref="S28:S47" si="27">IF($R$27="January",B2,IF($R$27="February",G2,IF($R$27="March",L2,IF($R$27="April",Q2,IF($R$27="May",V2,IF($R$27="June",AA2,IF($R$27="July",AF2,IF($R$27="August",AK2,IF($R$27="September",AP2,IF($R$27="October",AU2,IF($R$27="November",AZ2,IF($R$27="December",BE2))))))))))))</f>
        <v>44348</v>
      </c>
      <c r="T28" s="119">
        <f t="shared" si="26"/>
        <v>-0.11636636636636637</v>
      </c>
      <c r="U28" s="119">
        <f t="shared" ref="U28:U47" si="28">IF(T28="",NA(),T28)</f>
        <v>-0.11636636636636637</v>
      </c>
      <c r="V28" s="119"/>
      <c r="AA28" s="119">
        <f>AVERAGE(T28:T47)</f>
        <v>-1.8448317984320812E-3</v>
      </c>
      <c r="AC28" s="119"/>
    </row>
    <row r="29" spans="1:61" x14ac:dyDescent="0.25">
      <c r="A29" s="120"/>
      <c r="C29" s="119">
        <f>QUARTILE(E2:E21,4)</f>
        <v>0.12296747967479675</v>
      </c>
      <c r="D29" s="118" t="s">
        <v>17</v>
      </c>
      <c r="E29" s="119">
        <f>MAX(E2:E21)</f>
        <v>0.12296747967479675</v>
      </c>
      <c r="F29" s="119">
        <f t="shared" si="25"/>
        <v>0.13296011196641008</v>
      </c>
      <c r="N29" s="118" t="s">
        <v>17</v>
      </c>
      <c r="O29" s="118">
        <f>MAX(O2:O21)</f>
        <v>0.13296011196641008</v>
      </c>
      <c r="R29" s="116" t="s">
        <v>36</v>
      </c>
      <c r="S29" s="117">
        <f t="shared" si="27"/>
        <v>43983</v>
      </c>
      <c r="T29" s="119">
        <f t="shared" si="26"/>
        <v>7.6804915514592939E-2</v>
      </c>
      <c r="U29" s="119">
        <f t="shared" si="28"/>
        <v>7.6804915514592939E-2</v>
      </c>
      <c r="AA29" s="119">
        <f>_xlfn.QUARTILE.EXC(T28:T47,1)</f>
        <v>-9.9374574540503746E-2</v>
      </c>
      <c r="AB29" s="119">
        <f>_xlfn.QUARTILE.INC(T28:T47,1)</f>
        <v>-9.684167233945995E-2</v>
      </c>
      <c r="AC29" s="119"/>
    </row>
    <row r="30" spans="1:61" x14ac:dyDescent="0.25">
      <c r="E30" s="119"/>
      <c r="F30" s="119"/>
      <c r="N30" s="118"/>
      <c r="O30" s="118"/>
      <c r="R30" s="116" t="s">
        <v>37</v>
      </c>
      <c r="S30" s="117">
        <f t="shared" si="27"/>
        <v>43619</v>
      </c>
      <c r="T30" s="119">
        <f t="shared" si="26"/>
        <v>1.2316715542521995E-2</v>
      </c>
      <c r="U30" s="119">
        <f t="shared" si="28"/>
        <v>1.2316715542521995E-2</v>
      </c>
      <c r="AC30" s="119"/>
    </row>
    <row r="31" spans="1:61" x14ac:dyDescent="0.25">
      <c r="D31" s="118" t="s">
        <v>18</v>
      </c>
      <c r="E31" s="119">
        <f>E26</f>
        <v>-2.0557791834387579E-2</v>
      </c>
      <c r="F31" s="119">
        <f t="shared" si="25"/>
        <v>-3.9024280705011592E-2</v>
      </c>
      <c r="N31" s="118" t="s">
        <v>18</v>
      </c>
      <c r="O31" s="118">
        <f>O26</f>
        <v>-3.9024280705011592E-2</v>
      </c>
      <c r="R31" s="116" t="s">
        <v>38</v>
      </c>
      <c r="S31" s="117">
        <f t="shared" si="27"/>
        <v>43252</v>
      </c>
      <c r="T31" s="119">
        <f t="shared" si="26"/>
        <v>-5.7142857142857141E-2</v>
      </c>
      <c r="U31" s="119">
        <f t="shared" si="28"/>
        <v>-5.7142857142857141E-2</v>
      </c>
      <c r="AC31" s="119"/>
      <c r="AD31" s="119"/>
    </row>
    <row r="32" spans="1:61" x14ac:dyDescent="0.25">
      <c r="D32" s="118" t="s">
        <v>19</v>
      </c>
      <c r="E32" s="119">
        <f>E27-E26</f>
        <v>3.9333721254434087E-2</v>
      </c>
      <c r="F32" s="119">
        <f t="shared" si="25"/>
        <v>2.5457660026889595E-2</v>
      </c>
      <c r="N32" s="118" t="s">
        <v>19</v>
      </c>
      <c r="O32" s="118">
        <f>O27-O26</f>
        <v>2.5457660026889595E-2</v>
      </c>
      <c r="R32" s="116" t="s">
        <v>27</v>
      </c>
      <c r="S32" s="117">
        <f t="shared" si="27"/>
        <v>42887</v>
      </c>
      <c r="T32" s="119">
        <f t="shared" si="26"/>
        <v>2.6262626262626262E-2</v>
      </c>
      <c r="U32" s="119">
        <f t="shared" si="28"/>
        <v>2.6262626262626262E-2</v>
      </c>
      <c r="AC32" s="119"/>
    </row>
    <row r="33" spans="1:39" x14ac:dyDescent="0.25">
      <c r="D33" s="118" t="s">
        <v>20</v>
      </c>
      <c r="E33" s="119">
        <f>E28-E27</f>
        <v>2.4275799436809617E-2</v>
      </c>
      <c r="F33" s="119">
        <f t="shared" si="25"/>
        <v>3.0912098817235868E-2</v>
      </c>
      <c r="N33" s="118" t="s">
        <v>20</v>
      </c>
      <c r="O33" s="118">
        <f>O28-O27</f>
        <v>3.0912098817235868E-2</v>
      </c>
      <c r="R33" s="116" t="s">
        <v>42</v>
      </c>
      <c r="S33" s="117">
        <f t="shared" si="27"/>
        <v>42522</v>
      </c>
      <c r="T33" s="119">
        <f t="shared" si="26"/>
        <v>-8.1632653061224483E-2</v>
      </c>
      <c r="U33" s="119">
        <f t="shared" si="28"/>
        <v>-8.1632653061224483E-2</v>
      </c>
      <c r="AC33" s="119"/>
    </row>
    <row r="34" spans="1:39" x14ac:dyDescent="0.25">
      <c r="B34" s="117">
        <f>IFERROR(B35,IFERROR(B36,IFERROR(B37,IFERROR(B38,IFERROR(B39,B39)))))</f>
        <v>37988</v>
      </c>
      <c r="E34" s="119"/>
      <c r="F34" s="119"/>
      <c r="N34" s="118"/>
      <c r="O34" s="118"/>
      <c r="R34" s="116" t="s">
        <v>39</v>
      </c>
      <c r="S34" s="117">
        <f t="shared" si="27"/>
        <v>42156</v>
      </c>
      <c r="T34" s="119">
        <f t="shared" si="26"/>
        <v>0.23109843081312412</v>
      </c>
      <c r="U34" s="119">
        <f t="shared" si="28"/>
        <v>0.23109843081312412</v>
      </c>
      <c r="AC34" s="119"/>
    </row>
    <row r="35" spans="1:39" x14ac:dyDescent="0.25">
      <c r="A35" s="117">
        <v>37987</v>
      </c>
      <c r="B35" s="121" t="e">
        <f>VLOOKUP(A35,Sheet3!$B$2:$F$302,1,FALSE)</f>
        <v>#N/A</v>
      </c>
      <c r="D35" s="118" t="s">
        <v>21</v>
      </c>
      <c r="E35" s="119">
        <f>E29-E28</f>
        <v>7.9915750817940626E-2</v>
      </c>
      <c r="F35" s="119">
        <f t="shared" si="25"/>
        <v>0.11561463382729621</v>
      </c>
      <c r="N35" s="118" t="s">
        <v>21</v>
      </c>
      <c r="O35" s="118">
        <f>O29-O28</f>
        <v>0.11561463382729621</v>
      </c>
      <c r="R35" s="116" t="s">
        <v>40</v>
      </c>
      <c r="S35" s="117">
        <f t="shared" si="27"/>
        <v>41792</v>
      </c>
      <c r="T35" s="119">
        <f t="shared" si="26"/>
        <v>-8.5483870967741932E-2</v>
      </c>
      <c r="U35" s="119">
        <f t="shared" si="28"/>
        <v>-8.5483870967741932E-2</v>
      </c>
      <c r="AC35" s="119"/>
    </row>
    <row r="36" spans="1:39" x14ac:dyDescent="0.25">
      <c r="A36" s="117">
        <v>37988</v>
      </c>
      <c r="B36" s="121">
        <f>VLOOKUP(A36,Sheet3!$B$2:$F$302,1,FALSE)</f>
        <v>37988</v>
      </c>
      <c r="D36" s="118" t="s">
        <v>22</v>
      </c>
      <c r="E36" s="119">
        <f>E26-E25</f>
        <v>0.12195573793109649</v>
      </c>
      <c r="F36" s="119">
        <f t="shared" si="25"/>
        <v>0.1030146654576459</v>
      </c>
      <c r="N36" s="118" t="s">
        <v>22</v>
      </c>
      <c r="O36" s="118">
        <f>O26-O25</f>
        <v>0.1030146654576459</v>
      </c>
      <c r="R36" s="116" t="s">
        <v>41</v>
      </c>
      <c r="S36" s="117">
        <f t="shared" si="27"/>
        <v>41428</v>
      </c>
      <c r="T36" s="119">
        <f t="shared" si="26"/>
        <v>-9.5575221238938052E-2</v>
      </c>
      <c r="U36" s="119">
        <f t="shared" si="28"/>
        <v>-9.5575221238938052E-2</v>
      </c>
      <c r="AC36" s="119"/>
    </row>
    <row r="37" spans="1:39" x14ac:dyDescent="0.25">
      <c r="A37" s="117">
        <v>37989</v>
      </c>
      <c r="B37" s="121" t="e">
        <f>VLOOKUP(A37,Sheet3!$B$2:$F$302,1,FALSE)</f>
        <v>#N/A</v>
      </c>
      <c r="E37" s="118" t="s">
        <v>23</v>
      </c>
      <c r="F37" s="120" t="s">
        <v>24</v>
      </c>
      <c r="G37" s="117" t="s">
        <v>25</v>
      </c>
      <c r="H37" s="117" t="s">
        <v>26</v>
      </c>
      <c r="I37" s="117" t="s">
        <v>27</v>
      </c>
      <c r="J37" s="117" t="s">
        <v>28</v>
      </c>
      <c r="K37" s="116" t="s">
        <v>29</v>
      </c>
      <c r="L37" s="117" t="s">
        <v>30</v>
      </c>
      <c r="M37" s="117" t="s">
        <v>31</v>
      </c>
      <c r="N37" s="116" t="s">
        <v>32</v>
      </c>
      <c r="O37" s="116" t="s">
        <v>33</v>
      </c>
      <c r="P37" s="116" t="s">
        <v>34</v>
      </c>
      <c r="R37" s="116" t="s">
        <v>43</v>
      </c>
      <c r="S37" s="117">
        <f t="shared" si="27"/>
        <v>41061</v>
      </c>
      <c r="T37" s="119">
        <f t="shared" si="26"/>
        <v>0.13805468399820708</v>
      </c>
      <c r="U37" s="119">
        <f t="shared" si="28"/>
        <v>0.13805468399820708</v>
      </c>
      <c r="V37" s="116">
        <v>1</v>
      </c>
      <c r="W37" s="118" t="s">
        <v>35</v>
      </c>
      <c r="X37" s="123">
        <f>E38</f>
        <v>0.66666666666666663</v>
      </c>
      <c r="Y37" s="124">
        <f>RANK(X37,$X$37:$X$48,0)+COUNTIF($X$37:X37,X37)-1</f>
        <v>1</v>
      </c>
      <c r="Z37" s="118" t="str">
        <f>W37</f>
        <v>January</v>
      </c>
      <c r="AA37" s="123">
        <f>X37</f>
        <v>0.66666666666666663</v>
      </c>
      <c r="AB37" s="117" t="str">
        <f>VLOOKUP(V37,$Y$37:$AA$48,2,FALSE)</f>
        <v>January</v>
      </c>
      <c r="AC37" s="123">
        <f>VLOOKUP(V37,$Y$37:$AA$48,3,FALSE)</f>
        <v>0.66666666666666663</v>
      </c>
      <c r="AE37" s="117">
        <f>S27</f>
        <v>44713</v>
      </c>
      <c r="AF37" s="119">
        <f>T27</f>
        <v>-0.17777777777777778</v>
      </c>
      <c r="AG37" s="120">
        <f>RANK(AF37,$AF$37:$AF$57,0)+COUNTIF($AF$37:AF37,AF37)-1</f>
        <v>21</v>
      </c>
      <c r="AH37" s="116">
        <v>1</v>
      </c>
      <c r="AI37" s="116">
        <f>AG37</f>
        <v>21</v>
      </c>
      <c r="AJ37" s="117">
        <f>AE37</f>
        <v>44713</v>
      </c>
      <c r="AK37" s="119">
        <f>AF37</f>
        <v>-0.17777777777777778</v>
      </c>
      <c r="AL37" s="117">
        <f>IFERROR(VLOOKUP(AH37,$AI$37:$AK$57,2,FALSE),"")</f>
        <v>39601</v>
      </c>
      <c r="AM37" s="119">
        <f>IFERROR(VLOOKUP(AH37,$AI$37:$AK$57,3,FALSE),"")</f>
        <v>0.26800670016750416</v>
      </c>
    </row>
    <row r="38" spans="1:39" x14ac:dyDescent="0.25">
      <c r="A38" s="117">
        <v>37990</v>
      </c>
      <c r="B38" s="121" t="e">
        <f>VLOOKUP(A38,Sheet3!$B$2:$F$302,1,FALSE)</f>
        <v>#N/A</v>
      </c>
      <c r="E38" s="119">
        <f>IFERROR(F24,NA())</f>
        <v>0.66666666666666663</v>
      </c>
      <c r="F38" s="119">
        <f>IFERROR(K24,NA())</f>
        <v>0.61904761904761907</v>
      </c>
      <c r="G38" s="119">
        <f>IFERROR(P24,NA())</f>
        <v>0.42857142857142855</v>
      </c>
      <c r="H38" s="119">
        <f>IFERROR(U24,NA())</f>
        <v>0.61904761904761907</v>
      </c>
      <c r="I38" s="119">
        <f>Z24</f>
        <v>0.47619047619047616</v>
      </c>
      <c r="J38" s="119">
        <f>AE24</f>
        <v>0.47619047619047616</v>
      </c>
      <c r="K38" s="119">
        <f>AJ24</f>
        <v>0.33333333333333331</v>
      </c>
      <c r="L38" s="119">
        <f>AO24</f>
        <v>0.38095238095238093</v>
      </c>
      <c r="M38" s="119">
        <f>AT24</f>
        <v>0.47619047619047616</v>
      </c>
      <c r="N38" s="119">
        <f>AY24</f>
        <v>0.61904761904761907</v>
      </c>
      <c r="O38" s="119">
        <f>BD24</f>
        <v>0.38095238095238093</v>
      </c>
      <c r="P38" s="119">
        <f>BI24</f>
        <v>0.66666666666666663</v>
      </c>
      <c r="R38" s="116" t="s">
        <v>44</v>
      </c>
      <c r="S38" s="117">
        <f t="shared" si="27"/>
        <v>40695</v>
      </c>
      <c r="T38" s="119">
        <f t="shared" si="26"/>
        <v>-0.17376830892143807</v>
      </c>
      <c r="U38" s="119">
        <f t="shared" si="28"/>
        <v>-0.17376830892143807</v>
      </c>
      <c r="V38" s="116">
        <v>2</v>
      </c>
      <c r="W38" s="116" t="s">
        <v>36</v>
      </c>
      <c r="X38" s="123">
        <f>F38</f>
        <v>0.61904761904761907</v>
      </c>
      <c r="Y38" s="124">
        <f>RANK(X38,$X$37:$X$48,0)+COUNTIF($X$37:X38,X38)-1</f>
        <v>3</v>
      </c>
      <c r="Z38" s="118" t="str">
        <f t="shared" ref="Z38:AA48" si="29">W38</f>
        <v>February</v>
      </c>
      <c r="AA38" s="123">
        <f t="shared" si="29"/>
        <v>0.61904761904761907</v>
      </c>
      <c r="AB38" s="117" t="str">
        <f t="shared" ref="AB38:AB48" si="30">VLOOKUP(V38,$Y$37:$AA$48,2,FALSE)</f>
        <v>December</v>
      </c>
      <c r="AC38" s="123">
        <f t="shared" ref="AC38:AC48" si="31">VLOOKUP(V38,$Y$37:$AA$48,3,FALSE)</f>
        <v>0.66666666666666663</v>
      </c>
      <c r="AE38" s="117">
        <f t="shared" ref="AE38:AE57" si="32">S28</f>
        <v>44348</v>
      </c>
      <c r="AF38" s="119">
        <f t="shared" ref="AF38:AF57" si="33">T28</f>
        <v>-0.11636636636636637</v>
      </c>
      <c r="AG38" s="120">
        <f>RANK(AF38,$AF$37:$AF$57,0)+COUNTIF($AF$37:AF38,AF38)-1</f>
        <v>17</v>
      </c>
      <c r="AH38" s="116">
        <v>2</v>
      </c>
      <c r="AI38" s="116">
        <f t="shared" ref="AI38:AI57" si="34">AG38</f>
        <v>17</v>
      </c>
      <c r="AJ38" s="117">
        <f t="shared" ref="AJ38:AJ57" si="35">AE38</f>
        <v>44348</v>
      </c>
      <c r="AK38" s="119">
        <f t="shared" ref="AK38:AK57" si="36">AF38</f>
        <v>-0.11636636636636637</v>
      </c>
      <c r="AL38" s="117">
        <f t="shared" ref="AL38:AL57" si="37">IFERROR(VLOOKUP(AH38,$AI$37:$AK$57,2,FALSE),"")</f>
        <v>42156</v>
      </c>
      <c r="AM38" s="119">
        <f t="shared" ref="AM38:AM57" si="38">IFERROR(VLOOKUP(AH38,$AI$37:$AK$57,3,FALSE),"")</f>
        <v>0.23109843081312412</v>
      </c>
    </row>
    <row r="39" spans="1:39" x14ac:dyDescent="0.25">
      <c r="A39" s="117">
        <v>37991</v>
      </c>
      <c r="B39" s="121" t="e">
        <f>VLOOKUP(A39,Sheet3!$B$2:$F$302,1,FALSE)</f>
        <v>#N/A</v>
      </c>
      <c r="E39" s="119">
        <f t="shared" ref="E39:E59" si="39">IFERROR(E1,"")</f>
        <v>4.5075125208681135E-2</v>
      </c>
      <c r="F39" s="119">
        <f t="shared" ref="F39:F59" si="40">IFERROR(J1,"")</f>
        <v>0.10343450479233227</v>
      </c>
      <c r="G39" s="119">
        <f t="shared" ref="G39:G59" si="41">IFERROR(O1,"")</f>
        <v>7.8501980554555276E-2</v>
      </c>
      <c r="H39" s="119">
        <f>IFERROR(T1,"")</f>
        <v>8.6840347361389444E-2</v>
      </c>
      <c r="I39" s="119">
        <f>IFERROR(Y1,"")</f>
        <v>-6.3975155279503107E-2</v>
      </c>
      <c r="J39" s="119">
        <f>IFERROR(AD1,"")</f>
        <v>-0.17777777777777778</v>
      </c>
      <c r="K39" s="119">
        <f>IFERROR(AI1,"")</f>
        <v>-8.0000000000000002E-3</v>
      </c>
      <c r="L39" s="119">
        <f>IFERROR(AN1,"")</f>
        <v>7.4949899799599193E-2</v>
      </c>
      <c r="M39" s="119">
        <f>IFERROR(AS1,"")</f>
        <v>1.1194029850746268E-2</v>
      </c>
      <c r="N39" s="119">
        <f>IFERROR(AX1,"")</f>
        <v>1.6911764705882352E-2</v>
      </c>
      <c r="O39" s="119">
        <f>IFERROR(BC1,"")</f>
        <v>-3.1930333817126268E-2</v>
      </c>
      <c r="P39" s="119">
        <f>IFERROR(BH1,"")</f>
        <v>1.7622797150356206E-2</v>
      </c>
      <c r="R39" s="116" t="s">
        <v>45</v>
      </c>
      <c r="S39" s="117">
        <f t="shared" si="27"/>
        <v>40330</v>
      </c>
      <c r="T39" s="119">
        <f t="shared" si="26"/>
        <v>4.1114982578397213E-2</v>
      </c>
      <c r="U39" s="119">
        <f t="shared" si="28"/>
        <v>4.1114982578397213E-2</v>
      </c>
      <c r="V39" s="116">
        <v>3</v>
      </c>
      <c r="W39" s="117" t="s">
        <v>37</v>
      </c>
      <c r="X39" s="123">
        <f>G38</f>
        <v>0.42857142857142855</v>
      </c>
      <c r="Y39" s="124">
        <f>RANK(X39,$X$37:$X$48,0)+COUNTIF($X$37:X39,X39)-1</f>
        <v>9</v>
      </c>
      <c r="Z39" s="118" t="str">
        <f t="shared" si="29"/>
        <v>March</v>
      </c>
      <c r="AA39" s="123">
        <f t="shared" si="29"/>
        <v>0.42857142857142855</v>
      </c>
      <c r="AB39" s="117" t="str">
        <f t="shared" si="30"/>
        <v>February</v>
      </c>
      <c r="AC39" s="123">
        <f t="shared" si="31"/>
        <v>0.61904761904761907</v>
      </c>
      <c r="AE39" s="117">
        <f t="shared" si="32"/>
        <v>43983</v>
      </c>
      <c r="AF39" s="119">
        <f t="shared" si="33"/>
        <v>7.6804915514592939E-2</v>
      </c>
      <c r="AG39" s="120">
        <f>RANK(AF39,$AF$37:$AF$57,0)+COUNTIF($AF$37:AF39,AF39)-1</f>
        <v>5</v>
      </c>
      <c r="AH39" s="116">
        <v>3</v>
      </c>
      <c r="AI39" s="116">
        <f t="shared" si="34"/>
        <v>5</v>
      </c>
      <c r="AJ39" s="117">
        <f t="shared" si="35"/>
        <v>43983</v>
      </c>
      <c r="AK39" s="119">
        <f t="shared" si="36"/>
        <v>7.6804915514592939E-2</v>
      </c>
      <c r="AL39" s="117">
        <f t="shared" si="37"/>
        <v>37410</v>
      </c>
      <c r="AM39" s="119">
        <f t="shared" si="38"/>
        <v>0.14858490566037735</v>
      </c>
    </row>
    <row r="40" spans="1:39" x14ac:dyDescent="0.25">
      <c r="A40" s="118"/>
      <c r="B40" s="117">
        <f>IFERROR(B35,IFERROR(B36,IFERROR(B37,IFERROR(B38,IFERROR(B39,B39)))))</f>
        <v>37988</v>
      </c>
      <c r="E40" s="119">
        <f t="shared" si="39"/>
        <v>0.12262698819907646</v>
      </c>
      <c r="F40" s="119">
        <f t="shared" si="40"/>
        <v>-2.7322404371584699E-3</v>
      </c>
      <c r="G40" s="119">
        <f t="shared" si="41"/>
        <v>2.0805065581184983E-2</v>
      </c>
      <c r="H40" s="119">
        <f>IFERROR(T2,"")</f>
        <v>0.1708695652173913</v>
      </c>
      <c r="I40" s="119">
        <f>IFERROR(Y2,"")</f>
        <v>-4.1240875912408756E-2</v>
      </c>
      <c r="J40" s="119">
        <f>IFERROR(AD2,"")</f>
        <v>-0.11636636636636637</v>
      </c>
      <c r="K40" s="119">
        <f>IFERROR(AI2,"")</f>
        <v>-8.3228247162673394E-2</v>
      </c>
      <c r="L40" s="119">
        <f>IFERROR(AN2,"")</f>
        <v>-1.9724770642201836E-2</v>
      </c>
      <c r="M40" s="119">
        <f>IFERROR(AS2,"")</f>
        <v>3.7400654511453952E-3</v>
      </c>
      <c r="N40" s="119">
        <f>IFERROR(AX2,"")</f>
        <v>5.8686539357242662E-2</v>
      </c>
      <c r="O40" s="119">
        <f>IFERROR(BC2,"")</f>
        <v>-8.8028169014084509E-4</v>
      </c>
      <c r="P40" s="119">
        <f>IFERROR(BH2,"")</f>
        <v>4.3076923076923075E-2</v>
      </c>
      <c r="S40" s="117">
        <f t="shared" si="27"/>
        <v>39965</v>
      </c>
      <c r="T40" s="119">
        <f t="shared" si="26"/>
        <v>-0.15428900402993667</v>
      </c>
      <c r="U40" s="119">
        <f t="shared" si="28"/>
        <v>-0.15428900402993667</v>
      </c>
      <c r="V40" s="116">
        <v>4</v>
      </c>
      <c r="W40" s="117" t="s">
        <v>38</v>
      </c>
      <c r="X40" s="123">
        <f>H38</f>
        <v>0.61904761904761907</v>
      </c>
      <c r="Y40" s="124">
        <f>RANK(X40,$X$37:$X$48,0)+COUNTIF($X$37:X40,X40)-1</f>
        <v>4</v>
      </c>
      <c r="Z40" s="118" t="str">
        <f t="shared" si="29"/>
        <v>April</v>
      </c>
      <c r="AA40" s="123">
        <f t="shared" si="29"/>
        <v>0.61904761904761907</v>
      </c>
      <c r="AB40" s="117" t="str">
        <f t="shared" si="30"/>
        <v>April</v>
      </c>
      <c r="AC40" s="123">
        <f t="shared" si="31"/>
        <v>0.61904761904761907</v>
      </c>
      <c r="AE40" s="117">
        <f t="shared" si="32"/>
        <v>43619</v>
      </c>
      <c r="AF40" s="119">
        <f t="shared" si="33"/>
        <v>1.2316715542521995E-2</v>
      </c>
      <c r="AG40" s="120">
        <f>RANK(AF40,$AF$37:$AF$57,0)+COUNTIF($AF$37:AF40,AF40)-1</f>
        <v>10</v>
      </c>
      <c r="AH40" s="116">
        <v>4</v>
      </c>
      <c r="AI40" s="116">
        <f t="shared" si="34"/>
        <v>10</v>
      </c>
      <c r="AJ40" s="117">
        <f t="shared" si="35"/>
        <v>43619</v>
      </c>
      <c r="AK40" s="119">
        <f t="shared" si="36"/>
        <v>1.2316715542521995E-2</v>
      </c>
      <c r="AL40" s="117">
        <f t="shared" si="37"/>
        <v>41061</v>
      </c>
      <c r="AM40" s="119">
        <f t="shared" si="38"/>
        <v>0.13805468399820708</v>
      </c>
    </row>
    <row r="41" spans="1:39" x14ac:dyDescent="0.25">
      <c r="A41" s="117">
        <v>37622</v>
      </c>
      <c r="B41" s="121" t="e">
        <f>VLOOKUP(A41,Sheet1!$B$2:$F$302,1,FALSE)</f>
        <v>#N/A</v>
      </c>
      <c r="E41" s="119">
        <f t="shared" si="39"/>
        <v>-1.6763378465506126E-2</v>
      </c>
      <c r="F41" s="119">
        <f t="shared" si="40"/>
        <v>-3.2194480946123524E-2</v>
      </c>
      <c r="G41" s="119">
        <f t="shared" si="41"/>
        <v>-7.4677528852681599E-2</v>
      </c>
      <c r="H41" s="119">
        <f t="shared" ref="H41:H59" si="42">IFERROR(T3,"")</f>
        <v>-6.2271062271062272E-2</v>
      </c>
      <c r="I41" s="119">
        <f t="shared" ref="I41:I59" si="43">IFERROR(Y3,"")</f>
        <v>1.9561815336463225E-2</v>
      </c>
      <c r="J41" s="119">
        <f t="shared" ref="J41:J59" si="44">IFERROR(AD3,"")</f>
        <v>7.6804915514592939E-2</v>
      </c>
      <c r="K41" s="119">
        <f t="shared" ref="K41:K59" si="45">IFERROR(AI3,"")</f>
        <v>-6.5714285714285711E-2</v>
      </c>
      <c r="L41" s="119">
        <f t="shared" ref="L41:L59" si="46">IFERROR(AN3,"")</f>
        <v>9.7392638036809823E-2</v>
      </c>
      <c r="M41" s="119">
        <f t="shared" ref="M41:M59" si="47">IFERROR(AS3,"")</f>
        <v>6.3859649122807019E-2</v>
      </c>
      <c r="N41" s="119">
        <f t="shared" ref="N41:N59" si="48">IFERROR(AX3,"")</f>
        <v>5.1451187335092345E-2</v>
      </c>
      <c r="O41" s="119">
        <f t="shared" ref="O41:O59" si="49">IFERROR(BC3,"")</f>
        <v>7.575757575757576E-2</v>
      </c>
      <c r="P41" s="119">
        <f t="shared" ref="P41:P59" si="50">IFERROR(BH3,"")</f>
        <v>0.13481828839390386</v>
      </c>
      <c r="S41" s="117">
        <f t="shared" si="27"/>
        <v>39601</v>
      </c>
      <c r="T41" s="119">
        <f t="shared" si="26"/>
        <v>0.26800670016750416</v>
      </c>
      <c r="U41" s="119">
        <f t="shared" si="28"/>
        <v>0.26800670016750416</v>
      </c>
      <c r="V41" s="116">
        <v>5</v>
      </c>
      <c r="W41" s="117" t="s">
        <v>27</v>
      </c>
      <c r="X41" s="123">
        <f>I38</f>
        <v>0.47619047619047616</v>
      </c>
      <c r="Y41" s="124">
        <f>RANK(X41,$X$37:$X$48,0)+COUNTIF($X$37:X41,X41)-1</f>
        <v>6</v>
      </c>
      <c r="Z41" s="118" t="str">
        <f t="shared" si="29"/>
        <v>May</v>
      </c>
      <c r="AA41" s="123">
        <f t="shared" si="29"/>
        <v>0.47619047619047616</v>
      </c>
      <c r="AB41" s="117" t="str">
        <f t="shared" si="30"/>
        <v>October</v>
      </c>
      <c r="AC41" s="123">
        <f t="shared" si="31"/>
        <v>0.61904761904761907</v>
      </c>
      <c r="AE41" s="117">
        <f t="shared" si="32"/>
        <v>43252</v>
      </c>
      <c r="AF41" s="119">
        <f t="shared" si="33"/>
        <v>-5.7142857142857141E-2</v>
      </c>
      <c r="AG41" s="120">
        <f>RANK(AF41,$AF$37:$AF$57,0)+COUNTIF($AF$37:AF41,AF41)-1</f>
        <v>11</v>
      </c>
      <c r="AH41" s="116">
        <v>5</v>
      </c>
      <c r="AI41" s="116">
        <f t="shared" si="34"/>
        <v>11</v>
      </c>
      <c r="AJ41" s="117">
        <f t="shared" si="35"/>
        <v>43252</v>
      </c>
      <c r="AK41" s="119">
        <f t="shared" si="36"/>
        <v>-5.7142857142857141E-2</v>
      </c>
      <c r="AL41" s="117">
        <f t="shared" si="37"/>
        <v>43983</v>
      </c>
      <c r="AM41" s="119">
        <f t="shared" si="38"/>
        <v>7.6804915514592939E-2</v>
      </c>
    </row>
    <row r="42" spans="1:39" x14ac:dyDescent="0.25">
      <c r="A42" s="117">
        <v>37623</v>
      </c>
      <c r="B42" s="121">
        <f>VLOOKUP(A42,Sheet1!$B$2:$F$302,1,FALSE)</f>
        <v>37623</v>
      </c>
      <c r="E42" s="119">
        <f t="shared" si="39"/>
        <v>3.3311125916055963E-3</v>
      </c>
      <c r="F42" s="119">
        <f t="shared" si="40"/>
        <v>-1.5272244355909695E-2</v>
      </c>
      <c r="G42" s="119">
        <f t="shared" si="41"/>
        <v>-3.8435603506405937E-2</v>
      </c>
      <c r="H42" s="119">
        <f t="shared" si="42"/>
        <v>1.6830294530154277E-2</v>
      </c>
      <c r="I42" s="119">
        <f t="shared" si="43"/>
        <v>0.17793103448275863</v>
      </c>
      <c r="J42" s="119">
        <f t="shared" si="44"/>
        <v>1.2316715542521995E-2</v>
      </c>
      <c r="K42" s="119">
        <f t="shared" si="45"/>
        <v>-5.7471264367816091E-2</v>
      </c>
      <c r="L42" s="119">
        <f t="shared" si="46"/>
        <v>-0.10091185410334347</v>
      </c>
      <c r="M42" s="119">
        <f t="shared" si="47"/>
        <v>5.0067658998646819E-2</v>
      </c>
      <c r="N42" s="119">
        <f t="shared" si="48"/>
        <v>8.4033613445378148E-3</v>
      </c>
      <c r="O42" s="119">
        <f t="shared" si="49"/>
        <v>-2.0552344251766216E-2</v>
      </c>
      <c r="P42" s="119">
        <f t="shared" si="50"/>
        <v>1.6382699868938401E-2</v>
      </c>
      <c r="S42" s="117">
        <f t="shared" si="27"/>
        <v>39234</v>
      </c>
      <c r="T42" s="119">
        <f t="shared" si="26"/>
        <v>-0.10064102564102564</v>
      </c>
      <c r="U42" s="119">
        <f t="shared" si="28"/>
        <v>-0.10064102564102564</v>
      </c>
      <c r="V42" s="116">
        <v>6</v>
      </c>
      <c r="W42" s="117" t="s">
        <v>42</v>
      </c>
      <c r="X42" s="123">
        <f>J38</f>
        <v>0.47619047619047616</v>
      </c>
      <c r="Y42" s="124">
        <f>RANK(X42,$X$37:$X$48,0)+COUNTIF($X$37:X42,X42)-1</f>
        <v>7</v>
      </c>
      <c r="Z42" s="118" t="str">
        <f t="shared" si="29"/>
        <v>June</v>
      </c>
      <c r="AA42" s="123">
        <f t="shared" si="29"/>
        <v>0.47619047619047616</v>
      </c>
      <c r="AB42" s="117" t="str">
        <f t="shared" si="30"/>
        <v>May</v>
      </c>
      <c r="AC42" s="123">
        <f t="shared" si="31"/>
        <v>0.47619047619047616</v>
      </c>
      <c r="AE42" s="117">
        <f t="shared" si="32"/>
        <v>42887</v>
      </c>
      <c r="AF42" s="119">
        <f t="shared" si="33"/>
        <v>2.6262626262626262E-2</v>
      </c>
      <c r="AG42" s="120">
        <f>RANK(AF42,$AF$37:$AF$57,0)+COUNTIF($AF$37:AF42,AF42)-1</f>
        <v>9</v>
      </c>
      <c r="AH42" s="116">
        <v>6</v>
      </c>
      <c r="AI42" s="116">
        <f t="shared" si="34"/>
        <v>9</v>
      </c>
      <c r="AJ42" s="117">
        <f t="shared" si="35"/>
        <v>42887</v>
      </c>
      <c r="AK42" s="119">
        <f t="shared" si="36"/>
        <v>2.6262626262626262E-2</v>
      </c>
      <c r="AL42" s="117">
        <f t="shared" si="37"/>
        <v>38504</v>
      </c>
      <c r="AM42" s="119">
        <f t="shared" si="38"/>
        <v>4.7457627118644069E-2</v>
      </c>
    </row>
    <row r="43" spans="1:39" x14ac:dyDescent="0.25">
      <c r="A43" s="117">
        <v>37624</v>
      </c>
      <c r="B43" s="121" t="e">
        <f>VLOOKUP(A43,Sheet1!$B$2:$F$302,1,FALSE)</f>
        <v>#N/A</v>
      </c>
      <c r="E43" s="119">
        <f t="shared" si="39"/>
        <v>2.9181494661921707E-2</v>
      </c>
      <c r="F43" s="119">
        <f t="shared" si="40"/>
        <v>5.8905058905058906E-2</v>
      </c>
      <c r="G43" s="119">
        <f t="shared" si="41"/>
        <v>1.6382699868938401E-2</v>
      </c>
      <c r="H43" s="119">
        <f t="shared" si="42"/>
        <v>2.9543994861913937E-2</v>
      </c>
      <c r="I43" s="119">
        <f t="shared" si="43"/>
        <v>-1.7456359102244388E-2</v>
      </c>
      <c r="J43" s="119">
        <f t="shared" si="44"/>
        <v>-5.7142857142857141E-2</v>
      </c>
      <c r="K43" s="119">
        <f t="shared" si="45"/>
        <v>3.7583892617449662E-2</v>
      </c>
      <c r="L43" s="119">
        <f t="shared" si="46"/>
        <v>-5.5016181229773461E-2</v>
      </c>
      <c r="M43" s="119">
        <f t="shared" si="47"/>
        <v>-2.5307797537619699E-2</v>
      </c>
      <c r="N43" s="119">
        <f t="shared" si="48"/>
        <v>1.8220042046250877E-2</v>
      </c>
      <c r="O43" s="119">
        <f t="shared" si="49"/>
        <v>3.9917412250516177E-2</v>
      </c>
      <c r="P43" s="119">
        <f t="shared" si="50"/>
        <v>-2.2164276401564539E-2</v>
      </c>
      <c r="S43" s="117">
        <f t="shared" si="27"/>
        <v>38869</v>
      </c>
      <c r="T43" s="119">
        <f t="shared" si="26"/>
        <v>3.5820895522388062E-2</v>
      </c>
      <c r="U43" s="119">
        <f t="shared" si="28"/>
        <v>3.5820895522388062E-2</v>
      </c>
      <c r="V43" s="116">
        <v>7</v>
      </c>
      <c r="W43" s="116" t="s">
        <v>39</v>
      </c>
      <c r="X43" s="123">
        <f>K38</f>
        <v>0.33333333333333331</v>
      </c>
      <c r="Y43" s="124">
        <f>RANK(X43,$X$37:$X$48,0)+COUNTIF($X$37:X43,X43)-1</f>
        <v>12</v>
      </c>
      <c r="Z43" s="118" t="str">
        <f t="shared" si="29"/>
        <v>July</v>
      </c>
      <c r="AA43" s="123">
        <f t="shared" si="29"/>
        <v>0.33333333333333331</v>
      </c>
      <c r="AB43" s="117" t="str">
        <f t="shared" si="30"/>
        <v>June</v>
      </c>
      <c r="AC43" s="123">
        <f t="shared" si="31"/>
        <v>0.47619047619047616</v>
      </c>
      <c r="AE43" s="117">
        <f t="shared" si="32"/>
        <v>42522</v>
      </c>
      <c r="AF43" s="119">
        <f t="shared" si="33"/>
        <v>-8.1632653061224483E-2</v>
      </c>
      <c r="AG43" s="120">
        <f>RANK(AF43,$AF$37:$AF$57,0)+COUNTIF($AF$37:AF43,AF43)-1</f>
        <v>13</v>
      </c>
      <c r="AH43" s="116">
        <v>7</v>
      </c>
      <c r="AI43" s="116">
        <f t="shared" si="34"/>
        <v>13</v>
      </c>
      <c r="AJ43" s="117">
        <f t="shared" si="35"/>
        <v>42522</v>
      </c>
      <c r="AK43" s="119">
        <f t="shared" si="36"/>
        <v>-8.1632653061224483E-2</v>
      </c>
      <c r="AL43" s="117">
        <f t="shared" si="37"/>
        <v>40330</v>
      </c>
      <c r="AM43" s="119">
        <f t="shared" si="38"/>
        <v>4.1114982578397213E-2</v>
      </c>
    </row>
    <row r="44" spans="1:39" x14ac:dyDescent="0.25">
      <c r="A44" s="117">
        <v>37625</v>
      </c>
      <c r="B44" s="121" t="e">
        <f>VLOOKUP(A44,Sheet1!$B$2:$F$302,1,FALSE)</f>
        <v>#N/A</v>
      </c>
      <c r="E44" s="119">
        <f t="shared" si="39"/>
        <v>2.1291696238466998E-2</v>
      </c>
      <c r="F44" s="119">
        <f t="shared" si="40"/>
        <v>3.8194444444444448E-2</v>
      </c>
      <c r="G44" s="119">
        <f t="shared" si="41"/>
        <v>-2.3458445040214475E-2</v>
      </c>
      <c r="H44" s="119">
        <f t="shared" si="42"/>
        <v>2.050580997949419E-3</v>
      </c>
      <c r="I44" s="119">
        <f t="shared" si="43"/>
        <v>1.3458950201884253E-3</v>
      </c>
      <c r="J44" s="119">
        <f t="shared" si="44"/>
        <v>2.6262626262626262E-2</v>
      </c>
      <c r="K44" s="119">
        <f t="shared" si="45"/>
        <v>1.953125E-3</v>
      </c>
      <c r="L44" s="119">
        <f t="shared" si="46"/>
        <v>-6.5926892950391641E-2</v>
      </c>
      <c r="M44" s="119">
        <f t="shared" si="47"/>
        <v>-4.9019607843137254E-3</v>
      </c>
      <c r="N44" s="119">
        <f t="shared" si="48"/>
        <v>-2.5369978858350951E-2</v>
      </c>
      <c r="O44" s="119">
        <f t="shared" si="49"/>
        <v>2.8922631959508314E-2</v>
      </c>
      <c r="P44" s="119">
        <f t="shared" si="50"/>
        <v>-1.2667135819845179E-2</v>
      </c>
      <c r="S44" s="117">
        <f t="shared" si="27"/>
        <v>38504</v>
      </c>
      <c r="T44" s="119">
        <f t="shared" si="26"/>
        <v>4.7457627118644069E-2</v>
      </c>
      <c r="U44" s="119">
        <f t="shared" si="28"/>
        <v>4.7457627118644069E-2</v>
      </c>
      <c r="V44" s="116">
        <v>8</v>
      </c>
      <c r="W44" s="117" t="s">
        <v>40</v>
      </c>
      <c r="X44" s="123">
        <f>L38</f>
        <v>0.38095238095238093</v>
      </c>
      <c r="Y44" s="124">
        <f>RANK(X44,$X$37:$X$48,0)+COUNTIF($X$37:X44,X44)-1</f>
        <v>10</v>
      </c>
      <c r="Z44" s="118" t="str">
        <f t="shared" si="29"/>
        <v>August</v>
      </c>
      <c r="AA44" s="123">
        <f t="shared" si="29"/>
        <v>0.38095238095238093</v>
      </c>
      <c r="AB44" s="117" t="str">
        <f t="shared" si="30"/>
        <v>September</v>
      </c>
      <c r="AC44" s="123">
        <f t="shared" si="31"/>
        <v>0.47619047619047616</v>
      </c>
      <c r="AE44" s="117">
        <f t="shared" si="32"/>
        <v>42156</v>
      </c>
      <c r="AF44" s="119">
        <f t="shared" si="33"/>
        <v>0.23109843081312412</v>
      </c>
      <c r="AG44" s="120">
        <f>RANK(AF44,$AF$37:$AF$57,0)+COUNTIF($AF$37:AF44,AF44)-1</f>
        <v>2</v>
      </c>
      <c r="AH44" s="116">
        <v>8</v>
      </c>
      <c r="AI44" s="116">
        <f t="shared" si="34"/>
        <v>2</v>
      </c>
      <c r="AJ44" s="117">
        <f t="shared" si="35"/>
        <v>42156</v>
      </c>
      <c r="AK44" s="119">
        <f t="shared" si="36"/>
        <v>0.23109843081312412</v>
      </c>
      <c r="AL44" s="117">
        <f t="shared" si="37"/>
        <v>38869</v>
      </c>
      <c r="AM44" s="119">
        <f t="shared" si="38"/>
        <v>3.5820895522388062E-2</v>
      </c>
    </row>
    <row r="45" spans="1:39" x14ac:dyDescent="0.25">
      <c r="A45" s="117">
        <v>37626</v>
      </c>
      <c r="B45" s="121" t="e">
        <f>VLOOKUP(A45,Sheet1!$B$2:$F$302,1,FALSE)</f>
        <v>#N/A</v>
      </c>
      <c r="E45" s="119">
        <f t="shared" si="39"/>
        <v>3.4770514603616132E-2</v>
      </c>
      <c r="F45" s="119">
        <f t="shared" si="40"/>
        <v>-3.7735849056603772E-2</v>
      </c>
      <c r="G45" s="119">
        <f t="shared" si="41"/>
        <v>-1.5406162464985995E-2</v>
      </c>
      <c r="H45" s="119">
        <f t="shared" si="42"/>
        <v>0.11371712864250177</v>
      </c>
      <c r="I45" s="119">
        <f t="shared" si="43"/>
        <v>3.7155669442664956E-2</v>
      </c>
      <c r="J45" s="119">
        <f t="shared" si="44"/>
        <v>-8.1632653061224483E-2</v>
      </c>
      <c r="K45" s="119">
        <f t="shared" si="45"/>
        <v>-8.1714668452779637E-2</v>
      </c>
      <c r="L45" s="119">
        <f t="shared" si="46"/>
        <v>-7.4101247248716071E-2</v>
      </c>
      <c r="M45" s="119">
        <f t="shared" si="47"/>
        <v>6.7353407290015849E-2</v>
      </c>
      <c r="N45" s="119">
        <f t="shared" si="48"/>
        <v>5.5018587360594798E-2</v>
      </c>
      <c r="O45" s="119">
        <f t="shared" si="49"/>
        <v>-1.7618040873854827E-2</v>
      </c>
      <c r="P45" s="119">
        <f t="shared" si="50"/>
        <v>1.0043041606886656E-2</v>
      </c>
      <c r="S45" s="117">
        <f t="shared" si="27"/>
        <v>38139</v>
      </c>
      <c r="T45" s="119">
        <f t="shared" si="26"/>
        <v>-0.11735537190082644</v>
      </c>
      <c r="U45" s="119">
        <f t="shared" si="28"/>
        <v>-0.11735537190082644</v>
      </c>
      <c r="V45" s="116">
        <v>9</v>
      </c>
      <c r="W45" s="117" t="s">
        <v>41</v>
      </c>
      <c r="X45" s="123">
        <f>M38</f>
        <v>0.47619047619047616</v>
      </c>
      <c r="Y45" s="124">
        <f>RANK(X45,$X$37:$X$48,0)+COUNTIF($X$37:X45,X45)-1</f>
        <v>8</v>
      </c>
      <c r="Z45" s="118" t="str">
        <f t="shared" si="29"/>
        <v>September</v>
      </c>
      <c r="AA45" s="123">
        <f t="shared" si="29"/>
        <v>0.47619047619047616</v>
      </c>
      <c r="AB45" s="117" t="str">
        <f t="shared" si="30"/>
        <v>March</v>
      </c>
      <c r="AC45" s="123">
        <f t="shared" si="31"/>
        <v>0.42857142857142855</v>
      </c>
      <c r="AE45" s="117">
        <f t="shared" si="32"/>
        <v>41792</v>
      </c>
      <c r="AF45" s="119">
        <f t="shared" si="33"/>
        <v>-8.5483870967741932E-2</v>
      </c>
      <c r="AG45" s="120">
        <f>RANK(AF45,$AF$37:$AF$57,0)+COUNTIF($AF$37:AF45,AF45)-1</f>
        <v>14</v>
      </c>
      <c r="AH45" s="116">
        <v>9</v>
      </c>
      <c r="AI45" s="116">
        <f t="shared" si="34"/>
        <v>14</v>
      </c>
      <c r="AJ45" s="117">
        <f t="shared" si="35"/>
        <v>41792</v>
      </c>
      <c r="AK45" s="119">
        <f t="shared" si="36"/>
        <v>-8.5483870967741932E-2</v>
      </c>
      <c r="AL45" s="117">
        <f t="shared" si="37"/>
        <v>42887</v>
      </c>
      <c r="AM45" s="119">
        <f t="shared" si="38"/>
        <v>2.6262626262626262E-2</v>
      </c>
    </row>
    <row r="46" spans="1:39" x14ac:dyDescent="0.25">
      <c r="A46" s="118"/>
      <c r="B46" s="117">
        <f>IFERROR(B47,IFERROR(B48,IFERROR(B49,IFERROR(B50,IFERROR(B51,B51)))))</f>
        <v>37258</v>
      </c>
      <c r="E46" s="119">
        <f t="shared" si="39"/>
        <v>-6.6246056782334389E-2</v>
      </c>
      <c r="F46" s="119">
        <f t="shared" si="40"/>
        <v>6.3556457065584854E-2</v>
      </c>
      <c r="G46" s="119">
        <f t="shared" si="41"/>
        <v>-4.0790312300828552E-2</v>
      </c>
      <c r="H46" s="119">
        <f t="shared" si="42"/>
        <v>-2.8514588859416445E-2</v>
      </c>
      <c r="I46" s="119">
        <f t="shared" si="43"/>
        <v>-3.9617486338797817E-2</v>
      </c>
      <c r="J46" s="119">
        <f t="shared" si="44"/>
        <v>0.23109843081312412</v>
      </c>
      <c r="K46" s="119">
        <f t="shared" si="45"/>
        <v>-0.11182294700058241</v>
      </c>
      <c r="L46" s="119">
        <f t="shared" si="46"/>
        <v>-1.2500000000000001E-2</v>
      </c>
      <c r="M46" s="119">
        <f t="shared" si="47"/>
        <v>3.5380507343124167E-2</v>
      </c>
      <c r="N46" s="119">
        <f t="shared" si="48"/>
        <v>-1.4184397163120567E-2</v>
      </c>
      <c r="O46" s="119">
        <f t="shared" si="49"/>
        <v>-2.360655737704918E-2</v>
      </c>
      <c r="P46" s="119">
        <f t="shared" si="50"/>
        <v>-3.626595030221625E-2</v>
      </c>
      <c r="S46" s="117">
        <f t="shared" si="27"/>
        <v>37774</v>
      </c>
      <c r="T46" s="119">
        <f t="shared" si="26"/>
        <v>-8.0164439876670088E-2</v>
      </c>
      <c r="U46" s="119">
        <f t="shared" si="28"/>
        <v>-8.0164439876670088E-2</v>
      </c>
      <c r="V46" s="116">
        <v>10</v>
      </c>
      <c r="W46" s="116" t="s">
        <v>43</v>
      </c>
      <c r="X46" s="123">
        <f>N38</f>
        <v>0.61904761904761907</v>
      </c>
      <c r="Y46" s="124">
        <f>RANK(X46,$X$37:$X$48,0)+COUNTIF($X$37:X46,X46)-1</f>
        <v>5</v>
      </c>
      <c r="Z46" s="118" t="str">
        <f t="shared" si="29"/>
        <v>October</v>
      </c>
      <c r="AA46" s="123">
        <f t="shared" si="29"/>
        <v>0.61904761904761907</v>
      </c>
      <c r="AB46" s="117" t="str">
        <f t="shared" si="30"/>
        <v>August</v>
      </c>
      <c r="AC46" s="123">
        <f t="shared" si="31"/>
        <v>0.38095238095238093</v>
      </c>
      <c r="AE46" s="117">
        <f t="shared" si="32"/>
        <v>41428</v>
      </c>
      <c r="AF46" s="119">
        <f t="shared" si="33"/>
        <v>-9.5575221238938052E-2</v>
      </c>
      <c r="AG46" s="120">
        <f>RANK(AF46,$AF$37:$AF$57,0)+COUNTIF($AF$37:AF46,AF46)-1</f>
        <v>15</v>
      </c>
      <c r="AH46" s="116">
        <v>10</v>
      </c>
      <c r="AI46" s="116">
        <f t="shared" si="34"/>
        <v>15</v>
      </c>
      <c r="AJ46" s="117">
        <f t="shared" si="35"/>
        <v>41428</v>
      </c>
      <c r="AK46" s="119">
        <f t="shared" si="36"/>
        <v>-9.5575221238938052E-2</v>
      </c>
      <c r="AL46" s="117">
        <f t="shared" si="37"/>
        <v>43619</v>
      </c>
      <c r="AM46" s="119">
        <f t="shared" si="38"/>
        <v>1.2316715542521995E-2</v>
      </c>
    </row>
    <row r="47" spans="1:39" x14ac:dyDescent="0.25">
      <c r="A47" s="117">
        <v>37257</v>
      </c>
      <c r="B47" s="121" t="e">
        <f>VLOOKUP(A47,Sheet1!$B$2:$F$302,1,FALSE)</f>
        <v>#N/A</v>
      </c>
      <c r="E47" s="119">
        <f t="shared" si="39"/>
        <v>2.843601895734597E-2</v>
      </c>
      <c r="F47" s="119">
        <f t="shared" si="40"/>
        <v>6.9204152249134954E-2</v>
      </c>
      <c r="G47" s="119">
        <f t="shared" si="41"/>
        <v>8.0150618612157068E-2</v>
      </c>
      <c r="H47" s="119">
        <f t="shared" si="42"/>
        <v>3.4895314057826518E-2</v>
      </c>
      <c r="I47" s="119">
        <f t="shared" si="43"/>
        <v>-0.10086872586872588</v>
      </c>
      <c r="J47" s="119">
        <f t="shared" si="44"/>
        <v>-8.5483870967741932E-2</v>
      </c>
      <c r="K47" s="119">
        <f t="shared" si="45"/>
        <v>-0.13443396226415094</v>
      </c>
      <c r="L47" s="119">
        <f t="shared" si="46"/>
        <v>-5.4533060668029995E-3</v>
      </c>
      <c r="M47" s="119">
        <f t="shared" si="47"/>
        <v>-0.1169993117687543</v>
      </c>
      <c r="N47" s="119">
        <f t="shared" si="48"/>
        <v>0.17642466822794692</v>
      </c>
      <c r="O47" s="119">
        <f t="shared" si="49"/>
        <v>3.8050734312416554E-2</v>
      </c>
      <c r="P47" s="119">
        <f t="shared" si="50"/>
        <v>2.8497409326424871E-2</v>
      </c>
      <c r="S47" s="117">
        <f t="shared" si="27"/>
        <v>37410</v>
      </c>
      <c r="T47" s="119">
        <f t="shared" si="26"/>
        <v>0.14858490566037735</v>
      </c>
      <c r="U47" s="119">
        <f t="shared" si="28"/>
        <v>0.14858490566037735</v>
      </c>
      <c r="V47" s="116">
        <v>11</v>
      </c>
      <c r="W47" s="116" t="s">
        <v>44</v>
      </c>
      <c r="X47" s="123">
        <f>O38</f>
        <v>0.38095238095238093</v>
      </c>
      <c r="Y47" s="124">
        <f>RANK(X47,$X$37:$X$48,0)+COUNTIF($X$37:X47,X47)-1</f>
        <v>11</v>
      </c>
      <c r="Z47" s="118" t="str">
        <f t="shared" si="29"/>
        <v>November</v>
      </c>
      <c r="AA47" s="123">
        <f t="shared" si="29"/>
        <v>0.38095238095238093</v>
      </c>
      <c r="AB47" s="117" t="str">
        <f t="shared" si="30"/>
        <v>November</v>
      </c>
      <c r="AC47" s="123">
        <f t="shared" si="31"/>
        <v>0.38095238095238093</v>
      </c>
      <c r="AE47" s="117">
        <f t="shared" si="32"/>
        <v>41061</v>
      </c>
      <c r="AF47" s="119">
        <f t="shared" si="33"/>
        <v>0.13805468399820708</v>
      </c>
      <c r="AG47" s="120">
        <f>RANK(AF47,$AF$37:$AF$57,0)+COUNTIF($AF$37:AF47,AF47)-1</f>
        <v>4</v>
      </c>
      <c r="AH47" s="116">
        <v>11</v>
      </c>
      <c r="AI47" s="116">
        <f t="shared" si="34"/>
        <v>4</v>
      </c>
      <c r="AJ47" s="117">
        <f t="shared" si="35"/>
        <v>41061</v>
      </c>
      <c r="AK47" s="119">
        <f t="shared" si="36"/>
        <v>0.13805468399820708</v>
      </c>
      <c r="AL47" s="117">
        <f t="shared" si="37"/>
        <v>43252</v>
      </c>
      <c r="AM47" s="119">
        <f t="shared" si="38"/>
        <v>-5.7142857142857141E-2</v>
      </c>
    </row>
    <row r="48" spans="1:39" x14ac:dyDescent="0.25">
      <c r="A48" s="117">
        <v>37258</v>
      </c>
      <c r="B48" s="121">
        <f>VLOOKUP(A48,Sheet1!$B$2:$F$302,1,FALSE)</f>
        <v>37258</v>
      </c>
      <c r="E48" s="119">
        <f t="shared" si="39"/>
        <v>4.8495575221238936E-2</v>
      </c>
      <c r="F48" s="119">
        <f t="shared" si="40"/>
        <v>-4.9645390070921988E-2</v>
      </c>
      <c r="G48" s="119">
        <f t="shared" si="41"/>
        <v>-1.1727078891257996E-2</v>
      </c>
      <c r="H48" s="119">
        <f t="shared" si="42"/>
        <v>-4.2709867452135494E-2</v>
      </c>
      <c r="I48" s="119">
        <f t="shared" si="43"/>
        <v>-0.12326120556414219</v>
      </c>
      <c r="J48" s="119">
        <f t="shared" si="44"/>
        <v>-9.5575221238938052E-2</v>
      </c>
      <c r="K48" s="119">
        <f t="shared" si="45"/>
        <v>-5.4760730143068571E-2</v>
      </c>
      <c r="L48" s="119">
        <f t="shared" si="46"/>
        <v>6.2630480167014616E-3</v>
      </c>
      <c r="M48" s="119">
        <f t="shared" si="47"/>
        <v>-0.10081466395112017</v>
      </c>
      <c r="N48" s="119">
        <f t="shared" si="48"/>
        <v>-2.9461756373937678E-2</v>
      </c>
      <c r="O48" s="119">
        <f t="shared" si="49"/>
        <v>-7.5978959672706016E-3</v>
      </c>
      <c r="P48" s="119">
        <f t="shared" si="50"/>
        <v>-1.7740981667652277E-3</v>
      </c>
      <c r="S48" s="119"/>
      <c r="V48" s="116">
        <v>12</v>
      </c>
      <c r="W48" s="116" t="s">
        <v>45</v>
      </c>
      <c r="X48" s="123">
        <f>P38</f>
        <v>0.66666666666666663</v>
      </c>
      <c r="Y48" s="124">
        <f>RANK(X48,$X$37:$X$48,0)+COUNTIF($X$37:X48,X48)-1</f>
        <v>2</v>
      </c>
      <c r="Z48" s="118" t="str">
        <f t="shared" si="29"/>
        <v>December</v>
      </c>
      <c r="AA48" s="123">
        <f t="shared" si="29"/>
        <v>0.66666666666666663</v>
      </c>
      <c r="AB48" s="117" t="str">
        <f t="shared" si="30"/>
        <v>July</v>
      </c>
      <c r="AC48" s="123">
        <f t="shared" si="31"/>
        <v>0.33333333333333331</v>
      </c>
      <c r="AE48" s="117">
        <f t="shared" si="32"/>
        <v>40695</v>
      </c>
      <c r="AF48" s="119">
        <f t="shared" si="33"/>
        <v>-0.17376830892143807</v>
      </c>
      <c r="AG48" s="120">
        <f>RANK(AF48,$AF$37:$AF$57,0)+COUNTIF($AF$37:AF48,AF48)-1</f>
        <v>20</v>
      </c>
      <c r="AH48" s="116">
        <v>12</v>
      </c>
      <c r="AI48" s="116">
        <f t="shared" si="34"/>
        <v>20</v>
      </c>
      <c r="AJ48" s="117">
        <f t="shared" si="35"/>
        <v>40695</v>
      </c>
      <c r="AK48" s="119">
        <f t="shared" si="36"/>
        <v>-0.17376830892143807</v>
      </c>
      <c r="AL48" s="117">
        <f t="shared" si="37"/>
        <v>37774</v>
      </c>
      <c r="AM48" s="119">
        <f t="shared" si="38"/>
        <v>-8.0164439876670088E-2</v>
      </c>
    </row>
    <row r="49" spans="1:39" x14ac:dyDescent="0.25">
      <c r="A49" s="117">
        <v>37259</v>
      </c>
      <c r="B49" s="121" t="e">
        <f>VLOOKUP(A49,Sheet1!$B$2:$F$302,1,FALSE)</f>
        <v>#N/A</v>
      </c>
      <c r="E49" s="119">
        <f t="shared" si="39"/>
        <v>-3.4743202416918431E-2</v>
      </c>
      <c r="F49" s="119">
        <f t="shared" si="40"/>
        <v>2.9733959311424099E-2</v>
      </c>
      <c r="G49" s="119">
        <f t="shared" si="41"/>
        <v>-1.8292682926829267E-2</v>
      </c>
      <c r="H49" s="119">
        <f t="shared" si="42"/>
        <v>-2.3479599692070825E-2</v>
      </c>
      <c r="I49" s="119">
        <f t="shared" si="43"/>
        <v>-0.12143987341772151</v>
      </c>
      <c r="J49" s="119">
        <f t="shared" si="44"/>
        <v>0.13805468399820708</v>
      </c>
      <c r="K49" s="119">
        <f t="shared" si="45"/>
        <v>0.23932281646787226</v>
      </c>
      <c r="L49" s="119">
        <f t="shared" si="46"/>
        <v>-7.7543424317617869E-3</v>
      </c>
      <c r="M49" s="119">
        <f t="shared" si="47"/>
        <v>-5.7925879788227969E-2</v>
      </c>
      <c r="N49" s="119">
        <f t="shared" si="48"/>
        <v>-5.9191055573824397E-3</v>
      </c>
      <c r="O49" s="119">
        <f t="shared" si="49"/>
        <v>-3.639973527465255E-3</v>
      </c>
      <c r="P49" s="119">
        <f t="shared" si="50"/>
        <v>-7.6694214876033062E-2</v>
      </c>
      <c r="AE49" s="117">
        <f t="shared" si="32"/>
        <v>40330</v>
      </c>
      <c r="AF49" s="119">
        <f t="shared" si="33"/>
        <v>4.1114982578397213E-2</v>
      </c>
      <c r="AG49" s="120">
        <f>RANK(AF49,$AF$37:$AF$57,0)+COUNTIF($AF$37:AF49,AF49)-1</f>
        <v>7</v>
      </c>
      <c r="AH49" s="116">
        <v>13</v>
      </c>
      <c r="AI49" s="116">
        <f t="shared" si="34"/>
        <v>7</v>
      </c>
      <c r="AJ49" s="117">
        <f t="shared" si="35"/>
        <v>40330</v>
      </c>
      <c r="AK49" s="119">
        <f t="shared" si="36"/>
        <v>4.1114982578397213E-2</v>
      </c>
      <c r="AL49" s="117">
        <f t="shared" si="37"/>
        <v>42522</v>
      </c>
      <c r="AM49" s="119">
        <f t="shared" si="38"/>
        <v>-8.1632653061224483E-2</v>
      </c>
    </row>
    <row r="50" spans="1:39" x14ac:dyDescent="0.25">
      <c r="A50" s="117">
        <v>37260</v>
      </c>
      <c r="B50" s="121" t="e">
        <f>VLOOKUP(A50,Sheet1!$B$2:$F$302,1,FALSE)</f>
        <v>#N/A</v>
      </c>
      <c r="E50" s="119">
        <f t="shared" si="39"/>
        <v>5.3093812375249502E-2</v>
      </c>
      <c r="F50" s="119">
        <f t="shared" si="40"/>
        <v>0.10967741935483871</v>
      </c>
      <c r="G50" s="119">
        <f t="shared" si="41"/>
        <v>-5.0992470910335388E-2</v>
      </c>
      <c r="H50" s="119">
        <f t="shared" si="42"/>
        <v>3.6301369863013695E-2</v>
      </c>
      <c r="I50" s="119">
        <f t="shared" si="43"/>
        <v>-6.9744271006310192E-3</v>
      </c>
      <c r="J50" s="119">
        <f t="shared" si="44"/>
        <v>-0.17376830892143807</v>
      </c>
      <c r="K50" s="119">
        <f t="shared" si="45"/>
        <v>0.13539898132427844</v>
      </c>
      <c r="L50" s="119">
        <f t="shared" si="46"/>
        <v>0.14381520119225039</v>
      </c>
      <c r="M50" s="119">
        <f t="shared" si="47"/>
        <v>-0.22650130548302871</v>
      </c>
      <c r="N50" s="119">
        <f t="shared" si="48"/>
        <v>9.6610169491525427E-2</v>
      </c>
      <c r="O50" s="119">
        <f t="shared" si="49"/>
        <v>-5.9187620889748549E-2</v>
      </c>
      <c r="P50" s="119">
        <f t="shared" si="50"/>
        <v>6.2012320328542092E-2</v>
      </c>
      <c r="AE50" s="117">
        <f t="shared" si="32"/>
        <v>39965</v>
      </c>
      <c r="AF50" s="119">
        <f t="shared" si="33"/>
        <v>-0.15428900402993667</v>
      </c>
      <c r="AG50" s="120">
        <f>RANK(AF50,$AF$37:$AF$57,0)+COUNTIF($AF$37:AF50,AF50)-1</f>
        <v>19</v>
      </c>
      <c r="AH50" s="116">
        <v>14</v>
      </c>
      <c r="AI50" s="116">
        <f t="shared" si="34"/>
        <v>19</v>
      </c>
      <c r="AJ50" s="117">
        <f t="shared" si="35"/>
        <v>39965</v>
      </c>
      <c r="AK50" s="119">
        <f t="shared" si="36"/>
        <v>-0.15428900402993667</v>
      </c>
      <c r="AL50" s="117">
        <f t="shared" si="37"/>
        <v>41792</v>
      </c>
      <c r="AM50" s="119">
        <f t="shared" si="38"/>
        <v>-8.5483870967741932E-2</v>
      </c>
    </row>
    <row r="51" spans="1:39" x14ac:dyDescent="0.25">
      <c r="A51" s="117">
        <v>37261</v>
      </c>
      <c r="B51" s="121" t="e">
        <f>VLOOKUP(A51,Sheet1!$B$2:$F$302,1,FALSE)</f>
        <v>#N/A</v>
      </c>
      <c r="E51" s="119">
        <f t="shared" si="39"/>
        <v>-0.14251352976548406</v>
      </c>
      <c r="F51" s="119">
        <f t="shared" si="40"/>
        <v>9.1929824561403514E-2</v>
      </c>
      <c r="G51" s="119">
        <f t="shared" si="41"/>
        <v>-0.11311053984575835</v>
      </c>
      <c r="H51" s="119">
        <f t="shared" si="42"/>
        <v>8.6893555394641567E-2</v>
      </c>
      <c r="I51" s="119">
        <f t="shared" si="43"/>
        <v>-4.1388518024032039E-2</v>
      </c>
      <c r="J51" s="119">
        <f t="shared" si="44"/>
        <v>4.1114982578397213E-2</v>
      </c>
      <c r="K51" s="119">
        <f t="shared" si="45"/>
        <v>9.048257372654156E-2</v>
      </c>
      <c r="L51" s="119">
        <f t="shared" si="46"/>
        <v>8.3230579531442667E-2</v>
      </c>
      <c r="M51" s="119">
        <f t="shared" si="47"/>
        <v>0.12991452991452992</v>
      </c>
      <c r="N51" s="119">
        <f t="shared" si="48"/>
        <v>0.17635169277412835</v>
      </c>
      <c r="O51" s="119">
        <f t="shared" si="49"/>
        <v>-7.0085470085470086E-2</v>
      </c>
      <c r="P51" s="119">
        <f t="shared" si="50"/>
        <v>0.155188246097337</v>
      </c>
      <c r="AE51" s="117">
        <f t="shared" si="32"/>
        <v>39601</v>
      </c>
      <c r="AF51" s="119">
        <f t="shared" si="33"/>
        <v>0.26800670016750416</v>
      </c>
      <c r="AG51" s="120">
        <f>RANK(AF51,$AF$37:$AF$57,0)+COUNTIF($AF$37:AF51,AF51)-1</f>
        <v>1</v>
      </c>
      <c r="AH51" s="116">
        <v>15</v>
      </c>
      <c r="AI51" s="116">
        <f t="shared" si="34"/>
        <v>1</v>
      </c>
      <c r="AJ51" s="117">
        <f t="shared" si="35"/>
        <v>39601</v>
      </c>
      <c r="AK51" s="119">
        <f t="shared" si="36"/>
        <v>0.26800670016750416</v>
      </c>
      <c r="AL51" s="117">
        <f t="shared" si="37"/>
        <v>41428</v>
      </c>
      <c r="AM51" s="119">
        <f t="shared" si="38"/>
        <v>-9.5575221238938052E-2</v>
      </c>
    </row>
    <row r="52" spans="1:39" x14ac:dyDescent="0.25">
      <c r="A52" s="118"/>
      <c r="B52" s="117">
        <f>IFERROR(B53,IFERROR(B54,IFERROR(B55,IFERROR(B56,IFERROR(B57,B57)))))</f>
        <v>36893</v>
      </c>
      <c r="E52" s="119">
        <f t="shared" si="39"/>
        <v>-6.1881188118811881E-2</v>
      </c>
      <c r="F52" s="119">
        <f t="shared" si="40"/>
        <v>-5.0264550264550262E-2</v>
      </c>
      <c r="G52" s="119">
        <f t="shared" si="41"/>
        <v>0.13296011196641008</v>
      </c>
      <c r="H52" s="119">
        <f t="shared" si="42"/>
        <v>4.9813200498132005E-3</v>
      </c>
      <c r="I52" s="119">
        <f t="shared" si="43"/>
        <v>8.6550435865504358E-2</v>
      </c>
      <c r="J52" s="119">
        <f t="shared" si="44"/>
        <v>-0.15428900402993667</v>
      </c>
      <c r="K52" s="119">
        <f t="shared" si="45"/>
        <v>-4.1809458533241944E-2</v>
      </c>
      <c r="L52" s="119">
        <f t="shared" si="46"/>
        <v>-6.5864022662889515E-2</v>
      </c>
      <c r="M52" s="119">
        <f t="shared" si="47"/>
        <v>4.7981721249047982E-2</v>
      </c>
      <c r="N52" s="119">
        <f t="shared" si="48"/>
        <v>7.2527472527472533E-2</v>
      </c>
      <c r="O52" s="119">
        <f t="shared" si="49"/>
        <v>0.11256906077348067</v>
      </c>
      <c r="P52" s="119">
        <f t="shared" si="50"/>
        <v>3.4310667498440424E-2</v>
      </c>
      <c r="AE52" s="117">
        <f t="shared" si="32"/>
        <v>39234</v>
      </c>
      <c r="AF52" s="119">
        <f t="shared" si="33"/>
        <v>-0.10064102564102564</v>
      </c>
      <c r="AG52" s="120">
        <f>RANK(AF52,$AF$37:$AF$57,0)+COUNTIF($AF$37:AF52,AF52)-1</f>
        <v>16</v>
      </c>
      <c r="AH52" s="116">
        <v>16</v>
      </c>
      <c r="AI52" s="116">
        <f t="shared" si="34"/>
        <v>16</v>
      </c>
      <c r="AJ52" s="117">
        <f t="shared" si="35"/>
        <v>39234</v>
      </c>
      <c r="AK52" s="119">
        <f t="shared" si="36"/>
        <v>-0.10064102564102564</v>
      </c>
      <c r="AL52" s="117">
        <f t="shared" si="37"/>
        <v>39234</v>
      </c>
      <c r="AM52" s="119">
        <f t="shared" si="38"/>
        <v>-0.10064102564102564</v>
      </c>
    </row>
    <row r="53" spans="1:39" x14ac:dyDescent="0.25">
      <c r="A53" s="117">
        <v>36892</v>
      </c>
      <c r="B53" s="121" t="e">
        <f>VLOOKUP(A53,Sheet1!$B$2:$F$302,1,FALSE)</f>
        <v>#N/A</v>
      </c>
      <c r="E53" s="119">
        <f t="shared" si="39"/>
        <v>9.8630136986301367E-2</v>
      </c>
      <c r="F53" s="119">
        <f t="shared" si="40"/>
        <v>0.10636182902584493</v>
      </c>
      <c r="G53" s="119">
        <f t="shared" si="41"/>
        <v>2.0233812949640287E-2</v>
      </c>
      <c r="H53" s="119">
        <f t="shared" si="42"/>
        <v>7.3181419807186676E-2</v>
      </c>
      <c r="I53" s="119">
        <f t="shared" si="43"/>
        <v>-2.4022801302931596E-2</v>
      </c>
      <c r="J53" s="119">
        <f t="shared" si="44"/>
        <v>0.26800670016750416</v>
      </c>
      <c r="K53" s="119">
        <f t="shared" si="45"/>
        <v>-0.19215425531914893</v>
      </c>
      <c r="L53" s="119">
        <f t="shared" si="46"/>
        <v>-3.9408866995073892E-2</v>
      </c>
      <c r="M53" s="119">
        <f t="shared" si="47"/>
        <v>-0.15364583333333334</v>
      </c>
      <c r="N53" s="119">
        <f t="shared" si="48"/>
        <v>-0.18724696356275303</v>
      </c>
      <c r="O53" s="119">
        <f t="shared" si="49"/>
        <v>-0.12185929648241206</v>
      </c>
      <c r="P53" s="119">
        <f t="shared" si="50"/>
        <v>0.16285714285714287</v>
      </c>
      <c r="AE53" s="117">
        <f t="shared" si="32"/>
        <v>38869</v>
      </c>
      <c r="AF53" s="119">
        <f t="shared" si="33"/>
        <v>3.5820895522388062E-2</v>
      </c>
      <c r="AG53" s="120">
        <f>RANK(AF53,$AF$37:$AF$57,0)+COUNTIF($AF$37:AF53,AF53)-1</f>
        <v>8</v>
      </c>
      <c r="AH53" s="116">
        <v>17</v>
      </c>
      <c r="AI53" s="116">
        <f t="shared" si="34"/>
        <v>8</v>
      </c>
      <c r="AJ53" s="117">
        <f t="shared" si="35"/>
        <v>38869</v>
      </c>
      <c r="AK53" s="119">
        <f t="shared" si="36"/>
        <v>3.5820895522388062E-2</v>
      </c>
      <c r="AL53" s="117">
        <f t="shared" si="37"/>
        <v>44348</v>
      </c>
      <c r="AM53" s="119">
        <f t="shared" si="38"/>
        <v>-0.11636636636636637</v>
      </c>
    </row>
    <row r="54" spans="1:39" x14ac:dyDescent="0.25">
      <c r="A54" s="117">
        <v>36893</v>
      </c>
      <c r="B54" s="121">
        <f>VLOOKUP(A54,Sheet1!$B$2:$F$302,1,FALSE)</f>
        <v>36893</v>
      </c>
      <c r="E54" s="119">
        <f t="shared" si="39"/>
        <v>4.1237113402061855E-2</v>
      </c>
      <c r="F54" s="119">
        <f t="shared" si="40"/>
        <v>7.7303648732220162E-2</v>
      </c>
      <c r="G54" s="119">
        <f t="shared" si="41"/>
        <v>-0.1420389461626575</v>
      </c>
      <c r="H54" s="119">
        <f t="shared" si="42"/>
        <v>2.9411764705882353E-2</v>
      </c>
      <c r="I54" s="119">
        <f t="shared" si="43"/>
        <v>4.4846050870147258E-2</v>
      </c>
      <c r="J54" s="119">
        <f t="shared" si="44"/>
        <v>-0.10064102564102564</v>
      </c>
      <c r="K54" s="119">
        <f t="shared" si="45"/>
        <v>-2.4233784746970778E-2</v>
      </c>
      <c r="L54" s="119">
        <f t="shared" si="46"/>
        <v>-8.7463556851311956E-3</v>
      </c>
      <c r="M54" s="119">
        <f t="shared" si="47"/>
        <v>8.9051094890510954E-2</v>
      </c>
      <c r="N54" s="119">
        <f t="shared" si="48"/>
        <v>6.7024128686327079E-3</v>
      </c>
      <c r="O54" s="119">
        <f t="shared" si="49"/>
        <v>6.92410119840213E-2</v>
      </c>
      <c r="P54" s="119">
        <f t="shared" si="50"/>
        <v>0.13591022443890274</v>
      </c>
      <c r="AE54" s="117">
        <f t="shared" si="32"/>
        <v>38504</v>
      </c>
      <c r="AF54" s="119">
        <f t="shared" si="33"/>
        <v>4.7457627118644069E-2</v>
      </c>
      <c r="AG54" s="120">
        <f>RANK(AF54,$AF$37:$AF$57,0)+COUNTIF($AF$37:AF54,AF54)-1</f>
        <v>6</v>
      </c>
      <c r="AH54" s="116">
        <v>18</v>
      </c>
      <c r="AI54" s="116">
        <f t="shared" si="34"/>
        <v>6</v>
      </c>
      <c r="AJ54" s="117">
        <f t="shared" si="35"/>
        <v>38504</v>
      </c>
      <c r="AK54" s="119">
        <f t="shared" si="36"/>
        <v>4.7457627118644069E-2</v>
      </c>
      <c r="AL54" s="117">
        <f t="shared" si="37"/>
        <v>38139</v>
      </c>
      <c r="AM54" s="119">
        <f t="shared" si="38"/>
        <v>-0.11735537190082644</v>
      </c>
    </row>
    <row r="55" spans="1:39" x14ac:dyDescent="0.25">
      <c r="A55" s="117">
        <v>36894</v>
      </c>
      <c r="B55" s="121" t="e">
        <f>VLOOKUP(A55,Sheet1!$B$2:$F$302,1,FALSE)</f>
        <v>#N/A</v>
      </c>
      <c r="E55" s="119">
        <f t="shared" si="39"/>
        <v>1.6260162601626018E-2</v>
      </c>
      <c r="F55" s="119">
        <f t="shared" si="40"/>
        <v>9.6440872560275545E-2</v>
      </c>
      <c r="G55" s="119">
        <f t="shared" si="41"/>
        <v>-7.3606729758149319E-3</v>
      </c>
      <c r="H55" s="119">
        <f t="shared" si="42"/>
        <v>5.8448459086078638E-2</v>
      </c>
      <c r="I55" s="119">
        <f t="shared" si="43"/>
        <v>1.1066398390342052E-2</v>
      </c>
      <c r="J55" s="119">
        <f t="shared" si="44"/>
        <v>3.5820895522388062E-2</v>
      </c>
      <c r="K55" s="119">
        <f t="shared" si="45"/>
        <v>-3.0303030303030304E-2</v>
      </c>
      <c r="L55" s="119">
        <f t="shared" si="46"/>
        <v>-3.4079844206426485E-2</v>
      </c>
      <c r="M55" s="119">
        <f t="shared" si="47"/>
        <v>5.9535822401614528E-2</v>
      </c>
      <c r="N55" s="119">
        <f t="shared" si="48"/>
        <v>0.2184235517568851</v>
      </c>
      <c r="O55" s="119">
        <f t="shared" si="49"/>
        <v>0.21745908028059235</v>
      </c>
      <c r="P55" s="119">
        <f t="shared" si="50"/>
        <v>1.2828736369467607E-3</v>
      </c>
      <c r="AE55" s="117">
        <f t="shared" si="32"/>
        <v>38139</v>
      </c>
      <c r="AF55" s="119">
        <f t="shared" si="33"/>
        <v>-0.11735537190082644</v>
      </c>
      <c r="AG55" s="120">
        <f>RANK(AF55,$AF$37:$AF$57,0)+COUNTIF($AF$37:AF55,AF55)-1</f>
        <v>18</v>
      </c>
      <c r="AH55" s="116">
        <v>19</v>
      </c>
      <c r="AI55" s="116">
        <f t="shared" si="34"/>
        <v>18</v>
      </c>
      <c r="AJ55" s="117">
        <f t="shared" si="35"/>
        <v>38139</v>
      </c>
      <c r="AK55" s="119">
        <f t="shared" si="36"/>
        <v>-0.11735537190082644</v>
      </c>
      <c r="AL55" s="117">
        <f t="shared" si="37"/>
        <v>39965</v>
      </c>
      <c r="AM55" s="119">
        <f t="shared" si="38"/>
        <v>-0.15428900402993667</v>
      </c>
    </row>
    <row r="56" spans="1:39" x14ac:dyDescent="0.25">
      <c r="A56" s="117">
        <v>36895</v>
      </c>
      <c r="B56" s="121" t="e">
        <f>VLOOKUP(A56,Sheet1!$B$2:$F$302,1,FALSE)</f>
        <v>#N/A</v>
      </c>
      <c r="E56" s="119">
        <f t="shared" si="39"/>
        <v>-3.1941031941031942E-2</v>
      </c>
      <c r="F56" s="119">
        <f t="shared" si="40"/>
        <v>0.12927756653992395</v>
      </c>
      <c r="G56" s="119">
        <f t="shared" si="41"/>
        <v>-3.5107587768969425E-2</v>
      </c>
      <c r="H56" s="119">
        <f t="shared" si="42"/>
        <v>-1.1695906432748538E-3</v>
      </c>
      <c r="I56" s="119">
        <f t="shared" si="43"/>
        <v>5.9509918319719954E-2</v>
      </c>
      <c r="J56" s="119">
        <f t="shared" si="44"/>
        <v>4.7457627118644069E-2</v>
      </c>
      <c r="K56" s="119">
        <f t="shared" si="45"/>
        <v>6.5450643776824038E-2</v>
      </c>
      <c r="L56" s="119">
        <f t="shared" si="46"/>
        <v>-0.13400000000000001</v>
      </c>
      <c r="M56" s="119">
        <f t="shared" si="47"/>
        <v>-5.0808314087759814E-2</v>
      </c>
      <c r="N56" s="119">
        <f t="shared" si="48"/>
        <v>-4.38489646772229E-2</v>
      </c>
      <c r="O56" s="119">
        <f t="shared" si="49"/>
        <v>-4.4585987261146494E-2</v>
      </c>
      <c r="P56" s="119">
        <f t="shared" si="50"/>
        <v>0.14760638297872342</v>
      </c>
      <c r="AE56" s="117">
        <f t="shared" si="32"/>
        <v>37774</v>
      </c>
      <c r="AF56" s="119">
        <f t="shared" si="33"/>
        <v>-8.0164439876670088E-2</v>
      </c>
      <c r="AG56" s="120">
        <f>RANK(AF56,$AF$37:$AF$57,0)+COUNTIF($AF$37:AF56,AF56)-1</f>
        <v>12</v>
      </c>
      <c r="AH56" s="116">
        <v>20</v>
      </c>
      <c r="AI56" s="116">
        <f t="shared" si="34"/>
        <v>12</v>
      </c>
      <c r="AJ56" s="117">
        <f t="shared" si="35"/>
        <v>37774</v>
      </c>
      <c r="AK56" s="119">
        <f t="shared" si="36"/>
        <v>-8.0164439876670088E-2</v>
      </c>
      <c r="AL56" s="117">
        <f t="shared" si="37"/>
        <v>40695</v>
      </c>
      <c r="AM56" s="119">
        <f t="shared" si="38"/>
        <v>-0.17376830892143807</v>
      </c>
    </row>
    <row r="57" spans="1:39" x14ac:dyDescent="0.25">
      <c r="A57" s="117">
        <v>36896</v>
      </c>
      <c r="B57" s="121" t="e">
        <f>VLOOKUP(A57,Sheet1!$B$2:$F$302,1,FALSE)</f>
        <v>#N/A</v>
      </c>
      <c r="E57" s="119">
        <f t="shared" si="39"/>
        <v>0.12296747967479675</v>
      </c>
      <c r="F57" s="119">
        <f t="shared" si="40"/>
        <v>0.10282074613284804</v>
      </c>
      <c r="G57" s="119">
        <f t="shared" si="41"/>
        <v>5.6105610561056105E-2</v>
      </c>
      <c r="H57" s="119">
        <f t="shared" si="42"/>
        <v>-7.8186082877247844E-3</v>
      </c>
      <c r="I57" s="119">
        <f t="shared" si="43"/>
        <v>-6.3779527559055124E-2</v>
      </c>
      <c r="J57" s="119">
        <f t="shared" si="44"/>
        <v>-0.11735537190082644</v>
      </c>
      <c r="K57" s="119">
        <f t="shared" si="45"/>
        <v>-0.15622076707202995</v>
      </c>
      <c r="L57" s="119">
        <f t="shared" si="46"/>
        <v>5.432372505543237E-2</v>
      </c>
      <c r="M57" s="119">
        <f t="shared" si="47"/>
        <v>-0.13291139240506328</v>
      </c>
      <c r="N57" s="119">
        <f t="shared" si="48"/>
        <v>-1.4598540145985401E-2</v>
      </c>
      <c r="O57" s="119">
        <f t="shared" si="49"/>
        <v>-4.702970297029703E-2</v>
      </c>
      <c r="P57" s="119">
        <f t="shared" si="50"/>
        <v>3.6764705882352941E-3</v>
      </c>
      <c r="AE57" s="117">
        <f t="shared" si="32"/>
        <v>37410</v>
      </c>
      <c r="AF57" s="119">
        <f t="shared" si="33"/>
        <v>0.14858490566037735</v>
      </c>
      <c r="AG57" s="120">
        <f>RANK(AF57,$AF$37:$AF$57,0)+COUNTIF($AF$37:AF57,AF57)-1</f>
        <v>3</v>
      </c>
      <c r="AH57" s="116">
        <v>21</v>
      </c>
      <c r="AI57" s="116">
        <f t="shared" si="34"/>
        <v>3</v>
      </c>
      <c r="AJ57" s="117">
        <f t="shared" si="35"/>
        <v>37410</v>
      </c>
      <c r="AK57" s="119">
        <f t="shared" si="36"/>
        <v>0.14858490566037735</v>
      </c>
      <c r="AL57" s="117">
        <f t="shared" si="37"/>
        <v>44713</v>
      </c>
      <c r="AM57" s="119">
        <f t="shared" si="38"/>
        <v>-0.17777777777777778</v>
      </c>
    </row>
    <row r="58" spans="1:39" x14ac:dyDescent="0.25">
      <c r="A58" s="118"/>
      <c r="B58" s="117">
        <f>IFERROR(B59,IFERROR(B60,IFERROR(B61,IFERROR(B62,IFERROR(B63,B63)))))</f>
        <v>36528</v>
      </c>
      <c r="E58" s="119">
        <f t="shared" si="39"/>
        <v>1.0604453870625663E-2</v>
      </c>
      <c r="F58" s="119">
        <f t="shared" si="40"/>
        <v>-1.6859852476290831E-2</v>
      </c>
      <c r="G58" s="119">
        <f t="shared" si="41"/>
        <v>1.0683760683760684E-2</v>
      </c>
      <c r="H58" s="119">
        <f t="shared" si="42"/>
        <v>-2.1164021164021163E-2</v>
      </c>
      <c r="I58" s="119">
        <f t="shared" si="43"/>
        <v>5.735930735930736E-2</v>
      </c>
      <c r="J58" s="119">
        <f t="shared" si="44"/>
        <v>-8.0164439876670088E-2</v>
      </c>
      <c r="K58" s="119">
        <f t="shared" si="45"/>
        <v>-5.2513966480446927E-2</v>
      </c>
      <c r="L58" s="119">
        <f t="shared" si="46"/>
        <v>0.13898704358068315</v>
      </c>
      <c r="M58" s="119">
        <f t="shared" si="47"/>
        <v>-7.6519916142557654E-2</v>
      </c>
      <c r="N58" s="119">
        <f t="shared" si="48"/>
        <v>0.12258796821793416</v>
      </c>
      <c r="O58" s="119">
        <f t="shared" si="49"/>
        <v>1.1178861788617886E-2</v>
      </c>
      <c r="P58" s="119">
        <f t="shared" si="50"/>
        <v>-1.8943170488534396E-2</v>
      </c>
    </row>
    <row r="59" spans="1:39" x14ac:dyDescent="0.25">
      <c r="A59" s="117">
        <v>36526</v>
      </c>
      <c r="B59" s="121" t="e">
        <f>VLOOKUP(A59,Sheet1!$B$2:$F$302,1,FALSE)</f>
        <v>#N/A</v>
      </c>
      <c r="E59" s="119">
        <f t="shared" si="39"/>
        <v>-1.4354066985645933E-2</v>
      </c>
      <c r="F59" s="119">
        <f t="shared" si="40"/>
        <v>-2.551640340218712E-2</v>
      </c>
      <c r="G59" s="119">
        <f t="shared" si="41"/>
        <v>1.2500000000000001E-2</v>
      </c>
      <c r="H59" s="119">
        <f t="shared" si="42"/>
        <v>-9.876543209876543E-3</v>
      </c>
      <c r="I59" s="119">
        <f t="shared" si="43"/>
        <v>6.6002490660024907E-2</v>
      </c>
      <c r="J59" s="119">
        <f t="shared" si="44"/>
        <v>0.14858490566037735</v>
      </c>
      <c r="K59" s="119">
        <f t="shared" si="45"/>
        <v>5.1229508196721313E-2</v>
      </c>
      <c r="L59" s="119">
        <f t="shared" si="46"/>
        <v>3.875968992248062E-2</v>
      </c>
      <c r="M59" s="119">
        <f t="shared" si="47"/>
        <v>-6.3314711359404099E-2</v>
      </c>
      <c r="N59" s="119">
        <f t="shared" si="48"/>
        <v>-1.6881827209533268E-2</v>
      </c>
      <c r="O59" s="119">
        <f t="shared" si="49"/>
        <v>-3.0272452068617558E-2</v>
      </c>
      <c r="P59" s="119">
        <f t="shared" si="50"/>
        <v>-1.8730489073881373E-2</v>
      </c>
    </row>
    <row r="60" spans="1:39" x14ac:dyDescent="0.25">
      <c r="A60" s="117">
        <v>36527</v>
      </c>
      <c r="B60" s="121" t="e">
        <f>VLOOKUP(A60,Sheet1!$B$2:$F$302,1,FALSE)</f>
        <v>#N/A</v>
      </c>
    </row>
    <row r="61" spans="1:39" x14ac:dyDescent="0.25">
      <c r="A61" s="117">
        <v>36528</v>
      </c>
      <c r="B61" s="121">
        <f>VLOOKUP(A61,Sheet1!$B$2:$F$302,1,FALSE)</f>
        <v>36528</v>
      </c>
    </row>
    <row r="62" spans="1:39" x14ac:dyDescent="0.25">
      <c r="A62" s="117">
        <v>36529</v>
      </c>
      <c r="B62" s="121" t="e">
        <f>VLOOKUP(A62,Sheet1!$B$2:$F$302,1,FALSE)</f>
        <v>#N/A</v>
      </c>
    </row>
    <row r="63" spans="1:39" x14ac:dyDescent="0.25">
      <c r="A63" s="117">
        <v>36530</v>
      </c>
      <c r="B63" s="121" t="e">
        <f>VLOOKUP(A63,Sheet1!$B$2:$F$302,1,FALSE)</f>
        <v>#N/A</v>
      </c>
    </row>
  </sheetData>
  <sheetProtection algorithmName="SHA-512" hashValue="RCo03Fju2md2o+0Vks8c/t19qBlIKnF4uQpNqddyIMNX6mBAWDshbh1ZLmZmb1OPB4DJWdwj66+Aw0THXDcj8w==" saltValue="vbGfQmOYlhEKskPvHHyfcw==" spinCount="100000" sheet="1" objects="1" selectLockedCells="1" selectUnlockedCells="1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MainDisplay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2023-02-03T19:10:06Z</dcterms:modified>
</cp:coreProperties>
</file>