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360" yWindow="180" windowWidth="18240" windowHeight="11640"/>
  </bookViews>
  <sheets>
    <sheet name="Main" sheetId="2" r:id="rId1"/>
    <sheet name="GLE" sheetId="3" state="hidden" r:id="rId2"/>
    <sheet name="GF" sheetId="6" state="hidden" r:id="rId3"/>
    <sheet name="HE" sheetId="5" state="hidden" r:id="rId4"/>
  </sheets>
  <calcPr calcId="162913"/>
</workbook>
</file>

<file path=xl/calcChain.xml><?xml version="1.0" encoding="utf-8"?>
<calcChain xmlns="http://schemas.openxmlformats.org/spreadsheetml/2006/main">
  <c r="AW44" i="2" l="1"/>
  <c r="Q2" i="6"/>
  <c r="Q2" i="3"/>
  <c r="Q2" i="5"/>
  <c r="R2" i="6"/>
  <c r="R2" i="5"/>
  <c r="AU44" i="2"/>
  <c r="D32" i="2"/>
  <c r="P15" i="3" l="1"/>
  <c r="P15" i="6"/>
  <c r="P15" i="5"/>
  <c r="AW35" i="2"/>
  <c r="B32" i="2"/>
  <c r="U2" i="6"/>
  <c r="U2" i="5"/>
  <c r="T2" i="5"/>
  <c r="AJ2" i="6"/>
  <c r="S2" i="6"/>
  <c r="T2" i="6"/>
  <c r="AJ2" i="5"/>
  <c r="V4" i="2"/>
  <c r="W2" i="5"/>
  <c r="R2" i="3"/>
  <c r="S2" i="5"/>
  <c r="W2" i="6"/>
  <c r="V6" i="2"/>
  <c r="B31" i="2"/>
  <c r="AC2" i="5" l="1"/>
  <c r="AF2" i="5" s="1"/>
  <c r="AB2" i="5"/>
  <c r="AB2" i="6"/>
  <c r="AC2" i="6"/>
  <c r="AF2" i="6" s="1"/>
  <c r="B34" i="2"/>
  <c r="W10" i="2"/>
  <c r="B36" i="2"/>
  <c r="U2" i="3"/>
  <c r="S2" i="3"/>
  <c r="B4" i="2"/>
  <c r="C35" i="2"/>
  <c r="AJ2" i="3"/>
  <c r="AJ18" i="6"/>
  <c r="X2" i="6"/>
  <c r="S35" i="3"/>
  <c r="W8" i="2"/>
  <c r="B6" i="2"/>
  <c r="S36" i="3"/>
  <c r="V11" i="2"/>
  <c r="B35" i="2"/>
  <c r="V8" i="2"/>
  <c r="V10" i="2"/>
  <c r="C34" i="2"/>
  <c r="T2" i="3"/>
  <c r="W2" i="3"/>
  <c r="X2" i="5"/>
  <c r="AJ19" i="6"/>
  <c r="R36" i="5" l="1"/>
  <c r="R36" i="6"/>
  <c r="R36" i="3"/>
  <c r="B10" i="2"/>
  <c r="C8" i="2"/>
  <c r="B8" i="2"/>
  <c r="X2" i="3"/>
  <c r="C10" i="2"/>
  <c r="B11" i="2"/>
  <c r="AT35" i="2" l="1"/>
  <c r="A2" i="5"/>
  <c r="Q15" i="5"/>
  <c r="P2" i="5" s="1"/>
  <c r="R37" i="5"/>
  <c r="Q15" i="6"/>
  <c r="P2" i="6" s="1"/>
  <c r="A2" i="6"/>
  <c r="R37" i="6"/>
  <c r="A2" i="3"/>
  <c r="D13" i="3" s="1"/>
  <c r="Q15" i="3"/>
  <c r="R37" i="3"/>
  <c r="Q3" i="3"/>
  <c r="AU35" i="2"/>
  <c r="R3" i="3"/>
  <c r="Q3" i="6"/>
  <c r="R3" i="6"/>
  <c r="R3" i="5"/>
  <c r="Q3" i="5"/>
  <c r="AR35" i="2"/>
  <c r="P16" i="5" l="1"/>
  <c r="Q16" i="5" s="1"/>
  <c r="AW36" i="2"/>
  <c r="P16" i="6"/>
  <c r="P16" i="3"/>
  <c r="D13" i="5"/>
  <c r="W48" i="2" s="1"/>
  <c r="D13" i="6"/>
  <c r="W41" i="2" s="1"/>
  <c r="P2" i="3"/>
  <c r="AH2" i="5"/>
  <c r="B33" i="2" s="1"/>
  <c r="AI10" i="5"/>
  <c r="AH2" i="6"/>
  <c r="V7" i="2" s="1"/>
  <c r="AI10" i="6"/>
  <c r="AC2" i="3"/>
  <c r="AF2" i="3" s="1"/>
  <c r="AB2" i="3"/>
  <c r="W33" i="2"/>
  <c r="AT36" i="2"/>
  <c r="A3" i="5"/>
  <c r="R38" i="5"/>
  <c r="B2" i="5"/>
  <c r="C2" i="5" s="1"/>
  <c r="Q16" i="6"/>
  <c r="P3" i="6" s="1"/>
  <c r="A3" i="6"/>
  <c r="B2" i="6"/>
  <c r="C2" i="6" s="1"/>
  <c r="R38" i="6"/>
  <c r="Q16" i="3"/>
  <c r="P3" i="3" s="1"/>
  <c r="A3" i="3"/>
  <c r="R38" i="3"/>
  <c r="B2" i="3"/>
  <c r="C2" i="3" s="1"/>
  <c r="U3" i="6"/>
  <c r="Q4" i="6"/>
  <c r="AF41" i="2"/>
  <c r="AB41" i="2"/>
  <c r="AU36" i="2"/>
  <c r="W3" i="5"/>
  <c r="U3" i="3"/>
  <c r="R4" i="6"/>
  <c r="AB48" i="2"/>
  <c r="E32" i="2"/>
  <c r="E6" i="2"/>
  <c r="Q4" i="3"/>
  <c r="Z48" i="2"/>
  <c r="Y41" i="2"/>
  <c r="AJ3" i="5"/>
  <c r="S3" i="6"/>
  <c r="R4" i="3"/>
  <c r="AJ48" i="2"/>
  <c r="X6" i="2"/>
  <c r="AD33" i="2"/>
  <c r="T3" i="3"/>
  <c r="Q4" i="5"/>
  <c r="S3" i="5"/>
  <c r="T3" i="6"/>
  <c r="S3" i="3"/>
  <c r="R4" i="5"/>
  <c r="AJ41" i="2"/>
  <c r="AB33" i="2"/>
  <c r="U3" i="5"/>
  <c r="W3" i="6"/>
  <c r="W3" i="3"/>
  <c r="Z41" i="2"/>
  <c r="AD48" i="2"/>
  <c r="AJ33" i="2"/>
  <c r="T3" i="5"/>
  <c r="AJ3" i="6"/>
  <c r="AJ3" i="3"/>
  <c r="AD41" i="2"/>
  <c r="Y48" i="2"/>
  <c r="Z33" i="2"/>
  <c r="Y33" i="2"/>
  <c r="AF48" i="2"/>
  <c r="AR36" i="2"/>
  <c r="AB3" i="5" l="1"/>
  <c r="AC3" i="5"/>
  <c r="AF3" i="5" s="1"/>
  <c r="P17" i="5"/>
  <c r="Q17" i="5" s="1"/>
  <c r="P4" i="5" s="1"/>
  <c r="AW37" i="2"/>
  <c r="AB3" i="6"/>
  <c r="AC3" i="6"/>
  <c r="AF3" i="6" s="1"/>
  <c r="P17" i="3"/>
  <c r="Q17" i="3" s="1"/>
  <c r="P4" i="3" s="1"/>
  <c r="P17" i="6"/>
  <c r="Q17" i="6" s="1"/>
  <c r="P4" i="6" s="1"/>
  <c r="D14" i="6"/>
  <c r="W42" i="2" s="1"/>
  <c r="D14" i="5"/>
  <c r="W49" i="2" s="1"/>
  <c r="D14" i="3"/>
  <c r="W34" i="2" s="1"/>
  <c r="P3" i="5"/>
  <c r="AH3" i="5" s="1"/>
  <c r="E33" i="2" s="1"/>
  <c r="AH3" i="6"/>
  <c r="X7" i="2" s="1"/>
  <c r="AC3" i="3"/>
  <c r="AF3" i="3" s="1"/>
  <c r="AB3" i="3"/>
  <c r="AT37" i="2"/>
  <c r="A4" i="5"/>
  <c r="N2" i="5"/>
  <c r="J2" i="5"/>
  <c r="V8" i="5" s="1"/>
  <c r="F2" i="5"/>
  <c r="V4" i="5" s="1"/>
  <c r="M2" i="5"/>
  <c r="I2" i="5"/>
  <c r="V7" i="5" s="1"/>
  <c r="E2" i="5"/>
  <c r="V3" i="5" s="1"/>
  <c r="L2" i="5"/>
  <c r="V10" i="5" s="1"/>
  <c r="H2" i="5"/>
  <c r="V6" i="5" s="1"/>
  <c r="D2" i="5"/>
  <c r="V2" i="5" s="1"/>
  <c r="K2" i="5"/>
  <c r="V9" i="5" s="1"/>
  <c r="O2" i="5"/>
  <c r="G2" i="5"/>
  <c r="V5" i="5" s="1"/>
  <c r="R39" i="5"/>
  <c r="B3" i="5"/>
  <c r="C3" i="5" s="1"/>
  <c r="A4" i="6"/>
  <c r="R39" i="6"/>
  <c r="B3" i="6"/>
  <c r="C3" i="6" s="1"/>
  <c r="N2" i="6"/>
  <c r="J2" i="6"/>
  <c r="V8" i="6" s="1"/>
  <c r="F2" i="6"/>
  <c r="V4" i="6" s="1"/>
  <c r="M2" i="6"/>
  <c r="H2" i="6"/>
  <c r="V6" i="6" s="1"/>
  <c r="K2" i="6"/>
  <c r="V9" i="6" s="1"/>
  <c r="E2" i="6"/>
  <c r="V3" i="6" s="1"/>
  <c r="G2" i="6"/>
  <c r="V5" i="6" s="1"/>
  <c r="L2" i="6"/>
  <c r="V10" i="6" s="1"/>
  <c r="I2" i="6"/>
  <c r="V7" i="6" s="1"/>
  <c r="O2" i="6"/>
  <c r="D2" i="6"/>
  <c r="V2" i="6" s="1"/>
  <c r="A4" i="3"/>
  <c r="B3" i="3"/>
  <c r="C3" i="3" s="1"/>
  <c r="AH3" i="3"/>
  <c r="E7" i="2" s="1"/>
  <c r="AH2" i="3"/>
  <c r="B7" i="2" s="1"/>
  <c r="N2" i="3"/>
  <c r="J2" i="3"/>
  <c r="V8" i="3" s="1"/>
  <c r="F2" i="3"/>
  <c r="V4" i="3" s="1"/>
  <c r="M2" i="3"/>
  <c r="I2" i="3"/>
  <c r="V7" i="3" s="1"/>
  <c r="E2" i="3"/>
  <c r="V3" i="3" s="1"/>
  <c r="K2" i="3"/>
  <c r="V9" i="3" s="1"/>
  <c r="H2" i="3"/>
  <c r="V6" i="3" s="1"/>
  <c r="O2" i="3"/>
  <c r="G2" i="3"/>
  <c r="V5" i="3" s="1"/>
  <c r="L2" i="3"/>
  <c r="V10" i="3" s="1"/>
  <c r="D2" i="3"/>
  <c r="V2" i="3" s="1"/>
  <c r="R39" i="3"/>
  <c r="X3" i="3"/>
  <c r="X8" i="2"/>
  <c r="W4" i="3"/>
  <c r="F10" i="2"/>
  <c r="W4" i="6"/>
  <c r="Q5" i="6"/>
  <c r="X3" i="6"/>
  <c r="S4" i="5"/>
  <c r="X10" i="2"/>
  <c r="E34" i="2"/>
  <c r="Z6" i="2"/>
  <c r="R5" i="3"/>
  <c r="AH41" i="2"/>
  <c r="Y2" i="3"/>
  <c r="Y4" i="3"/>
  <c r="U4" i="5"/>
  <c r="U4" i="3"/>
  <c r="F34" i="2"/>
  <c r="T4" i="6"/>
  <c r="Q5" i="3"/>
  <c r="AF33" i="2"/>
  <c r="T4" i="5"/>
  <c r="T4" i="3"/>
  <c r="E35" i="2"/>
  <c r="S4" i="6"/>
  <c r="Q5" i="5"/>
  <c r="AU37" i="2"/>
  <c r="AH33" i="2"/>
  <c r="W4" i="5"/>
  <c r="E11" i="2"/>
  <c r="E36" i="2"/>
  <c r="AJ4" i="6"/>
  <c r="R5" i="5"/>
  <c r="AJ4" i="5"/>
  <c r="X11" i="2"/>
  <c r="AJ4" i="3"/>
  <c r="F8" i="2"/>
  <c r="F35" i="2"/>
  <c r="E10" i="2"/>
  <c r="R5" i="6"/>
  <c r="AR37" i="2"/>
  <c r="AK4" i="3"/>
  <c r="G32" i="2"/>
  <c r="Y8" i="2"/>
  <c r="S4" i="3"/>
  <c r="E8" i="2"/>
  <c r="U4" i="6"/>
  <c r="Y10" i="2"/>
  <c r="G6" i="2"/>
  <c r="X3" i="5"/>
  <c r="AH48" i="2"/>
  <c r="Y7" i="3"/>
  <c r="Z3" i="3"/>
  <c r="AK10" i="3"/>
  <c r="Y6" i="3"/>
  <c r="Y8" i="3"/>
  <c r="P18" i="5" l="1"/>
  <c r="AW38" i="2"/>
  <c r="AB4" i="6"/>
  <c r="AC4" i="6"/>
  <c r="AF4" i="6" s="1"/>
  <c r="P18" i="3"/>
  <c r="AB4" i="5"/>
  <c r="AC4" i="5"/>
  <c r="AF4" i="5" s="1"/>
  <c r="P18" i="6"/>
  <c r="Q18" i="6" s="1"/>
  <c r="P5" i="6" s="1"/>
  <c r="D15" i="6"/>
  <c r="W43" i="2" s="1"/>
  <c r="D15" i="5"/>
  <c r="W50" i="2" s="1"/>
  <c r="D15" i="3"/>
  <c r="W35" i="2" s="1"/>
  <c r="AI2" i="5"/>
  <c r="AI2" i="6"/>
  <c r="AH4" i="5"/>
  <c r="G33" i="2" s="1"/>
  <c r="AI3" i="5"/>
  <c r="AH4" i="6"/>
  <c r="Z7" i="2" s="1"/>
  <c r="AI3" i="6"/>
  <c r="AT38" i="2"/>
  <c r="AC4" i="3"/>
  <c r="AF4" i="3" s="1"/>
  <c r="AB4" i="3"/>
  <c r="A5" i="5"/>
  <c r="Q18" i="5"/>
  <c r="P5" i="5" s="1"/>
  <c r="B4" i="5"/>
  <c r="C4" i="5" s="1"/>
  <c r="N3" i="5"/>
  <c r="J3" i="5"/>
  <c r="F3" i="5"/>
  <c r="M3" i="5"/>
  <c r="I3" i="5"/>
  <c r="E3" i="5"/>
  <c r="L3" i="5"/>
  <c r="H3" i="5"/>
  <c r="D3" i="5"/>
  <c r="G3" i="5"/>
  <c r="O3" i="5"/>
  <c r="K3" i="5"/>
  <c r="R40" i="5"/>
  <c r="A5" i="6"/>
  <c r="N3" i="6"/>
  <c r="J3" i="6"/>
  <c r="F3" i="6"/>
  <c r="O3" i="6"/>
  <c r="I3" i="6"/>
  <c r="D3" i="6"/>
  <c r="L3" i="6"/>
  <c r="G3" i="6"/>
  <c r="M3" i="6"/>
  <c r="H3" i="6"/>
  <c r="E3" i="6"/>
  <c r="K3" i="6"/>
  <c r="B4" i="6"/>
  <c r="C4" i="6" s="1"/>
  <c r="R40" i="6"/>
  <c r="AI2" i="3"/>
  <c r="Q18" i="3"/>
  <c r="P5" i="3" s="1"/>
  <c r="A5" i="3"/>
  <c r="R40" i="3"/>
  <c r="B4" i="3"/>
  <c r="C4" i="3" s="1"/>
  <c r="O3" i="3"/>
  <c r="N3" i="3"/>
  <c r="J3" i="3"/>
  <c r="F3" i="3"/>
  <c r="M3" i="3"/>
  <c r="I3" i="3"/>
  <c r="E3" i="3"/>
  <c r="G3" i="3"/>
  <c r="L3" i="3"/>
  <c r="D3" i="3"/>
  <c r="K3" i="3"/>
  <c r="H3" i="3"/>
  <c r="H8" i="2"/>
  <c r="H34" i="2"/>
  <c r="I32" i="2"/>
  <c r="AJ5" i="3"/>
  <c r="Z10" i="2"/>
  <c r="AJ49" i="2"/>
  <c r="Q6" i="6"/>
  <c r="AK5" i="6"/>
  <c r="Y6" i="6"/>
  <c r="AK5" i="3"/>
  <c r="G10" i="2"/>
  <c r="G36" i="2"/>
  <c r="U5" i="5"/>
  <c r="S5" i="3"/>
  <c r="AA8" i="2"/>
  <c r="T5" i="6"/>
  <c r="AK3" i="3"/>
  <c r="Z42" i="2"/>
  <c r="AB42" i="2"/>
  <c r="AK7" i="6"/>
  <c r="AK3" i="6"/>
  <c r="AK8" i="5"/>
  <c r="Y7" i="6"/>
  <c r="Y2" i="6"/>
  <c r="Y4" i="5"/>
  <c r="Z2" i="5"/>
  <c r="AK2" i="3"/>
  <c r="AF34" i="2"/>
  <c r="Z9" i="3"/>
  <c r="Z6" i="5"/>
  <c r="Z7" i="3"/>
  <c r="G8" i="2"/>
  <c r="U5" i="3"/>
  <c r="Z11" i="2"/>
  <c r="W5" i="6"/>
  <c r="AK6" i="3"/>
  <c r="AF42" i="2"/>
  <c r="AJ42" i="2"/>
  <c r="Z5" i="6"/>
  <c r="Z3" i="5"/>
  <c r="Y5" i="6"/>
  <c r="Y5" i="5"/>
  <c r="AK3" i="5"/>
  <c r="AK4" i="5"/>
  <c r="AK2" i="6"/>
  <c r="AR38" i="2"/>
  <c r="Y10" i="3"/>
  <c r="Z6" i="3"/>
  <c r="Y3" i="6"/>
  <c r="AK5" i="5"/>
  <c r="Z7" i="5"/>
  <c r="Z2" i="6"/>
  <c r="Y9" i="3"/>
  <c r="G11" i="2"/>
  <c r="W5" i="3"/>
  <c r="AA10" i="2"/>
  <c r="AB6" i="2"/>
  <c r="Q6" i="3"/>
  <c r="Y49" i="2"/>
  <c r="AF49" i="2"/>
  <c r="Z4" i="5"/>
  <c r="Z10" i="5"/>
  <c r="Y8" i="6"/>
  <c r="Y10" i="6"/>
  <c r="AK10" i="5"/>
  <c r="Y3" i="5"/>
  <c r="Z9" i="5"/>
  <c r="AK9" i="3"/>
  <c r="Z10" i="3"/>
  <c r="Z5" i="3"/>
  <c r="Z8" i="6"/>
  <c r="H10" i="2"/>
  <c r="X4" i="5"/>
  <c r="W5" i="5"/>
  <c r="I6" i="2"/>
  <c r="AJ5" i="6"/>
  <c r="R6" i="3"/>
  <c r="Y4" i="6"/>
  <c r="Y10" i="5"/>
  <c r="AD34" i="2"/>
  <c r="H35" i="2"/>
  <c r="AJ5" i="5"/>
  <c r="X4" i="6"/>
  <c r="R6" i="5"/>
  <c r="Y8" i="5"/>
  <c r="Z8" i="5"/>
  <c r="Y6" i="5"/>
  <c r="Z7" i="6"/>
  <c r="Y2" i="5"/>
  <c r="Z9" i="6"/>
  <c r="AK8" i="6"/>
  <c r="AJ34" i="2"/>
  <c r="Y34" i="2"/>
  <c r="Z8" i="3"/>
  <c r="AK7" i="5"/>
  <c r="Y7" i="5"/>
  <c r="Z10" i="6"/>
  <c r="Y5" i="3"/>
  <c r="G34" i="2"/>
  <c r="S5" i="5"/>
  <c r="T5" i="3"/>
  <c r="U5" i="6"/>
  <c r="X4" i="3"/>
  <c r="Q6" i="5"/>
  <c r="AK9" i="6"/>
  <c r="Z5" i="5"/>
  <c r="Y9" i="6"/>
  <c r="AK4" i="6"/>
  <c r="AK10" i="6"/>
  <c r="Z6" i="6"/>
  <c r="Y42" i="2"/>
  <c r="AK6" i="5"/>
  <c r="Z34" i="2"/>
  <c r="AB34" i="2"/>
  <c r="Z4" i="3"/>
  <c r="Y9" i="5"/>
  <c r="Z2" i="3"/>
  <c r="G35" i="2"/>
  <c r="T5" i="5"/>
  <c r="Z8" i="2"/>
  <c r="S5" i="6"/>
  <c r="AB49" i="2"/>
  <c r="R6" i="6"/>
  <c r="Z3" i="6"/>
  <c r="AU38" i="2"/>
  <c r="AK2" i="5"/>
  <c r="AD42" i="2"/>
  <c r="AK6" i="6"/>
  <c r="Z49" i="2"/>
  <c r="Z4" i="6"/>
  <c r="AK8" i="3"/>
  <c r="Y3" i="3"/>
  <c r="AK7" i="3"/>
  <c r="AD49" i="2"/>
  <c r="AK9" i="5"/>
  <c r="AB5" i="6" l="1"/>
  <c r="AC5" i="6"/>
  <c r="AF5" i="6" s="1"/>
  <c r="AW39" i="2"/>
  <c r="P19" i="5"/>
  <c r="AB5" i="5"/>
  <c r="AC5" i="5"/>
  <c r="AF5" i="5" s="1"/>
  <c r="P19" i="3"/>
  <c r="Q19" i="3" s="1"/>
  <c r="P6" i="3" s="1"/>
  <c r="AB5" i="3"/>
  <c r="AC5" i="3"/>
  <c r="AF5" i="3" s="1"/>
  <c r="P19" i="6"/>
  <c r="D16" i="6"/>
  <c r="W44" i="2" s="1"/>
  <c r="D16" i="5"/>
  <c r="W51" i="2" s="1"/>
  <c r="AD4" i="3"/>
  <c r="AG4" i="3" s="1"/>
  <c r="AA4" i="3"/>
  <c r="AD3" i="3"/>
  <c r="AG3" i="3" s="1"/>
  <c r="AA3" i="3"/>
  <c r="D16" i="3"/>
  <c r="W36" i="2" s="1"/>
  <c r="AD2" i="3"/>
  <c r="AG2" i="3" s="1"/>
  <c r="AA2" i="3"/>
  <c r="AD5" i="3"/>
  <c r="AG5" i="3" s="1"/>
  <c r="AA5" i="3"/>
  <c r="AD2" i="5"/>
  <c r="AG2" i="5" s="1"/>
  <c r="AA2" i="5"/>
  <c r="AD3" i="5"/>
  <c r="AG3" i="5" s="1"/>
  <c r="AA3" i="5"/>
  <c r="AD5" i="5"/>
  <c r="AG5" i="5" s="1"/>
  <c r="AA5" i="5"/>
  <c r="AD4" i="5"/>
  <c r="AG4" i="5" s="1"/>
  <c r="AA4" i="5"/>
  <c r="AH5" i="5"/>
  <c r="I33" i="2" s="1"/>
  <c r="AI4" i="5"/>
  <c r="AD2" i="6"/>
  <c r="AG2" i="6" s="1"/>
  <c r="AA2" i="6"/>
  <c r="AD5" i="6"/>
  <c r="AG5" i="6" s="1"/>
  <c r="AA5" i="6"/>
  <c r="AD4" i="6"/>
  <c r="AG4" i="6" s="1"/>
  <c r="AA4" i="6"/>
  <c r="AD3" i="6"/>
  <c r="AG3" i="6" s="1"/>
  <c r="AA3" i="6"/>
  <c r="AH5" i="6"/>
  <c r="AB7" i="2" s="1"/>
  <c r="AI4" i="6"/>
  <c r="AT39" i="2"/>
  <c r="Q19" i="5"/>
  <c r="P6" i="5" s="1"/>
  <c r="A6" i="5"/>
  <c r="R41" i="5"/>
  <c r="N4" i="5"/>
  <c r="J4" i="5"/>
  <c r="F4" i="5"/>
  <c r="M4" i="5"/>
  <c r="I4" i="5"/>
  <c r="E4" i="5"/>
  <c r="L4" i="5"/>
  <c r="H4" i="5"/>
  <c r="D4" i="5"/>
  <c r="G4" i="5"/>
  <c r="K4" i="5"/>
  <c r="B5" i="5"/>
  <c r="C5" i="5" s="1"/>
  <c r="Q19" i="6"/>
  <c r="P6" i="6" s="1"/>
  <c r="A6" i="6"/>
  <c r="R41" i="6"/>
  <c r="N4" i="6"/>
  <c r="J4" i="6"/>
  <c r="F4" i="6"/>
  <c r="K4" i="6"/>
  <c r="E4" i="6"/>
  <c r="M4" i="6"/>
  <c r="H4" i="6"/>
  <c r="I4" i="6"/>
  <c r="D4" i="6"/>
  <c r="L4" i="6"/>
  <c r="G4" i="6"/>
  <c r="B5" i="6"/>
  <c r="C5" i="6" s="1"/>
  <c r="A6" i="3"/>
  <c r="R41" i="3"/>
  <c r="K4" i="3"/>
  <c r="G4" i="3"/>
  <c r="J4" i="3"/>
  <c r="E4" i="3"/>
  <c r="N4" i="3"/>
  <c r="I4" i="3"/>
  <c r="D4" i="3"/>
  <c r="L4" i="3"/>
  <c r="H4" i="3"/>
  <c r="F4" i="3"/>
  <c r="M4" i="3"/>
  <c r="AH4" i="3"/>
  <c r="G7" i="2" s="1"/>
  <c r="AI3" i="3"/>
  <c r="B5" i="3"/>
  <c r="C5" i="3" s="1"/>
  <c r="I8" i="2"/>
  <c r="W6" i="3"/>
  <c r="AB8" i="2"/>
  <c r="W6" i="6"/>
  <c r="I36" i="2"/>
  <c r="Q7" i="3"/>
  <c r="AR39" i="2"/>
  <c r="I11" i="2"/>
  <c r="U6" i="3"/>
  <c r="X5" i="3"/>
  <c r="AD6" i="2"/>
  <c r="AB50" i="2"/>
  <c r="R7" i="3"/>
  <c r="AU39" i="2"/>
  <c r="AF35" i="2"/>
  <c r="AF50" i="2"/>
  <c r="AC10" i="2"/>
  <c r="Z43" i="2"/>
  <c r="U6" i="5"/>
  <c r="I10" i="2"/>
  <c r="T6" i="3"/>
  <c r="X5" i="6"/>
  <c r="U6" i="6"/>
  <c r="Y50" i="2"/>
  <c r="AH49" i="2"/>
  <c r="AD35" i="2"/>
  <c r="Q7" i="5"/>
  <c r="K32" i="2"/>
  <c r="X5" i="5"/>
  <c r="K6" i="2"/>
  <c r="AD50" i="2"/>
  <c r="AB43" i="2"/>
  <c r="AJ43" i="2"/>
  <c r="Y35" i="2"/>
  <c r="AD43" i="2"/>
  <c r="S6" i="6"/>
  <c r="AJ6" i="5"/>
  <c r="AB11" i="2"/>
  <c r="I35" i="2"/>
  <c r="R7" i="6"/>
  <c r="AB35" i="2"/>
  <c r="AJ35" i="2"/>
  <c r="W6" i="5"/>
  <c r="AJ6" i="3"/>
  <c r="AC8" i="2"/>
  <c r="T6" i="6"/>
  <c r="I34" i="2"/>
  <c r="Q7" i="6"/>
  <c r="AH42" i="2"/>
  <c r="AJ50" i="2"/>
  <c r="AH34" i="2"/>
  <c r="S6" i="5"/>
  <c r="J35" i="2"/>
  <c r="Z50" i="2"/>
  <c r="T6" i="5"/>
  <c r="J10" i="2"/>
  <c r="AB10" i="2"/>
  <c r="AJ6" i="6"/>
  <c r="J34" i="2"/>
  <c r="R7" i="5"/>
  <c r="AF43" i="2"/>
  <c r="Y43" i="2"/>
  <c r="Z35" i="2"/>
  <c r="J8" i="2"/>
  <c r="S6" i="3"/>
  <c r="AD6" i="5" l="1"/>
  <c r="AG6" i="5" s="1"/>
  <c r="AD6" i="6"/>
  <c r="AG6" i="6" s="1"/>
  <c r="AD6" i="3"/>
  <c r="AG6" i="3" s="1"/>
  <c r="AB6" i="3"/>
  <c r="AC6" i="3"/>
  <c r="AF6" i="3" s="1"/>
  <c r="AB6" i="5"/>
  <c r="AC6" i="5"/>
  <c r="AF6" i="5" s="1"/>
  <c r="P20" i="6"/>
  <c r="AA6" i="5"/>
  <c r="AB6" i="6"/>
  <c r="AC6" i="6"/>
  <c r="AF6" i="6" s="1"/>
  <c r="AW40" i="2"/>
  <c r="P20" i="5"/>
  <c r="P20" i="3"/>
  <c r="AA6" i="6"/>
  <c r="AA6" i="3"/>
  <c r="D17" i="6"/>
  <c r="W45" i="2" s="1"/>
  <c r="D17" i="5"/>
  <c r="W52" i="2" s="1"/>
  <c r="D17" i="3"/>
  <c r="W37" i="2" s="1"/>
  <c r="AH6" i="5"/>
  <c r="K33" i="2" s="1"/>
  <c r="AI5" i="5"/>
  <c r="AH6" i="6"/>
  <c r="AD7" i="2" s="1"/>
  <c r="AI5" i="6"/>
  <c r="AT40" i="2"/>
  <c r="Q20" i="5"/>
  <c r="P7" i="5" s="1"/>
  <c r="A7" i="5"/>
  <c r="B6" i="5"/>
  <c r="C6" i="5" s="1"/>
  <c r="K5" i="5"/>
  <c r="G5" i="5"/>
  <c r="J5" i="5"/>
  <c r="F5" i="5"/>
  <c r="M5" i="5"/>
  <c r="I5" i="5"/>
  <c r="E5" i="5"/>
  <c r="D5" i="5"/>
  <c r="L5" i="5"/>
  <c r="H5" i="5"/>
  <c r="R42" i="5"/>
  <c r="Q20" i="6"/>
  <c r="P7" i="6" s="1"/>
  <c r="A7" i="6"/>
  <c r="B6" i="6"/>
  <c r="C6" i="6" s="1"/>
  <c r="K5" i="6"/>
  <c r="G5" i="6"/>
  <c r="M5" i="6"/>
  <c r="H5" i="6"/>
  <c r="J5" i="6"/>
  <c r="E5" i="6"/>
  <c r="L5" i="6"/>
  <c r="F5" i="6"/>
  <c r="D5" i="6"/>
  <c r="I5" i="6"/>
  <c r="R42" i="6"/>
  <c r="Q20" i="3"/>
  <c r="P7" i="3" s="1"/>
  <c r="A7" i="3"/>
  <c r="R42" i="3"/>
  <c r="AH5" i="3"/>
  <c r="I7" i="2" s="1"/>
  <c r="AI4" i="3"/>
  <c r="L5" i="3"/>
  <c r="H5" i="3"/>
  <c r="D5" i="3"/>
  <c r="M5" i="3"/>
  <c r="G5" i="3"/>
  <c r="K5" i="3"/>
  <c r="F5" i="3"/>
  <c r="I5" i="3"/>
  <c r="E5" i="3"/>
  <c r="J5" i="3"/>
  <c r="B6" i="3"/>
  <c r="C6" i="3" s="1"/>
  <c r="S7" i="6"/>
  <c r="L34" i="2"/>
  <c r="AD8" i="2"/>
  <c r="AJ7" i="3"/>
  <c r="R8" i="3"/>
  <c r="T7" i="6"/>
  <c r="AH50" i="2"/>
  <c r="K36" i="2"/>
  <c r="S7" i="5"/>
  <c r="X6" i="6"/>
  <c r="Q8" i="3"/>
  <c r="AJ51" i="2"/>
  <c r="AB51" i="2"/>
  <c r="AH35" i="2"/>
  <c r="L35" i="2"/>
  <c r="R8" i="5"/>
  <c r="AH43" i="2"/>
  <c r="AJ44" i="2"/>
  <c r="AJ7" i="6"/>
  <c r="K8" i="2"/>
  <c r="K35" i="2"/>
  <c r="T7" i="5"/>
  <c r="S7" i="3"/>
  <c r="Q8" i="5"/>
  <c r="AU40" i="2"/>
  <c r="Z36" i="2"/>
  <c r="M6" i="2"/>
  <c r="AD36" i="2"/>
  <c r="AJ36" i="2"/>
  <c r="AF36" i="2"/>
  <c r="W7" i="6"/>
  <c r="L8" i="2"/>
  <c r="AJ7" i="5"/>
  <c r="X6" i="3"/>
  <c r="AD44" i="2"/>
  <c r="Z44" i="2"/>
  <c r="X6" i="5"/>
  <c r="L10" i="2"/>
  <c r="W7" i="5"/>
  <c r="AD11" i="2"/>
  <c r="W7" i="3"/>
  <c r="Q8" i="6"/>
  <c r="Y44" i="2"/>
  <c r="U7" i="6"/>
  <c r="K11" i="2"/>
  <c r="AE10" i="2"/>
  <c r="T7" i="3"/>
  <c r="Y51" i="2"/>
  <c r="R8" i="6"/>
  <c r="AB44" i="2"/>
  <c r="Z51" i="2"/>
  <c r="AF6" i="2"/>
  <c r="K34" i="2"/>
  <c r="AE8" i="2"/>
  <c r="AB36" i="2"/>
  <c r="K10" i="2"/>
  <c r="M32" i="2"/>
  <c r="AD10" i="2"/>
  <c r="AF51" i="2"/>
  <c r="Y36" i="2"/>
  <c r="U7" i="5"/>
  <c r="U7" i="3"/>
  <c r="AD51" i="2"/>
  <c r="AF44" i="2"/>
  <c r="AR40" i="2"/>
  <c r="AD7" i="3" l="1"/>
  <c r="AG7" i="3" s="1"/>
  <c r="AD7" i="5"/>
  <c r="AG7" i="5" s="1"/>
  <c r="AD7" i="6"/>
  <c r="AG7" i="6" s="1"/>
  <c r="P21" i="6"/>
  <c r="Q21" i="6" s="1"/>
  <c r="P8" i="6" s="1"/>
  <c r="AA7" i="3"/>
  <c r="AA7" i="5"/>
  <c r="AA7" i="6"/>
  <c r="AW41" i="2"/>
  <c r="P21" i="5"/>
  <c r="Q21" i="5" s="1"/>
  <c r="P8" i="5" s="1"/>
  <c r="P21" i="3"/>
  <c r="Q21" i="3" s="1"/>
  <c r="P8" i="3" s="1"/>
  <c r="AB7" i="5"/>
  <c r="AC7" i="5"/>
  <c r="AF7" i="5" s="1"/>
  <c r="AB7" i="6"/>
  <c r="AC7" i="6"/>
  <c r="AF7" i="6" s="1"/>
  <c r="D18" i="6"/>
  <c r="W46" i="2" s="1"/>
  <c r="D18" i="5"/>
  <c r="W53" i="2" s="1"/>
  <c r="D18" i="3"/>
  <c r="W38" i="2" s="1"/>
  <c r="AH7" i="5"/>
  <c r="M33" i="2" s="1"/>
  <c r="AI6" i="5"/>
  <c r="AH7" i="6"/>
  <c r="AF7" i="2" s="1"/>
  <c r="AI6" i="6"/>
  <c r="AC7" i="3"/>
  <c r="AF7" i="3" s="1"/>
  <c r="AB7" i="3"/>
  <c r="AT41" i="2"/>
  <c r="A8" i="5"/>
  <c r="I6" i="5"/>
  <c r="E6" i="5"/>
  <c r="L6" i="5"/>
  <c r="H6" i="5"/>
  <c r="D6" i="5"/>
  <c r="K6" i="5"/>
  <c r="G6" i="5"/>
  <c r="J6" i="5"/>
  <c r="F6" i="5"/>
  <c r="B7" i="5"/>
  <c r="C7" i="5" s="1"/>
  <c r="R43" i="5"/>
  <c r="A8" i="6"/>
  <c r="R43" i="6"/>
  <c r="B7" i="6"/>
  <c r="C7" i="6" s="1"/>
  <c r="I6" i="6"/>
  <c r="E6" i="6"/>
  <c r="K6" i="6"/>
  <c r="F6" i="6"/>
  <c r="H6" i="6"/>
  <c r="D6" i="6"/>
  <c r="L6" i="6"/>
  <c r="J6" i="6"/>
  <c r="G6" i="6"/>
  <c r="A8" i="3"/>
  <c r="R43" i="3"/>
  <c r="AH6" i="3"/>
  <c r="K7" i="2" s="1"/>
  <c r="AI5" i="3"/>
  <c r="J6" i="3"/>
  <c r="F6" i="3"/>
  <c r="K6" i="3"/>
  <c r="E6" i="3"/>
  <c r="I6" i="3"/>
  <c r="D6" i="3"/>
  <c r="G6" i="3"/>
  <c r="L6" i="3"/>
  <c r="H6" i="3"/>
  <c r="B7" i="3"/>
  <c r="C7" i="3" s="1"/>
  <c r="AH51" i="2"/>
  <c r="AF11" i="2"/>
  <c r="AH6" i="2"/>
  <c r="AF45" i="2"/>
  <c r="N34" i="2"/>
  <c r="AG8" i="2"/>
  <c r="W8" i="6"/>
  <c r="M8" i="2"/>
  <c r="U8" i="5"/>
  <c r="S8" i="3"/>
  <c r="R9" i="5"/>
  <c r="AB52" i="2"/>
  <c r="Z52" i="2"/>
  <c r="Y37" i="2"/>
  <c r="Y52" i="2"/>
  <c r="AH36" i="2"/>
  <c r="AJ45" i="2"/>
  <c r="R9" i="3"/>
  <c r="Z37" i="2"/>
  <c r="N35" i="2"/>
  <c r="AF10" i="2"/>
  <c r="N8" i="2"/>
  <c r="W8" i="5"/>
  <c r="W8" i="3"/>
  <c r="Q9" i="6"/>
  <c r="O6" i="2"/>
  <c r="T8" i="5"/>
  <c r="AR41" i="2"/>
  <c r="M34" i="2"/>
  <c r="X7" i="3"/>
  <c r="M11" i="2"/>
  <c r="S8" i="5"/>
  <c r="T8" i="3"/>
  <c r="AB45" i="2"/>
  <c r="R9" i="6"/>
  <c r="AU41" i="2"/>
  <c r="AJ37" i="2"/>
  <c r="U8" i="6"/>
  <c r="U8" i="3"/>
  <c r="AB37" i="2"/>
  <c r="M35" i="2"/>
  <c r="M10" i="2"/>
  <c r="Y45" i="2"/>
  <c r="M36" i="2"/>
  <c r="S8" i="6"/>
  <c r="X7" i="5"/>
  <c r="N10" i="2"/>
  <c r="AJ8" i="5"/>
  <c r="AJ8" i="3"/>
  <c r="Z45" i="2"/>
  <c r="AD45" i="2"/>
  <c r="AD37" i="2"/>
  <c r="AJ52" i="2"/>
  <c r="AF8" i="2"/>
  <c r="AJ8" i="6"/>
  <c r="P6" i="2"/>
  <c r="Q9" i="3"/>
  <c r="AF52" i="2"/>
  <c r="AF37" i="2"/>
  <c r="AG10" i="2"/>
  <c r="T8" i="6"/>
  <c r="X7" i="6"/>
  <c r="P32" i="2"/>
  <c r="AH44" i="2"/>
  <c r="Q9" i="5"/>
  <c r="AD52" i="2"/>
  <c r="AD8" i="3" l="1"/>
  <c r="AG8" i="3" s="1"/>
  <c r="AD8" i="5"/>
  <c r="AG8" i="5" s="1"/>
  <c r="AD8" i="6"/>
  <c r="AG8" i="6" s="1"/>
  <c r="P22" i="5"/>
  <c r="Q22" i="5" s="1"/>
  <c r="P9" i="5" s="1"/>
  <c r="AW42" i="2"/>
  <c r="P22" i="3"/>
  <c r="Q22" i="3" s="1"/>
  <c r="P9" i="3" s="1"/>
  <c r="AB8" i="6"/>
  <c r="AC8" i="6"/>
  <c r="AF8" i="6" s="1"/>
  <c r="AB8" i="5"/>
  <c r="AC8" i="5"/>
  <c r="AF8" i="5" s="1"/>
  <c r="P22" i="6"/>
  <c r="Q22" i="6" s="1"/>
  <c r="P9" i="6" s="1"/>
  <c r="AA8" i="3"/>
  <c r="AA8" i="5"/>
  <c r="AA8" i="6"/>
  <c r="D19" i="5"/>
  <c r="W54" i="2" s="1"/>
  <c r="D19" i="6"/>
  <c r="W47" i="2" s="1"/>
  <c r="D19" i="3"/>
  <c r="W39" i="2" s="1"/>
  <c r="AH8" i="5"/>
  <c r="P33" i="2" s="1"/>
  <c r="AI7" i="5"/>
  <c r="AH8" i="6"/>
  <c r="AH7" i="2" s="1"/>
  <c r="AI7" i="6"/>
  <c r="AC8" i="3"/>
  <c r="AF8" i="3" s="1"/>
  <c r="AB8" i="3"/>
  <c r="AT42" i="2"/>
  <c r="A9" i="5"/>
  <c r="B8" i="5"/>
  <c r="C8" i="5" s="1"/>
  <c r="R44" i="5"/>
  <c r="R45" i="5" s="1"/>
  <c r="R46" i="5" s="1"/>
  <c r="H7" i="5"/>
  <c r="D7" i="5"/>
  <c r="K7" i="5"/>
  <c r="G7" i="5"/>
  <c r="J7" i="5"/>
  <c r="F7" i="5"/>
  <c r="I7" i="5"/>
  <c r="E7" i="5"/>
  <c r="A9" i="6"/>
  <c r="B8" i="6"/>
  <c r="C8" i="6" s="1"/>
  <c r="R44" i="6"/>
  <c r="R45" i="6" s="1"/>
  <c r="R46" i="6" s="1"/>
  <c r="H7" i="6"/>
  <c r="D7" i="6"/>
  <c r="J7" i="6"/>
  <c r="E7" i="6"/>
  <c r="G7" i="6"/>
  <c r="K7" i="6"/>
  <c r="I7" i="6"/>
  <c r="F7" i="6"/>
  <c r="A9" i="3"/>
  <c r="AH7" i="3"/>
  <c r="M7" i="2" s="1"/>
  <c r="AI6" i="3"/>
  <c r="B8" i="3"/>
  <c r="C8" i="3" s="1"/>
  <c r="I7" i="3"/>
  <c r="E7" i="3"/>
  <c r="J7" i="3"/>
  <c r="D7" i="3"/>
  <c r="H7" i="3"/>
  <c r="F7" i="3"/>
  <c r="K7" i="3"/>
  <c r="G7" i="3"/>
  <c r="R44" i="3"/>
  <c r="U9" i="5"/>
  <c r="Q35" i="2"/>
  <c r="P11" i="2"/>
  <c r="AJ9" i="6"/>
  <c r="X8" i="5"/>
  <c r="AH10" i="2"/>
  <c r="W9" i="5"/>
  <c r="P35" i="2"/>
  <c r="U9" i="3"/>
  <c r="Q10" i="2"/>
  <c r="W9" i="6"/>
  <c r="AH11" i="2"/>
  <c r="AB46" i="2"/>
  <c r="AD38" i="2"/>
  <c r="Q34" i="2"/>
  <c r="Q10" i="3"/>
  <c r="Z46" i="2"/>
  <c r="Z53" i="2"/>
  <c r="AB38" i="2"/>
  <c r="Y46" i="2"/>
  <c r="AJ38" i="2"/>
  <c r="R32" i="2"/>
  <c r="P36" i="2"/>
  <c r="AJ9" i="3"/>
  <c r="AJ6" i="2"/>
  <c r="Q10" i="6"/>
  <c r="AH52" i="2"/>
  <c r="AU42" i="2"/>
  <c r="Y38" i="2"/>
  <c r="S9" i="6"/>
  <c r="AF46" i="2"/>
  <c r="S9" i="5"/>
  <c r="P34" i="2"/>
  <c r="R6" i="2"/>
  <c r="X8" i="6"/>
  <c r="R10" i="6"/>
  <c r="Y53" i="2"/>
  <c r="AD53" i="2"/>
  <c r="AR42" i="2"/>
  <c r="S9" i="3"/>
  <c r="AF38" i="2"/>
  <c r="AD46" i="2"/>
  <c r="R10" i="5"/>
  <c r="AJ53" i="2"/>
  <c r="T9" i="5"/>
  <c r="AB53" i="2"/>
  <c r="P10" i="2"/>
  <c r="T9" i="6"/>
  <c r="AI10" i="2"/>
  <c r="R10" i="3"/>
  <c r="AH37" i="2"/>
  <c r="W9" i="3"/>
  <c r="Q8" i="2"/>
  <c r="X8" i="3"/>
  <c r="AH8" i="2"/>
  <c r="Q10" i="5"/>
  <c r="AH45" i="2"/>
  <c r="AF53" i="2"/>
  <c r="Z38" i="2"/>
  <c r="AJ9" i="5"/>
  <c r="T9" i="3"/>
  <c r="P8" i="2"/>
  <c r="U9" i="6"/>
  <c r="AI8" i="2"/>
  <c r="AJ46" i="2"/>
  <c r="AD9" i="3" l="1"/>
  <c r="AG9" i="3" s="1"/>
  <c r="AD9" i="6"/>
  <c r="AG9" i="6" s="1"/>
  <c r="AD9" i="5"/>
  <c r="AG9" i="5" s="1"/>
  <c r="AW43" i="2"/>
  <c r="P23" i="5"/>
  <c r="Q23" i="5" s="1"/>
  <c r="P10" i="5" s="1"/>
  <c r="AA9" i="3"/>
  <c r="AB9" i="3"/>
  <c r="AC9" i="3"/>
  <c r="AF9" i="3" s="1"/>
  <c r="AB9" i="5"/>
  <c r="AC9" i="5"/>
  <c r="AF9" i="5" s="1"/>
  <c r="AB9" i="6"/>
  <c r="AC9" i="6"/>
  <c r="AF9" i="6" s="1"/>
  <c r="P10" i="6"/>
  <c r="P23" i="6"/>
  <c r="P23" i="3"/>
  <c r="Q23" i="3" s="1"/>
  <c r="P10" i="3" s="1"/>
  <c r="AA9" i="6"/>
  <c r="AA9" i="5"/>
  <c r="D20" i="5"/>
  <c r="W55" i="2" s="1"/>
  <c r="D20" i="3"/>
  <c r="W40" i="2" s="1"/>
  <c r="AH9" i="5"/>
  <c r="R33" i="2" s="1"/>
  <c r="AI8" i="5"/>
  <c r="AH9" i="6"/>
  <c r="AJ7" i="2" s="1"/>
  <c r="AI8" i="6"/>
  <c r="AT43" i="2"/>
  <c r="A10" i="5"/>
  <c r="H8" i="5"/>
  <c r="D8" i="5"/>
  <c r="G8" i="5"/>
  <c r="J8" i="5"/>
  <c r="F8" i="5"/>
  <c r="I8" i="5"/>
  <c r="E8" i="5"/>
  <c r="B9" i="5"/>
  <c r="C9" i="5" s="1"/>
  <c r="B9" i="6"/>
  <c r="C9" i="6" s="1"/>
  <c r="H8" i="6"/>
  <c r="D8" i="6"/>
  <c r="J8" i="6"/>
  <c r="E8" i="6"/>
  <c r="G8" i="6"/>
  <c r="F8" i="6"/>
  <c r="I8" i="6"/>
  <c r="A10" i="3"/>
  <c r="D21" i="3" s="1"/>
  <c r="R45" i="3"/>
  <c r="AH8" i="3"/>
  <c r="P7" i="2" s="1"/>
  <c r="AI7" i="3"/>
  <c r="I8" i="3"/>
  <c r="E8" i="3"/>
  <c r="J8" i="3"/>
  <c r="D8" i="3"/>
  <c r="H8" i="3"/>
  <c r="F8" i="3"/>
  <c r="G8" i="3"/>
  <c r="B9" i="3"/>
  <c r="C9" i="3" s="1"/>
  <c r="T32" i="2"/>
  <c r="X9" i="3"/>
  <c r="R8" i="2"/>
  <c r="AJ10" i="6"/>
  <c r="AJ11" i="2"/>
  <c r="X9" i="6"/>
  <c r="AH46" i="2"/>
  <c r="AB47" i="2"/>
  <c r="AH38" i="2"/>
  <c r="AJ39" i="2"/>
  <c r="S35" i="2"/>
  <c r="AD54" i="2"/>
  <c r="W10" i="5"/>
  <c r="S10" i="2"/>
  <c r="AJ8" i="2"/>
  <c r="Z47" i="2"/>
  <c r="AJ47" i="2"/>
  <c r="Y54" i="2"/>
  <c r="AR43" i="2"/>
  <c r="AF39" i="2"/>
  <c r="AJ10" i="5"/>
  <c r="R11" i="2"/>
  <c r="S10" i="6"/>
  <c r="AJ10" i="2"/>
  <c r="W10" i="3"/>
  <c r="X9" i="5"/>
  <c r="AH53" i="2"/>
  <c r="AB54" i="2"/>
  <c r="AD39" i="2"/>
  <c r="Y39" i="2"/>
  <c r="S10" i="3"/>
  <c r="Z54" i="2"/>
  <c r="U10" i="6"/>
  <c r="R34" i="2"/>
  <c r="T10" i="3"/>
  <c r="AD47" i="2"/>
  <c r="W10" i="6"/>
  <c r="R36" i="2"/>
  <c r="T6" i="2"/>
  <c r="AJ54" i="2"/>
  <c r="U10" i="5"/>
  <c r="T10" i="6"/>
  <c r="R35" i="2"/>
  <c r="AJ10" i="3"/>
  <c r="AF54" i="2"/>
  <c r="Y47" i="2"/>
  <c r="AB39" i="2"/>
  <c r="S8" i="2"/>
  <c r="T10" i="5"/>
  <c r="R10" i="2"/>
  <c r="AK10" i="2"/>
  <c r="S34" i="2"/>
  <c r="U10" i="3"/>
  <c r="AU43" i="2"/>
  <c r="AF47" i="2"/>
  <c r="Z39" i="2"/>
  <c r="S10" i="5"/>
  <c r="AK8" i="2"/>
  <c r="AD10" i="6" l="1"/>
  <c r="AG10" i="6" s="1"/>
  <c r="AD10" i="3"/>
  <c r="AG10" i="3" s="1"/>
  <c r="AD10" i="5"/>
  <c r="AG10" i="5" s="1"/>
  <c r="AB10" i="5"/>
  <c r="AC10" i="5"/>
  <c r="AF10" i="5" s="1"/>
  <c r="AA10" i="6"/>
  <c r="AA10" i="3"/>
  <c r="AB10" i="6"/>
  <c r="AC10" i="6"/>
  <c r="AF10" i="6" s="1"/>
  <c r="AA10" i="5"/>
  <c r="AH10" i="6"/>
  <c r="AI9" i="6"/>
  <c r="AH10" i="5"/>
  <c r="T33" i="2" s="1"/>
  <c r="AI9" i="5"/>
  <c r="AB10" i="3"/>
  <c r="AC10" i="3"/>
  <c r="AF10" i="3" s="1"/>
  <c r="B10" i="5"/>
  <c r="C10" i="5" s="1"/>
  <c r="I9" i="5"/>
  <c r="E9" i="5"/>
  <c r="H9" i="5"/>
  <c r="D9" i="5"/>
  <c r="G9" i="5"/>
  <c r="F9" i="5"/>
  <c r="I9" i="6"/>
  <c r="E9" i="6"/>
  <c r="F9" i="6"/>
  <c r="H9" i="6"/>
  <c r="G9" i="6"/>
  <c r="D9" i="6"/>
  <c r="F9" i="3"/>
  <c r="E9" i="3"/>
  <c r="I9" i="3"/>
  <c r="D9" i="3"/>
  <c r="G9" i="3"/>
  <c r="H9" i="3"/>
  <c r="R46" i="3"/>
  <c r="AH9" i="3"/>
  <c r="R7" i="2" s="1"/>
  <c r="AI8" i="3"/>
  <c r="B10" i="3"/>
  <c r="C10" i="3" s="1"/>
  <c r="U35" i="2"/>
  <c r="AB55" i="2"/>
  <c r="AD55" i="2"/>
  <c r="X10" i="3"/>
  <c r="T36" i="2"/>
  <c r="AH54" i="2"/>
  <c r="AH39" i="2"/>
  <c r="AD40" i="2"/>
  <c r="AJ55" i="2"/>
  <c r="AB40" i="2"/>
  <c r="T8" i="2"/>
  <c r="T34" i="2"/>
  <c r="Y40" i="2"/>
  <c r="T10" i="2"/>
  <c r="T35" i="2"/>
  <c r="Y55" i="2"/>
  <c r="AJ40" i="2"/>
  <c r="AF40" i="2"/>
  <c r="X10" i="6"/>
  <c r="Z40" i="2"/>
  <c r="T11" i="2"/>
  <c r="AH47" i="2"/>
  <c r="Z55" i="2"/>
  <c r="U8" i="2"/>
  <c r="X10" i="5"/>
  <c r="U10" i="2"/>
  <c r="U34" i="2"/>
  <c r="AF55" i="2"/>
  <c r="G10" i="5" l="1"/>
  <c r="F10" i="5"/>
  <c r="E10" i="5"/>
  <c r="H10" i="5"/>
  <c r="D10" i="5"/>
  <c r="AH10" i="3"/>
  <c r="T7" i="2" s="1"/>
  <c r="AI9" i="3"/>
  <c r="H10" i="3"/>
  <c r="D10" i="3"/>
  <c r="G10" i="3"/>
  <c r="F10" i="3"/>
  <c r="E10" i="3"/>
  <c r="AH55" i="2"/>
  <c r="AH40" i="2"/>
  <c r="AI10" i="3" l="1"/>
  <c r="AQ35" i="2" l="1"/>
  <c r="AP60" i="2"/>
  <c r="AQ60" i="2"/>
  <c r="AO35" i="2"/>
  <c r="AQ36" i="2" l="1"/>
  <c r="AQ61" i="2"/>
  <c r="AP61" i="2"/>
  <c r="AO36" i="2"/>
  <c r="AQ37" i="2" l="1"/>
  <c r="AO37" i="2"/>
  <c r="AQ62" i="2"/>
  <c r="AP62" i="2"/>
  <c r="AQ38" i="2" l="1"/>
  <c r="AP63" i="2"/>
  <c r="AQ63" i="2"/>
  <c r="AO38" i="2"/>
  <c r="AQ39" i="2" l="1"/>
  <c r="AQ64" i="2"/>
  <c r="AP64" i="2"/>
  <c r="AO39" i="2"/>
  <c r="AQ40" i="2" l="1"/>
  <c r="AQ65" i="2"/>
  <c r="AP65" i="2"/>
  <c r="AO40" i="2"/>
  <c r="AQ66" i="2"/>
  <c r="AQ41" i="2" l="1"/>
  <c r="AP66" i="2"/>
  <c r="AO41" i="2"/>
  <c r="AQ42" i="2" l="1"/>
  <c r="AO42" i="2"/>
  <c r="O8" i="2"/>
  <c r="O10" i="2"/>
  <c r="AQ67" i="2"/>
  <c r="AP67" i="2"/>
  <c r="O7" i="2"/>
  <c r="O11" i="2"/>
  <c r="AQ43" i="2" l="1"/>
  <c r="AO43" i="2"/>
</calcChain>
</file>

<file path=xl/sharedStrings.xml><?xml version="1.0" encoding="utf-8"?>
<sst xmlns="http://schemas.openxmlformats.org/spreadsheetml/2006/main" count="65" uniqueCount="32">
  <si>
    <t>Bid</t>
  </si>
  <si>
    <t>Ask</t>
  </si>
  <si>
    <t>S</t>
  </si>
  <si>
    <t>LastTradeorSettle</t>
  </si>
  <si>
    <t>NetLastQuoteToday</t>
  </si>
  <si>
    <t>Split B&amp;A</t>
  </si>
  <si>
    <t>Symbol Check</t>
  </si>
  <si>
    <t xml:space="preserve">  </t>
  </si>
  <si>
    <t>#</t>
  </si>
  <si>
    <t>#.0</t>
  </si>
  <si>
    <t>#.00</t>
  </si>
  <si>
    <t>#.000</t>
  </si>
  <si>
    <t>F.GLE</t>
  </si>
  <si>
    <t>F.HE</t>
  </si>
  <si>
    <t>GLE</t>
  </si>
  <si>
    <t>GF</t>
  </si>
  <si>
    <t>Red Line is Settlement</t>
  </si>
  <si>
    <t>LastTradeToday</t>
  </si>
  <si>
    <t>Calendar Spreads</t>
  </si>
  <si>
    <t>Open</t>
  </si>
  <si>
    <t>Live Cattle</t>
  </si>
  <si>
    <t>High</t>
  </si>
  <si>
    <t>Low</t>
  </si>
  <si>
    <t>Last</t>
  </si>
  <si>
    <t>NC</t>
  </si>
  <si>
    <t>Volume</t>
  </si>
  <si>
    <t>Feeder Cattle</t>
  </si>
  <si>
    <t>Lean Hogs</t>
  </si>
  <si>
    <t>Designed by Thom Hartle</t>
  </si>
  <si>
    <t>CQG CME Meats Forward Curves</t>
  </si>
  <si>
    <t>CQG, Inc.   Copyright © 2018</t>
  </si>
  <si>
    <t>F.US.GF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</si>
</sst>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400]h:mm:ss\ AM/PM"/>
    <numFmt numFmtId="165" formatCode="0.000"/>
  </numFmts>
  <fonts count="13" x14ac:knownFonts="1">
    <font>
      <sz val="11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2"/>
      <color theme="0"/>
      <name val="Century Gothic"/>
      <family val="2"/>
    </font>
    <font>
      <sz val="12"/>
      <color theme="1"/>
      <name val="Century Gothic"/>
      <family val="2"/>
    </font>
    <font>
      <sz val="22"/>
      <color theme="4"/>
      <name val="Century Gothic"/>
      <family val="2"/>
    </font>
    <font>
      <sz val="12"/>
      <color rgb="FFFF0000"/>
      <name val="Century Gothic"/>
      <family val="2"/>
    </font>
    <font>
      <sz val="12"/>
      <color rgb="FF002060"/>
      <name val="Century Gothic"/>
      <family val="2"/>
    </font>
    <font>
      <sz val="11"/>
      <color theme="0"/>
      <name val="Century Gothic"/>
      <family val="2"/>
    </font>
    <font>
      <sz val="10"/>
      <color theme="0"/>
      <name val="Century Gothic"/>
      <family val="2"/>
    </font>
    <font>
      <sz val="12"/>
      <color rgb="FF00000F"/>
      <name val="Century Gothic"/>
      <family val="2"/>
    </font>
    <font>
      <sz val="12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patternFill patternType="solid">
        <fgColor rgb="FF00000F"/>
        <bgColor auto="1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27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patternFill patternType="solid">
        <fgColor theme="1"/>
        <bgColor indexed="64"/>
      </patternFill>
    </fill>
  </fills>
  <borders count="38">
    <border>
      <left/>
      <right/>
      <top/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rgb="FF00B050"/>
      </bottom>
      <diagonal/>
    </border>
    <border>
      <left style="thin">
        <color theme="4"/>
      </left>
      <right style="thin">
        <color theme="4"/>
      </right>
      <top style="thin">
        <color rgb="FF00B050"/>
      </top>
      <bottom style="thin">
        <color rgb="FF00B050"/>
      </bottom>
      <diagonal/>
    </border>
    <border>
      <left style="thin">
        <color theme="4"/>
      </left>
      <right style="thin">
        <color theme="4"/>
      </right>
      <top style="thin">
        <color rgb="FF00B050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rgb="FFFF0000"/>
      </bottom>
      <diagonal/>
    </border>
    <border>
      <left/>
      <right style="thin">
        <color theme="4"/>
      </right>
      <top style="thin">
        <color theme="4"/>
      </top>
      <bottom style="thin">
        <color rgb="FFFF0000"/>
      </bottom>
      <diagonal/>
    </border>
    <border>
      <left style="thin">
        <color theme="4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theme="4"/>
      </right>
      <top style="thin">
        <color rgb="FFFF0000"/>
      </top>
      <bottom style="thin">
        <color rgb="FFFF0000"/>
      </bottom>
      <diagonal/>
    </border>
    <border>
      <left style="thin">
        <color theme="4"/>
      </left>
      <right style="thin">
        <color theme="4"/>
      </right>
      <top style="thin">
        <color rgb="FFFF0000"/>
      </top>
      <bottom style="thin">
        <color rgb="FFFF0000"/>
      </bottom>
      <diagonal/>
    </border>
    <border>
      <left style="thin">
        <color theme="4"/>
      </left>
      <right/>
      <top style="thin">
        <color rgb="FFFF0000"/>
      </top>
      <bottom style="thin">
        <color theme="4"/>
      </bottom>
      <diagonal/>
    </border>
    <border>
      <left/>
      <right style="thin">
        <color theme="4"/>
      </right>
      <top style="thin">
        <color rgb="FFFF0000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rgb="FF002060"/>
      </bottom>
      <diagonal/>
    </border>
    <border>
      <left/>
      <right style="thin">
        <color theme="4"/>
      </right>
      <top style="thin">
        <color theme="4"/>
      </top>
      <bottom style="thin">
        <color rgb="FF002060"/>
      </bottom>
      <diagonal/>
    </border>
    <border>
      <left style="thin">
        <color theme="4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theme="4"/>
      </right>
      <top style="thin">
        <color rgb="FF002060"/>
      </top>
      <bottom style="thin">
        <color rgb="FF002060"/>
      </bottom>
      <diagonal/>
    </border>
    <border>
      <left style="thin">
        <color theme="4"/>
      </left>
      <right/>
      <top style="thin">
        <color rgb="FF002060"/>
      </top>
      <bottom style="thin">
        <color theme="4"/>
      </bottom>
      <diagonal/>
    </border>
    <border>
      <left/>
      <right style="thin">
        <color theme="4"/>
      </right>
      <top style="thin">
        <color rgb="FF002060"/>
      </top>
      <bottom style="thin">
        <color theme="4"/>
      </bottom>
      <diagonal/>
    </border>
    <border>
      <left style="thin">
        <color theme="4"/>
      </left>
      <right/>
      <top style="thin">
        <color rgb="FF00B050"/>
      </top>
      <bottom style="thin">
        <color rgb="FFFF0000"/>
      </bottom>
      <diagonal/>
    </border>
    <border>
      <left/>
      <right style="thin">
        <color theme="4"/>
      </right>
      <top style="thin">
        <color rgb="FF00B050"/>
      </top>
      <bottom style="thin">
        <color rgb="FFFF0000"/>
      </bottom>
      <diagonal/>
    </border>
    <border>
      <left style="thin">
        <color theme="4"/>
      </left>
      <right style="thin">
        <color theme="4"/>
      </right>
      <top style="thin">
        <color rgb="FF00B050"/>
      </top>
      <bottom style="thin">
        <color rgb="FFFF0000"/>
      </bottom>
      <diagonal/>
    </border>
    <border>
      <left style="thin">
        <color theme="4"/>
      </left>
      <right style="thin">
        <color theme="4"/>
      </right>
      <top style="thin">
        <color rgb="FFFF0000"/>
      </top>
      <bottom/>
      <diagonal/>
    </border>
    <border>
      <left style="thin">
        <color theme="4"/>
      </left>
      <right/>
      <top style="thin">
        <color rgb="FFFF0000"/>
      </top>
      <bottom/>
      <diagonal/>
    </border>
    <border>
      <left/>
      <right style="thin">
        <color theme="4"/>
      </right>
      <top style="thin">
        <color rgb="FFFF0000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15">
    <xf numFmtId="0" fontId="0" fillId="0" borderId="0" xfId="0"/>
    <xf numFmtId="0" fontId="4" fillId="2" borderId="0" xfId="0" applyFont="1" applyFill="1"/>
    <xf numFmtId="0" fontId="5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Border="1"/>
    <xf numFmtId="0" fontId="5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0" xfId="1" applyFont="1" applyFill="1" applyBorder="1" applyAlignment="1">
      <alignment horizontal="center" vertical="center"/>
    </xf>
    <xf numFmtId="0" fontId="4" fillId="3" borderId="0" xfId="0" applyFont="1" applyFill="1" applyBorder="1" applyAlignment="1"/>
    <xf numFmtId="2" fontId="4" fillId="2" borderId="0" xfId="0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 shrinkToFit="1"/>
    </xf>
    <xf numFmtId="2" fontId="4" fillId="3" borderId="0" xfId="0" applyNumberFormat="1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 shrinkToFit="1"/>
    </xf>
    <xf numFmtId="2" fontId="4" fillId="3" borderId="3" xfId="0" applyNumberFormat="1" applyFont="1" applyFill="1" applyBorder="1" applyAlignment="1">
      <alignment horizontal="center" shrinkToFit="1"/>
    </xf>
    <xf numFmtId="1" fontId="4" fillId="3" borderId="0" xfId="0" applyNumberFormat="1" applyFont="1" applyFill="1" applyBorder="1" applyAlignment="1">
      <alignment horizontal="center" shrinkToFit="1"/>
    </xf>
    <xf numFmtId="0" fontId="4" fillId="2" borderId="0" xfId="0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right"/>
    </xf>
    <xf numFmtId="0" fontId="4" fillId="3" borderId="0" xfId="0" applyFont="1" applyFill="1" applyBorder="1"/>
    <xf numFmtId="2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2" borderId="1" xfId="0" applyFont="1" applyFill="1" applyBorder="1"/>
    <xf numFmtId="0" fontId="5" fillId="3" borderId="3" xfId="0" applyFont="1" applyFill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shrinkToFit="1"/>
    </xf>
    <xf numFmtId="2" fontId="4" fillId="3" borderId="3" xfId="0" applyNumberFormat="1" applyFont="1" applyFill="1" applyBorder="1" applyAlignment="1">
      <alignment horizontal="center"/>
    </xf>
    <xf numFmtId="0" fontId="4" fillId="2" borderId="6" xfId="0" applyFont="1" applyFill="1" applyBorder="1"/>
    <xf numFmtId="2" fontId="4" fillId="2" borderId="7" xfId="0" applyNumberFormat="1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 shrinkToFit="1"/>
    </xf>
    <xf numFmtId="0" fontId="4" fillId="5" borderId="9" xfId="0" applyFont="1" applyFill="1" applyBorder="1" applyAlignment="1">
      <alignment horizontal="center" shrinkToFit="1"/>
    </xf>
    <xf numFmtId="0" fontId="4" fillId="3" borderId="3" xfId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 shrinkToFit="1"/>
    </xf>
    <xf numFmtId="0" fontId="4" fillId="2" borderId="7" xfId="0" applyFont="1" applyFill="1" applyBorder="1" applyAlignment="1">
      <alignment horizontal="center"/>
    </xf>
    <xf numFmtId="2" fontId="4" fillId="3" borderId="7" xfId="0" applyNumberFormat="1" applyFont="1" applyFill="1" applyBorder="1" applyAlignment="1">
      <alignment horizontal="center" shrinkToFit="1"/>
    </xf>
    <xf numFmtId="2" fontId="4" fillId="3" borderId="8" xfId="0" applyNumberFormat="1" applyFont="1" applyFill="1" applyBorder="1" applyAlignment="1">
      <alignment horizontal="center" shrinkToFit="1"/>
    </xf>
    <xf numFmtId="0" fontId="4" fillId="2" borderId="4" xfId="0" applyFont="1" applyFill="1" applyBorder="1"/>
    <xf numFmtId="2" fontId="4" fillId="3" borderId="5" xfId="0" applyNumberFormat="1" applyFont="1" applyFill="1" applyBorder="1" applyAlignment="1">
      <alignment horizontal="center"/>
    </xf>
    <xf numFmtId="2" fontId="4" fillId="2" borderId="5" xfId="0" applyNumberFormat="1" applyFont="1" applyFill="1" applyBorder="1" applyAlignment="1">
      <alignment horizontal="center"/>
    </xf>
    <xf numFmtId="2" fontId="4" fillId="3" borderId="5" xfId="0" applyNumberFormat="1" applyFont="1" applyFill="1" applyBorder="1" applyAlignment="1">
      <alignment horizontal="center" shrinkToFit="1"/>
    </xf>
    <xf numFmtId="2" fontId="4" fillId="2" borderId="0" xfId="0" applyNumberFormat="1" applyFont="1" applyFill="1" applyBorder="1" applyAlignment="1">
      <alignment horizontal="center" vertical="center" shrinkToFit="1"/>
    </xf>
    <xf numFmtId="2" fontId="4" fillId="2" borderId="3" xfId="0" applyNumberFormat="1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2" fontId="4" fillId="2" borderId="2" xfId="0" applyNumberFormat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shrinkToFit="1"/>
    </xf>
    <xf numFmtId="2" fontId="4" fillId="2" borderId="0" xfId="0" applyNumberFormat="1" applyFont="1" applyFill="1" applyBorder="1" applyAlignment="1">
      <alignment horizontal="center" shrinkToFit="1"/>
    </xf>
    <xf numFmtId="1" fontId="4" fillId="3" borderId="1" xfId="0" applyNumberFormat="1" applyFont="1" applyFill="1" applyBorder="1" applyAlignment="1">
      <alignment shrinkToFit="1"/>
    </xf>
    <xf numFmtId="165" fontId="4" fillId="3" borderId="0" xfId="0" applyNumberFormat="1" applyFont="1" applyFill="1" applyBorder="1" applyAlignment="1">
      <alignment horizontal="right" shrinkToFit="1"/>
    </xf>
    <xf numFmtId="1" fontId="4" fillId="3" borderId="0" xfId="0" applyNumberFormat="1" applyFont="1" applyFill="1" applyBorder="1" applyAlignment="1">
      <alignment shrinkToFit="1"/>
    </xf>
    <xf numFmtId="165" fontId="4" fillId="3" borderId="3" xfId="0" applyNumberFormat="1" applyFont="1" applyFill="1" applyBorder="1" applyAlignment="1">
      <alignment horizontal="right" shrinkToFit="1"/>
    </xf>
    <xf numFmtId="165" fontId="4" fillId="3" borderId="1" xfId="0" applyNumberFormat="1" applyFont="1" applyFill="1" applyBorder="1" applyAlignment="1">
      <alignment horizontal="center" shrinkToFit="1"/>
    </xf>
    <xf numFmtId="165" fontId="4" fillId="3" borderId="0" xfId="0" applyNumberFormat="1" applyFont="1" applyFill="1" applyBorder="1" applyAlignment="1">
      <alignment horizontal="center" shrinkToFit="1"/>
    </xf>
    <xf numFmtId="1" fontId="4" fillId="2" borderId="0" xfId="0" applyNumberFormat="1" applyFont="1" applyFill="1" applyBorder="1" applyAlignment="1">
      <alignment horizontal="center" shrinkToFit="1"/>
    </xf>
    <xf numFmtId="1" fontId="4" fillId="2" borderId="3" xfId="0" applyNumberFormat="1" applyFont="1" applyFill="1" applyBorder="1" applyAlignment="1">
      <alignment horizontal="center" shrinkToFit="1"/>
    </xf>
    <xf numFmtId="1" fontId="4" fillId="3" borderId="3" xfId="0" applyNumberFormat="1" applyFont="1" applyFill="1" applyBorder="1" applyAlignment="1">
      <alignment horizontal="center" shrinkToFit="1"/>
    </xf>
    <xf numFmtId="2" fontId="4" fillId="5" borderId="9" xfId="0" applyNumberFormat="1" applyFont="1" applyFill="1" applyBorder="1" applyAlignment="1">
      <alignment horizontal="center" shrinkToFit="1"/>
    </xf>
    <xf numFmtId="2" fontId="4" fillId="3" borderId="1" xfId="0" applyNumberFormat="1" applyFont="1" applyFill="1" applyBorder="1" applyAlignment="1">
      <alignment horizontal="center"/>
    </xf>
    <xf numFmtId="0" fontId="4" fillId="3" borderId="9" xfId="0" applyFont="1" applyFill="1" applyBorder="1" applyAlignment="1" applyProtection="1">
      <alignment horizontal="center" vertical="center"/>
    </xf>
    <xf numFmtId="0" fontId="4" fillId="5" borderId="12" xfId="1" applyFont="1" applyFill="1" applyBorder="1" applyAlignment="1">
      <alignment horizontal="center" vertical="center"/>
    </xf>
    <xf numFmtId="0" fontId="4" fillId="5" borderId="12" xfId="1" applyFont="1" applyFill="1" applyBorder="1" applyAlignment="1">
      <alignment horizontal="right" vertical="center"/>
    </xf>
    <xf numFmtId="164" fontId="4" fillId="5" borderId="12" xfId="0" applyNumberFormat="1" applyFont="1" applyFill="1" applyBorder="1" applyAlignment="1">
      <alignment horizontal="left"/>
    </xf>
    <xf numFmtId="164" fontId="4" fillId="5" borderId="12" xfId="0" applyNumberFormat="1" applyFont="1" applyFill="1" applyBorder="1" applyAlignment="1"/>
    <xf numFmtId="2" fontId="4" fillId="2" borderId="8" xfId="0" applyNumberFormat="1" applyFont="1" applyFill="1" applyBorder="1" applyAlignment="1">
      <alignment horizontal="center"/>
    </xf>
    <xf numFmtId="2" fontId="4" fillId="3" borderId="4" xfId="0" applyNumberFormat="1" applyFont="1" applyFill="1" applyBorder="1" applyAlignment="1">
      <alignment horizontal="center"/>
    </xf>
    <xf numFmtId="2" fontId="4" fillId="3" borderId="4" xfId="0" applyNumberFormat="1" applyFont="1" applyFill="1" applyBorder="1" applyAlignment="1">
      <alignment horizontal="center" shrinkToFit="1"/>
    </xf>
    <xf numFmtId="0" fontId="4" fillId="5" borderId="9" xfId="0" applyFont="1" applyFill="1" applyBorder="1" applyAlignment="1" applyProtection="1">
      <alignment horizontal="center" vertical="center"/>
    </xf>
    <xf numFmtId="165" fontId="9" fillId="2" borderId="16" xfId="0" applyNumberFormat="1" applyFont="1" applyFill="1" applyBorder="1" applyAlignment="1">
      <alignment horizontal="center" shrinkToFit="1"/>
    </xf>
    <xf numFmtId="164" fontId="4" fillId="5" borderId="7" xfId="0" applyNumberFormat="1" applyFont="1" applyFill="1" applyBorder="1" applyAlignment="1">
      <alignment horizontal="center"/>
    </xf>
    <xf numFmtId="165" fontId="9" fillId="2" borderId="23" xfId="0" applyNumberFormat="1" applyFont="1" applyFill="1" applyBorder="1" applyAlignment="1">
      <alignment horizontal="center" shrinkToFit="1"/>
    </xf>
    <xf numFmtId="165" fontId="9" fillId="2" borderId="16" xfId="0" applyNumberFormat="1" applyFont="1" applyFill="1" applyBorder="1" applyAlignment="1">
      <alignment horizontal="center" shrinkToFit="1"/>
    </xf>
    <xf numFmtId="2" fontId="4" fillId="3" borderId="9" xfId="0" applyNumberFormat="1" applyFont="1" applyFill="1" applyBorder="1" applyAlignment="1">
      <alignment horizontal="center" vertical="center" shrinkToFit="1"/>
    </xf>
    <xf numFmtId="165" fontId="9" fillId="2" borderId="34" xfId="0" applyNumberFormat="1" applyFont="1" applyFill="1" applyBorder="1" applyAlignment="1">
      <alignment horizontal="center" shrinkToFit="1"/>
    </xf>
    <xf numFmtId="165" fontId="9" fillId="2" borderId="35" xfId="0" applyNumberFormat="1" applyFont="1" applyFill="1" applyBorder="1" applyAlignment="1">
      <alignment horizontal="center" shrinkToFit="1"/>
    </xf>
    <xf numFmtId="165" fontId="9" fillId="2" borderId="9" xfId="0" applyNumberFormat="1" applyFont="1" applyFill="1" applyBorder="1" applyAlignment="1">
      <alignment horizontal="center" shrinkToFit="1"/>
    </xf>
    <xf numFmtId="2" fontId="4" fillId="5" borderId="7" xfId="0" applyNumberFormat="1" applyFont="1" applyFill="1" applyBorder="1" applyAlignment="1">
      <alignment horizontal="center"/>
    </xf>
    <xf numFmtId="2" fontId="4" fillId="5" borderId="8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 vertical="center" shrinkToFit="1"/>
    </xf>
    <xf numFmtId="0" fontId="11" fillId="2" borderId="0" xfId="0" applyFont="1" applyFill="1"/>
    <xf numFmtId="0" fontId="11" fillId="2" borderId="0" xfId="1" applyFont="1" applyFill="1" applyBorder="1" applyAlignment="1">
      <alignment horizontal="center" vertical="center"/>
    </xf>
    <xf numFmtId="0" fontId="11" fillId="2" borderId="0" xfId="0" quotePrefix="1" applyFont="1" applyFill="1"/>
    <xf numFmtId="0" fontId="11" fillId="2" borderId="0" xfId="1" quotePrefix="1" applyFont="1" applyFill="1" applyBorder="1" applyAlignment="1">
      <alignment horizontal="center" vertical="center"/>
    </xf>
    <xf numFmtId="165" fontId="11" fillId="2" borderId="0" xfId="0" applyNumberFormat="1" applyFont="1" applyFill="1" applyBorder="1" applyAlignment="1" applyProtection="1">
      <alignment vertical="center" shrinkToFit="1"/>
    </xf>
    <xf numFmtId="0" fontId="11" fillId="2" borderId="0" xfId="0" applyFont="1" applyFill="1" applyBorder="1"/>
    <xf numFmtId="2" fontId="11" fillId="2" borderId="0" xfId="0" applyNumberFormat="1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 shrinkToFit="1"/>
    </xf>
    <xf numFmtId="0" fontId="11" fillId="2" borderId="0" xfId="0" applyFont="1" applyFill="1" applyBorder="1" applyAlignment="1">
      <alignment horizontal="center"/>
    </xf>
    <xf numFmtId="0" fontId="11" fillId="2" borderId="0" xfId="1" applyFont="1" applyFill="1" applyBorder="1" applyAlignment="1">
      <alignment horizontal="right" vertical="center"/>
    </xf>
    <xf numFmtId="165" fontId="11" fillId="2" borderId="0" xfId="0" applyNumberFormat="1" applyFont="1" applyFill="1"/>
    <xf numFmtId="0" fontId="11" fillId="2" borderId="0" xfId="1" applyFont="1" applyFill="1" applyBorder="1" applyAlignment="1">
      <alignment horizontal="center" vertical="center" shrinkToFit="1"/>
    </xf>
    <xf numFmtId="1" fontId="7" fillId="6" borderId="9" xfId="0" applyNumberFormat="1" applyFont="1" applyFill="1" applyBorder="1" applyAlignment="1">
      <alignment horizontal="center" vertical="center" shrinkToFit="1"/>
    </xf>
    <xf numFmtId="2" fontId="7" fillId="6" borderId="9" xfId="0" applyNumberFormat="1" applyFont="1" applyFill="1" applyBorder="1" applyAlignment="1">
      <alignment horizontal="center" vertical="center" shrinkToFit="1"/>
    </xf>
    <xf numFmtId="0" fontId="11" fillId="2" borderId="0" xfId="0" applyFont="1" applyFill="1" applyAlignment="1">
      <alignment horizontal="center" vertical="center" shrinkToFit="1"/>
    </xf>
    <xf numFmtId="0" fontId="4" fillId="2" borderId="0" xfId="0" applyFont="1" applyFill="1" applyAlignment="1">
      <alignment horizontal="center" vertical="center" shrinkToFit="1"/>
    </xf>
    <xf numFmtId="0" fontId="5" fillId="2" borderId="0" xfId="0" applyFont="1" applyFill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1" fontId="8" fillId="7" borderId="9" xfId="0" applyNumberFormat="1" applyFont="1" applyFill="1" applyBorder="1" applyAlignment="1">
      <alignment horizontal="center" vertical="center" shrinkToFit="1"/>
    </xf>
    <xf numFmtId="2" fontId="8" fillId="7" borderId="9" xfId="0" quotePrefix="1" applyNumberFormat="1" applyFont="1" applyFill="1" applyBorder="1" applyAlignment="1">
      <alignment horizontal="center" vertical="center" shrinkToFit="1"/>
    </xf>
    <xf numFmtId="2" fontId="8" fillId="7" borderId="9" xfId="0" applyNumberFormat="1" applyFont="1" applyFill="1" applyBorder="1" applyAlignment="1">
      <alignment horizontal="center" vertical="center" shrinkToFit="1"/>
    </xf>
    <xf numFmtId="165" fontId="9" fillId="2" borderId="16" xfId="0" applyNumberFormat="1" applyFont="1" applyFill="1" applyBorder="1" applyAlignment="1">
      <alignment horizontal="center" vertical="center" shrinkToFit="1"/>
    </xf>
    <xf numFmtId="2" fontId="4" fillId="3" borderId="0" xfId="0" applyNumberFormat="1" applyFont="1" applyFill="1" applyBorder="1" applyAlignment="1">
      <alignment horizontal="center" vertical="center" shrinkToFit="1"/>
    </xf>
    <xf numFmtId="0" fontId="12" fillId="2" borderId="0" xfId="1" applyFont="1" applyFill="1" applyBorder="1" applyAlignment="1">
      <alignment horizontal="center" vertical="center"/>
    </xf>
    <xf numFmtId="0" fontId="12" fillId="2" borderId="0" xfId="0" applyFont="1" applyFill="1"/>
    <xf numFmtId="0" fontId="12" fillId="2" borderId="0" xfId="1" quotePrefix="1" applyFont="1" applyFill="1" applyBorder="1" applyAlignment="1">
      <alignment horizontal="center" vertical="center"/>
    </xf>
    <xf numFmtId="0" fontId="12" fillId="2" borderId="0" xfId="0" applyFont="1" applyFill="1" applyBorder="1" applyAlignment="1" applyProtection="1">
      <alignment vertical="center" shrinkToFit="1"/>
    </xf>
    <xf numFmtId="165" fontId="12" fillId="2" borderId="0" xfId="0" applyNumberFormat="1" applyFont="1" applyFill="1" applyBorder="1" applyAlignment="1" applyProtection="1">
      <alignment vertical="center" shrinkToFit="1"/>
    </xf>
    <xf numFmtId="1" fontId="12" fillId="2" borderId="0" xfId="0" applyNumberFormat="1" applyFont="1" applyFill="1" applyBorder="1" applyAlignment="1">
      <alignment horizontal="center" vertical="center" shrinkToFit="1"/>
    </xf>
    <xf numFmtId="165" fontId="12" fillId="2" borderId="0" xfId="0" applyNumberFormat="1" applyFont="1" applyFill="1" applyBorder="1" applyAlignment="1">
      <alignment horizontal="center" vertical="center" shrinkToFit="1"/>
    </xf>
    <xf numFmtId="0" fontId="12" fillId="2" borderId="0" xfId="1" applyFont="1" applyFill="1" applyBorder="1" applyAlignment="1">
      <alignment horizontal="center" vertical="center" shrinkToFit="1"/>
    </xf>
    <xf numFmtId="0" fontId="12" fillId="2" borderId="0" xfId="0" applyFont="1" applyFill="1" applyAlignment="1">
      <alignment horizontal="center" vertical="center" shrinkToFit="1"/>
    </xf>
    <xf numFmtId="0" fontId="12" fillId="2" borderId="0" xfId="0" applyFont="1" applyFill="1" applyBorder="1" applyAlignment="1">
      <alignment horizontal="center" vertical="center" shrinkToFit="1"/>
    </xf>
    <xf numFmtId="165" fontId="12" fillId="2" borderId="0" xfId="0" applyNumberFormat="1" applyFont="1" applyFill="1" applyBorder="1" applyAlignment="1" applyProtection="1">
      <alignment horizontal="center" vertical="center" shrinkToFit="1"/>
    </xf>
    <xf numFmtId="2" fontId="12" fillId="2" borderId="0" xfId="0" applyNumberFormat="1" applyFont="1" applyFill="1" applyBorder="1" applyAlignment="1">
      <alignment horizontal="center" vertical="center" shrinkToFit="1"/>
    </xf>
    <xf numFmtId="1" fontId="12" fillId="2" borderId="0" xfId="0" applyNumberFormat="1" applyFont="1" applyFill="1" applyBorder="1" applyAlignment="1">
      <alignment horizontal="center" shrinkToFit="1"/>
    </xf>
    <xf numFmtId="2" fontId="12" fillId="2" borderId="0" xfId="0" applyNumberFormat="1" applyFont="1" applyFill="1" applyBorder="1" applyAlignment="1">
      <alignment horizontal="center" shrinkToFit="1"/>
    </xf>
    <xf numFmtId="0" fontId="12" fillId="2" borderId="0" xfId="0" applyFont="1" applyFill="1" applyBorder="1"/>
    <xf numFmtId="2" fontId="12" fillId="2" borderId="0" xfId="0" applyNumberFormat="1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 shrinkToFit="1"/>
    </xf>
    <xf numFmtId="2" fontId="4" fillId="3" borderId="9" xfId="0" applyNumberFormat="1" applyFont="1" applyFill="1" applyBorder="1" applyAlignment="1">
      <alignment horizontal="center" vertical="center" shrinkToFit="1"/>
    </xf>
    <xf numFmtId="0" fontId="4" fillId="3" borderId="9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>
      <alignment horizontal="center" vertical="center" shrinkToFit="1"/>
    </xf>
    <xf numFmtId="2" fontId="12" fillId="2" borderId="0" xfId="0" applyNumberFormat="1" applyFont="1" applyFill="1" applyBorder="1" applyAlignment="1">
      <alignment horizontal="center" vertical="center" shrinkToFit="1"/>
    </xf>
    <xf numFmtId="0" fontId="4" fillId="5" borderId="4" xfId="0" applyFont="1" applyFill="1" applyBorder="1" applyAlignment="1" applyProtection="1">
      <alignment horizontal="center" vertical="center"/>
    </xf>
    <xf numFmtId="0" fontId="4" fillId="5" borderId="5" xfId="0" applyFont="1" applyFill="1" applyBorder="1" applyAlignment="1" applyProtection="1">
      <alignment horizontal="center" vertical="center"/>
    </xf>
    <xf numFmtId="0" fontId="4" fillId="5" borderId="2" xfId="0" applyFont="1" applyFill="1" applyBorder="1" applyAlignment="1" applyProtection="1">
      <alignment horizontal="center" vertical="center"/>
    </xf>
    <xf numFmtId="0" fontId="4" fillId="5" borderId="6" xfId="0" applyFont="1" applyFill="1" applyBorder="1" applyAlignment="1" applyProtection="1">
      <alignment horizontal="center" vertical="center"/>
    </xf>
    <xf numFmtId="0" fontId="4" fillId="5" borderId="7" xfId="0" applyFont="1" applyFill="1" applyBorder="1" applyAlignment="1" applyProtection="1">
      <alignment horizontal="center" vertical="center"/>
    </xf>
    <xf numFmtId="0" fontId="4" fillId="5" borderId="8" xfId="0" applyFont="1" applyFill="1" applyBorder="1" applyAlignment="1" applyProtection="1">
      <alignment horizontal="center" vertical="center"/>
    </xf>
    <xf numFmtId="165" fontId="4" fillId="5" borderId="11" xfId="0" applyNumberFormat="1" applyFont="1" applyFill="1" applyBorder="1" applyAlignment="1">
      <alignment horizontal="center" shrinkToFit="1"/>
    </xf>
    <xf numFmtId="165" fontId="4" fillId="5" borderId="10" xfId="0" applyNumberFormat="1" applyFont="1" applyFill="1" applyBorder="1" applyAlignment="1">
      <alignment horizontal="center" shrinkToFit="1"/>
    </xf>
    <xf numFmtId="0" fontId="4" fillId="3" borderId="11" xfId="0" applyFont="1" applyFill="1" applyBorder="1" applyAlignment="1">
      <alignment horizontal="center" shrinkToFit="1"/>
    </xf>
    <xf numFmtId="0" fontId="4" fillId="3" borderId="10" xfId="0" applyFont="1" applyFill="1" applyBorder="1" applyAlignment="1">
      <alignment horizontal="center" shrinkToFit="1"/>
    </xf>
    <xf numFmtId="0" fontId="4" fillId="3" borderId="9" xfId="0" applyFont="1" applyFill="1" applyBorder="1" applyAlignment="1">
      <alignment horizontal="center" shrinkToFit="1"/>
    </xf>
    <xf numFmtId="0" fontId="4" fillId="5" borderId="9" xfId="0" applyFont="1" applyFill="1" applyBorder="1" applyAlignment="1">
      <alignment horizontal="center" shrinkToFit="1"/>
    </xf>
    <xf numFmtId="0" fontId="4" fillId="3" borderId="5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5" borderId="11" xfId="0" applyFont="1" applyFill="1" applyBorder="1" applyAlignment="1">
      <alignment horizontal="center" vertical="center" shrinkToFit="1"/>
    </xf>
    <xf numFmtId="0" fontId="4" fillId="5" borderId="12" xfId="0" applyFont="1" applyFill="1" applyBorder="1" applyAlignment="1">
      <alignment horizontal="center" vertical="center" shrinkToFit="1"/>
    </xf>
    <xf numFmtId="0" fontId="4" fillId="5" borderId="10" xfId="0" applyFont="1" applyFill="1" applyBorder="1" applyAlignment="1">
      <alignment horizontal="center" vertical="center" shrinkToFit="1"/>
    </xf>
    <xf numFmtId="165" fontId="9" fillId="2" borderId="16" xfId="0" applyNumberFormat="1" applyFont="1" applyFill="1" applyBorder="1" applyAlignment="1">
      <alignment horizontal="center" vertical="center" shrinkToFit="1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shrinkToFit="1"/>
    </xf>
    <xf numFmtId="0" fontId="4" fillId="5" borderId="10" xfId="0" applyFont="1" applyFill="1" applyBorder="1" applyAlignment="1">
      <alignment horizontal="center" shrinkToFit="1"/>
    </xf>
    <xf numFmtId="0" fontId="4" fillId="3" borderId="4" xfId="0" applyFont="1" applyFill="1" applyBorder="1" applyAlignment="1" applyProtection="1">
      <alignment horizontal="center" vertical="center"/>
    </xf>
    <xf numFmtId="0" fontId="4" fillId="4" borderId="9" xfId="0" applyFont="1" applyFill="1" applyBorder="1" applyAlignment="1" applyProtection="1">
      <alignment horizontal="center" vertical="center" shrinkToFit="1"/>
    </xf>
    <xf numFmtId="0" fontId="4" fillId="5" borderId="9" xfId="0" applyFont="1" applyFill="1" applyBorder="1" applyAlignment="1" applyProtection="1">
      <alignment horizontal="center" vertical="center"/>
    </xf>
    <xf numFmtId="1" fontId="4" fillId="8" borderId="1" xfId="0" applyNumberFormat="1" applyFont="1" applyFill="1" applyBorder="1" applyAlignment="1">
      <alignment horizontal="center" vertical="center" textRotation="90" shrinkToFit="1"/>
    </xf>
    <xf numFmtId="165" fontId="9" fillId="2" borderId="16" xfId="0" applyNumberFormat="1" applyFont="1" applyFill="1" applyBorder="1" applyAlignment="1">
      <alignment horizontal="center" shrinkToFit="1"/>
    </xf>
    <xf numFmtId="1" fontId="4" fillId="8" borderId="13" xfId="0" applyNumberFormat="1" applyFont="1" applyFill="1" applyBorder="1" applyAlignment="1">
      <alignment horizontal="center" vertical="center" textRotation="90" shrinkToFit="1"/>
    </xf>
    <xf numFmtId="1" fontId="4" fillId="8" borderId="14" xfId="0" applyNumberFormat="1" applyFont="1" applyFill="1" applyBorder="1" applyAlignment="1">
      <alignment horizontal="center" vertical="center" textRotation="90" shrinkToFit="1"/>
    </xf>
    <xf numFmtId="1" fontId="4" fillId="8" borderId="15" xfId="0" applyNumberFormat="1" applyFont="1" applyFill="1" applyBorder="1" applyAlignment="1">
      <alignment horizontal="center" vertical="center" textRotation="90" shrinkToFit="1"/>
    </xf>
    <xf numFmtId="165" fontId="9" fillId="2" borderId="17" xfId="0" applyNumberFormat="1" applyFont="1" applyFill="1" applyBorder="1" applyAlignment="1">
      <alignment horizontal="center" vertical="center" shrinkToFit="1"/>
    </xf>
    <xf numFmtId="165" fontId="9" fillId="2" borderId="17" xfId="0" applyNumberFormat="1" applyFont="1" applyFill="1" applyBorder="1" applyAlignment="1">
      <alignment horizontal="center" shrinkToFit="1"/>
    </xf>
    <xf numFmtId="165" fontId="9" fillId="2" borderId="18" xfId="0" applyNumberFormat="1" applyFont="1" applyFill="1" applyBorder="1" applyAlignment="1">
      <alignment horizontal="center" shrinkToFit="1"/>
    </xf>
    <xf numFmtId="2" fontId="9" fillId="2" borderId="21" xfId="0" applyNumberFormat="1" applyFont="1" applyFill="1" applyBorder="1" applyAlignment="1">
      <alignment horizontal="center"/>
    </xf>
    <xf numFmtId="2" fontId="9" fillId="2" borderId="22" xfId="0" applyNumberFormat="1" applyFont="1" applyFill="1" applyBorder="1" applyAlignment="1">
      <alignment horizontal="center"/>
    </xf>
    <xf numFmtId="3" fontId="9" fillId="2" borderId="16" xfId="0" applyNumberFormat="1" applyFont="1" applyFill="1" applyBorder="1" applyAlignment="1">
      <alignment horizontal="center" shrinkToFit="1"/>
    </xf>
    <xf numFmtId="3" fontId="9" fillId="2" borderId="16" xfId="0" applyNumberFormat="1" applyFont="1" applyFill="1" applyBorder="1" applyAlignment="1">
      <alignment horizontal="center" vertical="center" shrinkToFit="1"/>
    </xf>
    <xf numFmtId="165" fontId="9" fillId="2" borderId="21" xfId="0" applyNumberFormat="1" applyFont="1" applyFill="1" applyBorder="1" applyAlignment="1">
      <alignment horizontal="center" shrinkToFit="1"/>
    </xf>
    <xf numFmtId="165" fontId="9" fillId="2" borderId="22" xfId="0" applyNumberFormat="1" applyFont="1" applyFill="1" applyBorder="1" applyAlignment="1">
      <alignment horizontal="center" shrinkToFit="1"/>
    </xf>
    <xf numFmtId="3" fontId="9" fillId="2" borderId="21" xfId="0" applyNumberFormat="1" applyFont="1" applyFill="1" applyBorder="1" applyAlignment="1">
      <alignment horizontal="center" shrinkToFit="1"/>
    </xf>
    <xf numFmtId="3" fontId="9" fillId="2" borderId="22" xfId="0" applyNumberFormat="1" applyFont="1" applyFill="1" applyBorder="1" applyAlignment="1">
      <alignment horizontal="center" shrinkToFit="1"/>
    </xf>
    <xf numFmtId="2" fontId="9" fillId="2" borderId="19" xfId="0" applyNumberFormat="1" applyFont="1" applyFill="1" applyBorder="1" applyAlignment="1">
      <alignment horizontal="center"/>
    </xf>
    <xf numFmtId="2" fontId="9" fillId="2" borderId="20" xfId="0" applyNumberFormat="1" applyFont="1" applyFill="1" applyBorder="1" applyAlignment="1">
      <alignment horizontal="center"/>
    </xf>
    <xf numFmtId="165" fontId="9" fillId="2" borderId="32" xfId="0" applyNumberFormat="1" applyFont="1" applyFill="1" applyBorder="1" applyAlignment="1">
      <alignment horizontal="center" shrinkToFit="1"/>
    </xf>
    <xf numFmtId="165" fontId="9" fillId="2" borderId="33" xfId="0" applyNumberFormat="1" applyFont="1" applyFill="1" applyBorder="1" applyAlignment="1">
      <alignment horizontal="center" shrinkToFit="1"/>
    </xf>
    <xf numFmtId="3" fontId="9" fillId="2" borderId="32" xfId="0" applyNumberFormat="1" applyFont="1" applyFill="1" applyBorder="1" applyAlignment="1">
      <alignment horizontal="center" shrinkToFit="1"/>
    </xf>
    <xf numFmtId="3" fontId="9" fillId="2" borderId="33" xfId="0" applyNumberFormat="1" applyFont="1" applyFill="1" applyBorder="1" applyAlignment="1">
      <alignment horizontal="center" shrinkToFit="1"/>
    </xf>
    <xf numFmtId="2" fontId="9" fillId="2" borderId="24" xfId="0" applyNumberFormat="1" applyFont="1" applyFill="1" applyBorder="1" applyAlignment="1">
      <alignment horizontal="center"/>
    </xf>
    <xf numFmtId="2" fontId="9" fillId="2" borderId="25" xfId="0" applyNumberFormat="1" applyFont="1" applyFill="1" applyBorder="1" applyAlignment="1">
      <alignment horizontal="center"/>
    </xf>
    <xf numFmtId="165" fontId="9" fillId="2" borderId="36" xfId="0" applyNumberFormat="1" applyFont="1" applyFill="1" applyBorder="1" applyAlignment="1">
      <alignment horizontal="center" shrinkToFit="1"/>
    </xf>
    <xf numFmtId="165" fontId="9" fillId="2" borderId="37" xfId="0" applyNumberFormat="1" applyFont="1" applyFill="1" applyBorder="1" applyAlignment="1">
      <alignment horizontal="center" shrinkToFit="1"/>
    </xf>
    <xf numFmtId="3" fontId="9" fillId="2" borderId="36" xfId="0" applyNumberFormat="1" applyFont="1" applyFill="1" applyBorder="1" applyAlignment="1">
      <alignment horizontal="center" shrinkToFit="1"/>
    </xf>
    <xf numFmtId="3" fontId="9" fillId="2" borderId="37" xfId="0" applyNumberFormat="1" applyFont="1" applyFill="1" applyBorder="1" applyAlignment="1">
      <alignment horizontal="center" shrinkToFit="1"/>
    </xf>
    <xf numFmtId="2" fontId="9" fillId="2" borderId="26" xfId="0" applyNumberFormat="1" applyFont="1" applyFill="1" applyBorder="1" applyAlignment="1">
      <alignment horizontal="center"/>
    </xf>
    <xf numFmtId="2" fontId="9" fillId="2" borderId="27" xfId="0" applyNumberFormat="1" applyFont="1" applyFill="1" applyBorder="1" applyAlignment="1">
      <alignment horizontal="center"/>
    </xf>
    <xf numFmtId="2" fontId="9" fillId="2" borderId="28" xfId="0" applyNumberFormat="1" applyFont="1" applyFill="1" applyBorder="1" applyAlignment="1">
      <alignment horizontal="center"/>
    </xf>
    <xf numFmtId="2" fontId="9" fillId="2" borderId="29" xfId="0" applyNumberFormat="1" applyFont="1" applyFill="1" applyBorder="1" applyAlignment="1">
      <alignment horizontal="center"/>
    </xf>
    <xf numFmtId="2" fontId="9" fillId="2" borderId="30" xfId="0" applyNumberFormat="1" applyFont="1" applyFill="1" applyBorder="1" applyAlignment="1">
      <alignment horizontal="center"/>
    </xf>
    <xf numFmtId="2" fontId="9" fillId="2" borderId="31" xfId="0" applyNumberFormat="1" applyFont="1" applyFill="1" applyBorder="1" applyAlignment="1">
      <alignment horizontal="center"/>
    </xf>
    <xf numFmtId="165" fontId="9" fillId="2" borderId="9" xfId="0" applyNumberFormat="1" applyFont="1" applyFill="1" applyBorder="1" applyAlignment="1">
      <alignment horizontal="center" shrinkToFit="1"/>
    </xf>
    <xf numFmtId="3" fontId="9" fillId="2" borderId="9" xfId="0" applyNumberFormat="1" applyFont="1" applyFill="1" applyBorder="1" applyAlignment="1">
      <alignment horizontal="center" shrinkToFit="1"/>
    </xf>
    <xf numFmtId="0" fontId="10" fillId="5" borderId="12" xfId="1" applyFont="1" applyFill="1" applyBorder="1" applyAlignment="1">
      <alignment horizontal="center" vertical="center"/>
    </xf>
    <xf numFmtId="2" fontId="10" fillId="5" borderId="12" xfId="0" applyNumberFormat="1" applyFont="1" applyFill="1" applyBorder="1" applyAlignment="1">
      <alignment horizontal="center"/>
    </xf>
    <xf numFmtId="0" fontId="10" fillId="5" borderId="11" xfId="1" applyFont="1" applyFill="1" applyBorder="1" applyAlignment="1">
      <alignment horizontal="center" vertical="center"/>
    </xf>
    <xf numFmtId="0" fontId="4" fillId="5" borderId="7" xfId="1" applyFont="1" applyFill="1" applyBorder="1" applyAlignment="1">
      <alignment horizontal="center" vertical="center"/>
    </xf>
    <xf numFmtId="164" fontId="4" fillId="5" borderId="7" xfId="1" applyNumberFormat="1" applyFont="1" applyFill="1" applyBorder="1" applyAlignment="1">
      <alignment horizontal="center" vertical="center"/>
    </xf>
    <xf numFmtId="164" fontId="4" fillId="5" borderId="12" xfId="1" applyNumberFormat="1" applyFont="1" applyFill="1" applyBorder="1" applyAlignment="1">
      <alignment horizontal="center" vertical="center"/>
    </xf>
    <xf numFmtId="0" fontId="4" fillId="5" borderId="12" xfId="1" applyFont="1" applyFill="1" applyBorder="1" applyAlignment="1">
      <alignment horizontal="center" vertical="center"/>
    </xf>
    <xf numFmtId="0" fontId="0" fillId="9" borderId="0" xfId="0" applyFont="1" applyFill="1" applyAlignment="1">
      <alignment horizontal="center"/>
    </xf>
    <xf numFmtId="0" fontId="0" fillId="9" borderId="0" xfId="0" applyFont="1" applyFill="1"/>
    <xf numFmtId="0" fontId="3" fillId="9" borderId="0" xfId="0" applyFont="1" applyFill="1"/>
    <xf numFmtId="2" fontId="3" fillId="9" borderId="0" xfId="0" applyNumberFormat="1" applyFont="1" applyFill="1" applyAlignment="1">
      <alignment horizontal="center"/>
    </xf>
    <xf numFmtId="0" fontId="3" fillId="9" borderId="0" xfId="0" applyFont="1" applyFill="1" applyAlignment="1">
      <alignment horizontal="center"/>
    </xf>
    <xf numFmtId="2" fontId="3" fillId="9" borderId="0" xfId="0" applyNumberFormat="1" applyFont="1" applyFill="1"/>
    <xf numFmtId="2" fontId="0" fillId="9" borderId="0" xfId="0" applyNumberFormat="1" applyFont="1" applyFill="1" applyAlignment="1">
      <alignment horizontal="center"/>
    </xf>
    <xf numFmtId="0" fontId="3" fillId="9" borderId="0" xfId="0" applyFont="1" applyFill="1" applyAlignment="1">
      <alignment horizontal="right"/>
    </xf>
    <xf numFmtId="165" fontId="3" fillId="9" borderId="0" xfId="0" applyNumberFormat="1" applyFont="1" applyFill="1"/>
    <xf numFmtId="165" fontId="0" fillId="9" borderId="0" xfId="0" applyNumberFormat="1" applyFont="1" applyFill="1"/>
    <xf numFmtId="0" fontId="0" fillId="9" borderId="0" xfId="0" quotePrefix="1" applyFont="1" applyFill="1"/>
    <xf numFmtId="0" fontId="3" fillId="9" borderId="0" xfId="0" quotePrefix="1" applyFont="1" applyFill="1"/>
    <xf numFmtId="2" fontId="0" fillId="9" borderId="0" xfId="0" applyNumberFormat="1" applyFont="1" applyFill="1"/>
    <xf numFmtId="0" fontId="0" fillId="9" borderId="0" xfId="0" applyFont="1" applyFill="1" applyAlignment="1">
      <alignment horizontal="right"/>
    </xf>
  </cellXfs>
  <cellStyles count="3">
    <cellStyle name="Normal" xfId="0" builtinId="0"/>
    <cellStyle name="Normal 2" xfId="1"/>
    <cellStyle name="Normal 2 2" xfId="2"/>
  </cellStyles>
  <dxfs count="8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00000F"/>
      <color rgb="FF000023"/>
      <color rgb="FF000032"/>
      <color rgb="FF0000CC"/>
      <color rgb="FF006400"/>
      <color rgb="FF00FF99"/>
      <color rgb="FF7D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</v>
        <stp/>
        <stp>ContractData</stp>
        <stp>GFU19</stp>
        <stp>MT_LastBidVolume</stp>
        <stp/>
        <stp>T</stp>
        <tr r="AF10" s="2"/>
        <tr r="AF10" s="2"/>
      </tp>
      <tp>
        <v>1</v>
        <stp/>
        <stp>ContractData</stp>
        <stp>HEN19</stp>
        <stp>MT_LastAskVolume</stp>
        <stp/>
        <stp>T</stp>
        <tr r="M34" s="2"/>
        <tr r="M34" s="2"/>
      </tp>
      <tp>
        <v>1</v>
        <stp/>
        <stp>ContractData</stp>
        <stp>GLEG20</stp>
        <stp>MT_LastAskVolume</stp>
        <stp/>
        <stp>T</stp>
        <tr r="R8" s="2"/>
        <tr r="R8" s="2"/>
      </tp>
      <tp>
        <v>10</v>
        <stp/>
        <stp>ContractData</stp>
        <stp>GLEG19</stp>
        <stp>MT_LastAskVolume</stp>
        <stp/>
        <stp>T</stp>
        <tr r="E8" s="2"/>
        <tr r="E8" s="2"/>
      </tp>
      <tp>
        <v>-1.4750000000000001</v>
        <stp/>
        <stp>ContractData</stp>
        <stp>GLES1Q19</stp>
        <stp>OPen</stp>
        <stp/>
        <stp>T</stp>
        <tr r="Y37" s="2"/>
      </tp>
      <tp>
        <v>-2</v>
        <stp/>
        <stp>ContractData</stp>
        <stp>GLES1V19</stp>
        <stp>High</stp>
        <stp/>
        <stp>T</stp>
        <tr r="Z38" s="2"/>
      </tp>
      <tp>
        <v>2</v>
        <stp/>
        <stp>ContractData</stp>
        <stp>HEM19</stp>
        <stp>MT_LastAskVolume</stp>
        <stp/>
        <stp>T</stp>
        <tr r="K34" s="2"/>
        <tr r="K34" s="2"/>
      </tp>
      <tp>
        <v>1</v>
        <stp/>
        <stp>ContractData</stp>
        <stp>GFV19</stp>
        <stp>MT_LastBidVolume</stp>
        <stp/>
        <stp>T</stp>
        <tr r="AH10" s="2"/>
        <tr r="AH10" s="2"/>
      </tp>
      <tp>
        <v>2</v>
        <stp/>
        <stp>ContractData</stp>
        <stp>HEV19</stp>
        <stp>MT_LastBidVolume</stp>
        <stp/>
        <stp>T</stp>
        <tr r="R35" s="2"/>
        <tr r="R35" s="2"/>
      </tp>
      <tp>
        <v>1</v>
        <stp/>
        <stp>ContractData</stp>
        <stp>GFQ19</stp>
        <stp>MT_LastBidVolume</stp>
        <stp/>
        <stp>T</stp>
        <tr r="AD10" s="2"/>
        <tr r="AD10" s="2"/>
      </tp>
      <tp>
        <v>2</v>
        <stp/>
        <stp>ContractData</stp>
        <stp>HEQ19</stp>
        <stp>MT_LastBidVolume</stp>
        <stp/>
        <stp>T</stp>
        <tr r="P35" s="2"/>
        <tr r="P35" s="2"/>
      </tp>
      <tp>
        <v>3</v>
        <stp/>
        <stp>ContractData</stp>
        <stp>GFK19</stp>
        <stp>MT_LastAskVolume</stp>
        <stp/>
        <stp>T</stp>
        <tr r="AB8" s="2"/>
        <tr r="AB8" s="2"/>
      </tp>
      <tp>
        <v>3</v>
        <stp/>
        <stp>ContractData</stp>
        <stp>HEK19</stp>
        <stp>MT_LastAskVolume</stp>
        <stp/>
        <stp>T</stp>
        <tr r="I34" s="2"/>
        <tr r="I34" s="2"/>
      </tp>
      <tp>
        <v>9</v>
        <stp/>
        <stp>ContractData</stp>
        <stp>GLEZ18</stp>
        <stp>MT_LastBidVolume</stp>
        <stp/>
        <stp>T</stp>
        <tr r="B10" s="2"/>
        <tr r="B10" s="2"/>
      </tp>
      <tp>
        <v>2</v>
        <stp/>
        <stp>ContractData</stp>
        <stp>GLEZ19</stp>
        <stp>MT_LastBidVolume</stp>
        <stp/>
        <stp>T</stp>
        <tr r="P10" s="2"/>
        <tr r="P10" s="2"/>
      </tp>
      <tp>
        <v>-2</v>
        <stp/>
        <stp>ContractData</stp>
        <stp>GLES1V19</stp>
        <stp>OPen</stp>
        <stp/>
        <stp>T</stp>
        <tr r="Y38" s="2"/>
      </tp>
      <tp>
        <v>-1.4000000000000001</v>
        <stp/>
        <stp>ContractData</stp>
        <stp>GLES1Q19</stp>
        <stp>High</stp>
        <stp/>
        <stp>T</stp>
        <tr r="Z37" s="2"/>
      </tp>
      <tp>
        <v>5</v>
        <stp/>
        <stp>ContractData</stp>
        <stp>GFJ19</stp>
        <stp>MT_LastAskVolume</stp>
        <stp/>
        <stp>T</stp>
        <tr r="Z8" s="2"/>
        <tr r="Z8" s="2"/>
      </tp>
      <tp>
        <v>1</v>
        <stp/>
        <stp>ContractData</stp>
        <stp>HEJ19</stp>
        <stp>MT_LastAskVolume</stp>
        <stp/>
        <stp>T</stp>
        <tr r="G34" s="2"/>
        <tr r="G34" s="2"/>
      </tp>
      <tp>
        <v>-4.375</v>
        <stp/>
        <stp>ContractData</stp>
        <stp>GLES1Z18</stp>
        <stp>Y_Settlement</stp>
        <stp/>
        <stp>T</stp>
        <tr r="AH33" s="2"/>
      </tp>
      <tp>
        <v>-1.7</v>
        <stp/>
        <stp>ContractData</stp>
        <stp>GLES1Z19</stp>
        <stp>Y_Settlement</stp>
        <stp/>
        <stp>T</stp>
        <tr r="AH39" s="2"/>
      </tp>
      <tp>
        <v>0</v>
        <stp/>
        <stp>ContractData</stp>
        <stp>GLES1G20</stp>
        <stp>NetLastTrade</stp>
        <stp/>
        <stp>T</stp>
        <tr r="AF40" s="2"/>
      </tp>
      <tp>
        <v>-5.0000000000000044E-2</v>
        <stp/>
        <stp>ContractData</stp>
        <stp>GLES1G19</stp>
        <stp>NetLastTrade</stp>
        <stp/>
        <stp>T</stp>
        <tr r="AF34" s="2"/>
      </tp>
      <tp>
        <v>1</v>
        <stp/>
        <stp>ContractData</stp>
        <stp>GFH19</stp>
        <stp>MT_LastAskVolume</stp>
        <stp/>
        <stp>T</stp>
        <tr r="X8" s="2"/>
        <tr r="X8" s="2"/>
      </tp>
      <tp>
        <v>3</v>
        <stp/>
        <stp>ContractData</stp>
        <stp>GLEM19</stp>
        <stp>MT_LastAskVolume</stp>
        <stp/>
        <stp>T</stp>
        <tr r="I8" s="2"/>
        <tr r="I8" s="2"/>
      </tp>
      <tp>
        <v>8</v>
        <stp/>
        <stp>ContractData</stp>
        <stp>HEG19</stp>
        <stp>MT_LastAskVolume</stp>
        <stp/>
        <stp>T</stp>
        <tr r="E34" s="2"/>
        <tr r="E34" s="2"/>
      </tp>
      <tp>
        <v>3</v>
        <stp/>
        <stp>ContractData</stp>
        <stp>GLEV19</stp>
        <stp>MT_LastBidVolume</stp>
        <stp/>
        <stp>T</stp>
        <tr r="M10" s="2"/>
        <tr r="M10" s="2"/>
      </tp>
      <tp>
        <v>-4.1749999999999998</v>
        <stp/>
        <stp>ContractData</stp>
        <stp>GLES1Z18</stp>
        <stp>OPen</stp>
        <stp/>
        <stp>T</stp>
        <tr r="Y33" s="2"/>
      </tp>
      <tp t="s">
        <v/>
        <stp/>
        <stp>ContractData</stp>
        <stp>GLES1Z19</stp>
        <stp>OPen</stp>
        <stp/>
        <stp>T</stp>
        <tr r="Y39" s="2"/>
      </tp>
      <tp>
        <v>5</v>
        <stp/>
        <stp>ContractData</stp>
        <stp>GFF19</stp>
        <stp>MT_LastAskVolume</stp>
        <stp/>
        <stp>T</stp>
        <tr r="V8" s="2"/>
        <tr r="V8" s="2"/>
      </tp>
    </main>
    <main first="cqgxl.rtd">
      <tp t="e">
        <v>#N/A</v>
        <stp/>
        <stp>ContractData</stp>
        <stp>GFX19</stp>
        <stp>Y_Settlement</stp>
        <tr r="AP67" s="2"/>
      </tp>
      <tp t="e">
        <v>#N/A</v>
        <stp/>
        <stp>ContractData</stp>
        <stp>GFQ19</stp>
        <stp>Y_Settlement</stp>
        <tr r="AP64" s="2"/>
      </tp>
      <tp t="e">
        <v>#N/A</v>
        <stp/>
        <stp>ContractData</stp>
        <stp>GFU19</stp>
        <stp>Y_Settlement</stp>
        <tr r="AP65" s="2"/>
      </tp>
      <tp t="e">
        <v>#N/A</v>
        <stp/>
        <stp>ContractData</stp>
        <stp>GFV19</stp>
        <stp>Y_Settlement</stp>
        <tr r="AP66" s="2"/>
      </tp>
      <tp t="e">
        <v>#N/A</v>
        <stp/>
        <stp>ContractData</stp>
        <stp>GFH19</stp>
        <stp>Y_Settlement</stp>
        <tr r="AP61" s="2"/>
      </tp>
      <tp t="e">
        <v>#N/A</v>
        <stp/>
        <stp>ContractData</stp>
        <stp>GFJ19</stp>
        <stp>Y_Settlement</stp>
        <tr r="AP62" s="2"/>
      </tp>
      <tp t="e">
        <v>#N/A</v>
        <stp/>
        <stp>ContractData</stp>
        <stp>GFK19</stp>
        <stp>Y_Settlement</stp>
        <tr r="AP63" s="2"/>
      </tp>
      <tp t="e">
        <v>#N/A</v>
        <stp/>
        <stp>ContractData</stp>
        <stp>GFF19</stp>
        <stp>Y_Settlement</stp>
        <tr r="AP60" s="2"/>
      </tp>
    </main>
    <main first="cqg.rtd">
      <tp>
        <v>-2.35</v>
        <stp/>
        <stp>ContractData</stp>
        <stp>GLES1V19</stp>
        <stp>Y_Settlement</stp>
        <stp/>
        <stp>T</stp>
        <tr r="AH38" s="2"/>
      </tp>
      <tp>
        <v>9.9999999999999645E-2</v>
        <stp/>
        <stp>ContractData</stp>
        <stp>GLES1J19</stp>
        <stp>NetLastTrade</stp>
        <stp/>
        <stp>T</stp>
        <tr r="AF35" s="2"/>
      </tp>
      <tp>
        <v>7.4999999999988631E-2</v>
        <stp/>
        <stp>ContractData</stp>
        <stp>GLEG19</stp>
        <stp>NetLastQuoteToday</stp>
        <stp/>
        <stp>T</stp>
        <tr r="U3" s="3"/>
      </tp>
      <tp>
        <v>0.125</v>
        <stp/>
        <stp>ContractData</stp>
        <stp>GLEJ19</stp>
        <stp>NetLastQuoteToday</stp>
        <stp/>
        <stp>T</stp>
        <tr r="U4" s="3"/>
      </tp>
      <tp>
        <v>0</v>
        <stp/>
        <stp>ContractData</stp>
        <stp>GLEM19</stp>
        <stp>NetLastQuoteToday</stp>
        <stp/>
        <stp>T</stp>
        <tr r="U5" s="3"/>
      </tp>
      <tp>
        <v>-0.22499999999999432</v>
        <stp/>
        <stp>ContractData</stp>
        <stp>GLEQ19</stp>
        <stp>NetLastQuoteToday</stp>
        <stp/>
        <stp>T</stp>
        <tr r="U6" s="3"/>
      </tp>
      <tp>
        <v>-0.32500000000000284</v>
        <stp/>
        <stp>ContractData</stp>
        <stp>GLEV19</stp>
        <stp>NetLastQuoteToday</stp>
        <stp/>
        <stp>T</stp>
        <tr r="U7" s="3"/>
      </tp>
      <tp>
        <v>-0.65000000000000568</v>
        <stp/>
        <stp>ContractData</stp>
        <stp>GLEZ19</stp>
        <stp>NetLastQuoteToday</stp>
        <stp/>
        <stp>T</stp>
        <tr r="U8" s="3"/>
      </tp>
      <tp>
        <v>0.44999999999998863</v>
        <stp/>
        <stp>ContractData</stp>
        <stp>GLEZ18</stp>
        <stp>NetLastQuoteToday</stp>
        <stp/>
        <stp>T</stp>
        <tr r="U2" s="3"/>
      </tp>
      <tp>
        <v>0.22499999999999987</v>
        <stp/>
        <stp>ContractData</stp>
        <stp>GLES1M19</stp>
        <stp>NetLastTrade</stp>
        <stp/>
        <stp>T</stp>
        <tr r="AF36" s="2"/>
      </tp>
      <tp>
        <v>-1.5</v>
        <stp/>
        <stp>ContractData</stp>
        <stp>GLES1Q19</stp>
        <stp>Y_Settlement</stp>
        <stp/>
        <stp>T</stp>
        <tr r="AH37" s="2"/>
      </tp>
      <tp>
        <v>1</v>
        <stp/>
        <stp>ContractData</stp>
        <stp>GFX19</stp>
        <stp>MT_LastBidVolume</stp>
        <stp/>
        <stp>T</stp>
        <tr r="AJ10" s="2"/>
        <tr r="AJ10" s="2"/>
      </tp>
    </main>
    <main first="cqgxl.rtd">
      <tp t="e">
        <v>#N/A</v>
        <stp/>
        <stp>ContractData</stp>
        <stp>GLE?2</stp>
        <stp>Symbol</stp>
        <tr r="S36" s="3"/>
      </tp>
      <tp t="e">
        <v>#N/A</v>
        <stp/>
        <stp>ContractData</stp>
        <stp>GLE?1</stp>
        <stp>Symbol</stp>
        <tr r="S35" s="3"/>
      </tp>
    </main>
    <main first="cqg.rtd">
      <tp>
        <v>3</v>
        <stp/>
        <stp>ContractData</stp>
        <stp>GLEQ19</stp>
        <stp>MT_LastBidVolume</stp>
        <stp/>
        <stp>T</stp>
        <tr r="K10" s="2"/>
        <tr r="K10" s="2"/>
      </tp>
      <tp>
        <v>-3.8250000000000002</v>
        <stp/>
        <stp>ContractData</stp>
        <stp>GLES1Z18</stp>
        <stp>High</stp>
        <stp/>
        <stp>T</stp>
        <tr r="Z33" s="2"/>
      </tp>
      <tp t="s">
        <v/>
        <stp/>
        <stp>ContractData</stp>
        <stp>GLES1Z19</stp>
        <stp>High</stp>
        <stp/>
        <stp>T</stp>
        <tr r="Z39" s="2"/>
      </tp>
      <tp>
        <v>1</v>
        <stp/>
        <stp>ContractData</stp>
        <stp>GLEJ20</stp>
        <stp>MT_LastAskVolume</stp>
        <stp/>
        <stp>T</stp>
        <tr r="T8" s="2"/>
        <tr r="T8" s="2"/>
      </tp>
      <tp>
        <v>19</v>
        <stp/>
        <stp>ContractData</stp>
        <stp>GLEJ19</stp>
        <stp>MT_LastAskVolume</stp>
        <stp/>
        <stp>T</stp>
        <tr r="G8" s="2"/>
        <tr r="G8" s="2"/>
      </tp>
      <tp>
        <v>-0.39999999999999147</v>
        <stp/>
        <stp>ContractData</stp>
        <stp>GLEG20</stp>
        <stp>NetLastQuoteToday</stp>
        <stp/>
        <stp>T</stp>
        <tr r="U9" s="3"/>
      </tp>
      <tp>
        <v>4.9999999999997158E-2</v>
        <stp/>
        <stp>ContractData</stp>
        <stp>GLEJ20</stp>
        <stp>NetLastQuoteToday</stp>
        <stp/>
        <stp>T</stp>
        <tr r="U10" s="3"/>
      </tp>
      <tp>
        <v>15</v>
        <stp/>
        <stp>ContractData</stp>
        <stp>HEZ18</stp>
        <stp>MT_LastBidVolume</stp>
        <stp/>
        <stp>T</stp>
        <tr r="B35" s="2"/>
        <tr r="B35" s="2"/>
      </tp>
      <tp>
        <v>1</v>
        <stp/>
        <stp>ContractData</stp>
        <stp>HEZ19</stp>
        <stp>MT_LastBidVolume</stp>
        <stp/>
        <stp>T</stp>
        <tr r="T35" s="2"/>
        <tr r="T35" s="2"/>
      </tp>
      <tp>
        <v>9.9999999999999867E-2</v>
        <stp/>
        <stp>ContractData</stp>
        <stp>GLES1Q19</stp>
        <stp>NetLastTrade</stp>
        <stp/>
        <stp>T</stp>
        <tr r="AF37" s="2"/>
      </tp>
      <tp>
        <v>1.6500000000000001</v>
        <stp/>
        <stp>ContractData</stp>
        <stp>GLES1M19</stp>
        <stp>Y_Settlement</stp>
        <stp/>
        <stp>T</stp>
        <tr r="AH36" s="2"/>
      </tp>
      <tp>
        <v>15</v>
        <stp/>
        <stp>ContractData</stp>
        <stp>GLEM19</stp>
        <stp>MT_LastBidVolume</stp>
        <stp/>
        <stp>T</stp>
        <tr r="I10" s="2"/>
        <tr r="I10" s="2"/>
      </tp>
      <tp>
        <v>2</v>
        <stp/>
        <stp>ContractData</stp>
        <stp>HEG19</stp>
        <stp>MT_LastBidVolume</stp>
        <stp/>
        <stp>T</stp>
        <tr r="E35" s="2"/>
        <tr r="E35" s="2"/>
      </tp>
      <tp>
        <v>1</v>
        <stp/>
        <stp>ContractData</stp>
        <stp>GLEV19</stp>
        <stp>MT_LastAskVolume</stp>
        <stp/>
        <stp>T</stp>
        <tr r="M8" s="2"/>
        <tr r="M8" s="2"/>
      </tp>
      <tp>
        <v>-1.8</v>
        <stp/>
        <stp>ContractData</stp>
        <stp>GLES1G19</stp>
        <stp>High</stp>
        <stp/>
        <stp>T</stp>
        <tr r="Z34" s="2"/>
      </tp>
      <tp t="s">
        <v/>
        <stp/>
        <stp>ContractData</stp>
        <stp>GLES1G20</stp>
        <stp>High</stp>
        <stp/>
        <stp>T</stp>
        <tr r="Z40" s="2"/>
      </tp>
      <tp>
        <v>3</v>
        <stp/>
        <stp>ContractData</stp>
        <stp>GFF19</stp>
        <stp>MT_LastBidVolume</stp>
        <stp/>
        <stp>T</stp>
        <tr r="V10" s="2"/>
        <tr r="V10" s="2"/>
      </tp>
      <tp>
        <v>6</v>
        <stp/>
        <stp>ContractData</stp>
        <stp>GLEQ19</stp>
        <stp>MT_LastAskVolume</stp>
        <stp/>
        <stp>T</stp>
        <tr r="K8" s="2"/>
        <tr r="K8" s="2"/>
      </tp>
      <tp>
        <v>-1.875</v>
        <stp/>
        <stp>ContractData</stp>
        <stp>GLES1G19</stp>
        <stp>OPen</stp>
        <stp/>
        <stp>T</stp>
        <tr r="Y34" s="2"/>
      </tp>
      <tp t="s">
        <v/>
        <stp/>
        <stp>ContractData</stp>
        <stp>GLES1G20</stp>
        <stp>OPen</stp>
        <stp/>
        <stp>T</stp>
        <tr r="Y40" s="2"/>
      </tp>
      <tp>
        <v>15</v>
        <stp/>
        <stp>ContractData</stp>
        <stp>GLEJ19</stp>
        <stp>MT_LastBidVolume</stp>
        <stp/>
        <stp>T</stp>
        <tr r="G10" s="2"/>
        <tr r="G10" s="2"/>
      </tp>
      <tp>
        <v>1</v>
        <stp/>
        <stp>ContractData</stp>
        <stp>GLEJ20</stp>
        <stp>MT_LastBidVolume</stp>
        <stp/>
        <stp>T</stp>
        <tr r="T10" s="2"/>
        <tr r="T10" s="2"/>
      </tp>
      <tp>
        <v>147.97499999999999</v>
        <stp/>
        <stp>ContractData</stp>
        <stp>GFX19</stp>
        <stp>Ask</stp>
        <stp/>
        <stp>T</stp>
        <tr r="AK8" s="2"/>
        <tr r="AK8" s="2"/>
        <tr r="T9" s="6"/>
      </tp>
      <tp>
        <v>145.32500000000002</v>
        <stp/>
        <stp>ContractData</stp>
        <stp>GFX19</stp>
        <stp>Bid</stp>
        <stp/>
        <stp>T</stp>
        <tr r="AK10" s="2"/>
        <tr r="AK10" s="2"/>
        <tr r="S9" s="6"/>
      </tp>
      <tp>
        <v>148.1</v>
        <stp/>
        <stp>ContractData</stp>
        <stp>GFU19</stp>
        <stp>Ask</stp>
        <stp/>
        <stp>T</stp>
        <tr r="AG8" s="2"/>
        <tr r="AG8" s="2"/>
        <tr r="T7" s="6"/>
      </tp>
      <tp>
        <v>147.125</v>
        <stp/>
        <stp>ContractData</stp>
        <stp>GFV19</stp>
        <stp>Bid</stp>
        <stp/>
        <stp>T</stp>
        <tr r="AI10" s="2"/>
        <tr r="AI10" s="2"/>
        <tr r="S8" s="6"/>
      </tp>
      <tp>
        <v>147.9</v>
        <stp/>
        <stp>ContractData</stp>
        <stp>GFV19</stp>
        <stp>Ask</stp>
        <stp/>
        <stp>T</stp>
        <tr r="AI8" s="2"/>
        <tr r="AI8" s="2"/>
        <tr r="T8" s="6"/>
      </tp>
      <tp>
        <v>147.85</v>
        <stp/>
        <stp>ContractData</stp>
        <stp>GFU19</stp>
        <stp>Bid</stp>
        <stp/>
        <stp>T</stp>
        <tr r="AG10" s="2"/>
        <tr r="AG10" s="2"/>
        <tr r="S7" s="6"/>
      </tp>
      <tp>
        <v>148.25</v>
        <stp/>
        <stp>ContractData</stp>
        <stp>GFQ19</stp>
        <stp>Ask</stp>
        <stp/>
        <stp>T</stp>
        <tr r="AE8" s="2"/>
        <tr r="AE8" s="2"/>
        <tr r="T6" s="6"/>
      </tp>
      <tp>
        <v>148.07500000000002</v>
        <stp/>
        <stp>ContractData</stp>
        <stp>GFQ19</stp>
        <stp>Bid</stp>
        <stp/>
        <stp>T</stp>
        <tr r="AE10" s="2"/>
        <tr r="AE10" s="2"/>
        <tr r="S6" s="6"/>
      </tp>
      <tp>
        <v>143.67500000000001</v>
        <stp/>
        <stp>ContractData</stp>
        <stp>GFH19</stp>
        <stp>Ask</stp>
        <stp/>
        <stp>T</stp>
        <tr r="Y8" s="2"/>
        <tr r="Y8" s="2"/>
        <tr r="T3" s="6"/>
      </tp>
      <tp>
        <v>144.1</v>
        <stp/>
        <stp>ContractData</stp>
        <stp>GFK19</stp>
        <stp>Bid</stp>
        <stp/>
        <stp>T</stp>
        <tr r="AC10" s="2"/>
        <tr r="AC10" s="2"/>
        <tr r="S5" s="6"/>
      </tp>
      <tp>
        <v>144.02500000000001</v>
        <stp/>
        <stp>ContractData</stp>
        <stp>GFJ19</stp>
        <stp>Bid</stp>
        <stp/>
        <stp>T</stp>
        <tr r="AA10" s="2"/>
        <tr r="AA10" s="2"/>
        <tr r="S4" s="6"/>
      </tp>
      <tp>
        <v>144.1</v>
        <stp/>
        <stp>ContractData</stp>
        <stp>GFJ19</stp>
        <stp>Ask</stp>
        <stp/>
        <stp>T</stp>
        <tr r="AA8" s="2"/>
        <tr r="AA8" s="2"/>
        <tr r="T4" s="6"/>
      </tp>
      <tp>
        <v>144.17500000000001</v>
        <stp/>
        <stp>ContractData</stp>
        <stp>GFK19</stp>
        <stp>Ask</stp>
        <stp/>
        <stp>T</stp>
        <tr r="AC8" s="2"/>
        <tr r="AC8" s="2"/>
        <tr r="T5" s="6"/>
      </tp>
      <tp>
        <v>143.6</v>
        <stp/>
        <stp>ContractData</stp>
        <stp>GFH19</stp>
        <stp>Bid</stp>
        <stp/>
        <stp>T</stp>
        <tr r="Y10" s="2"/>
        <tr r="Y10" s="2"/>
        <tr r="S3" s="6"/>
      </tp>
      <tp>
        <v>146.20000000000002</v>
        <stp/>
        <stp>ContractData</stp>
        <stp>GFF19</stp>
        <stp>Bid</stp>
        <stp/>
        <stp>T</stp>
        <tr r="W10" s="2"/>
        <tr r="W10" s="2"/>
        <tr r="S2" s="6"/>
      </tp>
      <tp t="s">
        <v/>
        <stp/>
        <stp>ContractData</stp>
        <stp>GFF20</stp>
        <stp>Bid</stp>
        <stp/>
        <stp>T</stp>
        <tr r="S10" s="6"/>
      </tp>
      <tp t="s">
        <v/>
        <stp/>
        <stp>ContractData</stp>
        <stp>GFF20</stp>
        <stp>Ask</stp>
        <stp/>
        <stp>T</stp>
        <tr r="T10" s="6"/>
      </tp>
      <tp>
        <v>146.27500000000001</v>
        <stp/>
        <stp>ContractData</stp>
        <stp>GFF19</stp>
        <stp>Ask</stp>
        <stp/>
        <stp>T</stp>
        <tr r="W8" s="2"/>
        <tr r="W8" s="2"/>
        <tr r="T2" s="6"/>
      </tp>
      <tp>
        <v>4</v>
        <stp/>
        <stp>ContractData</stp>
        <stp>HEZ18</stp>
        <stp>MT_LastAskVolume</stp>
        <stp/>
        <stp>T</stp>
        <tr r="B34" s="2"/>
        <tr r="B34" s="2"/>
      </tp>
      <tp>
        <v>3</v>
        <stp/>
        <stp>ContractData</stp>
        <stp>HEZ19</stp>
        <stp>MT_LastAskVolume</stp>
        <stp/>
        <stp>T</stp>
        <tr r="T34" s="2"/>
        <tr r="T34" s="2"/>
      </tp>
      <tp>
        <v>8.0250000000000004</v>
        <stp/>
        <stp>ContractData</stp>
        <stp>GLES1J19</stp>
        <stp>Y_Settlement</stp>
        <stp/>
        <stp>T</stp>
        <tr r="AH35" s="2"/>
      </tp>
      <tp>
        <v>61.024999999999999</v>
        <stp/>
        <stp>ContractData</stp>
        <stp>HEZ18</stp>
        <stp>Bid</stp>
        <stp/>
        <stp>T</stp>
        <tr r="C35" s="2"/>
        <tr r="C35" s="2"/>
        <tr r="S2" s="5"/>
      </tp>
      <tp>
        <v>62.325000000000003</v>
        <stp/>
        <stp>ContractData</stp>
        <stp>HEZ19</stp>
        <stp>Bid</stp>
        <stp/>
        <stp>T</stp>
        <tr r="U35" s="2"/>
        <tr r="U35" s="2"/>
        <tr r="S10" s="5"/>
      </tp>
      <tp>
        <v>62.5</v>
        <stp/>
        <stp>ContractData</stp>
        <stp>HEZ19</stp>
        <stp>Ask</stp>
        <stp/>
        <stp>T</stp>
        <tr r="U34" s="2"/>
        <tr r="U34" s="2"/>
        <tr r="T10" s="5"/>
      </tp>
      <tp>
        <v>61.075000000000003</v>
        <stp/>
        <stp>ContractData</stp>
        <stp>HEZ18</stp>
        <stp>Ask</stp>
        <stp/>
        <stp>T</stp>
        <tr r="C34" s="2"/>
        <tr r="C34" s="2"/>
        <tr r="T2" s="5"/>
      </tp>
      <tp>
        <v>68.575000000000003</v>
        <stp/>
        <stp>ContractData</stp>
        <stp>HEV19</stp>
        <stp>Bid</stp>
        <stp/>
        <stp>T</stp>
        <tr r="S35" s="2"/>
        <tr r="S35" s="2"/>
        <tr r="S9" s="5"/>
      </tp>
      <tp>
        <v>68.725000000000009</v>
        <stp/>
        <stp>ContractData</stp>
        <stp>HEV19</stp>
        <stp>Ask</stp>
        <stp/>
        <stp>T</stp>
        <tr r="S34" s="2"/>
        <tr r="S34" s="2"/>
        <tr r="T9" s="5"/>
      </tp>
      <tp>
        <v>84.100000000000009</v>
        <stp/>
        <stp>ContractData</stp>
        <stp>HEQ19</stp>
        <stp>Ask</stp>
        <stp/>
        <stp>T</stp>
        <tr r="Q34" s="2"/>
        <tr r="Q34" s="2"/>
        <tr r="T8" s="5"/>
      </tp>
      <tp>
        <v>84</v>
        <stp/>
        <stp>ContractData</stp>
        <stp>HEQ19</stp>
        <stp>Bid</stp>
        <stp/>
        <stp>T</stp>
        <tr r="Q35" s="2"/>
        <tr r="Q35" s="2"/>
        <tr r="S8" s="5"/>
      </tp>
      <tp>
        <v>84.5</v>
        <stp/>
        <stp>ContractData</stp>
        <stp>HEM19</stp>
        <stp>Ask</stp>
        <stp/>
        <stp>T</stp>
        <tr r="L34" s="2"/>
        <tr r="L34" s="2"/>
        <tr r="T6" s="5"/>
      </tp>
      <tp>
        <v>85.174999999999997</v>
        <stp/>
        <stp>ContractData</stp>
        <stp>HEN19</stp>
        <stp>Bid</stp>
        <stp/>
        <stp>T</stp>
        <tr r="N35" s="2"/>
        <tr r="N35" s="2"/>
        <tr r="S7" s="5"/>
      </tp>
      <tp>
        <v>85.225000000000009</v>
        <stp/>
        <stp>ContractData</stp>
        <stp>HEN19</stp>
        <stp>Ask</stp>
        <stp/>
        <stp>T</stp>
        <tr r="N34" s="2"/>
        <tr r="N34" s="2"/>
        <tr r="T7" s="5"/>
      </tp>
      <tp>
        <v>84.45</v>
        <stp/>
        <stp>ContractData</stp>
        <stp>HEM19</stp>
        <stp>Bid</stp>
        <stp/>
        <stp>T</stp>
        <tr r="L35" s="2"/>
        <tr r="L35" s="2"/>
        <tr r="S6" s="5"/>
      </tp>
      <tp>
        <v>77.275000000000006</v>
        <stp/>
        <stp>ContractData</stp>
        <stp>HEK19</stp>
        <stp>Bid</stp>
        <stp/>
        <stp>T</stp>
        <tr r="J35" s="2"/>
        <tr r="J35" s="2"/>
        <tr r="S5" s="5"/>
      </tp>
      <tp>
        <v>72.775000000000006</v>
        <stp/>
        <stp>ContractData</stp>
        <stp>HEJ19</stp>
        <stp>Bid</stp>
        <stp/>
        <stp>T</stp>
        <tr r="H35" s="2"/>
        <tr r="H35" s="2"/>
        <tr r="S4" s="5"/>
      </tp>
      <tp>
        <v>72.825000000000003</v>
        <stp/>
        <stp>ContractData</stp>
        <stp>HEJ19</stp>
        <stp>Ask</stp>
        <stp/>
        <stp>T</stp>
        <tr r="H34" s="2"/>
        <tr r="H34" s="2"/>
        <tr r="T4" s="5"/>
      </tp>
      <tp>
        <v>77.424999999999997</v>
        <stp/>
        <stp>ContractData</stp>
        <stp>HEK19</stp>
        <stp>Ask</stp>
        <stp/>
        <stp>T</stp>
        <tr r="J34" s="2"/>
        <tr r="J34" s="2"/>
        <tr r="T5" s="5"/>
      </tp>
      <tp>
        <v>68.375</v>
        <stp/>
        <stp>ContractData</stp>
        <stp>HEG19</stp>
        <stp>Bid</stp>
        <stp/>
        <stp>T</stp>
        <tr r="F35" s="2"/>
        <tr r="F35" s="2"/>
        <tr r="S3" s="5"/>
      </tp>
      <tp>
        <v>68.424999999999997</v>
        <stp/>
        <stp>ContractData</stp>
        <stp>HEG19</stp>
        <stp>Ask</stp>
        <stp/>
        <stp>T</stp>
        <tr r="F34" s="2"/>
        <tr r="F34" s="2"/>
        <tr r="T3" s="5"/>
      </tp>
      <tp>
        <v>1</v>
        <stp/>
        <stp>ContractData</stp>
        <stp>GFX19</stp>
        <stp>MT_LastAskVolume</stp>
        <stp/>
        <stp>T</stp>
        <tr r="AJ8" s="2"/>
        <tr r="AJ8" s="2"/>
      </tp>
      <tp>
        <v>0.35000000000000009</v>
        <stp/>
        <stp>ContractData</stp>
        <stp>GLES1V19</stp>
        <stp>NetLastTrade</stp>
        <stp/>
        <stp>T</stp>
        <tr r="AF38" s="2"/>
      </tp>
      <tp>
        <v>5</v>
        <stp/>
        <stp>ContractData</stp>
        <stp>GLEG19</stp>
        <stp>MT_LastBidVolume</stp>
        <stp/>
        <stp>T</stp>
        <tr r="E10" s="2"/>
        <tr r="E10" s="2"/>
      </tp>
      <tp>
        <v>1</v>
        <stp/>
        <stp>ContractData</stp>
        <stp>GLEG20</stp>
        <stp>MT_LastBidVolume</stp>
        <stp/>
        <stp>T</stp>
        <tr r="R10" s="2"/>
        <tr r="R10" s="2"/>
      </tp>
      <tp>
        <v>2</v>
        <stp/>
        <stp>ContractData</stp>
        <stp>HEM19</stp>
        <stp>MT_LastBidVolume</stp>
        <stp/>
        <stp>T</stp>
        <tr r="K35" s="2"/>
        <tr r="K35" s="2"/>
      </tp>
      <tp>
        <v>-1.5</v>
        <stp/>
        <stp>ContractData</stp>
        <stp>GLES1Q19</stp>
        <stp>Low</stp>
        <stp/>
        <stp>T</stp>
        <tr r="AB37" s="2"/>
      </tp>
      <tp>
        <v>-2.0499999999999998</v>
        <stp/>
        <stp>ContractData</stp>
        <stp>GLES1V19</stp>
        <stp>Low</stp>
        <stp/>
        <stp>T</stp>
        <tr r="AB38" s="2"/>
      </tp>
      <tp>
        <v>-4.2750000000000004</v>
        <stp/>
        <stp>ContractData</stp>
        <stp>GLES1Z18</stp>
        <stp>Low</stp>
        <stp/>
        <stp>T</stp>
        <tr r="AB33" s="2"/>
      </tp>
      <tp t="s">
        <v/>
        <stp/>
        <stp>ContractData</stp>
        <stp>GLES1Z19</stp>
        <stp>Low</stp>
        <stp/>
        <stp>T</stp>
        <tr r="AB39" s="2"/>
      </tp>
      <tp t="s">
        <v/>
        <stp/>
        <stp>ContractData</stp>
        <stp>GLES1G20</stp>
        <stp>Low</stp>
        <stp/>
        <stp>T</stp>
        <tr r="AB40" s="2"/>
      </tp>
      <tp>
        <v>-1.925</v>
        <stp/>
        <stp>ContractData</stp>
        <stp>GLES1G19</stp>
        <stp>Low</stp>
        <stp/>
        <stp>T</stp>
        <tr r="AB34" s="2"/>
      </tp>
      <tp>
        <v>7.9249999999999998</v>
        <stp/>
        <stp>ContractData</stp>
        <stp>GLES1J19</stp>
        <stp>Low</stp>
        <stp/>
        <stp>T</stp>
        <tr r="AB35" s="2"/>
      </tp>
      <tp>
        <v>1.6500000000000001</v>
        <stp/>
        <stp>ContractData</stp>
        <stp>GLES1M19</stp>
        <stp>Low</stp>
        <stp/>
        <stp>T</stp>
        <tr r="AB36" s="2"/>
      </tp>
      <tp>
        <v>8</v>
        <stp/>
        <stp>ContractData</stp>
        <stp>GLES1J19</stp>
        <stp>OPen</stp>
        <stp/>
        <stp>T</stp>
        <tr r="Y35" s="2"/>
      </tp>
      <tp>
        <v>1.9750000000000001</v>
        <stp/>
        <stp>ContractData</stp>
        <stp>GLES1M19</stp>
        <stp>High</stp>
        <stp/>
        <stp>T</stp>
        <tr r="Z36" s="2"/>
      </tp>
      <tp>
        <v>1</v>
        <stp/>
        <stp>ContractData</stp>
        <stp>GFV19</stp>
        <stp>MT_LastAskVolume</stp>
        <stp/>
        <stp>T</stp>
        <tr r="AH8" s="2"/>
        <tr r="AH8" s="2"/>
      </tp>
      <tp>
        <v>1</v>
        <stp/>
        <stp>ContractData</stp>
        <stp>HEV19</stp>
        <stp>MT_LastAskVolume</stp>
        <stp/>
        <stp>T</stp>
        <tr r="R34" s="2"/>
        <tr r="R34" s="2"/>
      </tp>
      <tp>
        <v>1</v>
        <stp/>
        <stp>ContractData</stp>
        <stp>GFU19</stp>
        <stp>MT_LastAskVolume</stp>
        <stp/>
        <stp>T</stp>
        <tr r="AF8" s="2"/>
        <tr r="AF8" s="2"/>
      </tp>
      <tp>
        <v>-1.575</v>
        <stp/>
        <stp>ContractData</stp>
        <stp>GLES1G20</stp>
        <stp>Y_Settlement</stp>
        <stp/>
        <stp>T</stp>
        <tr r="AH40" s="2"/>
      </tp>
      <tp>
        <v>-1.825</v>
        <stp/>
        <stp>ContractData</stp>
        <stp>GLES1G19</stp>
        <stp>Y_Settlement</stp>
        <stp/>
        <stp>T</stp>
        <tr r="AH34" s="2"/>
      </tp>
      <tp>
        <v>6</v>
        <stp/>
        <stp>ContractData</stp>
        <stp>HEN19</stp>
        <stp>MT_LastBidVolume</stp>
        <stp/>
        <stp>T</stp>
        <tr r="M35" s="2"/>
        <tr r="M35" s="2"/>
      </tp>
      <tp>
        <v>-0.20000000000000018</v>
        <stp/>
        <stp>ContractData</stp>
        <stp>GLES1Z19</stp>
        <stp>NetLastTrade</stp>
        <stp/>
        <stp>T</stp>
        <tr r="AF39" s="2"/>
      </tp>
      <tp>
        <v>0.42499999999999982</v>
        <stp/>
        <stp>ContractData</stp>
        <stp>GLES1Z18</stp>
        <stp>NetLastTrade</stp>
        <stp/>
        <stp>T</stp>
        <tr r="AF33" s="2"/>
      </tp>
      <tp>
        <v>6</v>
        <stp/>
        <stp>ContractData</stp>
        <stp>GFH19</stp>
        <stp>MT_LastBidVolume</stp>
        <stp/>
        <stp>T</stp>
        <tr r="X10" s="2"/>
        <tr r="X10" s="2"/>
      </tp>
      <tp>
        <v>1.6500000000000001</v>
        <stp/>
        <stp>ContractData</stp>
        <stp>GLES1M19</stp>
        <stp>OPen</stp>
        <stp/>
        <stp>T</stp>
        <tr r="Y36" s="2"/>
      </tp>
      <tp>
        <v>8.1750000000000007</v>
        <stp/>
        <stp>ContractData</stp>
        <stp>GLES1J19</stp>
        <stp>High</stp>
        <stp/>
        <stp>T</stp>
        <tr r="Z35" s="2"/>
      </tp>
      <tp>
        <v>2</v>
        <stp/>
        <stp>ContractData</stp>
        <stp>GFK19</stp>
        <stp>MT_LastBidVolume</stp>
        <stp/>
        <stp>T</stp>
        <tr r="AB10" s="2"/>
        <tr r="AB10" s="2"/>
      </tp>
      <tp>
        <v>5</v>
        <stp/>
        <stp>ContractData</stp>
        <stp>HEK19</stp>
        <stp>MT_LastBidVolume</stp>
        <stp/>
        <stp>T</stp>
        <tr r="I35" s="2"/>
        <tr r="I35" s="2"/>
      </tp>
      <tp>
        <v>1</v>
        <stp/>
        <stp>ContractData</stp>
        <stp>GFQ19</stp>
        <stp>MT_LastAskVolume</stp>
        <stp/>
        <stp>T</stp>
        <tr r="AD8" s="2"/>
        <tr r="AD8" s="2"/>
      </tp>
      <tp>
        <v>2</v>
        <stp/>
        <stp>ContractData</stp>
        <stp>HEQ19</stp>
        <stp>MT_LastAskVolume</stp>
        <stp/>
        <stp>T</stp>
        <tr r="P34" s="2"/>
        <tr r="P34" s="2"/>
      </tp>
      <tp t="s">
        <v>768: Current Message -&gt; Invalid expression.</v>
        <stp/>
        <stp>ContractData</stp>
        <stp>0</stp>
        <stp>T_CVol</stp>
        <stp/>
        <stp>T</stp>
        <tr r="AU44" s="2"/>
      </tp>
      <tp>
        <v>6</v>
        <stp/>
        <stp>ContractData</stp>
        <stp>GLEZ18</stp>
        <stp>MT_LastAskVolume</stp>
        <stp/>
        <stp>T</stp>
        <tr r="B8" s="2"/>
        <tr r="B8" s="2"/>
      </tp>
      <tp>
        <v>1</v>
        <stp/>
        <stp>ContractData</stp>
        <stp>GLEZ19</stp>
        <stp>MT_LastAskVolume</stp>
        <stp/>
        <stp>T</stp>
        <tr r="P8" s="2"/>
        <tr r="P8" s="2"/>
      </tp>
      <tp>
        <v>2</v>
        <stp/>
        <stp>ContractData</stp>
        <stp>GFJ19</stp>
        <stp>MT_LastBidVolume</stp>
        <stp/>
        <stp>T</stp>
        <tr r="Z10" s="2"/>
        <tr r="Z10" s="2"/>
      </tp>
      <tp>
        <v>6</v>
        <stp/>
        <stp>ContractData</stp>
        <stp>HEJ19</stp>
        <stp>MT_LastBidVolume</stp>
        <stp/>
        <stp>T</stp>
        <tr r="G35" s="2"/>
        <tr r="G35" s="2"/>
      </tp>
      <tp t="s">
        <v/>
        <stp/>
        <stp>ContractData</stp>
        <stp>GFS1V19</stp>
        <stp>NetLastTrade</stp>
        <stp/>
        <stp>T</stp>
        <tr r="AF47" s="2"/>
      </tp>
      <tp t="s">
        <v>HEJ19</v>
        <stp/>
        <stp>ContractData</stp>
        <stp>F.HE?3</stp>
        <stp>Symbol</stp>
        <stp/>
        <stp>T</stp>
        <tr r="Q4" s="5"/>
      </tp>
      <tp>
        <v>-3.9</v>
        <stp/>
        <stp>ContractData</stp>
        <stp>GFS1K19</stp>
        <stp>Y_Settlement</stp>
        <stp/>
        <stp>T</stp>
        <tr r="AH44" s="2"/>
      </tp>
      <tp>
        <v>-7.15</v>
        <stp/>
        <stp>ContractData</stp>
        <stp>HES1K19</stp>
        <stp>OPen</stp>
        <stp/>
        <stp>T</stp>
        <tr r="Y51" s="2"/>
      </tp>
      <tp>
        <v>-0.70000000000000007</v>
        <stp/>
        <stp>ContractData</stp>
        <stp>HES1M19</stp>
        <stp>High</stp>
        <stp/>
        <stp>T</stp>
        <tr r="Z52" s="2"/>
      </tp>
      <tp t="s">
        <v>HEG19</v>
        <stp/>
        <stp>ContractData</stp>
        <stp>F.HE?2</stp>
        <stp>Symbol</stp>
        <stp/>
        <stp>T</stp>
        <tr r="Q3" s="5"/>
      </tp>
      <tp>
        <v>-0.15</v>
        <stp/>
        <stp>ContractData</stp>
        <stp>GFS1J19</stp>
        <stp>Y_Settlement</stp>
        <stp/>
        <stp>T</stp>
        <tr r="AH43" s="2"/>
      </tp>
      <tp>
        <v>-4.8500000000000005</v>
        <stp/>
        <stp>ContractData</stp>
        <stp>HES1J19</stp>
        <stp>OPen</stp>
        <stp/>
        <stp>T</stp>
        <tr r="Y50" s="2"/>
      </tp>
      <tp>
        <v>1.2</v>
        <stp/>
        <stp>ContractData</stp>
        <stp>HES1N19</stp>
        <stp>High</stp>
        <stp/>
        <stp>T</stp>
        <tr r="Z53" s="2"/>
      </tp>
      <tp t="s">
        <v>HEZ18</v>
        <stp/>
        <stp>ContractData</stp>
        <stp>F.HE?1</stp>
        <stp>Symbol</stp>
        <stp/>
        <stp>T</stp>
        <tr r="Q2" s="5"/>
      </tp>
      <tp>
        <v>2.75</v>
        <stp/>
        <stp>ContractData</stp>
        <stp>GFS1F19</stp>
        <stp>OPen</stp>
        <stp/>
        <stp>T</stp>
        <tr r="Y41" s="2"/>
      </tp>
      <tp>
        <v>0.25</v>
        <stp/>
        <stp>ContractData</stp>
        <stp>GFS1U19</stp>
        <stp>NetLastTrade</stp>
        <stp/>
        <stp>T</stp>
        <tr r="AF46" s="2"/>
      </tp>
      <tp>
        <v>-0.65000000000000036</v>
        <stp/>
        <stp>ContractData</stp>
        <stp>HES1Z18</stp>
        <stp>NetLastTrade</stp>
        <stp/>
        <stp>T</stp>
        <tr r="AF48" s="2"/>
      </tp>
      <tp>
        <v>-0.35000000000000003</v>
        <stp/>
        <stp>ContractData</stp>
        <stp>GFS1H19</stp>
        <stp>Y_Settlement</stp>
        <stp/>
        <stp>T</stp>
        <tr r="AH42" s="2"/>
      </tp>
      <tp>
        <v>-5</v>
        <stp/>
        <stp>ContractData</stp>
        <stp>HES1G19</stp>
        <stp>Y_Settlement</stp>
        <stp/>
        <stp>T</stp>
        <tr r="AH49" s="2"/>
      </tp>
      <tp t="s">
        <v>HEQ19</v>
        <stp/>
        <stp>ContractData</stp>
        <stp>F.HE?7</stp>
        <stp>Symbol</stp>
        <stp/>
        <stp>T</stp>
        <tr r="Q8" s="5"/>
      </tp>
      <tp>
        <v>2.875</v>
        <stp/>
        <stp>ContractData</stp>
        <stp>GFS1F19</stp>
        <stp>High</stp>
        <stp/>
        <stp>T</stp>
        <tr r="Z41" s="2"/>
      </tp>
      <tp t="s">
        <v>HEN19</v>
        <stp/>
        <stp>ContractData</stp>
        <stp>F.HE?6</stp>
        <stp>Symbol</stp>
        <stp/>
        <stp>T</stp>
        <tr r="Q7" s="5"/>
      </tp>
      <tp>
        <v>1.0249999999999999</v>
        <stp/>
        <stp>ContractData</stp>
        <stp>HES1N19</stp>
        <stp>OPen</stp>
        <stp/>
        <stp>T</stp>
        <tr r="Y53" s="2"/>
      </tp>
      <tp>
        <v>-4.5</v>
        <stp/>
        <stp>ContractData</stp>
        <stp>HES1J19</stp>
        <stp>High</stp>
        <stp/>
        <stp>T</stp>
        <tr r="Z50" s="2"/>
      </tp>
      <tp t="s">
        <v>HEM19</v>
        <stp/>
        <stp>ContractData</stp>
        <stp>F.HE?5</stp>
        <stp>Symbol</stp>
        <stp/>
        <stp>T</stp>
        <tr r="Q6" s="5"/>
      </tp>
      <tp>
        <v>-0.77500000000000002</v>
        <stp/>
        <stp>ContractData</stp>
        <stp>HES1M19</stp>
        <stp>OPen</stp>
        <stp/>
        <stp>T</stp>
        <tr r="Y52" s="2"/>
      </tp>
      <tp>
        <v>-6.9750000000000005</v>
        <stp/>
        <stp>ContractData</stp>
        <stp>HES1K19</stp>
        <stp>High</stp>
        <stp/>
        <stp>T</stp>
        <tr r="Z51" s="2"/>
      </tp>
      <tp>
        <v>-7.5000000000000011E-2</v>
        <stp/>
        <stp>ContractData</stp>
        <stp>GFS1Q19</stp>
        <stp>NetLastTrade</stp>
        <stp/>
        <stp>T</stp>
        <tr r="AF45" s="2"/>
      </tp>
      <tp t="s">
        <v>HEK19</v>
        <stp/>
        <stp>ContractData</stp>
        <stp>F.HE?4</stp>
        <stp>Symbol</stp>
        <stp/>
        <stp>T</stp>
        <tr r="Q5" s="5"/>
      </tp>
      <tp>
        <v>-3.9750000000000001</v>
        <stp/>
        <stp>ContractData</stp>
        <stp>GFS1K19</stp>
        <stp>High</stp>
        <stp/>
        <stp>T</stp>
        <tr r="Z44" s="2"/>
      </tp>
      <tp>
        <v>-0.15000000000000036</v>
        <stp/>
        <stp>ContractData</stp>
        <stp>HES1Q19</stp>
        <stp>NetLastTrade</stp>
        <stp/>
        <stp>T</stp>
        <tr r="AF54" s="2"/>
      </tp>
      <tp>
        <v>61.024999999999999</v>
        <stp/>
        <stp>ContractData</stp>
        <stp>HEZ18</stp>
        <stp>Close</stp>
        <stp/>
        <stp>T</stp>
        <tr r="B36" s="2"/>
        <tr r="B36" s="2"/>
      </tp>
      <tp>
        <v>62.325000000000003</v>
        <stp/>
        <stp>ContractData</stp>
        <stp>HEZ19</stp>
        <stp>Close</stp>
        <stp/>
        <stp>T</stp>
        <tr r="T36" s="2"/>
        <tr r="T36" s="2"/>
      </tp>
      <tp>
        <v>84.100000000000009</v>
        <stp/>
        <stp>ContractData</stp>
        <stp>HEQ19</stp>
        <stp>Close</stp>
        <stp/>
        <stp>T</stp>
        <tr r="P36" s="2"/>
        <tr r="P36" s="2"/>
      </tp>
      <tp>
        <v>68.575000000000003</v>
        <stp/>
        <stp>ContractData</stp>
        <stp>HEV19</stp>
        <stp>Close</stp>
        <stp/>
        <stp>T</stp>
        <tr r="R36" s="2"/>
        <tr r="R36" s="2"/>
      </tp>
      <tp>
        <v>72.775000000000006</v>
        <stp/>
        <stp>ContractData</stp>
        <stp>HEJ19</stp>
        <stp>Close</stp>
        <stp/>
        <stp>T</stp>
        <tr r="G36" s="2"/>
        <tr r="G36" s="2"/>
      </tp>
      <tp>
        <v>77.275000000000006</v>
        <stp/>
        <stp>ContractData</stp>
        <stp>HEK19</stp>
        <stp>Close</stp>
        <stp/>
        <stp>T</stp>
        <tr r="I36" s="2"/>
        <tr r="I36" s="2"/>
      </tp>
      <tp>
        <v>85.174999999999997</v>
        <stp/>
        <stp>ContractData</stp>
        <stp>HEN19</stp>
        <stp>Close</stp>
        <stp/>
        <stp>T</stp>
        <tr r="M36" s="2"/>
        <tr r="M36" s="2"/>
      </tp>
      <tp>
        <v>84.5</v>
        <stp/>
        <stp>ContractData</stp>
        <stp>HEM19</stp>
        <stp>Close</stp>
        <stp/>
        <stp>T</stp>
        <tr r="K36" s="2"/>
        <tr r="K36" s="2"/>
      </tp>
      <tp>
        <v>68.424999999999997</v>
        <stp/>
        <stp>ContractData</stp>
        <stp>HEG19</stp>
        <stp>Close</stp>
        <stp/>
        <stp>T</stp>
        <tr r="E36" s="2"/>
        <tr r="E36" s="2"/>
      </tp>
      <tp>
        <v>147.97499999999999</v>
        <stp/>
        <stp>ContractData</stp>
        <stp>GFX19</stp>
        <stp>Close</stp>
        <stp/>
        <stp>T</stp>
        <tr r="AJ11" s="2"/>
        <tr r="AJ11" s="2"/>
      </tp>
      <tp>
        <v>148.25</v>
        <stp/>
        <stp>ContractData</stp>
        <stp>GFQ19</stp>
        <stp>Close</stp>
        <stp/>
        <stp>T</stp>
        <tr r="AD11" s="2"/>
        <tr r="AD11" s="2"/>
      </tp>
      <tp>
        <v>147.9</v>
        <stp/>
        <stp>ContractData</stp>
        <stp>GFV19</stp>
        <stp>Close</stp>
        <stp/>
        <stp>T</stp>
        <tr r="AH11" s="2"/>
        <tr r="AH11" s="2"/>
      </tp>
      <tp>
        <v>148.1</v>
        <stp/>
        <stp>ContractData</stp>
        <stp>GFU19</stp>
        <stp>Close</stp>
        <stp/>
        <stp>T</stp>
        <tr r="AF11" s="2"/>
        <tr r="AF11" s="2"/>
      </tp>
      <tp>
        <v>144.1</v>
        <stp/>
        <stp>ContractData</stp>
        <stp>GFJ19</stp>
        <stp>Close</stp>
        <stp/>
        <stp>T</stp>
        <tr r="Z11" s="2"/>
        <tr r="Z11" s="2"/>
      </tp>
      <tp>
        <v>144.1</v>
        <stp/>
        <stp>ContractData</stp>
        <stp>GFK19</stp>
        <stp>Close</stp>
        <stp/>
        <stp>T</stp>
        <tr r="AB11" s="2"/>
        <tr r="AB11" s="2"/>
      </tp>
      <tp>
        <v>143.67500000000001</v>
        <stp/>
        <stp>ContractData</stp>
        <stp>GFH19</stp>
        <stp>Close</stp>
        <stp/>
        <stp>T</stp>
        <tr r="X11" s="2"/>
        <tr r="X11" s="2"/>
      </tp>
      <tp>
        <v>146.20000000000002</v>
        <stp/>
        <stp>ContractData</stp>
        <stp>GFF19</stp>
        <stp>Close</stp>
        <stp/>
        <stp>T</stp>
        <tr r="V11" s="2"/>
        <tr r="V11" s="2"/>
      </tp>
      <tp>
        <v>-7.4999999999999997E-2</v>
        <stp/>
        <stp>ContractData</stp>
        <stp>GFS1J19</stp>
        <stp>High</stp>
        <stp/>
        <stp>T</stp>
        <tr r="Z43" s="2"/>
      </tp>
      <tp>
        <v>-0.75</v>
        <stp/>
        <stp>ContractData</stp>
        <stp>HES1M19</stp>
        <stp>Y_Settlement</stp>
        <stp/>
        <stp>T</stp>
        <tr r="AH52" s="2"/>
      </tp>
      <tp t="s">
        <v>HEZ19</v>
        <stp/>
        <stp>ContractData</stp>
        <stp>F.HE?9</stp>
        <stp>Symbol</stp>
        <stp/>
        <stp>T</stp>
        <tr r="Q10" s="5"/>
      </tp>
      <tp>
        <v>1</v>
        <stp/>
        <stp>ContractData</stp>
        <stp>HES1N19</stp>
        <stp>Y_Settlement</stp>
        <stp/>
        <stp>T</stp>
        <tr r="AH53" s="2"/>
      </tp>
      <tp>
        <v>-4.2</v>
        <stp/>
        <stp>ContractData</stp>
        <stp>HES1G19</stp>
        <stp>High</stp>
        <stp/>
        <stp>T</stp>
        <tr r="Z49" s="2"/>
      </tp>
      <tp>
        <v>-0.35000000000000003</v>
        <stp/>
        <stp>ContractData</stp>
        <stp>GFS1H19</stp>
        <stp>High</stp>
        <stp/>
        <stp>T</stp>
        <tr r="Z42" s="2"/>
      </tp>
      <tp t="s">
        <v>HEV19</v>
        <stp/>
        <stp>ContractData</stp>
        <stp>F.HE?8</stp>
        <stp>Symbol</stp>
        <stp/>
        <stp>T</stp>
        <tr r="Q9" s="5"/>
      </tp>
      <tp>
        <v>-4.8250000000000002</v>
        <stp/>
        <stp>ContractData</stp>
        <stp>HES1G19</stp>
        <stp>OPen</stp>
        <stp/>
        <stp>T</stp>
        <tr r="Y49" s="2"/>
      </tp>
      <tp>
        <v>-0.42499999999999999</v>
        <stp/>
        <stp>ContractData</stp>
        <stp>GFS1H19</stp>
        <stp>OPen</stp>
        <stp/>
        <stp>T</stp>
        <tr r="Y42" s="2"/>
      </tp>
      <tp>
        <v>2.5500000000000003</v>
        <stp/>
        <stp>ContractData</stp>
        <stp>GFS1F19</stp>
        <stp>Y_Settlement</stp>
        <stp/>
        <stp>T</stp>
        <tr r="AH41" s="2"/>
      </tp>
      <tp>
        <v>-5.1000000000000005</v>
        <stp/>
        <stp>ContractData</stp>
        <stp>HES1J19</stp>
        <stp>Y_Settlement</stp>
        <stp/>
        <stp>T</stp>
        <tr r="AH50" s="2"/>
      </tp>
      <tp>
        <v>-0.15</v>
        <stp/>
        <stp>ContractData</stp>
        <stp>GFS1J19</stp>
        <stp>OPen</stp>
        <stp/>
        <stp>T</stp>
        <tr r="Y43" s="2"/>
      </tp>
      <tp>
        <v>-0.25</v>
        <stp/>
        <stp>ContractData</stp>
        <stp>HES1V19</stp>
        <stp>NetLastTrade</stp>
        <stp/>
        <stp>T</stp>
        <tr r="AF55" s="2"/>
      </tp>
      <tp>
        <v>-7.1749999999999998</v>
        <stp/>
        <stp>ContractData</stp>
        <stp>HES1K19</stp>
        <stp>Y_Settlement</stp>
        <stp/>
        <stp>T</stp>
        <tr r="AH51" s="2"/>
      </tp>
      <tp>
        <v>-3.9750000000000001</v>
        <stp/>
        <stp>ContractData</stp>
        <stp>GFS1K19</stp>
        <stp>OPen</stp>
        <stp/>
        <stp>T</stp>
        <tr r="Y44" s="2"/>
      </tp>
      <tp>
        <v>72.825000000000003</v>
        <stp/>
        <stp>ContractData</stp>
        <stp>F.HE?3</stp>
        <stp>LastTradeToday</stp>
        <stp/>
        <stp>T</stp>
        <tr r="R4" s="5"/>
      </tp>
      <tp>
        <v>2.4999999999999911E-2</v>
        <stp/>
        <stp>ContractData</stp>
        <stp>GFS1F19</stp>
        <stp>NetLastTrade</stp>
        <stp/>
        <stp>T</stp>
        <tr r="AF41" s="2"/>
      </tp>
      <tp>
        <v>-5.2250000000000005</v>
        <stp/>
        <stp>ContractData</stp>
        <stp>F.HES9Z</stp>
        <stp>Ask</stp>
        <stp/>
        <stp>T</stp>
        <tr r="Z10" s="5"/>
      </tp>
      <tp>
        <v>-1.2</v>
        <stp/>
        <stp>ContractData</stp>
        <stp>F.HES8Z</stp>
        <stp>Ask</stp>
        <stp/>
        <stp>T</stp>
        <tr r="Z9" s="5"/>
      </tp>
      <tp>
        <v>-7.3250000000000002</v>
        <stp/>
        <stp>ContractData</stp>
        <stp>F.HES1Z</stp>
        <stp>Ask</stp>
        <stp/>
        <stp>T</stp>
        <tr r="Z2" s="5"/>
      </tp>
      <tp>
        <v>-16.2</v>
        <stp/>
        <stp>ContractData</stp>
        <stp>F.HES3Z</stp>
        <stp>Ask</stp>
        <stp/>
        <stp>T</stp>
        <tr r="Z4" s="5"/>
      </tp>
      <tp>
        <v>-11.725</v>
        <stp/>
        <stp>ContractData</stp>
        <stp>F.HES2Z</stp>
        <stp>Ask</stp>
        <stp/>
        <stp>T</stp>
        <tr r="Z3" s="5"/>
      </tp>
      <tp>
        <v>-24.150000000000002</v>
        <stp/>
        <stp>ContractData</stp>
        <stp>F.HES5Z</stp>
        <stp>Ask</stp>
        <stp/>
        <stp>T</stp>
        <tr r="Z6" s="5"/>
      </tp>
      <tp>
        <v>-23.375</v>
        <stp/>
        <stp>ContractData</stp>
        <stp>F.HES4Z</stp>
        <stp>Ask</stp>
        <stp/>
        <stp>T</stp>
        <tr r="Z5" s="5"/>
      </tp>
      <tp>
        <v>-7.5</v>
        <stp/>
        <stp>ContractData</stp>
        <stp>F.HES7Z</stp>
        <stp>Ask</stp>
        <stp/>
        <stp>T</stp>
        <tr r="Z8" s="5"/>
      </tp>
      <tp>
        <v>-22.925000000000001</v>
        <stp/>
        <stp>ContractData</stp>
        <stp>F.HES6Z</stp>
        <stp>Ask</stp>
        <stp/>
        <stp>T</stp>
        <tr r="Z7" s="5"/>
      </tp>
      <tp>
        <v>-16.399999999999999</v>
        <stp/>
        <stp>ContractData</stp>
        <stp>F.HES3Z</stp>
        <stp>Bid</stp>
        <stp/>
        <stp>T</stp>
        <tr r="Y4" s="5"/>
      </tp>
      <tp>
        <v>-11.775</v>
        <stp/>
        <stp>ContractData</stp>
        <stp>F.HES2Z</stp>
        <stp>Bid</stp>
        <stp/>
        <stp>T</stp>
        <tr r="Y3" s="5"/>
      </tp>
      <tp>
        <v>-7.3500000000000005</v>
        <stp/>
        <stp>ContractData</stp>
        <stp>F.HES1Z</stp>
        <stp>Bid</stp>
        <stp/>
        <stp>T</stp>
        <tr r="Y2" s="5"/>
      </tp>
      <tp>
        <v>-7.7250000000000005</v>
        <stp/>
        <stp>ContractData</stp>
        <stp>F.HES7Z</stp>
        <stp>Bid</stp>
        <stp/>
        <stp>T</stp>
        <tr r="Y8" s="5"/>
      </tp>
      <tp>
        <v>-23.074999999999999</v>
        <stp/>
        <stp>ContractData</stp>
        <stp>F.HES6Z</stp>
        <stp>Bid</stp>
        <stp/>
        <stp>T</stp>
        <tr r="Y7" s="5"/>
      </tp>
      <tp>
        <v>-24.2</v>
        <stp/>
        <stp>ContractData</stp>
        <stp>F.HES5Z</stp>
        <stp>Bid</stp>
        <stp/>
        <stp>T</stp>
        <tr r="Y6" s="5"/>
      </tp>
      <tp>
        <v>-23.475000000000001</v>
        <stp/>
        <stp>ContractData</stp>
        <stp>F.HES4Z</stp>
        <stp>Bid</stp>
        <stp/>
        <stp>T</stp>
        <tr r="Y5" s="5"/>
      </tp>
      <tp>
        <v>-5.8</v>
        <stp/>
        <stp>ContractData</stp>
        <stp>F.HES9Z</stp>
        <stp>Bid</stp>
        <stp/>
        <stp>T</stp>
        <tr r="Y10" s="5"/>
      </tp>
      <tp>
        <v>-1.4750000000000001</v>
        <stp/>
        <stp>ContractData</stp>
        <stp>F.HES8Z</stp>
        <stp>Bid</stp>
        <stp/>
        <stp>T</stp>
        <tr r="Y9" s="5"/>
      </tp>
      <tp>
        <v>68.400000000000006</v>
        <stp/>
        <stp>ContractData</stp>
        <stp>F.HE?2</stp>
        <stp>LastTradeToday</stp>
        <stp/>
        <stp>T</stp>
        <tr r="R3" s="5"/>
      </tp>
      <tp>
        <v>-6.8</v>
        <stp/>
        <stp>ContractData</stp>
        <stp>HES1Z18</stp>
        <stp>OPen</stp>
        <stp/>
        <stp>T</stp>
        <tr r="Y48" s="2"/>
      </tp>
      <tp t="s">
        <v/>
        <stp/>
        <stp>ContractData</stp>
        <stp>GFS1U19</stp>
        <stp>OPen</stp>
        <stp/>
        <stp>T</stp>
        <tr r="Y46" s="2"/>
      </tp>
      <tp>
        <v>0.15</v>
        <stp/>
        <stp>ContractData</stp>
        <stp>GFS1Q19</stp>
        <stp>High</stp>
        <stp/>
        <stp>T</stp>
        <tr r="Z45" s="2"/>
      </tp>
      <tp>
        <v>61.050000000000004</v>
        <stp/>
        <stp>ContractData</stp>
        <stp>F.HE?1</stp>
        <stp>LastTradeToday</stp>
        <stp/>
        <stp>T</stp>
        <tr r="R2" s="5"/>
      </tp>
      <tp>
        <v>9.9999999999999645E-2</v>
        <stp/>
        <stp>ContractData</stp>
        <stp>HES1K19</stp>
        <stp>NetLastTrade</stp>
        <stp/>
        <stp>T</stp>
        <tr r="AF51" s="2"/>
      </tp>
      <tp>
        <v>6.5</v>
        <stp/>
        <stp>ContractData</stp>
        <stp>HES1V19</stp>
        <stp>Y_Settlement</stp>
        <stp/>
        <stp>T</stp>
        <tr r="AH55" s="2"/>
      </tp>
      <tp t="s">
        <v/>
        <stp/>
        <stp>ContractData</stp>
        <stp>GFS1V19</stp>
        <stp>OPen</stp>
        <stp/>
        <stp>T</stp>
        <tr r="Y47" s="2"/>
      </tp>
      <tp>
        <v>0.60000000000000053</v>
        <stp/>
        <stp>ContractData</stp>
        <stp>HES1J19</stp>
        <stp>NetLastTrade</stp>
        <stp/>
        <stp>T</stp>
        <tr r="AF50" s="2"/>
      </tp>
      <tp>
        <v>84.100000000000009</v>
        <stp/>
        <stp>ContractData</stp>
        <stp>F.HE?7</stp>
        <stp>LastTradeToday</stp>
        <stp/>
        <stp>T</stp>
        <tr r="R8" s="5"/>
      </tp>
      <tp>
        <v>2.5000000000000022E-2</v>
        <stp/>
        <stp>ContractData</stp>
        <stp>HES1M19</stp>
        <stp>NetLastTrade</stp>
        <stp/>
        <stp>T</stp>
        <tr r="AF52" s="2"/>
      </tp>
      <tp t="s">
        <v/>
        <stp/>
        <stp>ContractData</stp>
        <stp>GFS1V19</stp>
        <stp>High</stp>
        <stp/>
        <stp>T</stp>
        <tr r="Z47" s="2"/>
      </tp>
      <tp>
        <v>85.25</v>
        <stp/>
        <stp>ContractData</stp>
        <stp>F.HE?6</stp>
        <stp>LastTradeToday</stp>
        <stp/>
        <stp>T</stp>
        <tr r="R7" s="5"/>
      </tp>
      <tp>
        <v>15.575000000000001</v>
        <stp/>
        <stp>ContractData</stp>
        <stp>HES1Q19</stp>
        <stp>Y_Settlement</stp>
        <stp/>
        <stp>T</stp>
        <tr r="AH54" s="2"/>
      </tp>
      <tp>
        <v>0.15</v>
        <stp/>
        <stp>ContractData</stp>
        <stp>GFS1Q19</stp>
        <stp>OPen</stp>
        <stp/>
        <stp>T</stp>
        <tr r="Y45" s="2"/>
      </tp>
      <tp>
        <v>-6.7</v>
        <stp/>
        <stp>ContractData</stp>
        <stp>HES1Z18</stp>
        <stp>High</stp>
        <stp/>
        <stp>T</stp>
        <tr r="Z48" s="2"/>
      </tp>
      <tp t="s">
        <v/>
        <stp/>
        <stp>ContractData</stp>
        <stp>GFS1U19</stp>
        <stp>High</stp>
        <stp/>
        <stp>T</stp>
        <tr r="Z46" s="2"/>
      </tp>
      <tp>
        <v>84.55</v>
        <stp/>
        <stp>ContractData</stp>
        <stp>F.HE?5</stp>
        <stp>LastTradeToday</stp>
        <stp/>
        <stp>T</stp>
        <tr r="R6" s="5"/>
      </tp>
      <tp>
        <v>77.475000000000009</v>
        <stp/>
        <stp>ContractData</stp>
        <stp>F.HE?4</stp>
        <stp>LastTradeToday</stp>
        <stp/>
        <stp>T</stp>
        <tr r="R5" s="5"/>
      </tp>
      <tp>
        <v>0.17500000000000004</v>
        <stp/>
        <stp>ContractData</stp>
        <stp>HES1N19</stp>
        <stp>NetLastTrade</stp>
        <stp/>
        <stp>T</stp>
        <tr r="AF53" s="2"/>
      </tp>
      <tp>
        <v>-6.6749999999999998</v>
        <stp/>
        <stp>ContractData</stp>
        <stp>F.HES1Z</stp>
        <stp>Y_Settlement</stp>
        <stp/>
        <stp>T</stp>
        <tr r="AK2" s="5"/>
      </tp>
      <tp>
        <v>-16.774999999999999</v>
        <stp/>
        <stp>ContractData</stp>
        <stp>F.HES3Z</stp>
        <stp>Y_Settlement</stp>
        <stp/>
        <stp>T</stp>
        <tr r="AK4" s="5"/>
      </tp>
      <tp>
        <v>-11.675000000000001</v>
        <stp/>
        <stp>ContractData</stp>
        <stp>F.HES2Z</stp>
        <stp>Y_Settlement</stp>
        <stp/>
        <stp>T</stp>
        <tr r="AK3" s="5"/>
      </tp>
      <tp>
        <v>-24.7</v>
        <stp/>
        <stp>ContractData</stp>
        <stp>F.HES5Z</stp>
        <stp>Y_Settlement</stp>
        <stp/>
        <stp>T</stp>
        <tr r="AK6" s="5"/>
      </tp>
      <tp>
        <v>-23.95</v>
        <stp/>
        <stp>ContractData</stp>
        <stp>F.HES4Z</stp>
        <stp>Y_Settlement</stp>
        <stp/>
        <stp>T</stp>
        <tr r="AK5" s="5"/>
      </tp>
      <tp>
        <v>-8.125</v>
        <stp/>
        <stp>ContractData</stp>
        <stp>F.HES7Z</stp>
        <stp>Y_Settlement</stp>
        <stp/>
        <stp>T</stp>
        <tr r="AK8" s="5"/>
      </tp>
      <tp>
        <v>-23.7</v>
        <stp/>
        <stp>ContractData</stp>
        <stp>F.HES6Z</stp>
        <stp>Y_Settlement</stp>
        <stp/>
        <stp>T</stp>
        <tr r="AK7" s="5"/>
      </tp>
      <tp>
        <v>-6.125</v>
        <stp/>
        <stp>ContractData</stp>
        <stp>F.HES9Z</stp>
        <stp>Y_Settlement</stp>
        <stp/>
        <stp>T</stp>
        <tr r="AK10" s="5"/>
      </tp>
      <tp>
        <v>-1.625</v>
        <stp/>
        <stp>ContractData</stp>
        <stp>F.HES8Z</stp>
        <stp>Y_Settlement</stp>
        <stp/>
        <stp>T</stp>
        <tr r="AK9" s="5"/>
      </tp>
      <tp>
        <v>6.25</v>
        <stp/>
        <stp>ContractData</stp>
        <stp>HES1V19</stp>
        <stp>High</stp>
        <stp/>
        <stp>T</stp>
        <tr r="Z55" s="2"/>
      </tp>
      <tp>
        <v>62.300000000000004</v>
        <stp/>
        <stp>ContractData</stp>
        <stp>F.HE?9</stp>
        <stp>LastTradeToday</stp>
        <stp/>
        <stp>T</stp>
        <tr r="R10" s="5"/>
      </tp>
      <tp>
        <v>113.05</v>
        <stp/>
        <stp>ContractData</stp>
        <stp>GLEV19</stp>
        <stp>Ask</stp>
        <stp/>
        <stp>T</stp>
        <tr r="N8" s="2"/>
        <tr r="N8" s="2"/>
        <tr r="T7" s="3"/>
      </tp>
      <tp>
        <v>112.97500000000001</v>
        <stp/>
        <stp>ContractData</stp>
        <stp>GLEV19</stp>
        <stp>Bid</stp>
        <stp/>
        <stp>T</stp>
        <tr r="N10" s="2"/>
        <tr r="N10" s="2"/>
        <tr r="S7" s="3"/>
      </tp>
      <tp>
        <v>111.60000000000001</v>
        <stp/>
        <stp>ContractData</stp>
        <stp>GLEQ19</stp>
        <stp>Bid</stp>
        <stp/>
        <stp>T</stp>
        <tr r="L10" s="2"/>
        <tr r="L10" s="2"/>
        <tr r="S6" s="3"/>
      </tp>
      <tp>
        <v>111.65</v>
        <stp/>
        <stp>ContractData</stp>
        <stp>GLEQ19</stp>
        <stp>Ask</stp>
        <stp/>
        <stp>T</stp>
        <tr r="L8" s="2"/>
        <tr r="L8" s="2"/>
        <tr r="T6" s="3"/>
      </tp>
      <tp>
        <v>0.22500000000000001</v>
        <stp/>
        <stp>ContractData</stp>
        <stp>GFS1Q19</stp>
        <stp>Y_Settlement</stp>
        <stp/>
        <stp>T</stp>
        <tr r="AH45" s="2"/>
      </tp>
      <tp>
        <v>115.075</v>
        <stp/>
        <stp>ContractData</stp>
        <stp>GLEZ19</stp>
        <stp>Ask</stp>
        <stp/>
        <stp>T</stp>
        <tr r="O8" s="2"/>
        <tr r="Q8" s="2"/>
        <tr r="Q8" s="2"/>
        <tr r="T8" s="3"/>
      </tp>
      <tp>
        <v>115.825</v>
        <stp/>
        <stp>ContractData</stp>
        <stp>GLEZ18</stp>
        <stp>Ask</stp>
        <stp/>
        <stp>T</stp>
        <tr r="C8" s="2"/>
        <tr r="C8" s="2"/>
        <tr r="T2" s="3"/>
      </tp>
      <tp>
        <v>115.8</v>
        <stp/>
        <stp>ContractData</stp>
        <stp>GLEZ18</stp>
        <stp>Bid</stp>
        <stp/>
        <stp>T</stp>
        <tr r="C10" s="2"/>
        <tr r="C10" s="2"/>
        <tr r="S2" s="3"/>
      </tp>
      <tp>
        <v>114.9</v>
        <stp/>
        <stp>ContractData</stp>
        <stp>GLEZ19</stp>
        <stp>Bid</stp>
        <stp/>
        <stp>T</stp>
        <tr r="O10" s="2"/>
        <tr r="Q10" s="2"/>
        <tr r="Q10" s="2"/>
        <tr r="S8" s="3"/>
      </tp>
      <tp>
        <v>119.8</v>
        <stp/>
        <stp>ContractData</stp>
        <stp>GLEG19</stp>
        <stp>Ask</stp>
        <stp/>
        <stp>T</stp>
        <tr r="F8" s="2"/>
        <tr r="F8" s="2"/>
        <tr r="T3" s="3"/>
      </tp>
      <tp>
        <v>117.02500000000001</v>
        <stp/>
        <stp>ContractData</stp>
        <stp>GLEG20</stp>
        <stp>Ask</stp>
        <stp/>
        <stp>T</stp>
        <tr r="S8" s="2"/>
        <tr r="S8" s="2"/>
        <tr r="T9" s="3"/>
      </tp>
      <tp>
        <v>116.77500000000001</v>
        <stp/>
        <stp>ContractData</stp>
        <stp>GLEG20</stp>
        <stp>Bid</stp>
        <stp/>
        <stp>T</stp>
        <tr r="S10" s="2"/>
        <tr r="S10" s="2"/>
        <tr r="S9" s="3"/>
      </tp>
      <tp>
        <v>119.77500000000001</v>
        <stp/>
        <stp>ContractData</stp>
        <stp>GLEG19</stp>
        <stp>Bid</stp>
        <stp/>
        <stp>T</stp>
        <tr r="F10" s="2"/>
        <tr r="F10" s="2"/>
        <tr r="S3" s="3"/>
      </tp>
      <tp t="s">
        <v>768: Current Message -&gt; Not found: F.US.GFS9F</v>
        <stp/>
        <stp>ContractData</stp>
        <stp>F.US.GFS9F</stp>
        <stp>Y_Settlement</stp>
        <stp/>
        <stp>T</stp>
        <tr r="AK10" s="6"/>
      </tp>
      <tp t="s">
        <v>768: Current Message -&gt; Not found: F.US.GFS8F</v>
        <stp/>
        <stp>ContractData</stp>
        <stp>F.US.GFS8F</stp>
        <stp>Y_Settlement</stp>
        <stp/>
        <stp>T</stp>
        <tr r="AK9" s="6"/>
      </tp>
      <tp>
        <v>15.65</v>
        <stp/>
        <stp>ContractData</stp>
        <stp>HES1Q19</stp>
        <stp>OPen</stp>
        <stp/>
        <stp>T</stp>
        <tr r="Y54" s="2"/>
      </tp>
      <tp>
        <v>113.47500000000001</v>
        <stp/>
        <stp>ContractData</stp>
        <stp>GLEM19</stp>
        <stp>Bid</stp>
        <stp/>
        <stp>T</stp>
        <tr r="J10" s="2"/>
        <tr r="J10" s="2"/>
        <tr r="S5" s="3"/>
      </tp>
      <tp>
        <v>2.0499999999999998</v>
        <stp/>
        <stp>ContractData</stp>
        <stp>F.US.GFS3F</stp>
        <stp>Y_Settlement</stp>
        <stp/>
        <stp>T</stp>
        <tr r="AK4" s="6"/>
      </tp>
      <tp>
        <v>2.2000000000000002</v>
        <stp/>
        <stp>ContractData</stp>
        <stp>F.US.GFS2F</stp>
        <stp>Y_Settlement</stp>
        <stp/>
        <stp>T</stp>
        <tr r="AK3" s="6"/>
      </tp>
      <tp>
        <v>2.5500000000000003</v>
        <stp/>
        <stp>ContractData</stp>
        <stp>F.US.GFS1F</stp>
        <stp>Y_Settlement</stp>
        <stp/>
        <stp>T</stp>
        <tr r="AK2" s="6"/>
      </tp>
      <tp>
        <v>113.52500000000001</v>
        <stp/>
        <stp>ContractData</stp>
        <stp>GLEM19</stp>
        <stp>Ask</stp>
        <stp/>
        <stp>T</stp>
        <tr r="J8" s="2"/>
        <tr r="J8" s="2"/>
        <tr r="T5" s="3"/>
      </tp>
      <tp>
        <v>121.675</v>
        <stp/>
        <stp>ContractData</stp>
        <stp>GLEJ19</stp>
        <stp>Ask</stp>
        <stp/>
        <stp>T</stp>
        <tr r="H8" s="2"/>
        <tr r="H8" s="2"/>
        <tr r="T4" s="3"/>
      </tp>
      <tp>
        <v>119.05</v>
        <stp/>
        <stp>ContractData</stp>
        <stp>GLEJ20</stp>
        <stp>Ask</stp>
        <stp/>
        <stp>T</stp>
        <tr r="U8" s="2"/>
        <tr r="U8" s="2"/>
        <tr r="T10" s="3"/>
      </tp>
      <tp t="s">
        <v>768: Current Message -&gt; Not found: F.US.GFS7F</v>
        <stp/>
        <stp>ContractData</stp>
        <stp>F.US.GFS7F</stp>
        <stp>Y_Settlement</stp>
        <stp/>
        <stp>T</stp>
        <tr r="AK8" s="6"/>
      </tp>
      <tp>
        <v>-1.4750000000000001</v>
        <stp/>
        <stp>ContractData</stp>
        <stp>F.US.GFS6F</stp>
        <stp>Y_Settlement</stp>
        <stp/>
        <stp>T</stp>
        <tr r="AK7" s="6"/>
      </tp>
      <tp>
        <v>-1.625</v>
        <stp/>
        <stp>ContractData</stp>
        <stp>F.US.GFS5F</stp>
        <stp>Y_Settlement</stp>
        <stp/>
        <stp>T</stp>
        <tr r="AK6" s="6"/>
      </tp>
      <tp>
        <v>118.15</v>
        <stp/>
        <stp>ContractData</stp>
        <stp>GLEJ20</stp>
        <stp>Bid</stp>
        <stp/>
        <stp>T</stp>
        <tr r="U10" s="2"/>
        <tr r="U10" s="2"/>
        <tr r="S10" s="3"/>
      </tp>
      <tp>
        <v>121.625</v>
        <stp/>
        <stp>ContractData</stp>
        <stp>GLEJ19</stp>
        <stp>Bid</stp>
        <stp/>
        <stp>T</stp>
        <tr r="H10" s="2"/>
        <tr r="H10" s="2"/>
        <tr r="S4" s="3"/>
      </tp>
      <tp>
        <v>-1.85</v>
        <stp/>
        <stp>ContractData</stp>
        <stp>F.US.GFS4F</stp>
        <stp>Y_Settlement</stp>
        <stp/>
        <stp>T</stp>
        <tr r="AK5" s="6"/>
      </tp>
      <tp>
        <v>68.625</v>
        <stp/>
        <stp>ContractData</stp>
        <stp>F.HE?8</stp>
        <stp>LastTradeToday</stp>
        <stp/>
        <stp>T</stp>
        <tr r="R9" s="5"/>
      </tp>
    </main>
    <main first="cqgxl.rtd">
      <tp t="e">
        <v>#N/A</v>
        <stp/>
        <stp>ContractData</stp>
        <stp>GLEV19</stp>
        <stp>Y_Settlement</stp>
        <tr r="AQ65" s="2"/>
      </tp>
      <tp t="e">
        <v>#N/A</v>
        <stp/>
        <stp>ContractData</stp>
        <stp>GLEQ19</stp>
        <stp>Y_Settlement</stp>
        <tr r="AQ64" s="2"/>
      </tp>
      <tp t="e">
        <v>#N/A</v>
        <stp/>
        <stp>ContractData</stp>
        <stp>GLEZ19</stp>
        <stp>Y_Settlement</stp>
        <tr r="AQ66" s="2"/>
      </tp>
      <tp t="e">
        <v>#N/A</v>
        <stp/>
        <stp>ContractData</stp>
        <stp>GLEG19</stp>
        <stp>Y_Settlement</stp>
        <tr r="AQ61" s="2"/>
      </tp>
      <tp t="e">
        <v>#N/A</v>
        <stp/>
        <stp>ContractData</stp>
        <stp>GLEM19</stp>
        <stp>Y_Settlement</stp>
        <tr r="AQ63" s="2"/>
      </tp>
      <tp t="e">
        <v>#N/A</v>
        <stp/>
        <stp>ContractData</stp>
        <stp>GLEJ19</stp>
        <stp>Y_Settlement</stp>
        <tr r="AQ62" s="2"/>
      </tp>
      <tp t="e">
        <v>#N/A</v>
        <stp/>
        <stp>ContractData</stp>
        <stp>GLEZ18</stp>
        <stp>Y_Settlement</stp>
        <tr r="AQ60" s="2"/>
      </tp>
    </main>
    <main first="cqg.rtd">
      <tp>
        <v>4.9999999999999989E-2</v>
        <stp/>
        <stp>ContractData</stp>
        <stp>GFS1J19</stp>
        <stp>NetLastTrade</stp>
        <stp/>
        <stp>T</stp>
        <tr r="AF43" s="2"/>
      </tp>
      <tp>
        <v>15.700000000000001</v>
        <stp/>
        <stp>ContractData</stp>
        <stp>HES1Q19</stp>
        <stp>High</stp>
        <stp/>
        <stp>T</stp>
        <tr r="Z54" s="2"/>
      </tp>
      <tp>
        <v>-0.19999999999999973</v>
        <stp/>
        <stp>ContractData</stp>
        <stp>GFS1K19</stp>
        <stp>NetLastTrade</stp>
        <stp/>
        <stp>T</stp>
        <tr r="AF44" s="2"/>
      </tp>
      <tp>
        <v>0.8</v>
        <stp/>
        <stp>ContractData</stp>
        <stp>GFS1V19</stp>
        <stp>Y_Settlement</stp>
        <stp/>
        <stp>T</stp>
        <tr r="AH47" s="2"/>
      </tp>
      <tp>
        <v>6.125</v>
        <stp/>
        <stp>ContractData</stp>
        <stp>HES1V19</stp>
        <stp>OPen</stp>
        <stp/>
        <stp>T</stp>
        <tr r="Y55" s="2"/>
      </tp>
      <tp>
        <v>-4.9999999999999989E-2</v>
        <stp/>
        <stp>ContractData</stp>
        <stp>GFS1H19</stp>
        <stp>NetLastTrade</stp>
        <stp/>
        <stp>T</stp>
        <tr r="AF42" s="2"/>
      </tp>
      <tp>
        <v>0.57500000000000018</v>
        <stp/>
        <stp>ContractData</stp>
        <stp>HES1G19</stp>
        <stp>NetLastTrade</stp>
        <stp/>
        <stp>T</stp>
        <tr r="AF49" s="2"/>
      </tp>
      <tp>
        <v>0.15</v>
        <stp/>
        <stp>ContractData</stp>
        <stp>GFS1U19</stp>
        <stp>Y_Settlement</stp>
        <stp/>
        <stp>T</stp>
        <tr r="AH46" s="2"/>
      </tp>
      <tp>
        <v>-6.6749999999999998</v>
        <stp/>
        <stp>ContractData</stp>
        <stp>HES1Z18</stp>
        <stp>Y_Settlement</stp>
        <stp/>
        <stp>T</stp>
        <tr r="AH48" s="2"/>
      </tp>
    </main>
    <main first="cqgxl.rtd">
      <tp t="e">
        <v>#N/A</v>
        <stp/>
        <stp>ContractData</stp>
        <stp>GLEG20</stp>
        <stp>Y_Settlement</stp>
        <tr r="AQ67" s="2"/>
      </tp>
    </main>
    <main first="cqg.rtd">
      <tp t="s">
        <v>Live Cattle (Globex), Dec 19</v>
        <stp/>
        <stp>ContractData</stp>
        <stp>GLEZ19</stp>
        <stp>LongDescription</stp>
        <tr r="O7" s="2"/>
      </tp>
      <tp t="s">
        <v/>
        <stp/>
        <stp>ContractData</stp>
        <stp>F.US.GF?9</stp>
        <stp>LastTradeToday</stp>
        <stp/>
        <stp>T</stp>
        <tr r="R10" s="6"/>
      </tp>
      <tp t="s">
        <v/>
        <stp/>
        <stp>ContractData</stp>
        <stp>F.US.GF?8</stp>
        <stp>LastTradeToday</stp>
        <stp/>
        <stp>T</stp>
        <tr r="R9" s="6"/>
      </tp>
      <tp t="s">
        <v>GLEJ20</v>
        <stp/>
        <stp>ContractData</stp>
        <stp>GLEJ20</stp>
        <stp>Symbol</stp>
        <stp/>
        <stp>T</stp>
        <tr r="T6" s="2"/>
      </tp>
      <tp t="s">
        <v>GLEG20</v>
        <stp/>
        <stp>ContractData</stp>
        <stp>GLEG20</stp>
        <stp>Symbol</stp>
        <stp/>
        <stp>T</stp>
        <tr r="R6" s="2"/>
      </tp>
      <tp>
        <v>2.5500000000000003</v>
        <stp/>
        <stp>ContractData</stp>
        <stp>GFS1F19</stp>
        <stp>Low</stp>
        <stp/>
        <stp>T</stp>
        <tr r="AB41" s="2"/>
      </tp>
      <tp>
        <v>-7.45</v>
        <stp/>
        <stp>ContractData</stp>
        <stp>HES1K19</stp>
        <stp>Low</stp>
        <stp/>
        <stp>T</stp>
        <tr r="AB51" s="2"/>
      </tp>
      <tp>
        <v>-5</v>
        <stp/>
        <stp>ContractData</stp>
        <stp>HES1J19</stp>
        <stp>Low</stp>
        <stp/>
        <stp>T</stp>
        <tr r="AB50" s="2"/>
      </tp>
      <tp>
        <v>-1.1000000000000001</v>
        <stp/>
        <stp>ContractData</stp>
        <stp>HES1M19</stp>
        <stp>Low</stp>
        <stp/>
        <stp>T</stp>
        <tr r="AB52" s="2"/>
      </tp>
    </main>
    <main first="cqgxl.rtd">
      <tp t="e">
        <v>#N/A</v>
        <stp/>
        <stp>ContractData</stp>
        <stp>ZSE?</stp>
        <stp>Settlement</stp>
        <tr r="AJ18" s="6"/>
      </tp>
    </main>
    <main first="cqg.rtd">
      <tp>
        <v>0.9</v>
        <stp/>
        <stp>ContractData</stp>
        <stp>HES1N19</stp>
        <stp>Low</stp>
        <stp/>
        <stp>T</stp>
        <tr r="AB53" s="2"/>
      </tp>
      <tp>
        <v>-0.15</v>
        <stp/>
        <stp>ContractData</stp>
        <stp>GFS1J19</stp>
        <stp>Low</stp>
        <stp/>
        <stp>T</stp>
        <tr r="AB43" s="2"/>
      </tp>
      <tp>
        <v>-4.0999999999999996</v>
        <stp/>
        <stp>ContractData</stp>
        <stp>GFS1K19</stp>
        <stp>Low</stp>
        <stp/>
        <stp>T</stp>
        <tr r="AB44" s="2"/>
      </tp>
      <tp>
        <v>-0.42499999999999999</v>
        <stp/>
        <stp>ContractData</stp>
        <stp>GFS1H19</stp>
        <stp>Low</stp>
        <stp/>
        <stp>T</stp>
        <tr r="AB42" s="2"/>
      </tp>
      <tp>
        <v>-4.875</v>
        <stp/>
        <stp>ContractData</stp>
        <stp>HES1G19</stp>
        <stp>Low</stp>
        <stp/>
        <stp>T</stp>
        <tr r="AB49" s="2"/>
      </tp>
      <tp t="s">
        <v/>
        <stp/>
        <stp>ContractData</stp>
        <stp>GFS1V19</stp>
        <stp>Low</stp>
        <stp/>
        <stp>T</stp>
        <tr r="AB47" s="2"/>
      </tp>
      <tp t="s">
        <v/>
        <stp/>
        <stp>ContractData</stp>
        <stp>GFS1U19</stp>
        <stp>Low</stp>
        <stp/>
        <stp>T</stp>
        <tr r="AB46" s="2"/>
      </tp>
      <tp>
        <v>-7.7750000000000004</v>
        <stp/>
        <stp>ContractData</stp>
        <stp>HES1Z18</stp>
        <stp>Low</stp>
        <stp/>
        <stp>T</stp>
        <tr r="AB48" s="2"/>
      </tp>
      <tp>
        <v>0.15</v>
        <stp/>
        <stp>ContractData</stp>
        <stp>GFS1Q19</stp>
        <stp>Low</stp>
        <stp/>
        <stp>T</stp>
        <tr r="AB45" s="2"/>
      </tp>
      <tp>
        <v>15.375</v>
        <stp/>
        <stp>ContractData</stp>
        <stp>HES1Q19</stp>
        <stp>Low</stp>
        <stp/>
        <stp>T</stp>
        <tr r="AB54" s="2"/>
      </tp>
      <tp>
        <v>6.0750000000000002</v>
        <stp/>
        <stp>ContractData</stp>
        <stp>HES1V19</stp>
        <stp>Low</stp>
        <stp/>
        <stp>T</stp>
        <tr r="AB55" s="2"/>
      </tp>
      <tp t="s">
        <v>Live Cattle (Globex), Dec 18</v>
        <stp/>
        <stp>ContractData</stp>
        <stp>GLEZ18</stp>
        <stp>LongDescription</stp>
        <stp/>
        <stp>T</stp>
        <tr r="B4" s="2"/>
      </tp>
      <tp>
        <v>146.22499999999999</v>
        <stp/>
        <stp>ContractData</stp>
        <stp>F.US.GF?1</stp>
        <stp>LastTradeToday</stp>
        <stp/>
        <stp>T</stp>
        <tr r="R2" s="6"/>
      </tp>
      <tp t="s">
        <v>GLEZ19</v>
        <stp/>
        <stp>ContractData</stp>
        <stp>GLEZ19</stp>
        <stp>Symbol</stp>
        <stp/>
        <stp>T</stp>
        <tr r="P6" s="2"/>
      </tp>
      <tp t="s">
        <v>GLEV19</v>
        <stp/>
        <stp>ContractData</stp>
        <stp>GLEV19</stp>
        <stp>Symbol</stp>
        <stp/>
        <stp>T</stp>
        <tr r="M6" s="2"/>
      </tp>
      <tp t="s">
        <v>GLEQ19</v>
        <stp/>
        <stp>ContractData</stp>
        <stp>GLEQ19</stp>
        <stp>Symbol</stp>
        <stp/>
        <stp>T</stp>
        <tr r="K6" s="2"/>
      </tp>
      <tp t="s">
        <v>GLEM19</v>
        <stp/>
        <stp>ContractData</stp>
        <stp>GLEM19</stp>
        <stp>Symbol</stp>
        <stp/>
        <stp>T</stp>
        <tr r="I6" s="2"/>
      </tp>
      <tp t="s">
        <v>GLEJ19</v>
        <stp/>
        <stp>ContractData</stp>
        <stp>GLEJ19</stp>
        <stp>Symbol</stp>
        <stp/>
        <stp>T</stp>
        <tr r="G6" s="2"/>
      </tp>
      <tp t="s">
        <v>GLEG19</v>
        <stp/>
        <stp>ContractData</stp>
        <stp>GLEG19</stp>
        <stp>Symbol</stp>
        <stp/>
        <stp>T</stp>
        <tr r="E6" s="2"/>
      </tp>
      <tp>
        <v>-4.4000000000000004</v>
        <stp/>
        <stp>ContractData</stp>
        <stp>HES1G19</stp>
        <stp>Close</stp>
        <stp/>
        <stp>T</stp>
        <tr r="AD49" s="2"/>
      </tp>
      <tp>
        <v>-4.6000000000000005</v>
        <stp/>
        <stp>ContractData</stp>
        <stp>HES1J19</stp>
        <stp>Close</stp>
        <stp/>
        <stp>T</stp>
        <tr r="AD50" s="2"/>
      </tp>
      <tp>
        <v>-7.2250000000000005</v>
        <stp/>
        <stp>ContractData</stp>
        <stp>HES1K19</stp>
        <stp>Close</stp>
        <stp/>
        <stp>T</stp>
        <tr r="AD51" s="2"/>
      </tp>
      <tp>
        <v>1.1000000000000001</v>
        <stp/>
        <stp>ContractData</stp>
        <stp>HES1N19</stp>
        <stp>Close</stp>
        <stp/>
        <stp>T</stp>
        <tr r="AD53" s="2"/>
      </tp>
      <tp>
        <v>-0.72499999999999998</v>
        <stp/>
        <stp>ContractData</stp>
        <stp>HES1M19</stp>
        <stp>Close</stp>
        <stp/>
        <stp>T</stp>
        <tr r="AD52" s="2"/>
      </tp>
      <tp>
        <v>15.375</v>
        <stp/>
        <stp>ContractData</stp>
        <stp>HES1Q19</stp>
        <stp>Close</stp>
        <stp/>
        <stp>T</stp>
        <tr r="AD54" s="2"/>
      </tp>
      <tp>
        <v>6.0750000000000002</v>
        <stp/>
        <stp>ContractData</stp>
        <stp>HES1V19</stp>
        <stp>Close</stp>
        <stp/>
        <stp>T</stp>
        <tr r="AD55" s="2"/>
      </tp>
      <tp>
        <v>-7.3500000000000005</v>
        <stp/>
        <stp>ContractData</stp>
        <stp>HES1Z18</stp>
        <stp>Close</stp>
        <stp/>
        <stp>T</stp>
        <tr r="AD48" s="2"/>
      </tp>
      <tp t="s">
        <v>GLEZ18</v>
        <stp/>
        <stp>ContractData</stp>
        <stp>GLEZ18</stp>
        <stp>Symbol</stp>
        <stp/>
        <stp>T</stp>
        <tr r="B6" s="2"/>
      </tp>
      <tp>
        <v>144.17500000000001</v>
        <stp/>
        <stp>ContractData</stp>
        <stp>F.US.GF?3</stp>
        <stp>LastTradeToday</stp>
        <stp/>
        <stp>T</stp>
        <tr r="R4" s="6"/>
      </tp>
      <tp>
        <v>143.625</v>
        <stp/>
        <stp>ContractData</stp>
        <stp>F.US.GF?2</stp>
        <stp>LastTradeToday</stp>
        <stp/>
        <stp>T</stp>
        <tr r="R3" s="6"/>
      </tp>
      <tp>
        <v>-0.375</v>
        <stp/>
        <stp>ContractData</stp>
        <stp>GFS1H19</stp>
        <stp>Close</stp>
        <stp/>
        <stp>T</stp>
        <tr r="AD42" s="2"/>
      </tp>
      <tp>
        <v>-4.125</v>
        <stp/>
        <stp>ContractData</stp>
        <stp>GFS1K19</stp>
        <stp>Close</stp>
        <stp/>
        <stp>T</stp>
        <tr r="AD44" s="2"/>
      </tp>
      <tp>
        <v>-0.125</v>
        <stp/>
        <stp>ContractData</stp>
        <stp>GFS1J19</stp>
        <stp>Close</stp>
        <stp/>
        <stp>T</stp>
        <tr r="AD43" s="2"/>
      </tp>
      <tp>
        <v>2.5750000000000002</v>
        <stp/>
        <stp>ContractData</stp>
        <stp>GFS1F19</stp>
        <stp>Close</stp>
        <stp/>
        <stp>T</stp>
        <tr r="AD41" s="2"/>
      </tp>
      <tp>
        <v>0.70000000000000007</v>
        <stp/>
        <stp>ContractData</stp>
        <stp>GFS1U19</stp>
        <stp>Close</stp>
        <stp/>
        <stp>T</stp>
        <tr r="AD46" s="2"/>
      </tp>
      <tp>
        <v>1.55</v>
        <stp/>
        <stp>ContractData</stp>
        <stp>GFS1V19</stp>
        <stp>Close</stp>
        <stp/>
        <stp>T</stp>
        <tr r="AD47" s="2"/>
      </tp>
      <tp>
        <v>0.15</v>
        <stp/>
        <stp>ContractData</stp>
        <stp>GFS1Q19</stp>
        <stp>Close</stp>
        <stp/>
        <stp>T</stp>
        <tr r="AD45" s="2"/>
      </tp>
      <tp>
        <v>148.07500000000002</v>
        <stp/>
        <stp>ContractData</stp>
        <stp>F.US.GF?5</stp>
        <stp>LastTradeToday</stp>
        <stp/>
        <stp>T</stp>
        <tr r="R6" s="6"/>
      </tp>
      <tp>
        <v>144.25</v>
        <stp/>
        <stp>ContractData</stp>
        <stp>F.US.GF?4</stp>
        <stp>LastTradeToday</stp>
        <stp/>
        <stp>T</stp>
        <tr r="R5" s="6"/>
      </tp>
      <tp t="s">
        <v/>
        <stp/>
        <stp>ContractData</stp>
        <stp>F.US.GF?7</stp>
        <stp>LastTradeToday</stp>
        <stp/>
        <stp>T</stp>
        <tr r="R8" s="6"/>
      </tp>
      <tp>
        <v>148.4</v>
        <stp/>
        <stp>ContractData</stp>
        <stp>F.US.GF?6</stp>
        <stp>LastTradeToday</stp>
        <stp/>
        <stp>T</stp>
        <tr r="R7" s="6"/>
      </tp>
      <tp>
        <v>4441</v>
        <stp/>
        <stp>ContractData</stp>
        <stp>GLES1Z18</stp>
        <stp>T_CVol</stp>
        <stp/>
        <stp>T</stp>
        <tr r="AJ33" s="2"/>
      </tp>
      <tp t="s">
        <v>GFF20</v>
        <stp/>
        <stp>ContractData</stp>
        <stp>F.US.GF?9</stp>
        <stp>Symbol</stp>
        <stp/>
        <stp>T</stp>
        <tr r="Q10" s="6"/>
      </tp>
      <tp t="s">
        <v/>
        <stp/>
        <stp>ContractData</stp>
        <stp>GFF20</stp>
        <stp>NetLastQuoteToday</stp>
        <stp/>
        <stp>T</stp>
        <tr r="U10" s="6"/>
      </tp>
      <tp t="s">
        <v/>
        <stp/>
        <stp>ContractData</stp>
        <stp>GLEJ20</stp>
        <stp>LastTradeToday</stp>
        <stp/>
        <stp>T</stp>
        <tr r="W10" s="3"/>
      </tp>
      <tp>
        <v>116.825</v>
        <stp/>
        <stp>ContractData</stp>
        <stp>GLEG20</stp>
        <stp>LastTradeToday</stp>
        <stp/>
        <stp>T</stp>
        <tr r="W9" s="3"/>
        <tr r="W9" s="3"/>
      </tp>
      <tp>
        <v>26</v>
        <stp/>
        <stp>ContractData</stp>
        <stp>GFQ19</stp>
        <stp>T_CVol</stp>
        <stp/>
        <stp>T</stp>
        <tr r="AO39" s="2"/>
      </tp>
      <tp>
        <v>0</v>
        <stp/>
        <stp>ContractData</stp>
        <stp>GFV19</stp>
        <stp>T_CVol</stp>
        <stp/>
        <stp>T</stp>
        <tr r="AO41" s="2"/>
      </tp>
      <tp>
        <v>4</v>
        <stp/>
        <stp>ContractData</stp>
        <stp>GFU19</stp>
        <stp>T_CVol</stp>
        <stp/>
        <stp>T</stp>
        <tr r="AO40" s="2"/>
      </tp>
      <tp>
        <v>0</v>
        <stp/>
        <stp>ContractData</stp>
        <stp>GFX19</stp>
        <stp>T_CVol</stp>
        <stp/>
        <stp>T</stp>
        <tr r="AO42" s="2"/>
      </tp>
      <tp>
        <v>2272</v>
        <stp/>
        <stp>ContractData</stp>
        <stp>GFF19</stp>
        <stp>T_CVol</stp>
        <stp/>
        <stp>T</stp>
        <tr r="AO35" s="2"/>
      </tp>
      <tp>
        <v>105</v>
        <stp/>
        <stp>ContractData</stp>
        <stp>GFK19</stp>
        <stp>T_CVol</stp>
        <stp/>
        <stp>T</stp>
        <tr r="AO38" s="2"/>
      </tp>
      <tp>
        <v>238</v>
        <stp/>
        <stp>ContractData</stp>
        <stp>GFJ19</stp>
        <stp>T_CVol</stp>
        <stp/>
        <stp>T</stp>
        <tr r="AO37" s="2"/>
      </tp>
      <tp>
        <v>852</v>
        <stp/>
        <stp>ContractData</stp>
        <stp>GFH19</stp>
        <stp>T_CVol</stp>
        <stp/>
        <stp>T</stp>
        <tr r="AO36" s="2"/>
      </tp>
      <tp>
        <v>60</v>
        <stp/>
        <stp>ContractData</stp>
        <stp>GLES1Q19</stp>
        <stp>T_CVol</stp>
        <stp/>
        <stp>T</stp>
        <tr r="AJ37" s="2"/>
      </tp>
      <tp>
        <v>5</v>
        <stp/>
        <stp>ContractData</stp>
        <stp>GLES1V19</stp>
        <stp>T_CVol</stp>
        <stp/>
        <stp>T</stp>
        <tr r="AJ38" s="2"/>
      </tp>
      <tp>
        <v>0</v>
        <stp/>
        <stp>ContractData</stp>
        <stp>GLES1Z19</stp>
        <stp>T_CVol</stp>
        <stp/>
        <stp>T</stp>
        <tr r="AJ39" s="2"/>
      </tp>
      <tp>
        <v>1545</v>
        <stp/>
        <stp>ContractData</stp>
        <stp>GLES1G19</stp>
        <stp>T_CVol</stp>
        <stp/>
        <stp>T</stp>
        <tr r="AJ34" s="2"/>
      </tp>
      <tp>
        <v>1440</v>
        <stp/>
        <stp>ContractData</stp>
        <stp>GLES1J19</stp>
        <stp>T_CVol</stp>
        <stp/>
        <stp>T</stp>
        <tr r="AJ35" s="2"/>
      </tp>
      <tp>
        <v>434</v>
        <stp/>
        <stp>ContractData</stp>
        <stp>GLES1M19</stp>
        <stp>T_CVol</stp>
        <stp/>
        <stp>T</stp>
        <tr r="AJ36" s="2"/>
      </tp>
      <tp t="s">
        <v>GFX19</v>
        <stp/>
        <stp>ContractData</stp>
        <stp>F.US.GF?8</stp>
        <stp>Symbol</stp>
        <stp/>
        <stp>T</stp>
        <tr r="Q9" s="6"/>
      </tp>
      <tp>
        <v>-0.375</v>
        <stp/>
        <stp>ContractData</stp>
        <stp>GFK19</stp>
        <stp>NetLastQuoteToday</stp>
        <stp/>
        <stp>T</stp>
        <tr r="U5" s="6"/>
      </tp>
      <tp>
        <v>-0.22500000000002274</v>
        <stp/>
        <stp>ContractData</stp>
        <stp>GFJ19</stp>
        <stp>NetLastQuoteToday</stp>
        <stp/>
        <stp>T</stp>
        <tr r="U4" s="6"/>
      </tp>
      <tp>
        <v>-0.29999999999998295</v>
        <stp/>
        <stp>ContractData</stp>
        <stp>GFH19</stp>
        <stp>NetLastQuoteToday</stp>
        <stp/>
        <stp>T</stp>
        <tr r="U3" s="6"/>
      </tp>
      <tp>
        <v>-0.32499999999998863</v>
        <stp/>
        <stp>ContractData</stp>
        <stp>GFF19</stp>
        <stp>NetLastQuoteToday</stp>
        <stp/>
        <stp>T</stp>
        <tr r="U2" s="6"/>
      </tp>
      <tp>
        <v>0.77499999999997726</v>
        <stp/>
        <stp>ContractData</stp>
        <stp>GFX19</stp>
        <stp>NetLastQuoteToday</stp>
        <stp/>
        <stp>T</stp>
        <tr r="U9" s="6"/>
      </tp>
      <tp>
        <v>-0.125</v>
        <stp/>
        <stp>ContractData</stp>
        <stp>GFQ19</stp>
        <stp>NetLastQuoteToday</stp>
        <stp/>
        <stp>T</stp>
        <tr r="U6" s="6"/>
      </tp>
      <tp>
        <v>-9.9999999999994316E-2</v>
        <stp/>
        <stp>ContractData</stp>
        <stp>GFV19</stp>
        <stp>NetLastQuoteToday</stp>
        <stp/>
        <stp>T</stp>
        <tr r="U8" s="6"/>
      </tp>
      <tp>
        <v>-5.0000000000011369E-2</v>
        <stp/>
        <stp>ContractData</stp>
        <stp>GFU19</stp>
        <stp>NetLastQuoteToday</stp>
        <stp/>
        <stp>T</stp>
        <tr r="U7" s="6"/>
      </tp>
      <tp>
        <v>0.42499999999999716</v>
        <stp/>
        <stp>ContractData</stp>
        <stp>HEK19</stp>
        <stp>NetLastQuoteToday</stp>
        <stp/>
        <stp>T</stp>
        <tr r="U5" s="5"/>
      </tp>
      <tp>
        <v>1.0250000000000057</v>
        <stp/>
        <stp>ContractData</stp>
        <stp>HEJ19</stp>
        <stp>NetLastQuoteToday</stp>
        <stp/>
        <stp>T</stp>
        <tr r="U4" s="5"/>
      </tp>
      <tp>
        <v>0.39999999999999147</v>
        <stp/>
        <stp>ContractData</stp>
        <stp>HEN19</stp>
        <stp>NetLastQuoteToday</stp>
        <stp/>
        <stp>T</stp>
        <tr r="U7" s="5"/>
      </tp>
      <tp>
        <v>0.47499999999999432</v>
        <stp/>
        <stp>ContractData</stp>
        <stp>HEM19</stp>
        <stp>NetLastQuoteToday</stp>
        <stp/>
        <stp>T</stp>
        <tr r="U6" s="5"/>
      </tp>
      <tp>
        <v>1.6749999999999972</v>
        <stp/>
        <stp>ContractData</stp>
        <stp>HEG19</stp>
        <stp>NetLastQuoteToday</stp>
        <stp/>
        <stp>T</stp>
        <tr r="U3" s="5"/>
      </tp>
      <tp>
        <v>0.625</v>
        <stp/>
        <stp>ContractData</stp>
        <stp>HEZ19</stp>
        <stp>NetLastQuoteToday</stp>
        <stp/>
        <stp>T</stp>
        <tr r="U10" s="5"/>
      </tp>
      <tp>
        <v>0.32500000000000284</v>
        <stp/>
        <stp>ContractData</stp>
        <stp>HEQ19</stp>
        <stp>NetLastQuoteToday</stp>
        <stp/>
        <stp>T</stp>
        <tr r="U8" s="5"/>
      </tp>
      <tp>
        <v>0.375</v>
        <stp/>
        <stp>ContractData</stp>
        <stp>HEV19</stp>
        <stp>NetLastQuoteToday</stp>
        <stp/>
        <stp>T</stp>
        <tr r="U9" s="5"/>
      </tp>
      <tp>
        <v>0.94999999999999574</v>
        <stp/>
        <stp>ContractData</stp>
        <stp>HEZ18</stp>
        <stp>NetLastQuoteToday</stp>
        <stp/>
        <stp>T</stp>
        <tr r="U2" s="5"/>
      </tp>
      <tp>
        <v>5121</v>
        <stp/>
        <stp>ContractData</stp>
        <stp>HES1Z18</stp>
        <stp>T_CVol</stp>
        <stp/>
        <stp>T</stp>
        <tr r="AJ48" s="2"/>
      </tp>
      <tp>
        <v>21</v>
        <stp/>
        <stp>ContractData</stp>
        <stp>HES1K19</stp>
        <stp>T_CVol</stp>
        <stp/>
        <stp>T</stp>
        <tr r="AJ51" s="2"/>
      </tp>
      <tp>
        <v>41</v>
        <stp/>
        <stp>ContractData</stp>
        <stp>HES1J19</stp>
        <stp>T_CVol</stp>
        <stp/>
        <stp>T</stp>
        <tr r="AJ50" s="2"/>
      </tp>
      <tp>
        <v>315</v>
        <stp/>
        <stp>ContractData</stp>
        <stp>GFS1F19</stp>
        <stp>T_CVol</stp>
        <stp/>
        <stp>T</stp>
        <tr r="AJ41" s="2"/>
      </tp>
      <tp>
        <v>126</v>
        <stp/>
        <stp>ContractData</stp>
        <stp>HES1N19</stp>
        <stp>T_CVol</stp>
        <stp/>
        <stp>T</stp>
        <tr r="AJ53" s="2"/>
      </tp>
      <tp>
        <v>442</v>
        <stp/>
        <stp>ContractData</stp>
        <stp>HES1M19</stp>
        <stp>T_CVol</stp>
        <stp/>
        <stp>T</stp>
        <tr r="AJ52" s="2"/>
      </tp>
      <tp>
        <v>97</v>
        <stp/>
        <stp>ContractData</stp>
        <stp>GFS1H19</stp>
        <stp>T_CVol</stp>
        <stp/>
        <stp>T</stp>
        <tr r="AJ42" s="2"/>
      </tp>
      <tp>
        <v>5131</v>
        <stp/>
        <stp>ContractData</stp>
        <stp>HES1G19</stp>
        <stp>T_CVol</stp>
        <stp/>
        <stp>T</stp>
        <tr r="AJ49" s="2"/>
      </tp>
      <tp>
        <v>26</v>
        <stp/>
        <stp>ContractData</stp>
        <stp>GFS1J19</stp>
        <stp>T_CVol</stp>
        <stp/>
        <stp>T</stp>
        <tr r="AJ43" s="2"/>
      </tp>
      <tp>
        <v>3</v>
        <stp/>
        <stp>ContractData</stp>
        <stp>GFS1K19</stp>
        <stp>T_CVol</stp>
        <stp/>
        <stp>T</stp>
        <tr r="AJ44" s="2"/>
      </tp>
      <tp>
        <v>0</v>
        <stp/>
        <stp>ContractData</stp>
        <stp>GFS1U19</stp>
        <stp>T_CVol</stp>
        <stp/>
        <stp>T</stp>
        <tr r="AJ46" s="2"/>
      </tp>
      <tp>
        <v>0</v>
        <stp/>
        <stp>ContractData</stp>
        <stp>GFS1V19</stp>
        <stp>T_CVol</stp>
        <stp/>
        <stp>T</stp>
        <tr r="AJ47" s="2"/>
      </tp>
      <tp>
        <v>1</v>
        <stp/>
        <stp>ContractData</stp>
        <stp>GFS1Q19</stp>
        <stp>T_CVol</stp>
        <stp/>
        <stp>T</stp>
        <tr r="AJ45" s="2"/>
      </tp>
      <tp>
        <v>40</v>
        <stp/>
        <stp>ContractData</stp>
        <stp>HES1Q19</stp>
        <stp>T_CVol</stp>
        <stp/>
        <stp>T</stp>
        <tr r="AJ54" s="2"/>
      </tp>
      <tp>
        <v>16</v>
        <stp/>
        <stp>ContractData</stp>
        <stp>HES1V19</stp>
        <stp>T_CVol</stp>
        <stp/>
        <stp>T</stp>
        <tr r="AJ55" s="2"/>
      </tp>
    </main>
    <main first="cqgxl.rtd">
      <tp t="e">
        <v>#N/A</v>
        <stp/>
        <stp>ContractData</stp>
        <stp>ZSE?</stp>
        <stp>SettlementDateTime</stp>
        <tr r="AJ19" s="6"/>
      </tp>
    </main>
    <main first="cqg.rtd">
      <tp>
        <v>114.95</v>
        <stp/>
        <stp>ContractData</stp>
        <stp>GLEZ19</stp>
        <stp>LastTradeToday</stp>
        <stp/>
        <stp>T</stp>
        <tr r="O11" s="2"/>
        <tr r="W8" s="3"/>
        <tr r="W8" s="3"/>
      </tp>
      <tp>
        <v>113.10000000000001</v>
        <stp/>
        <stp>ContractData</stp>
        <stp>GLEV19</stp>
        <stp>LastTradeToday</stp>
        <stp/>
        <stp>T</stp>
        <tr r="W7" s="3"/>
        <tr r="W7" s="3"/>
      </tp>
      <tp>
        <v>111.625</v>
        <stp/>
        <stp>ContractData</stp>
        <stp>GLEQ19</stp>
        <stp>LastTradeToday</stp>
        <stp/>
        <stp>T</stp>
        <tr r="W6" s="3"/>
        <tr r="W6" s="3"/>
      </tp>
      <tp>
        <v>113.5</v>
        <stp/>
        <stp>ContractData</stp>
        <stp>GLEM19</stp>
        <stp>LastTradeToday</stp>
        <stp/>
        <stp>T</stp>
        <tr r="W5" s="3"/>
        <tr r="W5" s="3"/>
      </tp>
      <tp>
        <v>121.65</v>
        <stp/>
        <stp>ContractData</stp>
        <stp>GLEJ19</stp>
        <stp>LastTradeToday</stp>
        <stp/>
        <stp>T</stp>
        <tr r="W4" s="3"/>
        <tr r="W4" s="3"/>
      </tp>
      <tp>
        <v>119.8</v>
        <stp/>
        <stp>ContractData</stp>
        <stp>GLEG19</stp>
        <stp>LastTradeToday</stp>
        <stp/>
        <stp>T</stp>
        <tr r="W3" s="3"/>
        <tr r="W3" s="3"/>
      </tp>
      <tp>
        <v>0</v>
        <stp/>
        <stp>ContractData</stp>
        <stp>GFF20</stp>
        <stp>T_CVol</stp>
        <stp/>
        <stp>T</stp>
        <tr r="AO43" s="2"/>
      </tp>
      <tp>
        <v>0</v>
        <stp/>
        <stp>ContractData</stp>
        <stp>GLES1G20</stp>
        <stp>T_CVol</stp>
        <stp/>
        <stp>T</stp>
        <tr r="AJ40" s="2"/>
      </tp>
      <tp t="s">
        <v>GFF19</v>
        <stp/>
        <stp>ContractData</stp>
        <stp>F.US.GF?1</stp>
        <stp>Symbol</stp>
        <stp/>
        <stp>T</stp>
        <tr r="Q2" s="6"/>
      </tp>
      <tp>
        <v>115.8</v>
        <stp/>
        <stp>ContractData</stp>
        <stp>GLEZ18</stp>
        <stp>LastTradeToday</stp>
        <stp/>
        <stp>T</stp>
        <tr r="W2" s="3"/>
        <tr r="W2" s="3"/>
      </tp>
      <tp t="s">
        <v>GFJ19</v>
        <stp/>
        <stp>ContractData</stp>
        <stp>F.US.GF?3</stp>
        <stp>Symbol</stp>
        <stp/>
        <stp>T</stp>
        <tr r="Q4" s="6"/>
      </tp>
      <tp t="s">
        <v>GFH19</v>
        <stp/>
        <stp>ContractData</stp>
        <stp>F.US.GF?2</stp>
        <stp>Symbol</stp>
        <stp/>
        <stp>T</stp>
        <tr r="Q3" s="6"/>
      </tp>
      <tp t="s">
        <v>GFQ19</v>
        <stp/>
        <stp>ContractData</stp>
        <stp>F.US.GF?5</stp>
        <stp>Symbol</stp>
        <stp/>
        <stp>T</stp>
        <tr r="Q6" s="6"/>
      </tp>
      <tp t="s">
        <v>GLEZ19</v>
        <stp/>
        <stp>ContractData</stp>
        <stp>GLEZ19</stp>
        <stp>Symbol</stp>
        <tr r="O6" s="2"/>
      </tp>
      <tp t="s">
        <v>GFK19</v>
        <stp/>
        <stp>ContractData</stp>
        <stp>F.US.GF?4</stp>
        <stp>Symbol</stp>
        <stp/>
        <stp>T</stp>
        <tr r="Q5" s="6"/>
      </tp>
      <tp>
        <v>493</v>
        <stp/>
        <stp>ContractData</stp>
        <stp>HEQ19</stp>
        <stp>T_CVol</stp>
        <stp/>
        <stp>T</stp>
        <tr r="AU41" s="2"/>
      </tp>
      <tp>
        <v>174</v>
        <stp/>
        <stp>ContractData</stp>
        <stp>HEV19</stp>
        <stp>T_CVol</stp>
        <stp/>
        <stp>T</stp>
        <tr r="AU42" s="2"/>
      </tp>
      <tp>
        <v>69</v>
        <stp/>
        <stp>ContractData</stp>
        <stp>HEZ19</stp>
        <stp>T_CVol</stp>
        <stp/>
        <stp>T</stp>
        <tr r="AU43" s="2"/>
      </tp>
      <tp>
        <v>22153</v>
        <stp/>
        <stp>ContractData</stp>
        <stp>HEG19</stp>
        <stp>T_CVol</stp>
        <stp/>
        <stp>T</stp>
        <tr r="AU36" s="2"/>
      </tp>
      <tp>
        <v>103</v>
        <stp/>
        <stp>ContractData</stp>
        <stp>HEK19</stp>
        <stp>T_CVol</stp>
        <stp/>
        <stp>T</stp>
        <tr r="AU38" s="2"/>
      </tp>
      <tp>
        <v>9954</v>
        <stp/>
        <stp>ContractData</stp>
        <stp>HEJ19</stp>
        <stp>T_CVol</stp>
        <stp/>
        <stp>T</stp>
        <tr r="AU37" s="2"/>
      </tp>
      <tp>
        <v>1668</v>
        <stp/>
        <stp>ContractData</stp>
        <stp>HEN19</stp>
        <stp>T_CVol</stp>
        <stp/>
        <stp>T</stp>
        <tr r="AU40" s="2"/>
      </tp>
      <tp>
        <v>3886</v>
        <stp/>
        <stp>ContractData</stp>
        <stp>HEM19</stp>
        <stp>T_CVol</stp>
        <stp/>
        <stp>T</stp>
        <tr r="AU39" s="2"/>
      </tp>
      <tp t="s">
        <v>GFV19</v>
        <stp/>
        <stp>ContractData</stp>
        <stp>F.US.GF?7</stp>
        <stp>Symbol</stp>
        <stp/>
        <stp>T</stp>
        <tr r="Q8" s="6"/>
      </tp>
      <tp>
        <v>14286</v>
        <stp/>
        <stp>ContractData</stp>
        <stp>HEZ18</stp>
        <stp>T_CVol</stp>
        <stp/>
        <stp>T</stp>
        <tr r="AU35" s="2"/>
      </tp>
      <tp t="s">
        <v>GFU19</v>
        <stp/>
        <stp>ContractData</stp>
        <stp>F.US.GF?6</stp>
        <stp>Symbol</stp>
        <stp/>
        <stp>T</stp>
        <tr r="Q7" s="6"/>
      </tp>
      <tp>
        <v>113.375</v>
        <stp/>
        <stp>ContractData</stp>
        <stp>GLEV19</stp>
        <stp>Y_Settlement</stp>
        <stp/>
        <stp>T</stp>
        <tr r="X7" s="3"/>
        <tr r="AJ7" s="3"/>
        <tr r="AJ7" s="3"/>
      </tp>
      <tp t="s">
        <v>GLEV19</v>
        <stp/>
        <stp>ContractData</stp>
        <stp>F.GLE?6</stp>
        <stp>Symbol</stp>
        <stp/>
        <stp>T</stp>
        <tr r="Q7" s="3"/>
      </tp>
      <tp>
        <v>68.625</v>
        <stp/>
        <stp>ContractData</stp>
        <stp>HEV19</stp>
        <stp>LastTradeToday</stp>
        <stp/>
        <stp>T</stp>
        <tr r="W9" s="5"/>
        <tr r="W9" s="5"/>
      </tp>
      <tp>
        <v>84.100000000000009</v>
        <stp/>
        <stp>ContractData</stp>
        <stp>HEQ19</stp>
        <stp>LastTradeToday</stp>
        <stp/>
        <stp>T</stp>
        <tr r="W8" s="5"/>
        <tr r="W8" s="5"/>
      </tp>
      <tp>
        <v>62.300000000000004</v>
        <stp/>
        <stp>ContractData</stp>
        <stp>HEZ19</stp>
        <stp>LastTradeToday</stp>
        <stp/>
        <stp>T</stp>
        <tr r="W10" s="5"/>
        <tr r="W10" s="5"/>
      </tp>
      <tp>
        <v>68.400000000000006</v>
        <stp/>
        <stp>ContractData</stp>
        <stp>HEG19</stp>
        <stp>LastTradeToday</stp>
        <stp/>
        <stp>T</stp>
        <tr r="W3" s="5"/>
        <tr r="W3" s="5"/>
      </tp>
      <tp>
        <v>84.55</v>
        <stp/>
        <stp>ContractData</stp>
        <stp>HEM19</stp>
        <stp>LastTradeToday</stp>
        <stp/>
        <stp>T</stp>
        <tr r="W6" s="5"/>
        <tr r="W6" s="5"/>
      </tp>
      <tp>
        <v>85.25</v>
        <stp/>
        <stp>ContractData</stp>
        <stp>HEN19</stp>
        <stp>LastTradeToday</stp>
        <stp/>
        <stp>T</stp>
        <tr r="W7" s="5"/>
        <tr r="W7" s="5"/>
      </tp>
      <tp>
        <v>72.825000000000003</v>
        <stp/>
        <stp>ContractData</stp>
        <stp>HEJ19</stp>
        <stp>LastTradeToday</stp>
        <stp/>
        <stp>T</stp>
        <tr r="W4" s="5"/>
        <tr r="W4" s="5"/>
      </tp>
      <tp>
        <v>77.475000000000009</v>
        <stp/>
        <stp>ContractData</stp>
        <stp>HEK19</stp>
        <stp>LastTradeToday</stp>
        <stp/>
        <stp>T</stp>
        <tr r="W5" s="5"/>
        <tr r="W5" s="5"/>
      </tp>
      <tp t="s">
        <v>GLEZ19</v>
        <stp/>
        <stp>ContractData</stp>
        <stp>F.GLE?7</stp>
        <stp>Symbol</stp>
        <stp/>
        <stp>T</stp>
        <tr r="Q8" s="3"/>
      </tp>
      <tp>
        <v>61.050000000000004</v>
        <stp/>
        <stp>ContractData</stp>
        <stp>HEZ18</stp>
        <stp>LastTradeToday</stp>
        <stp/>
        <stp>T</stp>
        <tr r="W2" s="5"/>
        <tr r="W2" s="5"/>
      </tp>
      <tp t="s">
        <v>GLEM19</v>
        <stp/>
        <stp>ContractData</stp>
        <stp>F.GLE?4</stp>
        <stp>Symbol</stp>
        <stp/>
        <stp>T</stp>
        <tr r="Q5" s="3"/>
      </tp>
      <tp t="s">
        <v>GLEQ19</v>
        <stp/>
        <stp>ContractData</stp>
        <stp>F.GLE?5</stp>
        <stp>Symbol</stp>
        <stp/>
        <stp>T</stp>
        <tr r="Q6" s="3"/>
      </tp>
      <tp>
        <v>147.20000000000002</v>
        <stp/>
        <stp>ContractData</stp>
        <stp>GFX19</stp>
        <stp>Y_Settlement</stp>
        <stp/>
        <stp>T</stp>
        <tr r="X9" s="6"/>
        <tr r="AJ9" s="6"/>
        <tr r="AJ9" s="6"/>
      </tp>
      <tp t="s">
        <v>GLEG19</v>
        <stp/>
        <stp>ContractData</stp>
        <stp>F.GLE?2</stp>
        <stp>Symbol</stp>
        <stp/>
        <stp>T</stp>
        <tr r="Q3" s="3"/>
      </tp>
      <tp>
        <v>-1.95</v>
        <stp/>
        <stp>ContractData</stp>
        <stp>GLES1Z19</stp>
        <stp>Close</stp>
        <stp/>
        <stp>T</stp>
        <tr r="AD39" s="2"/>
      </tp>
      <tp>
        <v>-1.4000000000000001</v>
        <stp/>
        <stp>ContractData</stp>
        <stp>GLES1Q19</stp>
        <stp>Close</stp>
        <stp/>
        <stp>T</stp>
        <tr r="AD37" s="2"/>
      </tp>
      <tp>
        <v>-2</v>
        <stp/>
        <stp>ContractData</stp>
        <stp>GLES1V19</stp>
        <stp>Close</stp>
        <stp/>
        <stp>T</stp>
        <tr r="AD38" s="2"/>
      </tp>
      <tp>
        <v>8.125</v>
        <stp/>
        <stp>ContractData</stp>
        <stp>GLES1J19</stp>
        <stp>Close</stp>
        <stp/>
        <stp>T</stp>
        <tr r="AD35" s="2"/>
      </tp>
      <tp>
        <v>1.85</v>
        <stp/>
        <stp>ContractData</stp>
        <stp>GLES1M19</stp>
        <stp>Close</stp>
        <stp/>
        <stp>T</stp>
        <tr r="AD36" s="2"/>
      </tp>
      <tp>
        <v>-1.875</v>
        <stp/>
        <stp>ContractData</stp>
        <stp>GLES1G19</stp>
        <stp>Close</stp>
        <stp/>
        <stp>T</stp>
        <tr r="AD34" s="2"/>
      </tp>
      <tp>
        <v>-3.95</v>
        <stp/>
        <stp>ContractData</stp>
        <stp>GLES1Z18</stp>
        <stp>Close</stp>
        <stp/>
        <stp>T</stp>
        <tr r="AD33" s="2"/>
      </tp>
      <tp t="s">
        <v>GLEJ19</v>
        <stp/>
        <stp>ContractData</stp>
        <stp>F.GLE?3</stp>
        <stp>Symbol</stp>
        <stp/>
        <stp>T</stp>
        <tr r="Q4" s="3"/>
      </tp>
      <tp>
        <v>61.7</v>
        <stp/>
        <stp>ContractData</stp>
        <stp>HEZ19</stp>
        <stp>Y_Settlement</stp>
        <stp/>
        <stp>T</stp>
        <tr r="X10" s="5"/>
        <tr r="AJ10" s="5"/>
        <tr r="AJ10" s="5"/>
      </tp>
      <tp>
        <v>60.075000000000003</v>
        <stp/>
        <stp>ContractData</stp>
        <stp>HEZ18</stp>
        <stp>Y_Settlement</stp>
        <stp/>
        <stp>T</stp>
        <tr r="X2" s="5"/>
        <tr r="AJ2" s="5"/>
        <tr r="AJ2" s="5"/>
      </tp>
      <tp>
        <v>10</v>
        <stp/>
        <stp>ContractData</stp>
        <stp>GLEZ19</stp>
        <stp>T_CVol</stp>
        <stp/>
        <stp>T</stp>
        <tr r="AR41" s="2"/>
      </tp>
      <tp>
        <v>1171</v>
        <stp/>
        <stp>ContractData</stp>
        <stp>GLEQ19</stp>
        <stp>T_CVol</stp>
        <stp/>
        <stp>T</stp>
        <tr r="AR39" s="2"/>
      </tp>
      <tp>
        <v>118</v>
        <stp/>
        <stp>ContractData</stp>
        <stp>GLEV19</stp>
        <stp>T_CVol</stp>
        <stp/>
        <stp>T</stp>
        <tr r="AR40" s="2"/>
      </tp>
      <tp>
        <v>5600</v>
        <stp/>
        <stp>ContractData</stp>
        <stp>GLEJ19</stp>
        <stp>T_CVol</stp>
        <stp/>
        <stp>T</stp>
        <tr r="AR37" s="2"/>
      </tp>
      <tp>
        <v>3860</v>
        <stp/>
        <stp>ContractData</stp>
        <stp>GLEM19</stp>
        <stp>T_CVol</stp>
        <stp/>
        <stp>T</stp>
        <tr r="AR38" s="2"/>
      </tp>
      <tp>
        <v>12105</v>
        <stp/>
        <stp>ContractData</stp>
        <stp>GLEG19</stp>
        <stp>T_CVol</stp>
        <stp/>
        <stp>T</stp>
        <tr r="AR36" s="2"/>
      </tp>
      <tp t="s">
        <v/>
        <stp/>
        <stp>ContractData</stp>
        <stp>GFF20</stp>
        <stp>LastTradeToday</stp>
        <stp/>
        <stp>T</stp>
        <tr r="W10" s="6"/>
      </tp>
      <tp>
        <v>111.875</v>
        <stp/>
        <stp>ContractData</stp>
        <stp>GLEQ19</stp>
        <stp>Y_Settlement</stp>
        <stp/>
        <stp>T</stp>
        <tr r="X6" s="3"/>
        <tr r="AJ6" s="3"/>
        <tr r="AJ6" s="3"/>
      </tp>
      <tp t="s">
        <v>GLEZ18</v>
        <stp/>
        <stp>ContractData</stp>
        <stp>F.GLE?1</stp>
        <stp>Symbol</stp>
        <stp/>
        <stp>T</stp>
        <tr r="Q2" s="3"/>
      </tp>
      <tp>
        <v>10124</v>
        <stp/>
        <stp>ContractData</stp>
        <stp>GLEZ18</stp>
        <stp>T_CVol</stp>
        <stp/>
        <stp>T</stp>
        <tr r="AR35" s="2"/>
      </tp>
      <tp>
        <v>-1.85</v>
        <stp/>
        <stp>ContractData</stp>
        <stp>GLES1G20</stp>
        <stp>Close</stp>
        <stp/>
        <stp>T</stp>
        <tr r="AD40" s="2"/>
      </tp>
      <tp>
        <v>148.15</v>
        <stp/>
        <stp>ContractData</stp>
        <stp>GFU19</stp>
        <stp>Y_Settlement</stp>
        <stp/>
        <stp>T</stp>
        <tr r="X7" s="6"/>
        <tr r="AJ7" s="6"/>
        <tr r="AJ7" s="6"/>
      </tp>
      <tp t="s">
        <v>Feeder Cattle (Globex), Jan 19</v>
        <stp/>
        <stp>ContractData</stp>
        <stp>GFF19</stp>
        <stp>LongDescription</stp>
        <stp/>
        <stp>T</stp>
        <tr r="V4" s="2"/>
      </tp>
      <tp>
        <v>148</v>
        <stp/>
        <stp>ContractData</stp>
        <stp>GFV19</stp>
        <stp>Y_Settlement</stp>
        <stp/>
        <stp>T</stp>
        <tr r="X8" s="6"/>
        <tr r="AJ8" s="6"/>
        <tr r="AJ8" s="6"/>
      </tp>
      <tp>
        <v>68.2</v>
        <stp/>
        <stp>ContractData</stp>
        <stp>HEV19</stp>
        <stp>Y_Settlement</stp>
        <stp/>
        <stp>T</stp>
        <tr r="X9" s="5"/>
        <tr r="AJ9" s="5"/>
        <tr r="AJ9" s="5"/>
      </tp>
      <tp t="s">
        <v>Lean Hogs (Globex), Dec 18</v>
        <stp/>
        <stp>ContractData</stp>
        <stp>HEZ18</stp>
        <stp>LongDescription</stp>
        <stp/>
        <stp>T</stp>
        <tr r="B31" s="2"/>
      </tp>
      <tp t="s">
        <v>768: Current Message -&gt; Not found: F.US.GFS9F</v>
        <stp/>
        <stp>ContractData</stp>
        <stp>F.US.GFS9F</stp>
        <stp>Bid</stp>
        <stp/>
        <stp>T</stp>
        <tr r="Y10" s="6"/>
      </tp>
      <tp t="s">
        <v>768: Current Message -&gt; Not found: F.US.GFS8F</v>
        <stp/>
        <stp>ContractData</stp>
        <stp>F.US.GFS8F</stp>
        <stp>Bid</stp>
        <stp/>
        <stp>T</stp>
        <tr r="Y9" s="6"/>
      </tp>
      <tp>
        <v>2.5750000000000002</v>
        <stp/>
        <stp>ContractData</stp>
        <stp>F.US.GFS1F</stp>
        <stp>Bid</stp>
        <stp/>
        <stp>T</stp>
        <tr r="Y2" s="6"/>
      </tp>
      <tp>
        <v>2.0499999999999998</v>
        <stp/>
        <stp>ContractData</stp>
        <stp>F.US.GFS3F</stp>
        <stp>Bid</stp>
        <stp/>
        <stp>T</stp>
        <tr r="Y4" s="6"/>
      </tp>
      <tp>
        <v>2.15</v>
        <stp/>
        <stp>ContractData</stp>
        <stp>F.US.GFS2F</stp>
        <stp>Bid</stp>
        <stp/>
        <stp>T</stp>
        <tr r="Y3" s="6"/>
      </tp>
      <tp>
        <v>-2.0499999999999998</v>
        <stp/>
        <stp>ContractData</stp>
        <stp>F.US.GFS5F</stp>
        <stp>Bid</stp>
        <stp/>
        <stp>T</stp>
        <tr r="Y6" s="6"/>
      </tp>
      <tp>
        <v>-2.0499999999999998</v>
        <stp/>
        <stp>ContractData</stp>
        <stp>F.US.GFS4F</stp>
        <stp>Bid</stp>
        <stp/>
        <stp>T</stp>
        <tr r="Y5" s="6"/>
      </tp>
      <tp t="s">
        <v>768: Current Message -&gt; Not found: F.US.GFS7F</v>
        <stp/>
        <stp>ContractData</stp>
        <stp>F.US.GFS7F</stp>
        <stp>Bid</stp>
        <stp/>
        <stp>T</stp>
        <tr r="Y8" s="6"/>
      </tp>
      <tp>
        <v>-1.9000000000000001</v>
        <stp/>
        <stp>ContractData</stp>
        <stp>F.US.GFS6F</stp>
        <stp>Bid</stp>
        <stp/>
        <stp>T</stp>
        <tr r="Y7" s="6"/>
      </tp>
      <tp>
        <v>2.15</v>
        <stp/>
        <stp>ContractData</stp>
        <stp>F.US.GFS3F</stp>
        <stp>Ask</stp>
        <stp/>
        <stp>T</stp>
        <tr r="Z4" s="6"/>
      </tp>
      <tp>
        <v>2.2000000000000002</v>
        <stp/>
        <stp>ContractData</stp>
        <stp>F.US.GFS2F</stp>
        <stp>Ask</stp>
        <stp/>
        <stp>T</stp>
        <tr r="Z3" s="6"/>
      </tp>
      <tp>
        <v>2.6</v>
        <stp/>
        <stp>ContractData</stp>
        <stp>F.US.GFS1F</stp>
        <stp>Ask</stp>
        <stp/>
        <stp>T</stp>
        <tr r="Z2" s="6"/>
      </tp>
      <tp t="s">
        <v>768: Current Message -&gt; Not found: F.US.GFS7F</v>
        <stp/>
        <stp>ContractData</stp>
        <stp>F.US.GFS7F</stp>
        <stp>Ask</stp>
        <stp/>
        <stp>T</stp>
        <tr r="Z8" s="6"/>
      </tp>
      <tp>
        <v>-0.6</v>
        <stp/>
        <stp>ContractData</stp>
        <stp>F.US.GFS6F</stp>
        <stp>Ask</stp>
        <stp/>
        <stp>T</stp>
        <tr r="Z7" s="6"/>
      </tp>
      <tp>
        <v>-1.5</v>
        <stp/>
        <stp>ContractData</stp>
        <stp>F.US.GFS5F</stp>
        <stp>Ask</stp>
        <stp/>
        <stp>T</stp>
        <tr r="Z6" s="6"/>
      </tp>
      <tp>
        <v>-1.85</v>
        <stp/>
        <stp>ContractData</stp>
        <stp>F.US.GFS4F</stp>
        <stp>Ask</stp>
        <stp/>
        <stp>T</stp>
        <tr r="Z5" s="6"/>
      </tp>
      <tp t="s">
        <v>768: Current Message -&gt; Not found: F.US.GFS9F</v>
        <stp/>
        <stp>ContractData</stp>
        <stp>F.US.GFS9F</stp>
        <stp>Ask</stp>
        <stp/>
        <stp>T</stp>
        <tr r="Z10" s="6"/>
      </tp>
      <tp t="s">
        <v>768: Current Message -&gt; Not found: F.US.GFS8F</v>
        <stp/>
        <stp>ContractData</stp>
        <stp>F.US.GFS8F</stp>
        <stp>Ask</stp>
        <stp/>
        <stp>T</stp>
        <tr r="Z9" s="6"/>
      </tp>
      <tp>
        <v>115.72500000000001</v>
        <stp/>
        <stp>ContractData</stp>
        <stp>GLEZ19</stp>
        <stp>Y_Settlement</stp>
        <stp/>
        <stp>T</stp>
        <tr r="X8" s="3"/>
        <tr r="AJ8" s="3"/>
        <tr r="AJ8" s="3"/>
      </tp>
      <tp>
        <v>115.35000000000001</v>
        <stp/>
        <stp>ContractData</stp>
        <stp>GLEZ18</stp>
        <stp>Y_Settlement</stp>
        <stp/>
        <stp>T</stp>
        <tr r="X2" s="3"/>
        <tr r="AJ2" s="3"/>
        <tr r="AJ2" s="3"/>
      </tp>
      <tp>
        <v>-2.2250000000000001</v>
        <stp/>
        <stp>ContractData</stp>
        <stp>F.GLES8Z</stp>
        <stp>Ask</stp>
        <stp/>
        <stp>T</stp>
        <tr r="Z9" s="3"/>
      </tp>
      <tp t="s">
        <v>768: Current Message -&gt; Not found: F.GLES9Z</v>
        <stp/>
        <stp>ContractData</stp>
        <stp>F.GLES9Z</stp>
        <stp>Ask</stp>
        <stp/>
        <stp>T</stp>
        <tr r="Z10" s="3"/>
      </tp>
      <tp>
        <v>4.2249999999999996</v>
        <stp/>
        <stp>ContractData</stp>
        <stp>F.GLES4Z</stp>
        <stp>Ask</stp>
        <stp/>
        <stp>T</stp>
        <tr r="Z5" s="3"/>
      </tp>
      <tp>
        <v>2.9250000000000003</v>
        <stp/>
        <stp>ContractData</stp>
        <stp>F.GLES5Z</stp>
        <stp>Ask</stp>
        <stp/>
        <stp>T</stp>
        <tr r="Z6" s="3"/>
      </tp>
      <tp>
        <v>0.92500000000000004</v>
        <stp/>
        <stp>ContractData</stp>
        <stp>F.GLES6Z</stp>
        <stp>Ask</stp>
        <stp/>
        <stp>T</stp>
        <tr r="Z7" s="3"/>
      </tp>
      <tp>
        <v>-0.85</v>
        <stp/>
        <stp>ContractData</stp>
        <stp>F.GLES7Z</stp>
        <stp>Ask</stp>
        <stp/>
        <stp>T</stp>
        <tr r="Z8" s="3"/>
      </tp>
      <tp>
        <v>-3.95</v>
        <stp/>
        <stp>ContractData</stp>
        <stp>F.GLES1Z</stp>
        <stp>Ask</stp>
        <stp/>
        <stp>T</stp>
        <tr r="Z2" s="3"/>
      </tp>
      <tp>
        <v>-5.8250000000000002</v>
        <stp/>
        <stp>ContractData</stp>
        <stp>F.GLES2Z</stp>
        <stp>Ask</stp>
        <stp/>
        <stp>T</stp>
        <tr r="Z3" s="3"/>
      </tp>
      <tp>
        <v>2.3250000000000002</v>
        <stp/>
        <stp>ContractData</stp>
        <stp>F.GLES3Z</stp>
        <stp>Ask</stp>
        <stp/>
        <stp>T</stp>
        <tr r="Z4" s="3"/>
      </tp>
      <tp>
        <v>0.72499999999999998</v>
        <stp/>
        <stp>ContractData</stp>
        <stp>F.GLES6Z</stp>
        <stp>Bid</stp>
        <stp/>
        <stp>T</stp>
        <tr r="Y7" s="3"/>
      </tp>
      <tp>
        <v>-1.4000000000000001</v>
        <stp/>
        <stp>ContractData</stp>
        <stp>F.GLES7Z</stp>
        <stp>Bid</stp>
        <stp/>
        <stp>T</stp>
        <tr r="Y8" s="3"/>
      </tp>
      <tp>
        <v>4.1749999999999998</v>
        <stp/>
        <stp>ContractData</stp>
        <stp>F.GLES4Z</stp>
        <stp>Bid</stp>
        <stp/>
        <stp>T</stp>
        <tr r="Y5" s="3"/>
      </tp>
      <tp>
        <v>2.625</v>
        <stp/>
        <stp>ContractData</stp>
        <stp>F.GLES5Z</stp>
        <stp>Bid</stp>
        <stp/>
        <stp>T</stp>
        <tr r="Y6" s="3"/>
      </tp>
      <tp>
        <v>-5.8500000000000005</v>
        <stp/>
        <stp>ContractData</stp>
        <stp>F.GLES2Z</stp>
        <stp>Bid</stp>
        <stp/>
        <stp>T</stp>
        <tr r="Y3" s="3"/>
      </tp>
      <tp>
        <v>2.2749999999999999</v>
        <stp/>
        <stp>ContractData</stp>
        <stp>F.GLES3Z</stp>
        <stp>Bid</stp>
        <stp/>
        <stp>T</stp>
        <tr r="Y4" s="3"/>
      </tp>
      <tp>
        <v>-3.9750000000000001</v>
        <stp/>
        <stp>ContractData</stp>
        <stp>F.GLES1Z</stp>
        <stp>Bid</stp>
        <stp/>
        <stp>T</stp>
        <tr r="Y2" s="3"/>
      </tp>
      <tp>
        <v>-3.3000000000000003</v>
        <stp/>
        <stp>ContractData</stp>
        <stp>F.GLES8Z</stp>
        <stp>Bid</stp>
        <stp/>
        <stp>T</stp>
        <tr r="Y9" s="3"/>
      </tp>
      <tp t="s">
        <v>768: Current Message -&gt; Not found: F.GLES9Z</v>
        <stp/>
        <stp>ContractData</stp>
        <stp>F.GLES9Z</stp>
        <stp>Bid</stp>
        <stp/>
        <stp>T</stp>
        <tr r="Y10" s="3"/>
      </tp>
      <tp>
        <v>148.375</v>
        <stp/>
        <stp>ContractData</stp>
        <stp>GFQ19</stp>
        <stp>Y_Settlement</stp>
        <stp/>
        <stp>T</stp>
        <tr r="X6" s="6"/>
        <tr r="AJ6" s="6"/>
        <tr r="AJ6" s="6"/>
      </tp>
      <tp>
        <v>83.775000000000006</v>
        <stp/>
        <stp>ContractData</stp>
        <stp>HEQ19</stp>
        <stp>Y_Settlement</stp>
        <stp/>
        <stp>T</stp>
        <tr r="X8" s="5"/>
        <tr r="AJ8" s="5"/>
        <tr r="AJ8" s="5"/>
      </tp>
      <tp>
        <v>3.4750000000000001</v>
        <stp/>
        <stp>ContractData</stp>
        <stp>F.GLES4Z</stp>
        <stp>Y_Settlement</stp>
        <stp/>
        <stp>T</stp>
        <tr r="AK5" s="3"/>
      </tp>
      <tp>
        <v>1.9750000000000001</v>
        <stp/>
        <stp>ContractData</stp>
        <stp>F.GLES5Z</stp>
        <stp>Y_Settlement</stp>
        <stp/>
        <stp>T</stp>
        <tr r="AK6" s="3"/>
      </tp>
      <tp>
        <v>-0.375</v>
        <stp/>
        <stp>ContractData</stp>
        <stp>F.GLES6Z</stp>
        <stp>Y_Settlement</stp>
        <stp/>
        <stp>T</stp>
        <tr r="AK7" s="3"/>
      </tp>
      <tp>
        <v>-2.0750000000000002</v>
        <stp/>
        <stp>ContractData</stp>
        <stp>F.GLES7Z</stp>
        <stp>Y_Settlement</stp>
        <stp/>
        <stp>T</stp>
        <tr r="AK8" s="3"/>
      </tp>
      <tp>
        <v>-4.375</v>
        <stp/>
        <stp>ContractData</stp>
        <stp>F.GLES1Z</stp>
        <stp>Y_Settlement</stp>
        <stp/>
        <stp>T</stp>
        <tr r="AK2" s="3"/>
      </tp>
      <tp>
        <v>-6.2</v>
        <stp/>
        <stp>ContractData</stp>
        <stp>F.GLES2Z</stp>
        <stp>Y_Settlement</stp>
        <stp/>
        <stp>T</stp>
        <tr r="AK3" s="3"/>
      </tp>
      <tp>
        <v>1.825</v>
        <stp/>
        <stp>ContractData</stp>
        <stp>F.GLES3Z</stp>
        <stp>Y_Settlement</stp>
        <stp/>
        <stp>T</stp>
        <tr r="AK4" s="3"/>
      </tp>
      <tp>
        <v>-3.65</v>
        <stp/>
        <stp>ContractData</stp>
        <stp>F.GLES8Z</stp>
        <stp>Y_Settlement</stp>
        <stp/>
        <stp>T</stp>
        <tr r="AK9" s="3"/>
      </tp>
      <tp t="s">
        <v>768: Current Message -&gt; Not found: F.GLES9Z</v>
        <stp/>
        <stp>ContractData</stp>
        <stp>F.GLES9Z</stp>
        <stp>Y_Settlement</stp>
        <stp/>
        <stp>T</stp>
        <tr r="AK10" s="3"/>
      </tp>
      <tp t="s">
        <v>GLEG20</v>
        <stp/>
        <stp>ContractData</stp>
        <stp>F.GLE?8</stp>
        <stp>Symbol</stp>
        <stp/>
        <stp>T</stp>
        <tr r="Q9" s="3"/>
      </tp>
      <tp t="s">
        <v>GLEJ20</v>
        <stp/>
        <stp>ContractData</stp>
        <stp>F.GLE?9</stp>
        <stp>Symbol</stp>
        <stp/>
        <stp>T</stp>
        <tr r="Q10" s="3"/>
      </tp>
      <tp>
        <v>0</v>
        <stp/>
        <stp>ContractData</stp>
        <stp>GLEJ20</stp>
        <stp>T_CVol</stp>
        <stp/>
        <stp>T</stp>
        <tr r="AR43" s="2"/>
      </tp>
      <tp>
        <v>1</v>
        <stp/>
        <stp>ContractData</stp>
        <stp>GLEG20</stp>
        <stp>T_CVol</stp>
        <stp/>
        <stp>T</stp>
        <tr r="AR42" s="2"/>
      </tp>
      <tp>
        <v>148.4</v>
        <stp/>
        <stp>ContractData</stp>
        <stp>GFU19</stp>
        <stp>LastTradeToday</stp>
        <stp/>
        <stp>T</stp>
        <tr r="W7" s="6"/>
        <tr r="W7" s="6"/>
      </tp>
      <tp t="s">
        <v/>
        <stp/>
        <stp>ContractData</stp>
        <stp>GFV19</stp>
        <stp>LastTradeToday</stp>
        <stp/>
        <stp>T</stp>
        <tr r="W8" s="6"/>
      </tp>
      <tp>
        <v>148.07500000000002</v>
        <stp/>
        <stp>ContractData</stp>
        <stp>GFQ19</stp>
        <stp>LastTradeToday</stp>
        <stp/>
        <stp>T</stp>
        <tr r="W6" s="6"/>
        <tr r="W6" s="6"/>
      </tp>
      <tp t="s">
        <v/>
        <stp/>
        <stp>ContractData</stp>
        <stp>GFX19</stp>
        <stp>LastTradeToday</stp>
        <stp/>
        <stp>T</stp>
        <tr r="W9" s="6"/>
      </tp>
      <tp>
        <v>146.22499999999999</v>
        <stp/>
        <stp>ContractData</stp>
        <stp>GFF19</stp>
        <stp>LastTradeToday</stp>
        <stp/>
        <stp>T</stp>
        <tr r="W2" s="6"/>
        <tr r="W2" s="6"/>
      </tp>
      <tp>
        <v>143.625</v>
        <stp/>
        <stp>ContractData</stp>
        <stp>GFH19</stp>
        <stp>LastTradeToday</stp>
        <stp/>
        <stp>T</stp>
        <tr r="W3" s="6"/>
        <tr r="W3" s="6"/>
      </tp>
      <tp>
        <v>144.17500000000001</v>
        <stp/>
        <stp>ContractData</stp>
        <stp>GFJ19</stp>
        <stp>LastTradeToday</stp>
        <stp/>
        <stp>T</stp>
        <tr r="W4" s="6"/>
        <tr r="W4" s="6"/>
      </tp>
      <tp>
        <v>144.25</v>
        <stp/>
        <stp>ContractData</stp>
        <stp>GFK19</stp>
        <stp>LastTradeToday</stp>
        <stp/>
        <stp>T</stp>
        <tr r="W5" s="6"/>
        <tr r="W5" s="6"/>
      </tp>
      <tp>
        <v>113.10000000000001</v>
        <stp/>
        <stp>ContractData</stp>
        <stp>F.GLE?6</stp>
        <stp>LastTradeToday</stp>
        <stp/>
        <stp>T</stp>
        <tr r="R7" s="3"/>
      </tp>
      <tp t="s">
        <v>HEV19</v>
        <stp/>
        <stp>ContractData</stp>
        <stp>HEV19</stp>
        <stp>Symbol</stp>
        <stp/>
        <stp>T</stp>
        <tr r="R32" s="2"/>
      </tp>
      <tp t="s">
        <v>HEQ19</v>
        <stp/>
        <stp>ContractData</stp>
        <stp>HEQ19</stp>
        <stp>Symbol</stp>
        <stp/>
        <stp>T</stp>
        <tr r="P32" s="2"/>
      </tp>
      <tp t="s">
        <v>HEZ19</v>
        <stp/>
        <stp>ContractData</stp>
        <stp>HEZ19</stp>
        <stp>Symbol</stp>
        <stp/>
        <stp>T</stp>
        <tr r="T32" s="2"/>
      </tp>
      <tp t="s">
        <v>HEG19</v>
        <stp/>
        <stp>ContractData</stp>
        <stp>HEG19</stp>
        <stp>Symbol</stp>
        <stp/>
        <stp>T</stp>
        <tr r="E32" s="2"/>
      </tp>
      <tp t="s">
        <v>HEM19</v>
        <stp/>
        <stp>ContractData</stp>
        <stp>HEM19</stp>
        <stp>Symbol</stp>
        <stp/>
        <stp>T</stp>
        <tr r="K32" s="2"/>
      </tp>
      <tp t="s">
        <v>HEN19</v>
        <stp/>
        <stp>ContractData</stp>
        <stp>HEN19</stp>
        <stp>Symbol</stp>
        <stp/>
        <stp>T</stp>
        <tr r="M32" s="2"/>
      </tp>
      <tp t="s">
        <v>HEJ19</v>
        <stp/>
        <stp>ContractData</stp>
        <stp>HEJ19</stp>
        <stp>Symbol</stp>
        <stp/>
        <stp>T</stp>
        <tr r="G32" s="2"/>
      </tp>
      <tp t="s">
        <v>HEK19</v>
        <stp/>
        <stp>ContractData</stp>
        <stp>HEK19</stp>
        <stp>Symbol</stp>
        <stp/>
        <stp>T</stp>
        <tr r="I32" s="2"/>
      </tp>
      <tp>
        <v>84.025000000000006</v>
        <stp/>
        <stp>ContractData</stp>
        <stp>HEM19</stp>
        <stp>Y_Settlement</stp>
        <stp/>
        <stp>T</stp>
        <tr r="X6" s="5"/>
        <tr r="AJ6" s="5"/>
        <tr r="AJ6" s="5"/>
      </tp>
      <tp>
        <v>114.95</v>
        <stp/>
        <stp>ContractData</stp>
        <stp>F.GLE?7</stp>
        <stp>LastTradeToday</stp>
        <stp/>
        <stp>T</stp>
        <tr r="R8" s="3"/>
      </tp>
      <tp>
        <v>119.72500000000001</v>
        <stp/>
        <stp>ContractData</stp>
        <stp>GLEG19</stp>
        <stp>Y_Settlement</stp>
        <stp/>
        <stp>T</stp>
        <tr r="X3" s="3"/>
        <tr r="AJ3" s="3"/>
        <tr r="AJ3" s="3"/>
      </tp>
      <tp>
        <v>117.425</v>
        <stp/>
        <stp>ContractData</stp>
        <stp>GLEG20</stp>
        <stp>Y_Settlement</stp>
        <stp/>
        <stp>T</stp>
        <tr r="X9" s="3"/>
        <tr r="AJ9" s="3"/>
        <tr r="AJ9" s="3"/>
      </tp>
      <tp t="s">
        <v>HEZ18</v>
        <stp/>
        <stp>ContractData</stp>
        <stp>HEZ18</stp>
        <stp>Symbol</stp>
        <stp/>
        <stp>T</stp>
        <tr r="B32" s="2"/>
      </tp>
      <tp>
        <v>84.775000000000006</v>
        <stp/>
        <stp>ContractData</stp>
        <stp>HEN19</stp>
        <stp>Y_Settlement</stp>
        <stp/>
        <stp>T</stp>
        <tr r="X7" s="5"/>
        <tr r="AJ7" s="5"/>
        <tr r="AJ7" s="5"/>
      </tp>
      <tp>
        <v>113.5</v>
        <stp/>
        <stp>ContractData</stp>
        <stp>F.GLE?4</stp>
        <stp>LastTradeToday</stp>
        <stp/>
        <stp>T</stp>
        <tr r="R5" s="3"/>
      </tp>
      <tp>
        <v>111.625</v>
        <stp/>
        <stp>ContractData</stp>
        <stp>F.GLE?5</stp>
        <stp>LastTradeToday</stp>
        <stp/>
        <stp>T</stp>
        <tr r="R6" s="3"/>
      </tp>
      <tp>
        <v>143.97499999999999</v>
        <stp/>
        <stp>ContractData</stp>
        <stp>GFH19</stp>
        <stp>Y_Settlement</stp>
        <stp/>
        <stp>T</stp>
        <tr r="X3" s="6"/>
        <tr r="AJ3" s="6"/>
        <tr r="AJ3" s="6"/>
      </tp>
      <tp>
        <v>119.8</v>
        <stp/>
        <stp>ContractData</stp>
        <stp>F.GLE?2</stp>
        <stp>LastTradeToday</stp>
        <stp/>
        <stp>T</stp>
        <tr r="R3" s="3"/>
      </tp>
      <tp>
        <v>121.65</v>
        <stp/>
        <stp>ContractData</stp>
        <stp>F.GLE?3</stp>
        <stp>LastTradeToday</stp>
        <stp/>
        <stp>T</stp>
        <tr r="R4" s="3"/>
      </tp>
      <tp>
        <v>117.02500000000001</v>
        <stp/>
        <stp>ContractData</stp>
        <stp>GLEG20</stp>
        <stp>Close</stp>
        <stp/>
        <stp>T</stp>
        <tr r="R11" s="2"/>
        <tr r="R11" s="2"/>
      </tp>
      <tp>
        <v>119.05</v>
        <stp/>
        <stp>ContractData</stp>
        <stp>GLEJ20</stp>
        <stp>Close</stp>
        <stp/>
        <stp>T</stp>
        <tr r="T11" s="2"/>
        <tr r="T11" s="2"/>
      </tp>
      <tp>
        <v>144.32500000000002</v>
        <stp/>
        <stp>ContractData</stp>
        <stp>GFJ19</stp>
        <stp>Y_Settlement</stp>
        <stp/>
        <stp>T</stp>
        <tr r="X4" s="6"/>
        <tr r="AJ4" s="6"/>
        <tr r="AJ4" s="6"/>
      </tp>
      <tp>
        <v>71.75</v>
        <stp/>
        <stp>ContractData</stp>
        <stp>HEJ19</stp>
        <stp>Y_Settlement</stp>
        <stp/>
        <stp>T</stp>
        <tr r="X4" s="5"/>
        <tr r="AJ4" s="5"/>
        <tr r="AJ4" s="5"/>
      </tp>
      <tp>
        <v>115.8</v>
        <stp/>
        <stp>ContractData</stp>
        <stp>GLEZ18</stp>
        <stp>Close</stp>
        <stp/>
        <stp>T</stp>
        <tr r="B11" s="2"/>
        <tr r="B11" s="2"/>
      </tp>
      <tp>
        <v>111.65</v>
        <stp/>
        <stp>ContractData</stp>
        <stp>GLEQ19</stp>
        <stp>Close</stp>
        <stp/>
        <stp>T</stp>
        <tr r="K11" s="2"/>
        <tr r="K11" s="2"/>
      </tp>
      <tp>
        <v>113.05</v>
        <stp/>
        <stp>ContractData</stp>
        <stp>GLEV19</stp>
        <stp>Close</stp>
        <stp/>
        <stp>T</stp>
        <tr r="M11" s="2"/>
        <tr r="M11" s="2"/>
      </tp>
      <tp>
        <v>115.075</v>
        <stp/>
        <stp>ContractData</stp>
        <stp>GLEZ19</stp>
        <stp>Close</stp>
        <stp/>
        <stp>T</stp>
        <tr r="P11" s="2"/>
        <tr r="P11" s="2"/>
      </tp>
      <tp>
        <v>119.8</v>
        <stp/>
        <stp>ContractData</stp>
        <stp>GLEG19</stp>
        <stp>Close</stp>
        <stp/>
        <stp>T</stp>
        <tr r="E11" s="2"/>
        <tr r="E11" s="2"/>
      </tp>
      <tp>
        <v>121.675</v>
        <stp/>
        <stp>ContractData</stp>
        <stp>GLEJ19</stp>
        <stp>Close</stp>
        <stp/>
        <stp>T</stp>
        <tr r="G11" s="2"/>
        <tr r="G11" s="2"/>
      </tp>
      <tp>
        <v>113.52500000000001</v>
        <stp/>
        <stp>ContractData</stp>
        <stp>GLEM19</stp>
        <stp>Close</stp>
        <stp/>
        <stp>T</stp>
        <tr r="I11" s="2"/>
        <tr r="I11" s="2"/>
      </tp>
      <tp>
        <v>144.47499999999999</v>
        <stp/>
        <stp>ContractData</stp>
        <stp>GFK19</stp>
        <stp>Y_Settlement</stp>
        <stp/>
        <stp>T</stp>
        <tr r="X5" s="6"/>
        <tr r="AJ5" s="6"/>
        <tr r="AJ5" s="6"/>
      </tp>
      <tp>
        <v>76.850000000000009</v>
        <stp/>
        <stp>ContractData</stp>
        <stp>HEK19</stp>
        <stp>Y_Settlement</stp>
        <stp/>
        <stp>T</stp>
        <tr r="X5" s="5"/>
        <tr r="AJ5" s="5"/>
        <tr r="AJ5" s="5"/>
      </tp>
      <tp>
        <v>115.8</v>
        <stp/>
        <stp>ContractData</stp>
        <stp>F.GLE?1</stp>
        <stp>LastTradeToday</stp>
        <stp/>
        <stp>T</stp>
        <tr r="R2" s="3"/>
      </tp>
      <tp t="s">
        <v/>
        <stp/>
        <stp>ContractData</stp>
        <stp>GFF20</stp>
        <stp>Y_Settlement</stp>
        <stp/>
        <stp>T</stp>
        <tr r="X10" s="6"/>
        <tr r="AJ10" s="6"/>
      </tp>
      <tp>
        <v>146.52500000000001</v>
        <stp/>
        <stp>ContractData</stp>
        <stp>GFF19</stp>
        <stp>Y_Settlement</stp>
        <stp/>
        <stp>T</stp>
        <tr r="X2" s="6"/>
        <tr r="AJ2" s="6"/>
        <tr r="AJ2" s="6"/>
      </tp>
      <tp>
        <v>66.75</v>
        <stp/>
        <stp>ContractData</stp>
        <stp>HEG19</stp>
        <stp>Y_Settlement</stp>
        <stp/>
        <stp>T</stp>
        <tr r="X3" s="5"/>
        <tr r="AJ3" s="5"/>
        <tr r="AJ3" s="5"/>
      </tp>
      <tp>
        <v>113.52500000000001</v>
        <stp/>
        <stp>ContractData</stp>
        <stp>GLEM19</stp>
        <stp>Y_Settlement</stp>
        <stp/>
        <stp>T</stp>
        <tr r="X5" s="3"/>
        <tr r="AJ5" s="3"/>
        <tr r="AJ5" s="3"/>
      </tp>
      <tp>
        <v>121.55</v>
        <stp/>
        <stp>ContractData</stp>
        <stp>GLEJ19</stp>
        <stp>Y_Settlement</stp>
        <stp/>
        <stp>T</stp>
        <tr r="X4" s="3"/>
        <tr r="AJ4" s="3"/>
        <tr r="AJ4" s="3"/>
      </tp>
      <tp>
        <v>119</v>
        <stp/>
        <stp>ContractData</stp>
        <stp>GLEJ20</stp>
        <stp>Y_Settlement</stp>
        <stp/>
        <stp>T</stp>
        <tr r="X10" s="3"/>
        <tr r="AJ10" s="3"/>
        <tr r="AJ10" s="3"/>
      </tp>
      <tp>
        <v>116.825</v>
        <stp/>
        <stp>ContractData</stp>
        <stp>F.GLE?8</stp>
        <stp>LastTradeToday</stp>
        <stp/>
        <stp>T</stp>
        <tr r="R9" s="3"/>
      </tp>
      <tp t="s">
        <v/>
        <stp/>
        <stp>ContractData</stp>
        <stp>F.GLE?9</stp>
        <stp>LastTradeToday</stp>
        <stp/>
        <stp>T</stp>
        <tr r="R10" s="3"/>
      </tp>
      <tp t="s">
        <v>GFU19</v>
        <stp/>
        <stp>ContractData</stp>
        <stp>GFU19</stp>
        <stp>Symbol</stp>
        <stp/>
        <stp>T</stp>
        <tr r="AF6" s="2"/>
      </tp>
      <tp t="s">
        <v>GFV19</v>
        <stp/>
        <stp>ContractData</stp>
        <stp>GFV19</stp>
        <stp>Symbol</stp>
        <stp/>
        <stp>T</stp>
        <tr r="AH6" s="2"/>
      </tp>
      <tp t="s">
        <v>GFQ19</v>
        <stp/>
        <stp>ContractData</stp>
        <stp>GFQ19</stp>
        <stp>Symbol</stp>
        <stp/>
        <stp>T</stp>
        <tr r="AD6" s="2"/>
      </tp>
      <tp t="s">
        <v>GFX19</v>
        <stp/>
        <stp>ContractData</stp>
        <stp>GFX19</stp>
        <stp>Symbol</stp>
        <stp/>
        <stp>T</stp>
        <tr r="AJ6" s="2"/>
      </tp>
      <tp t="s">
        <v>GFF19</v>
        <stp/>
        <stp>ContractData</stp>
        <stp>GFF19</stp>
        <stp>Symbol</stp>
        <stp/>
        <stp>T</stp>
        <tr r="V6" s="2"/>
      </tp>
      <tp t="s">
        <v>GFH19</v>
        <stp/>
        <stp>ContractData</stp>
        <stp>GFH19</stp>
        <stp>Symbol</stp>
        <stp/>
        <stp>T</stp>
        <tr r="X6" s="2"/>
      </tp>
      <tp t="s">
        <v>GFJ19</v>
        <stp/>
        <stp>ContractData</stp>
        <stp>GFJ19</stp>
        <stp>Symbol</stp>
        <stp/>
        <stp>T</stp>
        <tr r="Z6" s="2"/>
      </tp>
      <tp t="s">
        <v>GFK19</v>
        <stp/>
        <stp>ContractData</stp>
        <stp>GFK19</stp>
        <stp>Symbol</stp>
        <stp/>
        <stp>T</stp>
        <tr r="AB6" s="2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volatileDependencies" Target="volatileDependenci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910727123453182E-2"/>
          <c:y val="0.29522309711286088"/>
          <c:w val="0.91546035979700269"/>
          <c:h val="0.49691463879735381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" sourceLinked="0"/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GF!$U$2:$U$9</c:f>
              <c:numCache>
                <c:formatCode>General</c:formatCode>
                <c:ptCount val="8"/>
                <c:pt idx="0">
                  <c:v>-0.32499999999998863</c:v>
                </c:pt>
                <c:pt idx="1">
                  <c:v>-0.29999999999998295</c:v>
                </c:pt>
                <c:pt idx="2">
                  <c:v>-0.22500000000002274</c:v>
                </c:pt>
                <c:pt idx="3">
                  <c:v>-0.375</c:v>
                </c:pt>
                <c:pt idx="4">
                  <c:v>-0.125</c:v>
                </c:pt>
                <c:pt idx="5">
                  <c:v>-5.0000000000011369E-2</c:v>
                </c:pt>
                <c:pt idx="6">
                  <c:v>-9.9999999999994316E-2</c:v>
                </c:pt>
                <c:pt idx="7">
                  <c:v>0.77499999999997726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22-43A2-90B6-A7D4398C4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0719584"/>
        <c:axId val="782330112"/>
      </c:barChart>
      <c:catAx>
        <c:axId val="790719584"/>
        <c:scaling>
          <c:orientation val="minMax"/>
        </c:scaling>
        <c:delete val="1"/>
        <c:axPos val="b"/>
        <c:majorGridlines>
          <c:spPr>
            <a:ln>
              <a:solidFill>
                <a:srgbClr val="002060"/>
              </a:solidFill>
            </a:ln>
          </c:spPr>
        </c:majorGridlines>
        <c:numFmt formatCode="#,##0.00" sourceLinked="0"/>
        <c:majorTickMark val="out"/>
        <c:minorTickMark val="none"/>
        <c:tickLblPos val="nextTo"/>
        <c:crossAx val="782330112"/>
        <c:crosses val="autoZero"/>
        <c:auto val="1"/>
        <c:lblAlgn val="ctr"/>
        <c:lblOffset val="100"/>
        <c:noMultiLvlLbl val="0"/>
      </c:catAx>
      <c:valAx>
        <c:axId val="782330112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crossAx val="790719584"/>
        <c:crosses val="autoZero"/>
        <c:crossBetween val="between"/>
      </c:valAx>
      <c:spPr>
        <a:noFill/>
        <a:ln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GF!$AH$2:$AH$9</c:f>
              <c:strCache>
                <c:ptCount val="8"/>
                <c:pt idx="0">
                  <c:v>Jan 19</c:v>
                </c:pt>
                <c:pt idx="1">
                  <c:v>Mar 19</c:v>
                </c:pt>
                <c:pt idx="2">
                  <c:v>Apr 19</c:v>
                </c:pt>
                <c:pt idx="3">
                  <c:v>May 19</c:v>
                </c:pt>
                <c:pt idx="4">
                  <c:v>Aug 19</c:v>
                </c:pt>
                <c:pt idx="5">
                  <c:v>Sep 19</c:v>
                </c:pt>
                <c:pt idx="6">
                  <c:v>Oct 19</c:v>
                </c:pt>
                <c:pt idx="7">
                  <c:v>Nov 19</c:v>
                </c:pt>
              </c:strCache>
            </c:strRef>
          </c:cat>
          <c:val>
            <c:numRef>
              <c:f>GF!$AF$2:$AF$9</c:f>
              <c:numCache>
                <c:formatCode>General</c:formatCode>
                <c:ptCount val="8"/>
                <c:pt idx="0">
                  <c:v>146.22499999999999</c:v>
                </c:pt>
                <c:pt idx="1">
                  <c:v>143.625</c:v>
                </c:pt>
                <c:pt idx="2">
                  <c:v>144.0625</c:v>
                </c:pt>
                <c:pt idx="3">
                  <c:v>144.13749999999999</c:v>
                </c:pt>
                <c:pt idx="4">
                  <c:v>148.07500000000002</c:v>
                </c:pt>
                <c:pt idx="5">
                  <c:v>147.97499999999999</c:v>
                </c:pt>
                <c:pt idx="6">
                  <c:v>147.51249999999999</c:v>
                </c:pt>
                <c:pt idx="7">
                  <c:v>146.65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F3-40E1-A33C-1A14FC72198A}"/>
            </c:ext>
          </c:extLst>
        </c:ser>
        <c:ser>
          <c:idx val="1"/>
          <c:order val="1"/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strRef>
              <c:f>GF!$AH$2:$AH$9</c:f>
              <c:strCache>
                <c:ptCount val="8"/>
                <c:pt idx="0">
                  <c:v>Jan 19</c:v>
                </c:pt>
                <c:pt idx="1">
                  <c:v>Mar 19</c:v>
                </c:pt>
                <c:pt idx="2">
                  <c:v>Apr 19</c:v>
                </c:pt>
                <c:pt idx="3">
                  <c:v>May 19</c:v>
                </c:pt>
                <c:pt idx="4">
                  <c:v>Aug 19</c:v>
                </c:pt>
                <c:pt idx="5">
                  <c:v>Sep 19</c:v>
                </c:pt>
                <c:pt idx="6">
                  <c:v>Oct 19</c:v>
                </c:pt>
                <c:pt idx="7">
                  <c:v>Nov 19</c:v>
                </c:pt>
              </c:strCache>
            </c:strRef>
          </c:cat>
          <c:val>
            <c:numRef>
              <c:f>GF!$AJ$2:$AJ$9</c:f>
              <c:numCache>
                <c:formatCode>0.000</c:formatCode>
                <c:ptCount val="8"/>
                <c:pt idx="0">
                  <c:v>146.52500000000001</c:v>
                </c:pt>
                <c:pt idx="1">
                  <c:v>143.97499999999999</c:v>
                </c:pt>
                <c:pt idx="2">
                  <c:v>144.32500000000002</c:v>
                </c:pt>
                <c:pt idx="3">
                  <c:v>144.47499999999999</c:v>
                </c:pt>
                <c:pt idx="4">
                  <c:v>148.375</c:v>
                </c:pt>
                <c:pt idx="5">
                  <c:v>148.15</c:v>
                </c:pt>
                <c:pt idx="6">
                  <c:v>148</c:v>
                </c:pt>
                <c:pt idx="7">
                  <c:v>147.20000000000002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F3-40E1-A33C-1A14FC721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6649568"/>
        <c:axId val="796650128"/>
      </c:lineChart>
      <c:catAx>
        <c:axId val="796649568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796650128"/>
        <c:crosses val="autoZero"/>
        <c:auto val="1"/>
        <c:lblAlgn val="ctr"/>
        <c:lblOffset val="100"/>
        <c:noMultiLvlLbl val="0"/>
      </c:catAx>
      <c:valAx>
        <c:axId val="796650128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crossAx val="796649568"/>
        <c:crosses val="autoZero"/>
        <c:crossBetween val="between"/>
      </c:valAx>
      <c:spPr>
        <a:noFill/>
        <a:ln w="12700">
          <a:solidFill>
            <a:srgbClr val="002060"/>
          </a:solidFill>
          <a:prstDash val="sysDash"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278006892022511E-2"/>
          <c:y val="0.1196559615348836"/>
          <c:w val="0.92110841707342594"/>
          <c:h val="0.73620882581989544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Main!$AS$35:$AS$42</c:f>
              <c:numCache>
                <c:formatCode>General</c:formatCode>
                <c:ptCount val="8"/>
              </c:numCache>
            </c:numRef>
          </c:cat>
          <c:val>
            <c:numRef>
              <c:f>Main!$AR$35:$AR$43</c:f>
              <c:numCache>
                <c:formatCode>General</c:formatCode>
                <c:ptCount val="9"/>
                <c:pt idx="0">
                  <c:v>10124</c:v>
                </c:pt>
                <c:pt idx="1">
                  <c:v>12105</c:v>
                </c:pt>
                <c:pt idx="2">
                  <c:v>5600</c:v>
                </c:pt>
                <c:pt idx="3">
                  <c:v>3860</c:v>
                </c:pt>
                <c:pt idx="4">
                  <c:v>1171</c:v>
                </c:pt>
                <c:pt idx="5">
                  <c:v>118</c:v>
                </c:pt>
                <c:pt idx="6">
                  <c:v>10</c:v>
                </c:pt>
                <c:pt idx="7">
                  <c:v>1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FA-4DD9-BC24-8A32E933C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6729120"/>
        <c:axId val="796729680"/>
      </c:barChart>
      <c:catAx>
        <c:axId val="79672912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796729680"/>
        <c:crosses val="autoZero"/>
        <c:auto val="1"/>
        <c:lblAlgn val="ctr"/>
        <c:lblOffset val="100"/>
        <c:noMultiLvlLbl val="0"/>
      </c:catAx>
      <c:valAx>
        <c:axId val="796729680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crossAx val="796729120"/>
        <c:crosses val="autoZero"/>
        <c:crossBetween val="between"/>
      </c:valAx>
      <c:spPr>
        <a:noFill/>
        <a:ln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357963948919155E-2"/>
          <c:y val="0.13218766386738776"/>
          <c:w val="0.92536749896000747"/>
          <c:h val="0.77062617172853398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" sourceLinked="0"/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GLE!$U$2:$U$10</c:f>
              <c:numCache>
                <c:formatCode>General</c:formatCode>
                <c:ptCount val="9"/>
                <c:pt idx="0">
                  <c:v>0.44999999999998863</c:v>
                </c:pt>
                <c:pt idx="1">
                  <c:v>7.4999999999988631E-2</c:v>
                </c:pt>
                <c:pt idx="2">
                  <c:v>0.125</c:v>
                </c:pt>
                <c:pt idx="3">
                  <c:v>0</c:v>
                </c:pt>
                <c:pt idx="4">
                  <c:v>-0.22499999999999432</c:v>
                </c:pt>
                <c:pt idx="5">
                  <c:v>-0.32500000000000284</c:v>
                </c:pt>
                <c:pt idx="6">
                  <c:v>-0.65000000000000568</c:v>
                </c:pt>
                <c:pt idx="7">
                  <c:v>-0.39999999999999147</c:v>
                </c:pt>
                <c:pt idx="8">
                  <c:v>4.9999999999997158E-2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6B-442A-BDB4-AF3CA5BC7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6558272"/>
        <c:axId val="796558832"/>
      </c:barChart>
      <c:catAx>
        <c:axId val="796558272"/>
        <c:scaling>
          <c:orientation val="minMax"/>
        </c:scaling>
        <c:delete val="1"/>
        <c:axPos val="b"/>
        <c:majorGridlines>
          <c:spPr>
            <a:ln>
              <a:solidFill>
                <a:srgbClr val="002060"/>
              </a:solidFill>
            </a:ln>
          </c:spPr>
        </c:majorGridlines>
        <c:numFmt formatCode="#,##0.00" sourceLinked="0"/>
        <c:majorTickMark val="out"/>
        <c:minorTickMark val="none"/>
        <c:tickLblPos val="nextTo"/>
        <c:crossAx val="796558832"/>
        <c:crosses val="autoZero"/>
        <c:auto val="1"/>
        <c:lblAlgn val="ctr"/>
        <c:lblOffset val="100"/>
        <c:noMultiLvlLbl val="0"/>
      </c:catAx>
      <c:valAx>
        <c:axId val="796558832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0.00" sourceLinked="0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crossAx val="796558272"/>
        <c:crosses val="autoZero"/>
        <c:crossBetween val="between"/>
      </c:valAx>
      <c:spPr>
        <a:noFill/>
        <a:ln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693450976194432E-2"/>
          <c:y val="0.20379739766571731"/>
          <c:w val="0.91374702302024247"/>
          <c:h val="0.5932428659183559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Main!$AP$35:$AP$43</c:f>
              <c:numCache>
                <c:formatCode>General</c:formatCode>
                <c:ptCount val="9"/>
              </c:numCache>
            </c:numRef>
          </c:cat>
          <c:val>
            <c:numRef>
              <c:f>Main!$AO$35:$AO$42</c:f>
              <c:numCache>
                <c:formatCode>General</c:formatCode>
                <c:ptCount val="8"/>
                <c:pt idx="0">
                  <c:v>2272</c:v>
                </c:pt>
                <c:pt idx="1">
                  <c:v>852</c:v>
                </c:pt>
                <c:pt idx="2">
                  <c:v>238</c:v>
                </c:pt>
                <c:pt idx="3">
                  <c:v>105</c:v>
                </c:pt>
                <c:pt idx="4">
                  <c:v>26</c:v>
                </c:pt>
                <c:pt idx="5">
                  <c:v>4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30-46AE-9BB8-C2890451F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6561072"/>
        <c:axId val="796561632"/>
      </c:barChart>
      <c:catAx>
        <c:axId val="796561072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796561632"/>
        <c:crosses val="autoZero"/>
        <c:auto val="1"/>
        <c:lblAlgn val="ctr"/>
        <c:lblOffset val="100"/>
        <c:noMultiLvlLbl val="0"/>
      </c:catAx>
      <c:valAx>
        <c:axId val="796561632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crossAx val="79656107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479591302042371E-2"/>
          <c:y val="4.6419090063999864E-2"/>
          <c:w val="0.91231080982791735"/>
          <c:h val="0.82978329149983254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aseline="0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GLE!$AH$2:$AH$10</c:f>
              <c:strCache>
                <c:ptCount val="9"/>
                <c:pt idx="0">
                  <c:v>Dec 18</c:v>
                </c:pt>
                <c:pt idx="1">
                  <c:v>Feb 19</c:v>
                </c:pt>
                <c:pt idx="2">
                  <c:v>Apr 19</c:v>
                </c:pt>
                <c:pt idx="3">
                  <c:v>Jun 19</c:v>
                </c:pt>
                <c:pt idx="4">
                  <c:v>Aug 19</c:v>
                </c:pt>
                <c:pt idx="5">
                  <c:v>Oct 19</c:v>
                </c:pt>
                <c:pt idx="6">
                  <c:v>Dec 19</c:v>
                </c:pt>
                <c:pt idx="7">
                  <c:v>Feb 20</c:v>
                </c:pt>
                <c:pt idx="8">
                  <c:v>Apr 20</c:v>
                </c:pt>
              </c:strCache>
            </c:strRef>
          </c:cat>
          <c:val>
            <c:numRef>
              <c:f>GLE!$AF$2:$AF$10</c:f>
              <c:numCache>
                <c:formatCode>General</c:formatCode>
                <c:ptCount val="9"/>
                <c:pt idx="0">
                  <c:v>115.8</c:v>
                </c:pt>
                <c:pt idx="1">
                  <c:v>119.8</c:v>
                </c:pt>
                <c:pt idx="2">
                  <c:v>121.65</c:v>
                </c:pt>
                <c:pt idx="3">
                  <c:v>113.5</c:v>
                </c:pt>
                <c:pt idx="4">
                  <c:v>111.625</c:v>
                </c:pt>
                <c:pt idx="5">
                  <c:v>113.0125</c:v>
                </c:pt>
                <c:pt idx="6">
                  <c:v>114.95</c:v>
                </c:pt>
                <c:pt idx="7">
                  <c:v>116.825</c:v>
                </c:pt>
                <c:pt idx="8">
                  <c:v>118.6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F1-47D2-81F6-58EE5D675D8C}"/>
            </c:ext>
          </c:extLst>
        </c:ser>
        <c:ser>
          <c:idx val="1"/>
          <c:order val="1"/>
          <c:spPr>
            <a:ln w="19050">
              <a:solidFill>
                <a:srgbClr val="FF0000"/>
              </a:solidFill>
            </a:ln>
          </c:spPr>
          <c:marker>
            <c:symbol val="circle"/>
            <c:size val="4"/>
            <c:spPr>
              <a:gradFill flip="none" rotWithShape="1"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</c:spPr>
          </c:marker>
          <c:cat>
            <c:strRef>
              <c:f>GLE!$AH$2:$AH$10</c:f>
              <c:strCache>
                <c:ptCount val="9"/>
                <c:pt idx="0">
                  <c:v>Dec 18</c:v>
                </c:pt>
                <c:pt idx="1">
                  <c:v>Feb 19</c:v>
                </c:pt>
                <c:pt idx="2">
                  <c:v>Apr 19</c:v>
                </c:pt>
                <c:pt idx="3">
                  <c:v>Jun 19</c:v>
                </c:pt>
                <c:pt idx="4">
                  <c:v>Aug 19</c:v>
                </c:pt>
                <c:pt idx="5">
                  <c:v>Oct 19</c:v>
                </c:pt>
                <c:pt idx="6">
                  <c:v>Dec 19</c:v>
                </c:pt>
                <c:pt idx="7">
                  <c:v>Feb 20</c:v>
                </c:pt>
                <c:pt idx="8">
                  <c:v>Apr 20</c:v>
                </c:pt>
              </c:strCache>
            </c:strRef>
          </c:cat>
          <c:val>
            <c:numRef>
              <c:f>GLE!$AJ$2:$AJ$10</c:f>
              <c:numCache>
                <c:formatCode>0.000</c:formatCode>
                <c:ptCount val="9"/>
                <c:pt idx="0">
                  <c:v>115.35000000000001</c:v>
                </c:pt>
                <c:pt idx="1">
                  <c:v>119.72500000000001</c:v>
                </c:pt>
                <c:pt idx="2">
                  <c:v>121.55</c:v>
                </c:pt>
                <c:pt idx="3">
                  <c:v>113.52500000000001</c:v>
                </c:pt>
                <c:pt idx="4">
                  <c:v>111.875</c:v>
                </c:pt>
                <c:pt idx="5">
                  <c:v>113.375</c:v>
                </c:pt>
                <c:pt idx="6">
                  <c:v>115.72500000000001</c:v>
                </c:pt>
                <c:pt idx="7">
                  <c:v>117.425</c:v>
                </c:pt>
                <c:pt idx="8">
                  <c:v>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F1-47D2-81F6-58EE5D675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6613792"/>
        <c:axId val="796614352"/>
      </c:lineChart>
      <c:catAx>
        <c:axId val="796613792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crossAx val="796614352"/>
        <c:crosses val="autoZero"/>
        <c:auto val="1"/>
        <c:lblAlgn val="ctr"/>
        <c:lblOffset val="100"/>
        <c:noMultiLvlLbl val="0"/>
      </c:catAx>
      <c:valAx>
        <c:axId val="796614352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crossAx val="796613792"/>
        <c:crosses val="autoZero"/>
        <c:crossBetween val="between"/>
      </c:valAx>
      <c:spPr>
        <a:noFill/>
        <a:ln w="12700">
          <a:noFill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HE!$AH$2:$AH$10</c:f>
              <c:strCache>
                <c:ptCount val="9"/>
                <c:pt idx="0">
                  <c:v>Dec 18</c:v>
                </c:pt>
                <c:pt idx="1">
                  <c:v>Feb 19</c:v>
                </c:pt>
                <c:pt idx="2">
                  <c:v>Apr 19</c:v>
                </c:pt>
                <c:pt idx="3">
                  <c:v>May 19</c:v>
                </c:pt>
                <c:pt idx="4">
                  <c:v>Jun 19</c:v>
                </c:pt>
                <c:pt idx="5">
                  <c:v>Jul 19</c:v>
                </c:pt>
                <c:pt idx="6">
                  <c:v>Aug 19</c:v>
                </c:pt>
                <c:pt idx="7">
                  <c:v>Oct 19</c:v>
                </c:pt>
                <c:pt idx="8">
                  <c:v>Dec 19</c:v>
                </c:pt>
              </c:strCache>
            </c:strRef>
          </c:cat>
          <c:val>
            <c:numRef>
              <c:f>HE!$AF$2:$AF$10</c:f>
              <c:numCache>
                <c:formatCode>General</c:formatCode>
                <c:ptCount val="9"/>
                <c:pt idx="0">
                  <c:v>61.050000000000004</c:v>
                </c:pt>
                <c:pt idx="1">
                  <c:v>68.400000000000006</c:v>
                </c:pt>
                <c:pt idx="2">
                  <c:v>72.825000000000003</c:v>
                </c:pt>
                <c:pt idx="3">
                  <c:v>77.349999999999994</c:v>
                </c:pt>
                <c:pt idx="4">
                  <c:v>84.474999999999994</c:v>
                </c:pt>
                <c:pt idx="5">
                  <c:v>85.2</c:v>
                </c:pt>
                <c:pt idx="6">
                  <c:v>84.100000000000009</c:v>
                </c:pt>
                <c:pt idx="7">
                  <c:v>68.625</c:v>
                </c:pt>
                <c:pt idx="8">
                  <c:v>62.412500000000001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17-4BE8-A072-7E8E72F5FEC5}"/>
            </c:ext>
          </c:extLst>
        </c:ser>
        <c:ser>
          <c:idx val="1"/>
          <c:order val="1"/>
          <c:spPr>
            <a:ln w="19050">
              <a:solidFill>
                <a:srgbClr val="FF0000"/>
              </a:solidFill>
            </a:ln>
          </c:spPr>
          <c:marker>
            <c:symbol val="circle"/>
            <c:size val="4"/>
            <c:spPr>
              <a:gradFill flip="none" rotWithShape="1"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</c:spPr>
          </c:marker>
          <c:cat>
            <c:strRef>
              <c:f>HE!$AH$2:$AH$10</c:f>
              <c:strCache>
                <c:ptCount val="9"/>
                <c:pt idx="0">
                  <c:v>Dec 18</c:v>
                </c:pt>
                <c:pt idx="1">
                  <c:v>Feb 19</c:v>
                </c:pt>
                <c:pt idx="2">
                  <c:v>Apr 19</c:v>
                </c:pt>
                <c:pt idx="3">
                  <c:v>May 19</c:v>
                </c:pt>
                <c:pt idx="4">
                  <c:v>Jun 19</c:v>
                </c:pt>
                <c:pt idx="5">
                  <c:v>Jul 19</c:v>
                </c:pt>
                <c:pt idx="6">
                  <c:v>Aug 19</c:v>
                </c:pt>
                <c:pt idx="7">
                  <c:v>Oct 19</c:v>
                </c:pt>
                <c:pt idx="8">
                  <c:v>Dec 19</c:v>
                </c:pt>
              </c:strCache>
            </c:strRef>
          </c:cat>
          <c:val>
            <c:numRef>
              <c:f>HE!$AJ$2:$AJ$10</c:f>
              <c:numCache>
                <c:formatCode>0.000</c:formatCode>
                <c:ptCount val="9"/>
                <c:pt idx="0">
                  <c:v>60.075000000000003</c:v>
                </c:pt>
                <c:pt idx="1">
                  <c:v>66.75</c:v>
                </c:pt>
                <c:pt idx="2">
                  <c:v>71.75</c:v>
                </c:pt>
                <c:pt idx="3">
                  <c:v>76.850000000000009</c:v>
                </c:pt>
                <c:pt idx="4">
                  <c:v>84.025000000000006</c:v>
                </c:pt>
                <c:pt idx="5">
                  <c:v>84.775000000000006</c:v>
                </c:pt>
                <c:pt idx="6">
                  <c:v>83.775000000000006</c:v>
                </c:pt>
                <c:pt idx="7">
                  <c:v>68.2</c:v>
                </c:pt>
                <c:pt idx="8">
                  <c:v>61.7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17-4BE8-A072-7E8E72F5F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6609104"/>
        <c:axId val="796609664"/>
      </c:lineChart>
      <c:catAx>
        <c:axId val="796609104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  <a:prstDash val="sysDash"/>
          </a:ln>
        </c:spPr>
        <c:crossAx val="796609664"/>
        <c:crosses val="autoZero"/>
        <c:auto val="1"/>
        <c:lblAlgn val="ctr"/>
        <c:lblOffset val="100"/>
        <c:noMultiLvlLbl val="0"/>
      </c:catAx>
      <c:valAx>
        <c:axId val="796609664"/>
        <c:scaling>
          <c:orientation val="minMax"/>
          <c:min val="40"/>
        </c:scaling>
        <c:delete val="0"/>
        <c:axPos val="l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#,##0.0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  <a:prstDash val="sysDash"/>
          </a:ln>
        </c:spPr>
        <c:crossAx val="796609104"/>
        <c:crosses val="autoZero"/>
        <c:crossBetween val="between"/>
      </c:valAx>
      <c:spPr>
        <a:noFill/>
        <a:ln w="9525">
          <a:noFill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205509487188814E-2"/>
          <c:y val="0.11911120698953727"/>
          <c:w val="0.93427217612175117"/>
          <c:h val="0.78213167104111991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Main!$AV$35:$AV$43</c:f>
              <c:numCache>
                <c:formatCode>General</c:formatCode>
                <c:ptCount val="9"/>
              </c:numCache>
            </c:numRef>
          </c:cat>
          <c:val>
            <c:numRef>
              <c:f>Main!$AU$35:$AU$44</c:f>
              <c:numCache>
                <c:formatCode>General</c:formatCode>
                <c:ptCount val="10"/>
                <c:pt idx="0">
                  <c:v>14286</c:v>
                </c:pt>
                <c:pt idx="1">
                  <c:v>22153</c:v>
                </c:pt>
                <c:pt idx="2">
                  <c:v>9954</c:v>
                </c:pt>
                <c:pt idx="3">
                  <c:v>103</c:v>
                </c:pt>
                <c:pt idx="4">
                  <c:v>3886</c:v>
                </c:pt>
                <c:pt idx="5">
                  <c:v>1668</c:v>
                </c:pt>
                <c:pt idx="6">
                  <c:v>493</c:v>
                </c:pt>
                <c:pt idx="7">
                  <c:v>174</c:v>
                </c:pt>
                <c:pt idx="8">
                  <c:v>69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AD-4D14-86E3-C5F3625F4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0762352"/>
        <c:axId val="830762912"/>
      </c:barChart>
      <c:catAx>
        <c:axId val="830762352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  <a:prstDash val="sysDash"/>
          </a:ln>
        </c:spPr>
        <c:crossAx val="830762912"/>
        <c:crosses val="autoZero"/>
        <c:auto val="1"/>
        <c:lblAlgn val="ctr"/>
        <c:lblOffset val="100"/>
        <c:noMultiLvlLbl val="0"/>
      </c:catAx>
      <c:valAx>
        <c:axId val="830762912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  <a:prstDash val="sysDash"/>
          </a:ln>
        </c:spPr>
        <c:crossAx val="830762352"/>
        <c:crosses val="autoZero"/>
        <c:crossBetween val="between"/>
      </c:valAx>
      <c:spPr>
        <a:noFill/>
        <a:ln>
          <a:solidFill>
            <a:srgbClr val="002060"/>
          </a:solidFill>
          <a:prstDash val="sysDash"/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969151514670935E-2"/>
          <c:y val="0.33966752968217162"/>
          <c:w val="0.91825645661361821"/>
          <c:h val="0.49691463879735381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" sourceLinked="0"/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HE!$U$2:$U$10</c:f>
              <c:numCache>
                <c:formatCode>General</c:formatCode>
                <c:ptCount val="9"/>
                <c:pt idx="0">
                  <c:v>0.94999999999999574</c:v>
                </c:pt>
                <c:pt idx="1">
                  <c:v>1.6749999999999972</c:v>
                </c:pt>
                <c:pt idx="2">
                  <c:v>1.0250000000000057</c:v>
                </c:pt>
                <c:pt idx="3">
                  <c:v>0.42499999999999716</c:v>
                </c:pt>
                <c:pt idx="4">
                  <c:v>0.47499999999999432</c:v>
                </c:pt>
                <c:pt idx="5">
                  <c:v>0.39999999999999147</c:v>
                </c:pt>
                <c:pt idx="6">
                  <c:v>0.32500000000000284</c:v>
                </c:pt>
                <c:pt idx="7">
                  <c:v>0.375</c:v>
                </c:pt>
                <c:pt idx="8">
                  <c:v>0.625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AE-4530-B1F8-74CC0A4D26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0765152"/>
        <c:axId val="796251136"/>
      </c:barChart>
      <c:catAx>
        <c:axId val="830765152"/>
        <c:scaling>
          <c:orientation val="minMax"/>
        </c:scaling>
        <c:delete val="1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#,##0.00" sourceLinked="0"/>
        <c:majorTickMark val="out"/>
        <c:minorTickMark val="none"/>
        <c:tickLblPos val="nextTo"/>
        <c:crossAx val="796251136"/>
        <c:crosses val="autoZero"/>
        <c:auto val="1"/>
        <c:lblAlgn val="ctr"/>
        <c:lblOffset val="100"/>
        <c:noMultiLvlLbl val="0"/>
      </c:catAx>
      <c:valAx>
        <c:axId val="796251136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  <a:prstDash val="sysDash"/>
          </a:ln>
        </c:spPr>
        <c:crossAx val="830765152"/>
        <c:crosses val="autoZero"/>
        <c:crossBetween val="between"/>
      </c:valAx>
      <c:spPr>
        <a:noFill/>
        <a:ln>
          <a:solidFill>
            <a:srgbClr val="002060"/>
          </a:solidFill>
          <a:prstDash val="sysDash"/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image" Target="../media/image2.png"/><Relationship Id="rId5" Type="http://schemas.openxmlformats.org/officeDocument/2006/relationships/chart" Target="../charts/chart5.xml"/><Relationship Id="rId10" Type="http://schemas.openxmlformats.org/officeDocument/2006/relationships/image" Target="../media/image1.png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38100</xdr:colOff>
      <xdr:row>26</xdr:row>
      <xdr:rowOff>57150</xdr:rowOff>
    </xdr:from>
    <xdr:to>
      <xdr:col>36</xdr:col>
      <xdr:colOff>762001</xdr:colOff>
      <xdr:row>29</xdr:row>
      <xdr:rowOff>57150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47625</xdr:colOff>
      <xdr:row>11</xdr:row>
      <xdr:rowOff>0</xdr:rowOff>
    </xdr:from>
    <xdr:to>
      <xdr:col>36</xdr:col>
      <xdr:colOff>752475</xdr:colOff>
      <xdr:row>21</xdr:row>
      <xdr:rowOff>171449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28573</xdr:colOff>
      <xdr:row>22</xdr:row>
      <xdr:rowOff>38101</xdr:rowOff>
    </xdr:from>
    <xdr:to>
      <xdr:col>21</xdr:col>
      <xdr:colOff>9524</xdr:colOff>
      <xdr:row>26</xdr:row>
      <xdr:rowOff>28575</xdr:rowOff>
    </xdr:to>
    <xdr:graphicFrame macro="">
      <xdr:nvGraphicFramePr>
        <xdr:cNvPr id="34" name="Chart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9524</xdr:colOff>
      <xdr:row>25</xdr:row>
      <xdr:rowOff>180975</xdr:rowOff>
    </xdr:from>
    <xdr:to>
      <xdr:col>20</xdr:col>
      <xdr:colOff>771524</xdr:colOff>
      <xdr:row>30</xdr:row>
      <xdr:rowOff>28575</xdr:rowOff>
    </xdr:to>
    <xdr:graphicFrame macro="">
      <xdr:nvGraphicFramePr>
        <xdr:cNvPr id="35" name="Chart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28575</xdr:colOff>
      <xdr:row>21</xdr:row>
      <xdr:rowOff>171450</xdr:rowOff>
    </xdr:from>
    <xdr:to>
      <xdr:col>36</xdr:col>
      <xdr:colOff>752475</xdr:colOff>
      <xdr:row>25</xdr:row>
      <xdr:rowOff>171449</xdr:rowOff>
    </xdr:to>
    <xdr:graphicFrame macro="">
      <xdr:nvGraphicFramePr>
        <xdr:cNvPr id="24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9525</xdr:colOff>
      <xdr:row>11</xdr:row>
      <xdr:rowOff>47627</xdr:rowOff>
    </xdr:from>
    <xdr:to>
      <xdr:col>20</xdr:col>
      <xdr:colOff>723900</xdr:colOff>
      <xdr:row>22</xdr:row>
      <xdr:rowOff>19051</xdr:rowOff>
    </xdr:to>
    <xdr:graphicFrame macro="">
      <xdr:nvGraphicFramePr>
        <xdr:cNvPr id="14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35</xdr:row>
      <xdr:rowOff>171451</xdr:rowOff>
    </xdr:from>
    <xdr:to>
      <xdr:col>21</xdr:col>
      <xdr:colOff>9525</xdr:colOff>
      <xdr:row>47</xdr:row>
      <xdr:rowOff>0</xdr:rowOff>
    </xdr:to>
    <xdr:graphicFrame macro="">
      <xdr:nvGraphicFramePr>
        <xdr:cNvPr id="50" name="Chart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19050</xdr:colOff>
      <xdr:row>47</xdr:row>
      <xdr:rowOff>57150</xdr:rowOff>
    </xdr:from>
    <xdr:to>
      <xdr:col>20</xdr:col>
      <xdr:colOff>733425</xdr:colOff>
      <xdr:row>50</xdr:row>
      <xdr:rowOff>171450</xdr:rowOff>
    </xdr:to>
    <xdr:graphicFrame macro="">
      <xdr:nvGraphicFramePr>
        <xdr:cNvPr id="51" name="Chart 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104775</xdr:colOff>
      <xdr:row>51</xdr:row>
      <xdr:rowOff>19050</xdr:rowOff>
    </xdr:from>
    <xdr:to>
      <xdr:col>21</xdr:col>
      <xdr:colOff>9525</xdr:colOff>
      <xdr:row>54</xdr:row>
      <xdr:rowOff>180975</xdr:rowOff>
    </xdr:to>
    <xdr:graphicFrame macro="">
      <xdr:nvGraphicFramePr>
        <xdr:cNvPr id="52" name="Chart 5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2</xdr:col>
      <xdr:colOff>411479</xdr:colOff>
      <xdr:row>11</xdr:row>
      <xdr:rowOff>167639</xdr:rowOff>
    </xdr:from>
    <xdr:to>
      <xdr:col>4</xdr:col>
      <xdr:colOff>205788</xdr:colOff>
      <xdr:row>12</xdr:row>
      <xdr:rowOff>125743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01039" y="1310639"/>
          <a:ext cx="562024" cy="152414"/>
        </a:xfrm>
        <a:prstGeom prst="rect">
          <a:avLst/>
        </a:prstGeom>
      </xdr:spPr>
    </xdr:pic>
    <xdr:clientData/>
  </xdr:twoCellAnchor>
  <xdr:twoCellAnchor editAs="oneCell">
    <xdr:from>
      <xdr:col>22</xdr:col>
      <xdr:colOff>365759</xdr:colOff>
      <xdr:row>12</xdr:row>
      <xdr:rowOff>15239</xdr:rowOff>
    </xdr:from>
    <xdr:to>
      <xdr:col>23</xdr:col>
      <xdr:colOff>160068</xdr:colOff>
      <xdr:row>12</xdr:row>
      <xdr:rowOff>167653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336279" y="1333499"/>
          <a:ext cx="562024" cy="152414"/>
        </a:xfrm>
        <a:prstGeom prst="rect">
          <a:avLst/>
        </a:prstGeom>
      </xdr:spPr>
    </xdr:pic>
    <xdr:clientData/>
  </xdr:twoCellAnchor>
  <xdr:twoCellAnchor editAs="oneCell">
    <xdr:from>
      <xdr:col>2</xdr:col>
      <xdr:colOff>281939</xdr:colOff>
      <xdr:row>36</xdr:row>
      <xdr:rowOff>95249</xdr:rowOff>
    </xdr:from>
    <xdr:to>
      <xdr:col>4</xdr:col>
      <xdr:colOff>76248</xdr:colOff>
      <xdr:row>37</xdr:row>
      <xdr:rowOff>57163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81989" y="6238874"/>
          <a:ext cx="565834" cy="152414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1</xdr:row>
      <xdr:rowOff>66675</xdr:rowOff>
    </xdr:from>
    <xdr:to>
      <xdr:col>2</xdr:col>
      <xdr:colOff>542840</xdr:colOff>
      <xdr:row>2</xdr:row>
      <xdr:rowOff>152368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19100" y="257175"/>
          <a:ext cx="676190" cy="257143"/>
        </a:xfrm>
        <a:prstGeom prst="rect">
          <a:avLst/>
        </a:prstGeom>
      </xdr:spPr>
    </xdr:pic>
    <xdr:clientData/>
  </xdr:twoCellAnchor>
  <xdr:twoCellAnchor editAs="oneCell">
    <xdr:from>
      <xdr:col>35</xdr:col>
      <xdr:colOff>171450</xdr:colOff>
      <xdr:row>1</xdr:row>
      <xdr:rowOff>47625</xdr:rowOff>
    </xdr:from>
    <xdr:to>
      <xdr:col>36</xdr:col>
      <xdr:colOff>571415</xdr:colOff>
      <xdr:row>2</xdr:row>
      <xdr:rowOff>133318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7059275" y="95250"/>
          <a:ext cx="676190" cy="2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BB71"/>
  <sheetViews>
    <sheetView showGridLines="0" showRowColHeaders="0" tabSelected="1" zoomScaleNormal="100" workbookViewId="0">
      <selection activeCell="A2" sqref="A2"/>
    </sheetView>
  </sheetViews>
  <sheetFormatPr defaultColWidth="9" defaultRowHeight="17.25" x14ac:dyDescent="0.3"/>
  <cols>
    <col min="1" max="1" width="1.625" style="1" customWidth="1"/>
    <col min="2" max="2" width="3.625" style="1" customWidth="1"/>
    <col min="3" max="3" width="10.125" style="1" customWidth="1"/>
    <col min="4" max="4" width="10.75" style="1" hidden="1" customWidth="1"/>
    <col min="5" max="5" width="3.625" style="1" customWidth="1"/>
    <col min="6" max="6" width="10.125" style="1" customWidth="1"/>
    <col min="7" max="7" width="3.625" style="1" customWidth="1"/>
    <col min="8" max="8" width="10.125" style="1" customWidth="1"/>
    <col min="9" max="9" width="3.625" style="1" customWidth="1"/>
    <col min="10" max="10" width="10.125" style="1" customWidth="1"/>
    <col min="11" max="11" width="3.625" style="1" customWidth="1"/>
    <col min="12" max="12" width="10.125" style="1" customWidth="1"/>
    <col min="13" max="13" width="3.625" style="1" customWidth="1"/>
    <col min="14" max="14" width="10.125" style="1" customWidth="1"/>
    <col min="15" max="15" width="10.75" style="1" hidden="1" customWidth="1"/>
    <col min="16" max="16" width="3.625" style="1" customWidth="1"/>
    <col min="17" max="17" width="10.125" style="1" customWidth="1"/>
    <col min="18" max="18" width="3.625" style="1" customWidth="1"/>
    <col min="19" max="19" width="10.125" style="1" customWidth="1"/>
    <col min="20" max="20" width="3.625" style="1" customWidth="1"/>
    <col min="21" max="21" width="10.125" style="1" customWidth="1"/>
    <col min="22" max="22" width="3.625" style="1" customWidth="1"/>
    <col min="23" max="23" width="10.125" style="1" customWidth="1"/>
    <col min="24" max="24" width="3.625" style="1" customWidth="1"/>
    <col min="25" max="25" width="10.125" style="1" customWidth="1"/>
    <col min="26" max="26" width="3.625" style="1" customWidth="1"/>
    <col min="27" max="27" width="10.125" style="1" customWidth="1"/>
    <col min="28" max="28" width="3.625" style="1" customWidth="1"/>
    <col min="29" max="29" width="10.125" style="1" customWidth="1"/>
    <col min="30" max="30" width="3.625" style="1" customWidth="1"/>
    <col min="31" max="31" width="10.125" style="1" customWidth="1"/>
    <col min="32" max="32" width="3.625" style="1" customWidth="1"/>
    <col min="33" max="33" width="10.125" style="1" customWidth="1"/>
    <col min="34" max="34" width="3.625" style="1" customWidth="1"/>
    <col min="35" max="35" width="10.125" style="1" customWidth="1"/>
    <col min="36" max="36" width="3.625" style="1" customWidth="1"/>
    <col min="37" max="37" width="10.125" style="1" customWidth="1"/>
    <col min="38" max="41" width="10.75" style="85" customWidth="1"/>
    <col min="42" max="44" width="9.875" style="85" bestFit="1" customWidth="1"/>
    <col min="45" max="45" width="9.125" style="85" bestFit="1" customWidth="1"/>
    <col min="46" max="46" width="9.5" style="85" bestFit="1" customWidth="1"/>
    <col min="47" max="47" width="9.875" style="85" bestFit="1" customWidth="1"/>
    <col min="48" max="48" width="9" style="85"/>
    <col min="49" max="49" width="9.125" style="85" bestFit="1" customWidth="1"/>
    <col min="50" max="51" width="9" style="85"/>
    <col min="52" max="53" width="9" style="1"/>
    <col min="54" max="54" width="9" style="2"/>
    <col min="55" max="16384" width="9" style="1"/>
  </cols>
  <sheetData>
    <row r="1" spans="2:54" ht="3.95" customHeight="1" x14ac:dyDescent="0.3">
      <c r="BB1" s="1"/>
    </row>
    <row r="2" spans="2:54" ht="14.1" customHeight="1" x14ac:dyDescent="0.3">
      <c r="B2" s="147" t="s">
        <v>29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  <c r="AG2" s="148"/>
      <c r="AH2" s="148"/>
      <c r="AI2" s="148"/>
      <c r="AJ2" s="148"/>
      <c r="AK2" s="149"/>
    </row>
    <row r="3" spans="2:54" ht="14.1" customHeight="1" x14ac:dyDescent="0.3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2"/>
      <c r="AL3" s="86"/>
      <c r="AM3" s="86"/>
    </row>
    <row r="4" spans="2:54" ht="14.1" customHeight="1" x14ac:dyDescent="0.3">
      <c r="B4" s="129" t="str">
        <f>"CQG  "&amp;RTD("cqg.rtd", ,"ContractData", GLE!Q2, "LongDescription",, "T")</f>
        <v>CQG  Live Cattle (Globex), Dec 18</v>
      </c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1"/>
      <c r="V4" s="129" t="str">
        <f>"CQG  "&amp;RTD("cqg.rtd", ,"ContractData", GF!Q2, "LongDescription",, "T")</f>
        <v>CQG  Feeder Cattle (Globex), Jan 19</v>
      </c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1"/>
      <c r="AL4" s="86"/>
      <c r="AM4" s="86"/>
    </row>
    <row r="5" spans="2:54" ht="14.1" customHeight="1" x14ac:dyDescent="0.3">
      <c r="B5" s="132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4"/>
      <c r="V5" s="132"/>
      <c r="W5" s="133"/>
      <c r="X5" s="133"/>
      <c r="Y5" s="133"/>
      <c r="Z5" s="133"/>
      <c r="AA5" s="133"/>
      <c r="AB5" s="133"/>
      <c r="AC5" s="133"/>
      <c r="AD5" s="133"/>
      <c r="AE5" s="133"/>
      <c r="AF5" s="133"/>
      <c r="AG5" s="133"/>
      <c r="AH5" s="133"/>
      <c r="AI5" s="133"/>
      <c r="AJ5" s="133"/>
      <c r="AK5" s="134"/>
      <c r="AL5" s="86"/>
      <c r="AM5" s="86"/>
    </row>
    <row r="6" spans="2:54" ht="14.1" hidden="1" customHeight="1" x14ac:dyDescent="0.3">
      <c r="B6" s="139" t="str">
        <f>RTD("cqg.rtd", ,"ContractData",GLE!Q2, "Symbol",, "T")</f>
        <v>GLEZ18</v>
      </c>
      <c r="C6" s="139"/>
      <c r="D6" s="27"/>
      <c r="E6" s="139" t="str">
        <f>RTD("cqg.rtd", ,"ContractData",GLE!Q3, "Symbol",, "T")</f>
        <v>GLEG19</v>
      </c>
      <c r="F6" s="139"/>
      <c r="G6" s="139" t="str">
        <f>RTD("cqg.rtd", ,"ContractData",GLE!Q4, "Symbol",, "T")</f>
        <v>GLEJ19</v>
      </c>
      <c r="H6" s="139"/>
      <c r="I6" s="139" t="str">
        <f>RTD("cqg.rtd", ,"ContractData",GLE!Q5, "Symbol",, "T")</f>
        <v>GLEM19</v>
      </c>
      <c r="J6" s="139"/>
      <c r="K6" s="139" t="str">
        <f>RTD("cqg.rtd", ,"ContractData",GLE!Q6, "Symbol",, "T")</f>
        <v>GLEQ19</v>
      </c>
      <c r="L6" s="139"/>
      <c r="M6" s="139" t="str">
        <f>RTD("cqg.rtd", ,"ContractData",GLE!Q7, "Symbol",, "T")</f>
        <v>GLEV19</v>
      </c>
      <c r="N6" s="139"/>
      <c r="O6" s="27" t="str">
        <f>RTD("cqg.rtd", ,"ContractData",GLE!Q8, "Symbol")</f>
        <v>GLEZ19</v>
      </c>
      <c r="P6" s="139" t="str">
        <f>RTD("cqg.rtd", ,"ContractData",GLE!Q8, "Symbol",, "T")</f>
        <v>GLEZ19</v>
      </c>
      <c r="Q6" s="139"/>
      <c r="R6" s="137" t="str">
        <f>RTD("cqg.rtd", ,"ContractData",GLE!Q9, "Symbol",, "T")</f>
        <v>GLEG20</v>
      </c>
      <c r="S6" s="138"/>
      <c r="T6" s="139" t="str">
        <f>RTD("cqg.rtd", ,"ContractData",GLE!Q10, "Symbol",, "T")</f>
        <v>GLEJ20</v>
      </c>
      <c r="U6" s="139"/>
      <c r="V6" s="139" t="str">
        <f>RTD("cqg.rtd", ,"ContractData",GF!Q2, "Symbol",, "T")</f>
        <v>GFF19</v>
      </c>
      <c r="W6" s="139"/>
      <c r="X6" s="139" t="str">
        <f>RTD("cqg.rtd", ,"ContractData",GF!Q3, "Symbol",, "T")</f>
        <v>GFH19</v>
      </c>
      <c r="Y6" s="139"/>
      <c r="Z6" s="139" t="str">
        <f>RTD("cqg.rtd", ,"ContractData",GF!Q4, "Symbol",, "T")</f>
        <v>GFJ19</v>
      </c>
      <c r="AA6" s="139"/>
      <c r="AB6" s="139" t="str">
        <f>RTD("cqg.rtd", ,"ContractData",GF!Q5, "Symbol",, "T")</f>
        <v>GFK19</v>
      </c>
      <c r="AC6" s="139"/>
      <c r="AD6" s="139" t="str">
        <f>RTD("cqg.rtd", ,"ContractData",GF!Q6, "Symbol",, "T")</f>
        <v>GFQ19</v>
      </c>
      <c r="AE6" s="139"/>
      <c r="AF6" s="139" t="str">
        <f>RTD("cqg.rtd", ,"ContractData",GF!Q7, "Symbol",, "T")</f>
        <v>GFU19</v>
      </c>
      <c r="AG6" s="139"/>
      <c r="AH6" s="139" t="str">
        <f>RTD("cqg.rtd", ,"ContractData",GF!Q8, "Symbol",, "T")</f>
        <v>GFV19</v>
      </c>
      <c r="AI6" s="139"/>
      <c r="AJ6" s="139" t="str">
        <f>RTD("cqg.rtd", ,"ContractData",GF!Q9, "Symbol",, "T")</f>
        <v>GFX19</v>
      </c>
      <c r="AK6" s="139"/>
      <c r="AL6" s="86"/>
      <c r="AM6" s="86"/>
    </row>
    <row r="7" spans="2:54" ht="14.1" customHeight="1" x14ac:dyDescent="0.3">
      <c r="B7" s="140" t="str">
        <f>GLE!AH2</f>
        <v>Dec 18</v>
      </c>
      <c r="C7" s="140"/>
      <c r="D7" s="28"/>
      <c r="E7" s="140" t="str">
        <f>GLE!AH3</f>
        <v>Feb 19</v>
      </c>
      <c r="F7" s="140"/>
      <c r="G7" s="140" t="str">
        <f>GLE!AH4</f>
        <v>Apr 19</v>
      </c>
      <c r="H7" s="140"/>
      <c r="I7" s="140" t="str">
        <f>GLE!AH5</f>
        <v>Jun 19</v>
      </c>
      <c r="J7" s="140"/>
      <c r="K7" s="140" t="str">
        <f>GLE!AH6</f>
        <v>Aug 19</v>
      </c>
      <c r="L7" s="140"/>
      <c r="M7" s="140" t="str">
        <f>GLE!AH7</f>
        <v>Oct 19</v>
      </c>
      <c r="N7" s="140"/>
      <c r="O7" s="28" t="str">
        <f>RIGHT(RTD("cqg.rtd", ,"ContractData",O6, "LongDescription"),6)</f>
        <v>Dec 19</v>
      </c>
      <c r="P7" s="140" t="str">
        <f>GLE!AH8</f>
        <v>Dec 19</v>
      </c>
      <c r="Q7" s="140"/>
      <c r="R7" s="153" t="str">
        <f>GLE!AH9</f>
        <v>Feb 20</v>
      </c>
      <c r="S7" s="154"/>
      <c r="T7" s="140" t="str">
        <f>GLE!AH10</f>
        <v>Apr 20</v>
      </c>
      <c r="U7" s="140"/>
      <c r="V7" s="140" t="str">
        <f>GF!AH2</f>
        <v>Jan 19</v>
      </c>
      <c r="W7" s="140"/>
      <c r="X7" s="140" t="str">
        <f>GF!AH3</f>
        <v>Mar 19</v>
      </c>
      <c r="Y7" s="140"/>
      <c r="Z7" s="140" t="str">
        <f>GF!AH4</f>
        <v>Apr 19</v>
      </c>
      <c r="AA7" s="140"/>
      <c r="AB7" s="140" t="str">
        <f>GF!AH5</f>
        <v>May 19</v>
      </c>
      <c r="AC7" s="140"/>
      <c r="AD7" s="140" t="str">
        <f>GF!AH6</f>
        <v>Aug 19</v>
      </c>
      <c r="AE7" s="140"/>
      <c r="AF7" s="140" t="str">
        <f>GF!AH7</f>
        <v>Sep 19</v>
      </c>
      <c r="AG7" s="140"/>
      <c r="AH7" s="140" t="str">
        <f>GF!AH8</f>
        <v>Oct 19</v>
      </c>
      <c r="AI7" s="140"/>
      <c r="AJ7" s="140" t="str">
        <f>GF!AH9</f>
        <v>Nov 19</v>
      </c>
      <c r="AK7" s="140"/>
      <c r="AL7" s="86"/>
      <c r="AM7" s="86"/>
      <c r="AP7" s="85">
        <v>0</v>
      </c>
      <c r="AQ7" s="85" t="s">
        <v>8</v>
      </c>
    </row>
    <row r="8" spans="2:54" s="100" customFormat="1" ht="15" customHeight="1" x14ac:dyDescent="0.2">
      <c r="B8" s="97">
        <f>IF(RTD("cqg.rtd", ,"ContractData", B6, "MT_LastAskVolume",, "T")="","",RTD("cqg.rtd", ,"ContractData", B6, "MT_LastAskVolume",, "T"))</f>
        <v>6</v>
      </c>
      <c r="C8" s="98" t="str">
        <f>IF(RTD("cqg.rtd", ,"ContractData", B6, "Ask",, "T")="","",TEXT(RTD("cqg.rtd", ,"ContractData", B6, "Ask",, "T"),"#.000")&amp;" A")</f>
        <v>115.825 A</v>
      </c>
      <c r="D8" s="98"/>
      <c r="E8" s="97">
        <f>IF(RTD("cqg.rtd", ,"ContractData", E6, "MT_LastAskVolume",, "T")="","",RTD("cqg.rtd", ,"ContractData", E6, "MT_LastAskVolume",, "T"))</f>
        <v>10</v>
      </c>
      <c r="F8" s="98" t="str">
        <f>IF(RTD("cqg.rtd", ,"ContractData", E6, "Ask",, "T")="","",TEXT(RTD("cqg.rtd", ,"ContractData", E6, "Ask",, "T"),"#.000")&amp;" A")</f>
        <v>119.800 A</v>
      </c>
      <c r="G8" s="97">
        <f>IF(RTD("cqg.rtd", ,"ContractData", G6, "MT_LastAskVolume",, "T")="","",RTD("cqg.rtd", ,"ContractData", G6, "MT_LastAskVolume",, "T"))</f>
        <v>19</v>
      </c>
      <c r="H8" s="98" t="str">
        <f>IF(RTD("cqg.rtd", ,"ContractData", G6, "Ask",, "T")="","",TEXT(RTD("cqg.rtd", ,"ContractData", G6, "Ask",, "T"),"#.000")&amp;" A")</f>
        <v>121.675 A</v>
      </c>
      <c r="I8" s="97">
        <f>IF(RTD("cqg.rtd", ,"ContractData", I6, "MT_LastAskVolume",, "T")="","",RTD("cqg.rtd", ,"ContractData", I6, "MT_LastAskVolume",, "T"))</f>
        <v>3</v>
      </c>
      <c r="J8" s="98" t="str">
        <f>IF(RTD("cqg.rtd", ,"ContractData", I6, "Ask",, "T")="","",TEXT(RTD("cqg.rtd", ,"ContractData", I6, "Ask",, "T"),"#.000")&amp;" A")</f>
        <v>113.525 A</v>
      </c>
      <c r="K8" s="97">
        <f>IF(RTD("cqg.rtd", ,"ContractData", K6, "MT_LastAskVolume",, "T")="","",RTD("cqg.rtd", ,"ContractData", K6, "MT_LastAskVolume",, "T"))</f>
        <v>6</v>
      </c>
      <c r="L8" s="98" t="str">
        <f>IF(RTD("cqg.rtd", ,"ContractData", K6, "Ask",, "T")="","",TEXT(RTD("cqg.rtd", ,"ContractData", K6, "Ask",, "T"),"#.000")&amp;" A")</f>
        <v>111.650 A</v>
      </c>
      <c r="M8" s="97">
        <f>IF(RTD("cqg.rtd", ,"ContractData", M6, "MT_LastAskVolume",, "T")="","",RTD("cqg.rtd", ,"ContractData", M6, "MT_LastAskVolume",, "T"))</f>
        <v>1</v>
      </c>
      <c r="N8" s="98" t="str">
        <f>IF(RTD("cqg.rtd", ,"ContractData", M6, "Ask",, "T")="","",TEXT(RTD("cqg.rtd", ,"ContractData", M6, "Ask",, "T"),"#.000")&amp;" A")</f>
        <v>113.050 A</v>
      </c>
      <c r="O8" s="98" t="str">
        <f>TEXT(RTD("cqg.rtd",,"ContractData",O6,GF!$T$1,,"T"),"#.000")&amp;" "&amp;"A"</f>
        <v>115.075 A</v>
      </c>
      <c r="P8" s="97">
        <f>IF(RTD("cqg.rtd", ,"ContractData", P6, "MT_LastAskVolume",, "T")="","",RTD("cqg.rtd", ,"ContractData", P6, "MT_LastAskVolume",, "T"))</f>
        <v>1</v>
      </c>
      <c r="Q8" s="98" t="str">
        <f>IF(RTD("cqg.rtd", ,"ContractData", P6, "Ask",, "T")="","",TEXT(RTD("cqg.rtd", ,"ContractData", P6, "Ask",, "T"),"#.000")&amp;" A")</f>
        <v>115.075 A</v>
      </c>
      <c r="R8" s="97">
        <f>IF(RTD("cqg.rtd", ,"ContractData", R6, "MT_LastAskVolume",, "T")="","",RTD("cqg.rtd", ,"ContractData", R6, "MT_LastAskVolume",, "T"))</f>
        <v>1</v>
      </c>
      <c r="S8" s="98" t="str">
        <f>IF(RTD("cqg.rtd", ,"ContractData", R6, "Ask",, "T")="","",TEXT(RTD("cqg.rtd", ,"ContractData", R6, "Ask",, "T"),"#.000")&amp;" A")</f>
        <v>117.025 A</v>
      </c>
      <c r="T8" s="97">
        <f>IF(RTD("cqg.rtd", ,"ContractData", T6, "MT_LastAskVolume",, "T")="","",RTD("cqg.rtd", ,"ContractData", T6, "MT_LastAskVolume",, "T"))</f>
        <v>1</v>
      </c>
      <c r="U8" s="98" t="str">
        <f>IF(RTD("cqg.rtd", ,"ContractData", T6, "Ask",, "T")="","",TEXT(RTD("cqg.rtd", ,"ContractData", T6, "Ask",, "T"),"#.000")&amp;" A")</f>
        <v>119.050 A</v>
      </c>
      <c r="V8" s="97">
        <f>IF(RTD("cqg.rtd", ,"ContractData", V6, "MT_LastAskVolume",, "T")="","",RTD("cqg.rtd", ,"ContractData", V6, "MT_LastAskVolume",, "T"))</f>
        <v>5</v>
      </c>
      <c r="W8" s="98" t="str">
        <f>IF(RTD("cqg.rtd", ,"ContractData", V6, "Ask",, "T")="","",TEXT(RTD("cqg.rtd", ,"ContractData", V6, "Ask",, "T"),"#.000")&amp;" A")</f>
        <v>146.275 A</v>
      </c>
      <c r="X8" s="97">
        <f>IF(RTD("cqg.rtd", ,"ContractData", X6, "MT_LastAskVolume",, "T")="","",RTD("cqg.rtd", ,"ContractData", X6, "MT_LastAskVolume",, "T"))</f>
        <v>1</v>
      </c>
      <c r="Y8" s="98" t="str">
        <f>IF(RTD("cqg.rtd", ,"ContractData", X6, "Ask",, "T")="","",TEXT(RTD("cqg.rtd", ,"ContractData", X6, "Ask",, "T"),"#.000")&amp;" A")</f>
        <v>143.675 A</v>
      </c>
      <c r="Z8" s="97">
        <f>IF(RTD("cqg.rtd", ,"ContractData", Z6, "MT_LastAskVolume",, "T")="","",RTD("cqg.rtd", ,"ContractData", Z6, "MT_LastAskVolume",, "T"))</f>
        <v>5</v>
      </c>
      <c r="AA8" s="98" t="str">
        <f>IF(RTD("cqg.rtd", ,"ContractData", Z6, "Ask",, "T")="","",TEXT(RTD("cqg.rtd", ,"ContractData", Z6, "Ask",, "T"),"#.000")&amp;" A")</f>
        <v>144.100 A</v>
      </c>
      <c r="AB8" s="97">
        <f>IF(RTD("cqg.rtd", ,"ContractData", AB6, "MT_LastAskVolume",, "T")="","",RTD("cqg.rtd", ,"ContractData", AB6, "MT_LastAskVolume",, "T"))</f>
        <v>3</v>
      </c>
      <c r="AC8" s="98" t="str">
        <f>IF(RTD("cqg.rtd", ,"ContractData", AB6, "Ask",, "T")="","",TEXT(RTD("cqg.rtd", ,"ContractData", AB6, "Ask",, "T"),"#.000")&amp;" A")</f>
        <v>144.175 A</v>
      </c>
      <c r="AD8" s="97">
        <f>IF(RTD("cqg.rtd", ,"ContractData", AD6, "MT_LastAskVolume",, "T")="","",RTD("cqg.rtd", ,"ContractData", AD6, "MT_LastAskVolume",, "T"))</f>
        <v>1</v>
      </c>
      <c r="AE8" s="98" t="str">
        <f>IF(RTD("cqg.rtd", ,"ContractData", AD6, "Ask",, "T")="","",TEXT(RTD("cqg.rtd", ,"ContractData", AD6, "Ask",, "T"),"#.000")&amp;" A")</f>
        <v>148.250 A</v>
      </c>
      <c r="AF8" s="97">
        <f>IF(RTD("cqg.rtd", ,"ContractData", AF6, "MT_LastAskVolume",, "T")="","",RTD("cqg.rtd", ,"ContractData", AF6, "MT_LastAskVolume",, "T"))</f>
        <v>1</v>
      </c>
      <c r="AG8" s="98" t="str">
        <f>IF(RTD("cqg.rtd", ,"ContractData", AF6, "Ask",, "T")="","",TEXT(RTD("cqg.rtd", ,"ContractData", AF6, "Ask",, "T"),"#.000")&amp;" A")</f>
        <v>148.100 A</v>
      </c>
      <c r="AH8" s="97">
        <f>IF(RTD("cqg.rtd", ,"ContractData", AH6, "MT_LastAskVolume",, "T")="","",RTD("cqg.rtd", ,"ContractData", AH6, "MT_LastAskVolume",, "T"))</f>
        <v>1</v>
      </c>
      <c r="AI8" s="98" t="str">
        <f>IF(RTD("cqg.rtd", ,"ContractData", AH6, "Ask",, "T")="","",TEXT(RTD("cqg.rtd", ,"ContractData", AH6, "Ask",, "T"),"#.000")&amp;" A")</f>
        <v>147.900 A</v>
      </c>
      <c r="AJ8" s="97">
        <f>IF(RTD("cqg.rtd", ,"ContractData", AJ6, "MT_LastAskVolume",, "T")="","",RTD("cqg.rtd", ,"ContractData", AJ6, "MT_LastAskVolume",, "T"))</f>
        <v>1</v>
      </c>
      <c r="AK8" s="98" t="str">
        <f>IF(RTD("cqg.rtd", ,"ContractData", AJ6, "Ask",, "T")="","",TEXT(RTD("cqg.rtd", ,"ContractData", AJ6, "Ask",, "T"),"#.000")&amp;" A")</f>
        <v>147.975 A</v>
      </c>
      <c r="AL8" s="96"/>
      <c r="AM8" s="96"/>
      <c r="AN8" s="99"/>
      <c r="AO8" s="99"/>
      <c r="AP8" s="99">
        <v>1</v>
      </c>
      <c r="AQ8" s="99" t="s">
        <v>9</v>
      </c>
      <c r="AR8" s="99"/>
      <c r="AS8" s="99"/>
      <c r="AT8" s="99"/>
      <c r="AU8" s="99"/>
      <c r="AV8" s="99"/>
      <c r="AW8" s="99"/>
      <c r="AX8" s="99"/>
      <c r="AY8" s="99"/>
      <c r="BB8" s="101"/>
    </row>
    <row r="9" spans="2:54" s="100" customFormat="1" ht="14.1" hidden="1" customHeight="1" x14ac:dyDescent="0.2">
      <c r="B9" s="102"/>
      <c r="C9" s="78"/>
      <c r="D9" s="78"/>
      <c r="E9" s="102"/>
      <c r="F9" s="78"/>
      <c r="G9" s="102"/>
      <c r="H9" s="78"/>
      <c r="I9" s="102"/>
      <c r="J9" s="78"/>
      <c r="K9" s="102"/>
      <c r="L9" s="78"/>
      <c r="M9" s="102"/>
      <c r="N9" s="78"/>
      <c r="O9" s="78"/>
      <c r="P9" s="102"/>
      <c r="Q9" s="78"/>
      <c r="R9" s="102"/>
      <c r="S9" s="78"/>
      <c r="T9" s="102"/>
      <c r="U9" s="78"/>
      <c r="V9" s="102"/>
      <c r="W9" s="78"/>
      <c r="X9" s="102"/>
      <c r="Y9" s="78"/>
      <c r="Z9" s="102"/>
      <c r="AA9" s="78"/>
      <c r="AB9" s="102"/>
      <c r="AC9" s="78"/>
      <c r="AD9" s="102"/>
      <c r="AE9" s="78"/>
      <c r="AF9" s="102"/>
      <c r="AG9" s="78"/>
      <c r="AH9" s="102"/>
      <c r="AI9" s="78"/>
      <c r="AJ9" s="102"/>
      <c r="AK9" s="78"/>
      <c r="AL9" s="96"/>
      <c r="AM9" s="96"/>
      <c r="AN9" s="99"/>
      <c r="AO9" s="99"/>
      <c r="AP9" s="99"/>
      <c r="AQ9" s="99"/>
      <c r="AR9" s="99"/>
      <c r="AS9" s="99"/>
      <c r="AT9" s="99"/>
      <c r="AU9" s="99"/>
      <c r="AV9" s="99"/>
      <c r="AW9" s="99"/>
      <c r="AX9" s="99"/>
      <c r="AY9" s="99"/>
      <c r="BB9" s="101"/>
    </row>
    <row r="10" spans="2:54" s="100" customFormat="1" ht="15" customHeight="1" x14ac:dyDescent="0.2">
      <c r="B10" s="103">
        <f>IF(RTD("cqg.rtd", ,"ContractData", B6, "MT_LastBidVolume",, "T")="","",RTD("cqg.rtd", ,"ContractData", B6, "MT_LastBidVolume",, "T"))</f>
        <v>9</v>
      </c>
      <c r="C10" s="104" t="str">
        <f>IF(RTD("cqg.rtd", ,"ContractData", B6, "Bid",, "T")="","",TEXT(RTD("cqg.rtd", ,"ContractData", B6, "Bid",, "T"),"#.000")&amp;" B")</f>
        <v>115.800 B</v>
      </c>
      <c r="D10" s="105"/>
      <c r="E10" s="103">
        <f>IF(RTD("cqg.rtd", ,"ContractData", E6, "MT_LastBidVolume",, "T")="","",RTD("cqg.rtd", ,"ContractData", E6, "MT_LastBidVolume",, "T"))</f>
        <v>5</v>
      </c>
      <c r="F10" s="104" t="str">
        <f>IF(RTD("cqg.rtd", ,"ContractData", E6, "Bid",, "T")="","",TEXT(RTD("cqg.rtd", ,"ContractData", E6, "Bid",, "T"),"#.000")&amp;" B")</f>
        <v>119.775 B</v>
      </c>
      <c r="G10" s="103">
        <f>IF(RTD("cqg.rtd", ,"ContractData", G6, "MT_LastBidVolume",, "T")="","",RTD("cqg.rtd", ,"ContractData", G6, "MT_LastBidVolume",, "T"))</f>
        <v>15</v>
      </c>
      <c r="H10" s="104" t="str">
        <f>IF(RTD("cqg.rtd", ,"ContractData", G6, "Bid",, "T")="","",TEXT(RTD("cqg.rtd", ,"ContractData", G6, "Bid",, "T"),"#.000")&amp;" B")</f>
        <v>121.625 B</v>
      </c>
      <c r="I10" s="103">
        <f>IF(RTD("cqg.rtd", ,"ContractData", I6, "MT_LastBidVolume",, "T")="","",RTD("cqg.rtd", ,"ContractData", I6, "MT_LastBidVolume",, "T"))</f>
        <v>15</v>
      </c>
      <c r="J10" s="104" t="str">
        <f>IF(RTD("cqg.rtd", ,"ContractData", I6, "Bid",, "T")="","",TEXT(RTD("cqg.rtd", ,"ContractData", I6, "Bid",, "T"),"#.000")&amp;" B")</f>
        <v>113.475 B</v>
      </c>
      <c r="K10" s="103">
        <f>IF(RTD("cqg.rtd", ,"ContractData", K6, "MT_LastBidVolume",, "T")="","",RTD("cqg.rtd", ,"ContractData", K6, "MT_LastBidVolume",, "T"))</f>
        <v>3</v>
      </c>
      <c r="L10" s="104" t="str">
        <f>IF(RTD("cqg.rtd", ,"ContractData", K6, "Bid",, "T")="","",TEXT(RTD("cqg.rtd", ,"ContractData", K6, "Bid",, "T"),"#.000")&amp;" B")</f>
        <v>111.600 B</v>
      </c>
      <c r="M10" s="103">
        <f>IF(RTD("cqg.rtd", ,"ContractData", M6, "MT_LastBidVolume",, "T")="","",RTD("cqg.rtd", ,"ContractData", M6, "MT_LastBidVolume",, "T"))</f>
        <v>3</v>
      </c>
      <c r="N10" s="104" t="str">
        <f>IF(RTD("cqg.rtd", ,"ContractData", M6, "Bid",, "T")="","",TEXT(RTD("cqg.rtd", ,"ContractData", M6, "Bid",, "T"),"#.000")&amp;" B")</f>
        <v>112.975 B</v>
      </c>
      <c r="O10" s="105" t="str">
        <f>TEXT(RTD("cqg.rtd",,"ContractData",O6,GF!$S$1,,"T"),"#.000")&amp;" "&amp;"B"</f>
        <v>114.900 B</v>
      </c>
      <c r="P10" s="103">
        <f>IF(RTD("cqg.rtd", ,"ContractData", P6, "MT_LastBidVolume",, "T")="","",RTD("cqg.rtd", ,"ContractData", P6, "MT_LastBidVolume",, "T"))</f>
        <v>2</v>
      </c>
      <c r="Q10" s="104" t="str">
        <f>IF(RTD("cqg.rtd", ,"ContractData", P6, "Bid",, "T")="","",TEXT(RTD("cqg.rtd", ,"ContractData", P6, "Bid",, "T"),"#.000")&amp;" B")</f>
        <v>114.900 B</v>
      </c>
      <c r="R10" s="103">
        <f>IF(RTD("cqg.rtd", ,"ContractData", R6, "MT_LastBidVolume",, "T")="","",RTD("cqg.rtd", ,"ContractData", R6, "MT_LastBidVolume",, "T"))</f>
        <v>1</v>
      </c>
      <c r="S10" s="104" t="str">
        <f>IF(RTD("cqg.rtd", ,"ContractData", R6, "Bid",, "T")="","",TEXT(RTD("cqg.rtd", ,"ContractData", R6, "Bid",, "T"),"#.000")&amp;" B")</f>
        <v>116.775 B</v>
      </c>
      <c r="T10" s="103">
        <f>IF(RTD("cqg.rtd", ,"ContractData", T6, "MT_LastBidVolume",, "T")="","",RTD("cqg.rtd", ,"ContractData", T6, "MT_LastBidVolume",, "T"))</f>
        <v>1</v>
      </c>
      <c r="U10" s="104" t="str">
        <f>IF(RTD("cqg.rtd", ,"ContractData", T6, "Bid",, "T")="","",TEXT(RTD("cqg.rtd", ,"ContractData", T6, "Bid",, "T"),"#.000")&amp;" B")</f>
        <v>118.150 B</v>
      </c>
      <c r="V10" s="103">
        <f>IF(RTD("cqg.rtd", ,"ContractData", V6, "MT_LastBidVolume",, "T")="","",RTD("cqg.rtd", ,"ContractData", V6, "MT_LastBidVolume",, "T"))</f>
        <v>3</v>
      </c>
      <c r="W10" s="104" t="str">
        <f>IF(RTD("cqg.rtd", ,"ContractData", V6, "Bid",, "T")="","",TEXT(RTD("cqg.rtd", ,"ContractData", V6, "Bid",, "T"),"#.000")&amp;" B")</f>
        <v>146.200 B</v>
      </c>
      <c r="X10" s="103">
        <f>IF(RTD("cqg.rtd", ,"ContractData", X6, "MT_LastBidVolume",, "T")="","",RTD("cqg.rtd", ,"ContractData", X6, "MT_LastBidVolume",, "T"))</f>
        <v>6</v>
      </c>
      <c r="Y10" s="104" t="str">
        <f>IF(RTD("cqg.rtd", ,"ContractData", X6, "Bid",, "T")="","",TEXT(RTD("cqg.rtd", ,"ContractData", X6, "Bid",, "T"),"#.000")&amp;" B")</f>
        <v>143.600 B</v>
      </c>
      <c r="Z10" s="103">
        <f>IF(RTD("cqg.rtd", ,"ContractData", Z6, "MT_LastBidVolume",, "T")="","",RTD("cqg.rtd", ,"ContractData", Z6, "MT_LastBidVolume",, "T"))</f>
        <v>2</v>
      </c>
      <c r="AA10" s="104" t="str">
        <f>IF(RTD("cqg.rtd", ,"ContractData", Z6, "Bid",, "T")="","",TEXT(RTD("cqg.rtd", ,"ContractData", Z6, "Bid",, "T"),"#.000")&amp;" B")</f>
        <v>144.025 B</v>
      </c>
      <c r="AB10" s="103">
        <f>IF(RTD("cqg.rtd", ,"ContractData", AB6, "MT_LastBidVolume",, "T")="","",RTD("cqg.rtd", ,"ContractData", AB6, "MT_LastBidVolume",, "T"))</f>
        <v>2</v>
      </c>
      <c r="AC10" s="104" t="str">
        <f>IF(RTD("cqg.rtd", ,"ContractData", AB6, "Bid",, "T")="","",TEXT(RTD("cqg.rtd", ,"ContractData", AB6, "Bid",, "T"),"#.000")&amp;" B")</f>
        <v>144.100 B</v>
      </c>
      <c r="AD10" s="103">
        <f>IF(RTD("cqg.rtd", ,"ContractData", AD6, "MT_LastBidVolume",, "T")="","",RTD("cqg.rtd", ,"ContractData", AD6, "MT_LastBidVolume",, "T"))</f>
        <v>1</v>
      </c>
      <c r="AE10" s="104" t="str">
        <f>IF(RTD("cqg.rtd", ,"ContractData", AD6, "Bid",, "T")="","",TEXT(RTD("cqg.rtd", ,"ContractData", AD6, "Bid",, "T"),"#.000")&amp;" B")</f>
        <v>148.075 B</v>
      </c>
      <c r="AF10" s="103">
        <f>IF(RTD("cqg.rtd", ,"ContractData", AF6, "MT_LastBidVolume",, "T")="","",RTD("cqg.rtd", ,"ContractData", AF6, "MT_LastBidVolume",, "T"))</f>
        <v>1</v>
      </c>
      <c r="AG10" s="104" t="str">
        <f>IF(RTD("cqg.rtd", ,"ContractData", AF6, "Bid",, "T")="","",TEXT(RTD("cqg.rtd", ,"ContractData", AF6, "Bid",, "T"),"#.000")&amp;" B")</f>
        <v>147.850 B</v>
      </c>
      <c r="AH10" s="103">
        <f>IF(RTD("cqg.rtd", ,"ContractData", AH6, "MT_LastBidVolume",, "T")="","",RTD("cqg.rtd", ,"ContractData", AH6, "MT_LastBidVolume",, "T"))</f>
        <v>1</v>
      </c>
      <c r="AI10" s="104" t="str">
        <f>IF(RTD("cqg.rtd", ,"ContractData", AH6, "Bid",, "T")="","",TEXT(RTD("cqg.rtd", ,"ContractData", AH6, "Bid",, "T"),"#.000")&amp;" B")</f>
        <v>147.125 B</v>
      </c>
      <c r="AJ10" s="103">
        <f>IF(RTD("cqg.rtd", ,"ContractData", AJ6, "MT_LastBidVolume",, "T")="","",RTD("cqg.rtd", ,"ContractData", AJ6, "MT_LastBidVolume",, "T"))</f>
        <v>1</v>
      </c>
      <c r="AK10" s="104" t="str">
        <f>IF(RTD("cqg.rtd", ,"ContractData", AJ6, "Bid",, "T")="","",TEXT(RTD("cqg.rtd", ,"ContractData", AJ6, "Bid",, "T"),"#.000")&amp;" B")</f>
        <v>145.325 B</v>
      </c>
      <c r="AL10" s="96"/>
      <c r="AM10" s="96"/>
      <c r="AN10" s="99"/>
      <c r="AO10" s="99"/>
      <c r="AP10" s="99">
        <v>2</v>
      </c>
      <c r="AQ10" s="99" t="s">
        <v>10</v>
      </c>
      <c r="AR10" s="99"/>
      <c r="AS10" s="99"/>
      <c r="AT10" s="99"/>
      <c r="AU10" s="99"/>
      <c r="AV10" s="99"/>
      <c r="AW10" s="99"/>
      <c r="AX10" s="99"/>
      <c r="AY10" s="99"/>
      <c r="BB10" s="101"/>
    </row>
    <row r="11" spans="2:54" s="100" customFormat="1" ht="14.1" customHeight="1" x14ac:dyDescent="0.2">
      <c r="B11" s="125" t="str">
        <f>IF(RTD("cqg.rtd", ,"ContractData", B6, "Close",, "T")="","",TEXT(RTD("cqg.rtd", ,"ContractData", B6, "Close",, "T"),"#.000")&amp;" "&amp;"L")</f>
        <v>115.800 L</v>
      </c>
      <c r="C11" s="125"/>
      <c r="D11" s="78"/>
      <c r="E11" s="125" t="str">
        <f>IF(RTD("cqg.rtd", ,"ContractData", E6, "Close",, "T")="","",TEXT(RTD("cqg.rtd", ,"ContractData", E6, "Close",, "T"),"#.000")&amp;" "&amp;"L")</f>
        <v>119.800 L</v>
      </c>
      <c r="F11" s="125"/>
      <c r="G11" s="125" t="str">
        <f>IF(RTD("cqg.rtd", ,"ContractData", G6, "Close",, "T")="","",TEXT(RTD("cqg.rtd", ,"ContractData", G6, "Close",, "T"),"#.000")&amp;" "&amp;"L")</f>
        <v>121.675 L</v>
      </c>
      <c r="H11" s="125"/>
      <c r="I11" s="125" t="str">
        <f>IF(RTD("cqg.rtd", ,"ContractData", I6, "Close",, "T")="","",TEXT(RTD("cqg.rtd", ,"ContractData", I6, "Close",, "T"),"#.000")&amp;" "&amp;"L")</f>
        <v>113.525 L</v>
      </c>
      <c r="J11" s="125"/>
      <c r="K11" s="125" t="str">
        <f>IF(RTD("cqg.rtd", ,"ContractData", K6, "Close",, "T")="","",TEXT(RTD("cqg.rtd", ,"ContractData", K6, "Close",, "T"),"#.000")&amp;" "&amp;"L")</f>
        <v>111.650 L</v>
      </c>
      <c r="L11" s="125"/>
      <c r="M11" s="125" t="str">
        <f>IF(RTD("cqg.rtd", ,"ContractData", M6, "Close",, "T")="","",TEXT(RTD("cqg.rtd", ,"ContractData", M6, "Close",, "T"),"#.000")&amp;" "&amp;"L")</f>
        <v>113.050 L</v>
      </c>
      <c r="N11" s="125"/>
      <c r="O11" s="78" t="str">
        <f>TEXT(RTD("cqg.rtd", ,"ContractData",O6,GF!$R$1,,"T"),"#.000")&amp;" "&amp;"L"</f>
        <v>114.950 L</v>
      </c>
      <c r="P11" s="125" t="str">
        <f>IF(RTD("cqg.rtd", ,"ContractData", P6, "Close",, "T")="","",TEXT(RTD("cqg.rtd", ,"ContractData", P6, "Close",, "T"),"#.000")&amp;" "&amp;"L")</f>
        <v>115.075 L</v>
      </c>
      <c r="Q11" s="125"/>
      <c r="R11" s="125" t="str">
        <f>IF(RTD("cqg.rtd", ,"ContractData", R6, "Close",, "T")="","",TEXT(RTD("cqg.rtd", ,"ContractData", R6, "Close",, "T"),"#.000")&amp;" "&amp;"L")</f>
        <v>117.025 L</v>
      </c>
      <c r="S11" s="125"/>
      <c r="T11" s="125" t="str">
        <f>IF(RTD("cqg.rtd", ,"ContractData", T6, "Close",, "T")="","",TEXT(RTD("cqg.rtd", ,"ContractData", T6, "Close",, "T"),"#.000")&amp;" "&amp;"L")</f>
        <v>119.050 L</v>
      </c>
      <c r="U11" s="125"/>
      <c r="V11" s="125" t="str">
        <f>IF(RTD("cqg.rtd", ,"ContractData", V6, "Close",, "T")="","",TEXT(RTD("cqg.rtd", ,"ContractData", V6, "Close",, "T"),"#.000")&amp;" "&amp;"L")</f>
        <v>146.200 L</v>
      </c>
      <c r="W11" s="125"/>
      <c r="X11" s="125" t="str">
        <f>IF(RTD("cqg.rtd", ,"ContractData", X6, "Close",, "T")="","",TEXT(RTD("cqg.rtd", ,"ContractData", X6, "Close",, "T"),"#.000")&amp;" "&amp;"L")</f>
        <v>143.675 L</v>
      </c>
      <c r="Y11" s="125"/>
      <c r="Z11" s="125" t="str">
        <f>IF(RTD("cqg.rtd", ,"ContractData", Z6, "Close",, "T")="","",TEXT(RTD("cqg.rtd", ,"ContractData", Z6, "Close",, "T"),"#.000")&amp;" "&amp;"L")</f>
        <v>144.100 L</v>
      </c>
      <c r="AA11" s="125"/>
      <c r="AB11" s="125" t="str">
        <f>IF(RTD("cqg.rtd", ,"ContractData", AB6, "Close",, "T")="","",TEXT(RTD("cqg.rtd", ,"ContractData", AB6, "Close",, "T"),"#.000")&amp;" "&amp;"L")</f>
        <v>144.100 L</v>
      </c>
      <c r="AC11" s="125"/>
      <c r="AD11" s="125" t="str">
        <f>IF(RTD("cqg.rtd", ,"ContractData", AD6, "Close",, "T")="","",TEXT(RTD("cqg.rtd", ,"ContractData", AD6, "Close",, "T"),"#.000")&amp;" "&amp;"L")</f>
        <v>148.250 L</v>
      </c>
      <c r="AE11" s="125"/>
      <c r="AF11" s="125" t="str">
        <f>IF(RTD("cqg.rtd", ,"ContractData", AF6, "Close",, "T")="","",TEXT(RTD("cqg.rtd", ,"ContractData", AF6, "Close",, "T"),"#.000")&amp;" "&amp;"L")</f>
        <v>148.100 L</v>
      </c>
      <c r="AG11" s="125"/>
      <c r="AH11" s="125" t="str">
        <f>IF(RTD("cqg.rtd", ,"ContractData", AH6, "Close",, "T")="","",TEXT(RTD("cqg.rtd", ,"ContractData", AH6, "Close",, "T"),"#.000")&amp;" "&amp;"L")</f>
        <v>147.900 L</v>
      </c>
      <c r="AI11" s="125"/>
      <c r="AJ11" s="125" t="str">
        <f>IF(RTD("cqg.rtd", ,"ContractData", AJ6, "Close",, "T")="","",TEXT(RTD("cqg.rtd", ,"ContractData", AJ6, "Close",, "T"),"#.000")&amp;" "&amp;"L")</f>
        <v>147.975 L</v>
      </c>
      <c r="AK11" s="125"/>
      <c r="AL11" s="96"/>
      <c r="AM11" s="96"/>
      <c r="AN11" s="99"/>
      <c r="AO11" s="99"/>
      <c r="AP11" s="99">
        <v>3</v>
      </c>
      <c r="AQ11" s="99" t="s">
        <v>11</v>
      </c>
      <c r="AR11" s="99"/>
      <c r="AS11" s="99"/>
      <c r="AT11" s="99"/>
      <c r="AU11" s="99"/>
      <c r="AV11" s="99"/>
      <c r="AW11" s="99"/>
      <c r="AX11" s="99"/>
      <c r="AY11" s="99"/>
      <c r="BB11" s="101"/>
    </row>
    <row r="12" spans="2:54" ht="15" customHeight="1" x14ac:dyDescent="0.3">
      <c r="B12" s="20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23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7"/>
      <c r="AI12" s="7"/>
      <c r="AJ12" s="7"/>
      <c r="AK12" s="29"/>
      <c r="AL12" s="86"/>
      <c r="AM12" s="86"/>
    </row>
    <row r="13" spans="2:54" ht="15" customHeight="1" x14ac:dyDescent="0.3">
      <c r="B13" s="20"/>
      <c r="C13" s="5"/>
      <c r="D13" s="6"/>
      <c r="E13" s="6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21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7"/>
      <c r="AI13" s="7"/>
      <c r="AJ13" s="7"/>
      <c r="AK13" s="29"/>
      <c r="AL13" s="86"/>
      <c r="AM13" s="86"/>
    </row>
    <row r="14" spans="2:54" ht="15" customHeight="1" x14ac:dyDescent="0.3">
      <c r="B14" s="20"/>
      <c r="C14" s="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22"/>
      <c r="V14" s="9"/>
      <c r="W14" s="8"/>
      <c r="X14" s="8"/>
      <c r="Y14" s="9"/>
      <c r="Z14" s="9"/>
      <c r="AA14" s="9"/>
      <c r="AB14" s="9"/>
      <c r="AC14" s="9"/>
      <c r="AD14" s="9"/>
      <c r="AE14" s="9"/>
      <c r="AF14" s="9"/>
      <c r="AG14" s="9"/>
      <c r="AH14" s="7"/>
      <c r="AI14" s="7"/>
      <c r="AJ14" s="7"/>
      <c r="AK14" s="29"/>
      <c r="AL14" s="86"/>
      <c r="AM14" s="86"/>
    </row>
    <row r="15" spans="2:54" ht="15" customHeight="1" x14ac:dyDescent="0.3">
      <c r="B15" s="20"/>
      <c r="C15" s="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22"/>
      <c r="V15" s="9"/>
      <c r="W15" s="8"/>
      <c r="X15" s="8"/>
      <c r="Y15" s="9"/>
      <c r="Z15" s="9"/>
      <c r="AA15" s="9"/>
      <c r="AB15" s="9"/>
      <c r="AC15" s="9"/>
      <c r="AD15" s="9"/>
      <c r="AE15" s="9"/>
      <c r="AF15" s="9"/>
      <c r="AG15" s="9"/>
      <c r="AH15" s="7"/>
      <c r="AI15" s="7"/>
      <c r="AJ15" s="7"/>
      <c r="AK15" s="29"/>
      <c r="AL15" s="86"/>
      <c r="AM15" s="86"/>
    </row>
    <row r="16" spans="2:54" ht="15" customHeight="1" x14ac:dyDescent="0.3">
      <c r="B16" s="20"/>
      <c r="C16" s="8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22"/>
      <c r="V16" s="9"/>
      <c r="W16" s="8"/>
      <c r="X16" s="8"/>
      <c r="Y16" s="9"/>
      <c r="Z16" s="9"/>
      <c r="AA16" s="9"/>
      <c r="AB16" s="9"/>
      <c r="AC16" s="9"/>
      <c r="AD16" s="9"/>
      <c r="AE16" s="9"/>
      <c r="AF16" s="9"/>
      <c r="AG16" s="9"/>
      <c r="AH16" s="7"/>
      <c r="AI16" s="7"/>
      <c r="AJ16" s="7"/>
      <c r="AK16" s="29"/>
      <c r="AL16" s="86"/>
      <c r="AM16" s="86"/>
    </row>
    <row r="17" spans="2:46" ht="15" customHeight="1" x14ac:dyDescent="0.3">
      <c r="B17" s="20"/>
      <c r="C17" s="9"/>
      <c r="D17" s="15"/>
      <c r="E17" s="15"/>
      <c r="F17" s="6"/>
      <c r="G17" s="6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23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7"/>
      <c r="AI17" s="7"/>
      <c r="AJ17" s="7"/>
      <c r="AK17" s="29"/>
      <c r="AL17" s="86"/>
      <c r="AM17" s="86"/>
    </row>
    <row r="18" spans="2:46" ht="15" customHeight="1" x14ac:dyDescent="0.3">
      <c r="B18" s="20"/>
      <c r="C18" s="9"/>
      <c r="D18" s="9"/>
      <c r="E18" s="9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24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29"/>
      <c r="AL18" s="86"/>
      <c r="AM18" s="86"/>
      <c r="AN18" s="85" t="s">
        <v>7</v>
      </c>
    </row>
    <row r="19" spans="2:46" ht="15" customHeight="1" x14ac:dyDescent="0.3">
      <c r="B19" s="20"/>
      <c r="C19" s="9"/>
      <c r="D19" s="9"/>
      <c r="E19" s="9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24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7"/>
      <c r="AI19" s="7"/>
      <c r="AJ19" s="7"/>
      <c r="AK19" s="29"/>
      <c r="AL19" s="86"/>
      <c r="AM19" s="86"/>
      <c r="AN19" s="87"/>
    </row>
    <row r="20" spans="2:46" ht="15" customHeight="1" x14ac:dyDescent="0.3">
      <c r="B20" s="20"/>
      <c r="C20" s="9"/>
      <c r="D20" s="9"/>
      <c r="E20" s="9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24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7"/>
      <c r="AI20" s="7"/>
      <c r="AJ20" s="7"/>
      <c r="AK20" s="29"/>
      <c r="AL20" s="86"/>
      <c r="AM20" s="86"/>
    </row>
    <row r="21" spans="2:46" ht="15" customHeight="1" x14ac:dyDescent="0.3">
      <c r="B21" s="20"/>
      <c r="C21" s="12"/>
      <c r="D21" s="12"/>
      <c r="E21" s="12"/>
      <c r="F21" s="12"/>
      <c r="G21" s="12"/>
      <c r="H21" s="12"/>
      <c r="I21" s="12"/>
      <c r="J21" s="4"/>
      <c r="K21" s="4"/>
      <c r="L21" s="11"/>
      <c r="M21" s="11"/>
      <c r="N21" s="11"/>
      <c r="O21" s="11"/>
      <c r="P21" s="11"/>
      <c r="Q21" s="11"/>
      <c r="R21" s="11"/>
      <c r="S21" s="11"/>
      <c r="T21" s="11"/>
      <c r="U21" s="24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7"/>
      <c r="AI21" s="7"/>
      <c r="AJ21" s="7"/>
      <c r="AK21" s="29"/>
      <c r="AL21" s="108"/>
      <c r="AM21" s="108"/>
      <c r="AN21" s="109"/>
      <c r="AO21" s="109"/>
      <c r="AP21" s="109"/>
      <c r="AQ21" s="109"/>
      <c r="AR21" s="109"/>
      <c r="AS21" s="109"/>
    </row>
    <row r="22" spans="2:46" ht="15" customHeight="1" x14ac:dyDescent="0.3">
      <c r="B22" s="20"/>
      <c r="C22" s="9"/>
      <c r="D22" s="9"/>
      <c r="E22" s="9"/>
      <c r="F22" s="9"/>
      <c r="G22" s="9"/>
      <c r="H22" s="9"/>
      <c r="I22" s="9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24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7"/>
      <c r="AI22" s="7"/>
      <c r="AJ22" s="7"/>
      <c r="AK22" s="29"/>
      <c r="AL22" s="108"/>
      <c r="AM22" s="108"/>
      <c r="AN22" s="109"/>
      <c r="AO22" s="109"/>
      <c r="AP22" s="109"/>
      <c r="AQ22" s="109"/>
      <c r="AR22" s="109"/>
      <c r="AS22" s="109"/>
    </row>
    <row r="23" spans="2:46" ht="14.45" customHeight="1" x14ac:dyDescent="0.3">
      <c r="B23" s="40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8"/>
      <c r="V23" s="7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9"/>
      <c r="AI23" s="49"/>
      <c r="AJ23" s="49"/>
      <c r="AK23" s="50"/>
      <c r="AL23" s="108"/>
      <c r="AM23" s="108"/>
      <c r="AN23" s="109" t="s">
        <v>7</v>
      </c>
      <c r="AO23" s="109"/>
      <c r="AP23" s="109"/>
      <c r="AQ23" s="109"/>
      <c r="AR23" s="109"/>
      <c r="AS23" s="109"/>
    </row>
    <row r="24" spans="2:46" ht="14.45" customHeight="1" x14ac:dyDescent="0.3">
      <c r="B24" s="20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22"/>
      <c r="V24" s="64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7"/>
      <c r="AI24" s="7"/>
      <c r="AJ24" s="7"/>
      <c r="AK24" s="29"/>
      <c r="AL24" s="108"/>
      <c r="AM24" s="108"/>
      <c r="AN24" s="109"/>
      <c r="AO24" s="109"/>
      <c r="AP24" s="109"/>
      <c r="AQ24" s="109"/>
      <c r="AR24" s="109"/>
      <c r="AS24" s="109"/>
    </row>
    <row r="25" spans="2:46" ht="14.45" customHeight="1" x14ac:dyDescent="0.3">
      <c r="B25" s="20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22"/>
      <c r="V25" s="34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7"/>
      <c r="AI25" s="7"/>
      <c r="AJ25" s="7"/>
      <c r="AK25" s="29"/>
      <c r="AL25" s="108"/>
      <c r="AM25" s="108"/>
      <c r="AN25" s="109"/>
      <c r="AO25" s="109"/>
      <c r="AP25" s="109"/>
      <c r="AQ25" s="109"/>
      <c r="AR25" s="109"/>
      <c r="AS25" s="109"/>
    </row>
    <row r="26" spans="2:46" ht="14.45" customHeight="1" x14ac:dyDescent="0.3">
      <c r="B26" s="25"/>
      <c r="C26" s="35"/>
      <c r="D26" s="36"/>
      <c r="E26" s="36"/>
      <c r="F26" s="36"/>
      <c r="G26" s="36"/>
      <c r="H26" s="36"/>
      <c r="I26" s="36"/>
      <c r="J26" s="37"/>
      <c r="K26" s="37"/>
      <c r="L26" s="35"/>
      <c r="M26" s="35"/>
      <c r="N26" s="38"/>
      <c r="O26" s="38"/>
      <c r="P26" s="38"/>
      <c r="Q26" s="38"/>
      <c r="R26" s="38"/>
      <c r="S26" s="38"/>
      <c r="T26" s="38"/>
      <c r="U26" s="39"/>
      <c r="V26" s="30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31"/>
      <c r="AI26" s="31"/>
      <c r="AJ26" s="31"/>
      <c r="AK26" s="32"/>
      <c r="AL26" s="108"/>
      <c r="AM26" s="108"/>
      <c r="AN26" s="109"/>
      <c r="AO26" s="109"/>
      <c r="AP26" s="109"/>
      <c r="AQ26" s="109"/>
      <c r="AR26" s="109"/>
      <c r="AS26" s="109"/>
    </row>
    <row r="27" spans="2:46" ht="14.45" customHeight="1" x14ac:dyDescent="0.3">
      <c r="B27" s="20"/>
      <c r="C27" s="6"/>
      <c r="D27" s="10"/>
      <c r="E27" s="10"/>
      <c r="F27" s="10"/>
      <c r="G27" s="10"/>
      <c r="H27" s="10"/>
      <c r="I27" s="10"/>
      <c r="J27" s="15"/>
      <c r="K27" s="15"/>
      <c r="L27" s="6"/>
      <c r="M27" s="6"/>
      <c r="N27" s="12"/>
      <c r="O27" s="12"/>
      <c r="P27" s="12"/>
      <c r="Q27" s="12"/>
      <c r="R27" s="12"/>
      <c r="S27" s="12"/>
      <c r="T27" s="12"/>
      <c r="U27" s="13"/>
      <c r="V27" s="72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9"/>
      <c r="AI27" s="49"/>
      <c r="AJ27" s="49"/>
      <c r="AK27" s="50"/>
      <c r="AL27" s="108"/>
      <c r="AM27" s="108"/>
      <c r="AN27" s="108"/>
      <c r="AO27" s="108"/>
      <c r="AP27" s="108"/>
      <c r="AQ27" s="108"/>
      <c r="AR27" s="108"/>
      <c r="AS27" s="108"/>
      <c r="AT27" s="86"/>
    </row>
    <row r="28" spans="2:46" ht="14.45" customHeight="1" x14ac:dyDescent="0.3">
      <c r="B28" s="2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9"/>
      <c r="O28" s="9"/>
      <c r="P28" s="9"/>
      <c r="Q28" s="9"/>
      <c r="R28" s="9"/>
      <c r="S28" s="9"/>
      <c r="T28" s="9"/>
      <c r="U28" s="22"/>
      <c r="V28" s="34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7"/>
      <c r="AI28" s="7"/>
      <c r="AJ28" s="7"/>
      <c r="AK28" s="29"/>
      <c r="AL28" s="108"/>
      <c r="AM28" s="110"/>
      <c r="AN28" s="110"/>
      <c r="AO28" s="110"/>
      <c r="AP28" s="110"/>
      <c r="AQ28" s="110"/>
      <c r="AR28" s="110"/>
      <c r="AS28" s="110"/>
      <c r="AT28" s="88"/>
    </row>
    <row r="29" spans="2:46" ht="14.45" customHeight="1" x14ac:dyDescent="0.3">
      <c r="B29" s="20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9"/>
      <c r="O29" s="9"/>
      <c r="P29" s="9"/>
      <c r="Q29" s="9"/>
      <c r="R29" s="9"/>
      <c r="S29" s="9"/>
      <c r="T29" s="9"/>
      <c r="U29" s="22"/>
      <c r="V29" s="34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7"/>
      <c r="AI29" s="7"/>
      <c r="AJ29" s="7"/>
      <c r="AK29" s="29"/>
      <c r="AL29" s="108"/>
      <c r="AM29" s="108"/>
      <c r="AN29" s="109"/>
      <c r="AO29" s="109"/>
      <c r="AP29" s="109"/>
      <c r="AQ29" s="109"/>
      <c r="AR29" s="109"/>
      <c r="AS29" s="109"/>
    </row>
    <row r="30" spans="2:46" ht="14.45" customHeight="1" x14ac:dyDescent="0.3">
      <c r="B30" s="25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26"/>
      <c r="O30" s="26"/>
      <c r="P30" s="26"/>
      <c r="Q30" s="26"/>
      <c r="R30" s="26"/>
      <c r="S30" s="26"/>
      <c r="T30" s="26"/>
      <c r="U30" s="70"/>
      <c r="V30" s="30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31"/>
      <c r="AI30" s="31"/>
      <c r="AJ30" s="31"/>
      <c r="AK30" s="32"/>
      <c r="AL30" s="108"/>
      <c r="AM30" s="108"/>
      <c r="AN30" s="108"/>
      <c r="AO30" s="108"/>
      <c r="AP30" s="108"/>
      <c r="AQ30" s="108"/>
      <c r="AR30" s="108"/>
      <c r="AS30" s="109"/>
    </row>
    <row r="31" spans="2:46" ht="24" customHeight="1" x14ac:dyDescent="0.3">
      <c r="B31" s="143" t="str">
        <f>"CQG  "&amp;RTD("cqg.rtd", ,"ContractData", HE!Q2, "LongDescription",, "T")</f>
        <v>CQG  Lean Hogs (Globex), Dec 18</v>
      </c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5"/>
      <c r="V31" s="156" t="s">
        <v>18</v>
      </c>
      <c r="W31" s="156"/>
      <c r="X31" s="156"/>
      <c r="Y31" s="73" t="s">
        <v>19</v>
      </c>
      <c r="Z31" s="157" t="s">
        <v>21</v>
      </c>
      <c r="AA31" s="157"/>
      <c r="AB31" s="157" t="s">
        <v>22</v>
      </c>
      <c r="AC31" s="157"/>
      <c r="AD31" s="157" t="s">
        <v>23</v>
      </c>
      <c r="AE31" s="157"/>
      <c r="AF31" s="157" t="s">
        <v>24</v>
      </c>
      <c r="AG31" s="157"/>
      <c r="AH31" s="157" t="s">
        <v>24</v>
      </c>
      <c r="AI31" s="157"/>
      <c r="AJ31" s="157" t="s">
        <v>25</v>
      </c>
      <c r="AK31" s="157"/>
      <c r="AL31" s="111"/>
      <c r="AM31" s="112"/>
      <c r="AN31" s="112"/>
      <c r="AO31" s="112"/>
      <c r="AP31" s="112"/>
      <c r="AQ31" s="112"/>
      <c r="AR31" s="112"/>
      <c r="AS31" s="112"/>
      <c r="AT31" s="89"/>
    </row>
    <row r="32" spans="2:46" ht="15" hidden="1" customHeight="1" x14ac:dyDescent="0.3">
      <c r="B32" s="126" t="str">
        <f>RTD("cqg.rtd", ,"ContractData",HE!Q2, "Symbol",, "T")</f>
        <v>HEZ18</v>
      </c>
      <c r="C32" s="126"/>
      <c r="D32" s="65" t="str">
        <f>_xll.CQGXLContractData(HE!#REF!, "Symbol")</f>
        <v/>
      </c>
      <c r="E32" s="126" t="str">
        <f>RTD("cqg.rtd", ,"ContractData",HE!Q3, "Symbol",, "T")</f>
        <v>HEG19</v>
      </c>
      <c r="F32" s="126"/>
      <c r="G32" s="126" t="str">
        <f>RTD("cqg.rtd",,"ContractData",HE!Q4,"Symbol",,"T")</f>
        <v>HEJ19</v>
      </c>
      <c r="H32" s="126"/>
      <c r="I32" s="126" t="str">
        <f>RTD("cqg.rtd", ,"ContractData",HE!Q5, "Symbol",, "T")</f>
        <v>HEK19</v>
      </c>
      <c r="J32" s="126"/>
      <c r="K32" s="126" t="str">
        <f>RTD("cqg.rtd", ,"ContractData",HE!Q6, "Symbol",, "T")</f>
        <v>HEM19</v>
      </c>
      <c r="L32" s="126"/>
      <c r="M32" s="126" t="str">
        <f>RTD("cqg.rtd", ,"ContractData",HE!Q7, "Symbol",, "T")</f>
        <v>HEN19</v>
      </c>
      <c r="N32" s="126"/>
      <c r="O32" s="65"/>
      <c r="P32" s="126" t="str">
        <f>RTD("cqg.rtd", ,"ContractData",HE!Q8, "Symbol",, "T")</f>
        <v>HEQ19</v>
      </c>
      <c r="Q32" s="126"/>
      <c r="R32" s="126" t="str">
        <f>RTD("cqg.rtd", ,"ContractData",HE!Q9, "Symbol",, "T")</f>
        <v>HEV19</v>
      </c>
      <c r="S32" s="126"/>
      <c r="T32" s="126" t="str">
        <f>RTD("cqg.rtd", ,"ContractData",HE!Q10, "Symbol",, "T")</f>
        <v>HEZ19</v>
      </c>
      <c r="U32" s="126"/>
      <c r="V32" s="155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2"/>
      <c r="AL32" s="111"/>
      <c r="AM32" s="112"/>
      <c r="AN32" s="112"/>
      <c r="AO32" s="112"/>
      <c r="AP32" s="112"/>
      <c r="AQ32" s="112"/>
      <c r="AR32" s="112"/>
      <c r="AS32" s="112"/>
      <c r="AT32" s="89"/>
    </row>
    <row r="33" spans="2:54" ht="15" customHeight="1" x14ac:dyDescent="0.3">
      <c r="B33" s="135" t="str">
        <f>HE!AH2</f>
        <v>Dec 18</v>
      </c>
      <c r="C33" s="136"/>
      <c r="D33" s="63"/>
      <c r="E33" s="135" t="str">
        <f>HE!AH3</f>
        <v>Feb 19</v>
      </c>
      <c r="F33" s="136"/>
      <c r="G33" s="135" t="str">
        <f>HE!AH4</f>
        <v>Apr 19</v>
      </c>
      <c r="H33" s="136"/>
      <c r="I33" s="135" t="str">
        <f>HE!AH5</f>
        <v>May 19</v>
      </c>
      <c r="J33" s="136"/>
      <c r="K33" s="135" t="str">
        <f>HE!AH6</f>
        <v>Jun 19</v>
      </c>
      <c r="L33" s="136"/>
      <c r="M33" s="135" t="str">
        <f>HE!AH7</f>
        <v>Jul 19</v>
      </c>
      <c r="N33" s="136"/>
      <c r="O33" s="63"/>
      <c r="P33" s="135" t="str">
        <f>HE!AH8</f>
        <v>Aug 19</v>
      </c>
      <c r="Q33" s="136"/>
      <c r="R33" s="135" t="str">
        <f>HE!AH9</f>
        <v>Oct 19</v>
      </c>
      <c r="S33" s="136"/>
      <c r="T33" s="135" t="str">
        <f>HE!AH10</f>
        <v>Dec 19</v>
      </c>
      <c r="U33" s="136"/>
      <c r="V33" s="158" t="s">
        <v>20</v>
      </c>
      <c r="W33" s="159" t="str">
        <f>GLE!D13</f>
        <v>GLES1Z18</v>
      </c>
      <c r="X33" s="159"/>
      <c r="Y33" s="74">
        <f>RTD("cqg.rtd", ,"ContractData",W33, "OPen",, "T")</f>
        <v>-4.1749999999999998</v>
      </c>
      <c r="Z33" s="159">
        <f>RTD("cqg.rtd", ,"ContractData",W33, "High",, "T")</f>
        <v>-3.8250000000000002</v>
      </c>
      <c r="AA33" s="159"/>
      <c r="AB33" s="159">
        <f>RTD("cqg.rtd", ,"ContractData",W33, "Low",, "T")</f>
        <v>-4.2750000000000004</v>
      </c>
      <c r="AC33" s="159"/>
      <c r="AD33" s="159">
        <f>RTD("cqg.rtd", ,"ContractData",W33, "Close",, "T")</f>
        <v>-3.95</v>
      </c>
      <c r="AE33" s="159"/>
      <c r="AF33" s="159">
        <f>RTD("cqg.rtd", ,"ContractData",W33, "NetLastTrade",, "T")</f>
        <v>0.42499999999999982</v>
      </c>
      <c r="AG33" s="159"/>
      <c r="AH33" s="159">
        <f>IFERROR(AD33-RTD("cqg.rtd",,"ContractData",W33,"Y_Settlement",,"T"),"")</f>
        <v>0.42499999999999982</v>
      </c>
      <c r="AI33" s="159"/>
      <c r="AJ33" s="168">
        <f>RTD("cqg.rtd", ,"ContractData",W33, "T_CVol",, "T")</f>
        <v>4441</v>
      </c>
      <c r="AK33" s="168"/>
      <c r="AL33" s="111"/>
      <c r="AM33" s="111"/>
      <c r="AN33" s="109"/>
      <c r="AO33" s="109"/>
      <c r="AP33" s="109"/>
      <c r="AQ33" s="109"/>
      <c r="AR33" s="109"/>
      <c r="AS33" s="109"/>
    </row>
    <row r="34" spans="2:54" s="100" customFormat="1" ht="15" customHeight="1" x14ac:dyDescent="0.2">
      <c r="B34" s="97">
        <f>IF(RTD("cqg.rtd", ,"ContractData", B32, "MT_LastAskVolume",, "T")="","",RTD("cqg.rtd", ,"ContractData", B32, "MT_LastAskVolume",, "T"))</f>
        <v>4</v>
      </c>
      <c r="C34" s="98" t="str">
        <f>IF(RTD("cqg.rtd", ,"ContractData", B32, "Ask",, "T")="","",TEXT(RTD("cqg.rtd", ,"ContractData", B32, "Ask",, "T"),"#.000")&amp;" A")</f>
        <v>61.075 A</v>
      </c>
      <c r="D34" s="98"/>
      <c r="E34" s="97">
        <f>IF(RTD("cqg.rtd", ,"ContractData", E32, "MT_LastAskVolume",, "T")="","",RTD("cqg.rtd", ,"ContractData", E32, "MT_LastAskVolume",, "T"))</f>
        <v>8</v>
      </c>
      <c r="F34" s="98" t="str">
        <f>IF(RTD("cqg.rtd", ,"ContractData", E32, "Ask",, "T")="","",TEXT(RTD("cqg.rtd", ,"ContractData", E32, "Ask",, "T"),"#.000")&amp;" A")</f>
        <v>68.425 A</v>
      </c>
      <c r="G34" s="97">
        <f>IF(RTD("cqg.rtd", ,"ContractData", G32, "MT_LastAskVolume",, "T")="","",RTD("cqg.rtd", ,"ContractData", G32, "MT_LastAskVolume",, "T"))</f>
        <v>1</v>
      </c>
      <c r="H34" s="98" t="str">
        <f>IF(RTD("cqg.rtd", ,"ContractData", G32, "Ask",, "T")="","",TEXT(RTD("cqg.rtd", ,"ContractData", G32, "Ask",, "T"),"#.000")&amp;" A")</f>
        <v>72.825 A</v>
      </c>
      <c r="I34" s="97">
        <f>IF(RTD("cqg.rtd", ,"ContractData", I32, "MT_LastAskVolume",, "T")="","",RTD("cqg.rtd", ,"ContractData", I32, "MT_LastAskVolume",, "T"))</f>
        <v>3</v>
      </c>
      <c r="J34" s="98" t="str">
        <f>IF(RTD("cqg.rtd", ,"ContractData", I32, "Ask",, "T")="","",TEXT(RTD("cqg.rtd", ,"ContractData", I32, "Ask",, "T"),"#.000")&amp;" A")</f>
        <v>77.425 A</v>
      </c>
      <c r="K34" s="97">
        <f>IF(RTD("cqg.rtd", ,"ContractData", K32, "MT_LastAskVolume",, "T")="","",RTD("cqg.rtd", ,"ContractData", K32, "MT_LastAskVolume",, "T"))</f>
        <v>2</v>
      </c>
      <c r="L34" s="98" t="str">
        <f>IF(RTD("cqg.rtd", ,"ContractData", K32, "Ask",, "T")="","",TEXT(RTD("cqg.rtd", ,"ContractData", K32, "Ask",, "T"),"#.000")&amp;" A")</f>
        <v>84.500 A</v>
      </c>
      <c r="M34" s="97">
        <f>IF(RTD("cqg.rtd", ,"ContractData", M32, "MT_LastAskVolume",, "T")="","",RTD("cqg.rtd", ,"ContractData", M32, "MT_LastAskVolume",, "T"))</f>
        <v>1</v>
      </c>
      <c r="N34" s="98" t="str">
        <f>IF(RTD("cqg.rtd", ,"ContractData", M32, "Ask",, "T")="","",TEXT(RTD("cqg.rtd", ,"ContractData", M32, "Ask",, "T"),"#.000")&amp;" A")</f>
        <v>85.225 A</v>
      </c>
      <c r="O34" s="98"/>
      <c r="P34" s="97">
        <f>IF(RTD("cqg.rtd", ,"ContractData", P32, "MT_LastAskVolume",, "T")="","",RTD("cqg.rtd", ,"ContractData", P32, "MT_LastAskVolume",, "T"))</f>
        <v>2</v>
      </c>
      <c r="Q34" s="98" t="str">
        <f>IF(RTD("cqg.rtd", ,"ContractData", P32, "Ask",, "T")="","",TEXT(RTD("cqg.rtd", ,"ContractData", P32, "Ask",, "T"),"#.000")&amp;" A")</f>
        <v>84.100 A</v>
      </c>
      <c r="R34" s="97">
        <f>IF(RTD("cqg.rtd", ,"ContractData", R32, "MT_LastAskVolume",, "T")="","",RTD("cqg.rtd", ,"ContractData", R32, "MT_LastAskVolume",, "T"))</f>
        <v>1</v>
      </c>
      <c r="S34" s="98" t="str">
        <f>IF(RTD("cqg.rtd", ,"ContractData", R32, "Ask",, "T")="","",TEXT(RTD("cqg.rtd", ,"ContractData", R32, "Ask",, "T"),"#.000")&amp;" A")</f>
        <v>68.725 A</v>
      </c>
      <c r="T34" s="97">
        <f>IF(RTD("cqg.rtd", ,"ContractData", T32, "MT_LastAskVolume",, "T")="","",RTD("cqg.rtd", ,"ContractData", T32, "MT_LastAskVolume",, "T"))</f>
        <v>3</v>
      </c>
      <c r="U34" s="98" t="str">
        <f>IF(RTD("cqg.rtd", ,"ContractData", T32, "Ask",, "T")="","",TEXT(RTD("cqg.rtd", ,"ContractData", T32, "Ask",, "T"),"#.000")&amp;" A")</f>
        <v>62.500 A</v>
      </c>
      <c r="V34" s="158"/>
      <c r="W34" s="163" t="str">
        <f>GLE!D14</f>
        <v>GLES1G19</v>
      </c>
      <c r="X34" s="163"/>
      <c r="Y34" s="106">
        <f>RTD("cqg.rtd", ,"ContractData",W34, "OPen",, "T")</f>
        <v>-1.875</v>
      </c>
      <c r="Z34" s="146">
        <f>RTD("cqg.rtd", ,"ContractData",W34, "High",, "T")</f>
        <v>-1.8</v>
      </c>
      <c r="AA34" s="146"/>
      <c r="AB34" s="146">
        <f>RTD("cqg.rtd", ,"ContractData",W34, "Low",, "T")</f>
        <v>-1.925</v>
      </c>
      <c r="AC34" s="146"/>
      <c r="AD34" s="146">
        <f>RTD("cqg.rtd", ,"ContractData",W34, "Close",, "T")</f>
        <v>-1.875</v>
      </c>
      <c r="AE34" s="146"/>
      <c r="AF34" s="146">
        <f>RTD("cqg.rtd", ,"ContractData",W34, "NetLastTrade",, "T")</f>
        <v>-5.0000000000000044E-2</v>
      </c>
      <c r="AG34" s="146"/>
      <c r="AH34" s="146">
        <f>IFERROR(AD34-RTD("cqg.rtd",,"ContractData",W34,"Y_Settlement",,"T"),"")</f>
        <v>-5.0000000000000044E-2</v>
      </c>
      <c r="AI34" s="146"/>
      <c r="AJ34" s="169">
        <f>RTD("cqg.rtd", ,"ContractData",W34, "T_CVol",, "T")</f>
        <v>1545</v>
      </c>
      <c r="AK34" s="169"/>
      <c r="AL34" s="113"/>
      <c r="AM34" s="114"/>
      <c r="AN34" s="113"/>
      <c r="AO34" s="115"/>
      <c r="AP34" s="115"/>
      <c r="AQ34" s="116"/>
      <c r="AR34" s="116"/>
      <c r="AS34" s="116"/>
      <c r="AT34" s="99"/>
      <c r="AU34" s="99"/>
      <c r="AV34" s="99"/>
      <c r="AW34" s="99"/>
      <c r="AX34" s="99"/>
      <c r="AY34" s="99"/>
      <c r="BB34" s="101"/>
    </row>
    <row r="35" spans="2:54" s="100" customFormat="1" ht="15" customHeight="1" x14ac:dyDescent="0.2">
      <c r="B35" s="103">
        <f>IF(RTD("cqg.rtd", ,"ContractData", B32, "MT_LastBidVolume",, "T")="","",RTD("cqg.rtd", ,"ContractData", B32, "MT_LastBidVolume",, "T"))</f>
        <v>15</v>
      </c>
      <c r="C35" s="104" t="str">
        <f>IF(RTD("cqg.rtd", ,"ContractData", B32, "Bid",, "T")="","",TEXT(RTD("cqg.rtd", ,"ContractData", B32, "Bid",, "T"),"#.000")&amp;" B")</f>
        <v>61.025 B</v>
      </c>
      <c r="D35" s="105"/>
      <c r="E35" s="103">
        <f>IF(RTD("cqg.rtd", ,"ContractData", E32, "MT_LastBidVolume",, "T")="","",RTD("cqg.rtd", ,"ContractData", E32, "MT_LastBidVolume",, "T"))</f>
        <v>2</v>
      </c>
      <c r="F35" s="104" t="str">
        <f>IF(RTD("cqg.rtd", ,"ContractData", E32, "Bid",, "T")="","",TEXT(RTD("cqg.rtd", ,"ContractData", E32, "Bid",, "T"),"#.000")&amp;" B")</f>
        <v>68.375 B</v>
      </c>
      <c r="G35" s="103">
        <f>IF(RTD("cqg.rtd", ,"ContractData", G32, "MT_LastBidVolume",, "T")="","",RTD("cqg.rtd", ,"ContractData", G32, "MT_LastBidVolume",, "T"))</f>
        <v>6</v>
      </c>
      <c r="H35" s="104" t="str">
        <f>IF(RTD("cqg.rtd", ,"ContractData", G32, "Bid",, "T")="","",TEXT(RTD("cqg.rtd", ,"ContractData", G32, "Bid",, "T"),"#.000")&amp;" B")</f>
        <v>72.775 B</v>
      </c>
      <c r="I35" s="103">
        <f>IF(RTD("cqg.rtd", ,"ContractData", I32, "MT_LastBidVolume",, "T")="","",RTD("cqg.rtd", ,"ContractData", I32, "MT_LastBidVolume",, "T"))</f>
        <v>5</v>
      </c>
      <c r="J35" s="104" t="str">
        <f>IF(RTD("cqg.rtd", ,"ContractData", I32, "Bid",, "T")="","",TEXT(RTD("cqg.rtd", ,"ContractData", I32, "Bid",, "T"),"#.000")&amp;" B")</f>
        <v>77.275 B</v>
      </c>
      <c r="K35" s="103">
        <f>IF(RTD("cqg.rtd", ,"ContractData", K32, "MT_LastBidVolume",, "T")="","",RTD("cqg.rtd", ,"ContractData", K32, "MT_LastBidVolume",, "T"))</f>
        <v>2</v>
      </c>
      <c r="L35" s="104" t="str">
        <f>IF(RTD("cqg.rtd", ,"ContractData", K32, "Bid",, "T")="","",TEXT(RTD("cqg.rtd", ,"ContractData", K32, "Bid",, "T"),"#.000")&amp;" B")</f>
        <v>84.450 B</v>
      </c>
      <c r="M35" s="103">
        <f>IF(RTD("cqg.rtd", ,"ContractData", M32, "MT_LastBidVolume",, "T")="","",RTD("cqg.rtd", ,"ContractData", M32, "MT_LastBidVolume",, "T"))</f>
        <v>6</v>
      </c>
      <c r="N35" s="104" t="str">
        <f>IF(RTD("cqg.rtd", ,"ContractData", M32, "Bid",, "T")="","",TEXT(RTD("cqg.rtd", ,"ContractData", M32, "Bid",, "T"),"#.000")&amp;" B")</f>
        <v>85.175 B</v>
      </c>
      <c r="O35" s="105"/>
      <c r="P35" s="103">
        <f>IF(RTD("cqg.rtd", ,"ContractData", P32, "MT_LastBidVolume",, "T")="","",RTD("cqg.rtd", ,"ContractData", P32, "MT_LastBidVolume",, "T"))</f>
        <v>2</v>
      </c>
      <c r="Q35" s="104" t="str">
        <f>IF(RTD("cqg.rtd", ,"ContractData", P32, "Bid",, "T")="","",TEXT(RTD("cqg.rtd", ,"ContractData", P32, "Bid",, "T"),"#.000")&amp;" B")</f>
        <v>84.000 B</v>
      </c>
      <c r="R35" s="103">
        <f>IF(RTD("cqg.rtd", ,"ContractData", R32, "MT_LastBidVolume",, "T")="","",RTD("cqg.rtd", ,"ContractData", R32, "MT_LastBidVolume",, "T"))</f>
        <v>2</v>
      </c>
      <c r="S35" s="104" t="str">
        <f>IF(RTD("cqg.rtd", ,"ContractData", R32, "Bid",, "T")="","",TEXT(RTD("cqg.rtd", ,"ContractData", R32, "Bid",, "T"),"#.000")&amp;" B")</f>
        <v>68.575 B</v>
      </c>
      <c r="T35" s="103">
        <f>IF(RTD("cqg.rtd", ,"ContractData", T32, "MT_LastBidVolume",, "T")="","",RTD("cqg.rtd", ,"ContractData", T32, "MT_LastBidVolume",, "T"))</f>
        <v>1</v>
      </c>
      <c r="U35" s="104" t="str">
        <f>IF(RTD("cqg.rtd", ,"ContractData", T32, "Bid",, "T")="","",TEXT(RTD("cqg.rtd", ,"ContractData", T32, "Bid",, "T"),"#.000")&amp;" B")</f>
        <v>62.325 B</v>
      </c>
      <c r="V35" s="158"/>
      <c r="W35" s="163" t="str">
        <f>GLE!D15</f>
        <v>GLES1J19</v>
      </c>
      <c r="X35" s="163"/>
      <c r="Y35" s="106">
        <f>RTD("cqg.rtd", ,"ContractData",W35, "OPen",, "T")</f>
        <v>8</v>
      </c>
      <c r="Z35" s="146">
        <f>RTD("cqg.rtd", ,"ContractData",W35, "High",, "T")</f>
        <v>8.1750000000000007</v>
      </c>
      <c r="AA35" s="146"/>
      <c r="AB35" s="146">
        <f>RTD("cqg.rtd", ,"ContractData",W35, "Low",, "T")</f>
        <v>7.9249999999999998</v>
      </c>
      <c r="AC35" s="146"/>
      <c r="AD35" s="146">
        <f>RTD("cqg.rtd", ,"ContractData",W35, "Close",, "T")</f>
        <v>8.125</v>
      </c>
      <c r="AE35" s="146"/>
      <c r="AF35" s="146">
        <f>RTD("cqg.rtd", ,"ContractData",W35, "NetLastTrade",, "T")</f>
        <v>9.9999999999999645E-2</v>
      </c>
      <c r="AG35" s="146"/>
      <c r="AH35" s="146">
        <f>IFERROR(AD35-RTD("cqg.rtd",,"ContractData",W35,"Y_Settlement",,"T"),"")</f>
        <v>9.9999999999999645E-2</v>
      </c>
      <c r="AI35" s="146"/>
      <c r="AJ35" s="169">
        <f>RTD("cqg.rtd", ,"ContractData",W35, "T_CVol",, "T")</f>
        <v>1440</v>
      </c>
      <c r="AK35" s="169"/>
      <c r="AL35" s="127"/>
      <c r="AM35" s="127"/>
      <c r="AN35" s="117"/>
      <c r="AO35" s="116">
        <f>RTD("cqg.rtd", ,"ContractData",AQ35, "T_CVol",, "T")</f>
        <v>2272</v>
      </c>
      <c r="AP35" s="118"/>
      <c r="AQ35" s="116" t="str">
        <f>GF!Q2</f>
        <v>GFF19</v>
      </c>
      <c r="AR35" s="116">
        <f>RTD("cqg.rtd", ,"ContractData",AT35, "T_CVol",, "T")</f>
        <v>10124</v>
      </c>
      <c r="AS35" s="116"/>
      <c r="AT35" s="99" t="str">
        <f>GLE!Q2</f>
        <v>GLEZ18</v>
      </c>
      <c r="AU35" s="99">
        <f>RTD("cqg.rtd", ,"ContractData",AW35, "T_CVol",, "T")</f>
        <v>14286</v>
      </c>
      <c r="AV35" s="99"/>
      <c r="AW35" s="99" t="str">
        <f>HE!Q2</f>
        <v>HEZ18</v>
      </c>
      <c r="AX35" s="99"/>
      <c r="AY35" s="99"/>
      <c r="BB35" s="101"/>
    </row>
    <row r="36" spans="2:54" s="100" customFormat="1" ht="15" customHeight="1" x14ac:dyDescent="0.2">
      <c r="B36" s="125" t="str">
        <f>IF(RTD("cqg.rtd", ,"ContractData", B32, "Close",, "T")="","",TEXT(RTD("cqg.rtd", ,"ContractData", B32, "Close",, "T"),"#.000")&amp;" "&amp;"L")</f>
        <v>61.025 L</v>
      </c>
      <c r="C36" s="125"/>
      <c r="D36" s="107"/>
      <c r="E36" s="125" t="str">
        <f>IF(RTD("cqg.rtd", ,"ContractData", E32, "Close",, "T")="","",TEXT(RTD("cqg.rtd", ,"ContractData", E32, "Close",, "T"),"#.000")&amp;" "&amp;"L")</f>
        <v>68.425 L</v>
      </c>
      <c r="F36" s="125"/>
      <c r="G36" s="125" t="str">
        <f>IF(RTD("cqg.rtd", ,"ContractData", G32, "Close",, "T")="","",TEXT(RTD("cqg.rtd", ,"ContractData", G32, "Close",, "T"),"#.000")&amp;" "&amp;"L")</f>
        <v>72.775 L</v>
      </c>
      <c r="H36" s="125"/>
      <c r="I36" s="125" t="str">
        <f>IF(RTD("cqg.rtd", ,"ContractData", I32, "Close",, "T")="","",TEXT(RTD("cqg.rtd", ,"ContractData", I32, "Close",, "T"),"#.000")&amp;" "&amp;"L")</f>
        <v>77.275 L</v>
      </c>
      <c r="J36" s="125"/>
      <c r="K36" s="125" t="str">
        <f>IF(RTD("cqg.rtd", ,"ContractData", K32, "Close",, "T")="","",TEXT(RTD("cqg.rtd", ,"ContractData", K32, "Close",, "T"),"#.000")&amp;" "&amp;"L")</f>
        <v>84.500 L</v>
      </c>
      <c r="L36" s="125"/>
      <c r="M36" s="125" t="str">
        <f>IF(RTD("cqg.rtd", ,"ContractData", M32, "Close",, "T")="","",TEXT(RTD("cqg.rtd", ,"ContractData", M32, "Close",, "T"),"#.000")&amp;" "&amp;"L")</f>
        <v>85.175 L</v>
      </c>
      <c r="N36" s="125"/>
      <c r="O36" s="84"/>
      <c r="P36" s="125" t="str">
        <f>IF(RTD("cqg.rtd", ,"ContractData", P32, "Close",, "T")="","",TEXT(RTD("cqg.rtd", ,"ContractData", P32, "Close",, "T"),"#.000")&amp;" "&amp;"L")</f>
        <v>84.100 L</v>
      </c>
      <c r="Q36" s="125"/>
      <c r="R36" s="125" t="str">
        <f>IF(RTD("cqg.rtd", ,"ContractData", R32, "Close",, "T")="","",TEXT(RTD("cqg.rtd", ,"ContractData", R32, "Close",, "T"),"#.000")&amp;" "&amp;"L")</f>
        <v>68.575 L</v>
      </c>
      <c r="S36" s="125"/>
      <c r="T36" s="125" t="str">
        <f>IF(RTD("cqg.rtd", ,"ContractData", T32, "Close",, "T")="","",TEXT(RTD("cqg.rtd", ,"ContractData", T32, "Close",, "T"),"#.000")&amp;" "&amp;"L")</f>
        <v>62.325 L</v>
      </c>
      <c r="U36" s="125"/>
      <c r="V36" s="158"/>
      <c r="W36" s="163" t="str">
        <f>GLE!D16</f>
        <v>GLES1M19</v>
      </c>
      <c r="X36" s="163"/>
      <c r="Y36" s="106">
        <f>RTD("cqg.rtd", ,"ContractData",W36, "OPen",, "T")</f>
        <v>1.6500000000000001</v>
      </c>
      <c r="Z36" s="146">
        <f>RTD("cqg.rtd", ,"ContractData",W36, "High",, "T")</f>
        <v>1.9750000000000001</v>
      </c>
      <c r="AA36" s="146"/>
      <c r="AB36" s="146">
        <f>RTD("cqg.rtd", ,"ContractData",W36, "Low",, "T")</f>
        <v>1.6500000000000001</v>
      </c>
      <c r="AC36" s="146"/>
      <c r="AD36" s="146">
        <f>RTD("cqg.rtd", ,"ContractData",W36, "Close",, "T")</f>
        <v>1.85</v>
      </c>
      <c r="AE36" s="146"/>
      <c r="AF36" s="146">
        <f>RTD("cqg.rtd", ,"ContractData",W36, "NetLastTrade",, "T")</f>
        <v>0.22499999999999987</v>
      </c>
      <c r="AG36" s="146"/>
      <c r="AH36" s="146">
        <f>IFERROR(AD36-RTD("cqg.rtd",,"ContractData",W36,"Y_Settlement",,"T"),"")</f>
        <v>0.19999999999999996</v>
      </c>
      <c r="AI36" s="146"/>
      <c r="AJ36" s="169">
        <f>RTD("cqg.rtd", ,"ContractData",W36, "T_CVol",, "T")</f>
        <v>434</v>
      </c>
      <c r="AK36" s="169"/>
      <c r="AL36" s="113"/>
      <c r="AM36" s="119"/>
      <c r="AN36" s="117"/>
      <c r="AO36" s="116">
        <f>RTD("cqg.rtd", ,"ContractData",AQ36, "T_CVol",, "T")</f>
        <v>852</v>
      </c>
      <c r="AP36" s="116"/>
      <c r="AQ36" s="116" t="str">
        <f>GF!Q3</f>
        <v>GFH19</v>
      </c>
      <c r="AR36" s="116">
        <f>RTD("cqg.rtd", ,"ContractData",AT36, "T_CVol",, "T")</f>
        <v>12105</v>
      </c>
      <c r="AS36" s="116"/>
      <c r="AT36" s="99" t="str">
        <f>GLE!Q3</f>
        <v>GLEG19</v>
      </c>
      <c r="AU36" s="99">
        <f>RTD("cqg.rtd", ,"ContractData",AW36, "T_CVol",, "T")</f>
        <v>22153</v>
      </c>
      <c r="AV36" s="99"/>
      <c r="AW36" s="99" t="str">
        <f>HE!Q3</f>
        <v>HEG19</v>
      </c>
      <c r="AX36" s="99"/>
      <c r="AY36" s="99"/>
      <c r="BB36" s="101"/>
    </row>
    <row r="37" spans="2:54" ht="15" customHeight="1" x14ac:dyDescent="0.3">
      <c r="B37" s="54"/>
      <c r="C37" s="55"/>
      <c r="D37" s="12"/>
      <c r="E37" s="56"/>
      <c r="F37" s="55"/>
      <c r="G37" s="56"/>
      <c r="H37" s="55"/>
      <c r="I37" s="56"/>
      <c r="J37" s="55"/>
      <c r="K37" s="56"/>
      <c r="L37" s="55"/>
      <c r="M37" s="56"/>
      <c r="N37" s="55"/>
      <c r="O37" s="53"/>
      <c r="P37" s="56"/>
      <c r="Q37" s="55"/>
      <c r="R37" s="56"/>
      <c r="S37" s="55"/>
      <c r="T37" s="56"/>
      <c r="U37" s="57"/>
      <c r="V37" s="158"/>
      <c r="W37" s="164" t="str">
        <f>GLE!D17</f>
        <v>GLES1Q19</v>
      </c>
      <c r="X37" s="164"/>
      <c r="Y37" s="77">
        <f>RTD("cqg.rtd", ,"ContractData",W37, "OPen",, "T")</f>
        <v>-1.4750000000000001</v>
      </c>
      <c r="Z37" s="159">
        <f>RTD("cqg.rtd", ,"ContractData",W37, "High",, "T")</f>
        <v>-1.4000000000000001</v>
      </c>
      <c r="AA37" s="159"/>
      <c r="AB37" s="159">
        <f>RTD("cqg.rtd", ,"ContractData",W37, "Low",, "T")</f>
        <v>-1.5</v>
      </c>
      <c r="AC37" s="159"/>
      <c r="AD37" s="159">
        <f>RTD("cqg.rtd", ,"ContractData",W37, "Close",, "T")</f>
        <v>-1.4000000000000001</v>
      </c>
      <c r="AE37" s="159"/>
      <c r="AF37" s="159">
        <f>RTD("cqg.rtd", ,"ContractData",W37, "NetLastTrade",, "T")</f>
        <v>9.9999999999999867E-2</v>
      </c>
      <c r="AG37" s="159"/>
      <c r="AH37" s="159">
        <f>IFERROR(AD37-RTD("cqg.rtd",,"ContractData",W37,"Y_Settlement",,"T"),"")</f>
        <v>9.9999999999999867E-2</v>
      </c>
      <c r="AI37" s="159"/>
      <c r="AJ37" s="168">
        <f>RTD("cqg.rtd", ,"ContractData",W37, "T_CVol",, "T")</f>
        <v>60</v>
      </c>
      <c r="AK37" s="168"/>
      <c r="AL37" s="120"/>
      <c r="AM37" s="121"/>
      <c r="AN37" s="122"/>
      <c r="AO37" s="109">
        <f>RTD("cqg.rtd", ,"ContractData",AQ37, "T_CVol",, "T")</f>
        <v>238</v>
      </c>
      <c r="AP37" s="109"/>
      <c r="AQ37" s="109" t="str">
        <f>GF!Q4</f>
        <v>GFJ19</v>
      </c>
      <c r="AR37" s="109">
        <f>RTD("cqg.rtd", ,"ContractData",AT37, "T_CVol",, "T")</f>
        <v>5600</v>
      </c>
      <c r="AS37" s="109"/>
      <c r="AT37" s="85" t="str">
        <f>GLE!Q4</f>
        <v>GLEJ19</v>
      </c>
      <c r="AU37" s="85">
        <f>RTD("cqg.rtd", ,"ContractData",AW37, "T_CVol",, "T")</f>
        <v>9954</v>
      </c>
      <c r="AW37" s="85" t="str">
        <f>HE!Q4</f>
        <v>HEJ19</v>
      </c>
    </row>
    <row r="38" spans="2:54" ht="15" customHeight="1" x14ac:dyDescent="0.3">
      <c r="B38" s="58"/>
      <c r="C38" s="59"/>
      <c r="D38" s="12"/>
      <c r="E38" s="59"/>
      <c r="F38" s="59"/>
      <c r="G38" s="59"/>
      <c r="H38" s="59"/>
      <c r="I38" s="60"/>
      <c r="J38" s="60"/>
      <c r="K38" s="60"/>
      <c r="L38" s="60"/>
      <c r="M38" s="60"/>
      <c r="N38" s="60"/>
      <c r="O38" s="53"/>
      <c r="P38" s="60"/>
      <c r="Q38" s="60"/>
      <c r="R38" s="60"/>
      <c r="S38" s="60"/>
      <c r="T38" s="60"/>
      <c r="U38" s="61"/>
      <c r="V38" s="158"/>
      <c r="W38" s="164" t="str">
        <f>GLE!D18</f>
        <v>GLES1V19</v>
      </c>
      <c r="X38" s="164"/>
      <c r="Y38" s="77">
        <f>RTD("cqg.rtd", ,"ContractData",W38, "OPen",, "T")</f>
        <v>-2</v>
      </c>
      <c r="Z38" s="159">
        <f>RTD("cqg.rtd", ,"ContractData",W38, "High",, "T")</f>
        <v>-2</v>
      </c>
      <c r="AA38" s="159"/>
      <c r="AB38" s="159">
        <f>RTD("cqg.rtd", ,"ContractData",W38, "Low",, "T")</f>
        <v>-2.0499999999999998</v>
      </c>
      <c r="AC38" s="159"/>
      <c r="AD38" s="159">
        <f>RTD("cqg.rtd", ,"ContractData",W38, "Close",, "T")</f>
        <v>-2</v>
      </c>
      <c r="AE38" s="159"/>
      <c r="AF38" s="159">
        <f>RTD("cqg.rtd", ,"ContractData",W38, "NetLastTrade",, "T")</f>
        <v>0.35000000000000009</v>
      </c>
      <c r="AG38" s="159"/>
      <c r="AH38" s="159">
        <f>IFERROR(AD38-RTD("cqg.rtd",,"ContractData",W38,"Y_Settlement",,"T"),"")</f>
        <v>0.35000000000000009</v>
      </c>
      <c r="AI38" s="159"/>
      <c r="AJ38" s="168">
        <f>RTD("cqg.rtd", ,"ContractData",W38, "T_CVol",, "T")</f>
        <v>5</v>
      </c>
      <c r="AK38" s="168"/>
      <c r="AL38" s="120"/>
      <c r="AM38" s="121"/>
      <c r="AN38" s="122"/>
      <c r="AO38" s="109">
        <f>RTD("cqg.rtd", ,"ContractData",AQ38, "T_CVol",, "T")</f>
        <v>105</v>
      </c>
      <c r="AP38" s="109"/>
      <c r="AQ38" s="109" t="str">
        <f>GF!Q5</f>
        <v>GFK19</v>
      </c>
      <c r="AR38" s="109">
        <f>RTD("cqg.rtd", ,"ContractData",AT38, "T_CVol",, "T")</f>
        <v>3860</v>
      </c>
      <c r="AS38" s="109"/>
      <c r="AT38" s="85" t="str">
        <f>GLE!Q5</f>
        <v>GLEM19</v>
      </c>
      <c r="AU38" s="85">
        <f>RTD("cqg.rtd", ,"ContractData",AW38, "T_CVol",, "T")</f>
        <v>103</v>
      </c>
      <c r="AW38" s="85" t="str">
        <f>HE!Q5</f>
        <v>HEK19</v>
      </c>
    </row>
    <row r="39" spans="2:54" ht="15" customHeight="1" x14ac:dyDescent="0.3">
      <c r="B39" s="20"/>
      <c r="C39" s="9"/>
      <c r="D39" s="9"/>
      <c r="E39" s="9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44"/>
      <c r="U39" s="45"/>
      <c r="V39" s="158"/>
      <c r="W39" s="164" t="str">
        <f>GLE!D19</f>
        <v>GLES1Z19</v>
      </c>
      <c r="X39" s="164"/>
      <c r="Y39" s="77" t="str">
        <f>RTD("cqg.rtd", ,"ContractData",W39, "OPen",, "T")</f>
        <v/>
      </c>
      <c r="Z39" s="159" t="str">
        <f>RTD("cqg.rtd", ,"ContractData",W39, "High",, "T")</f>
        <v/>
      </c>
      <c r="AA39" s="159"/>
      <c r="AB39" s="159" t="str">
        <f>RTD("cqg.rtd", ,"ContractData",W39, "Low",, "T")</f>
        <v/>
      </c>
      <c r="AC39" s="159"/>
      <c r="AD39" s="159">
        <f>RTD("cqg.rtd", ,"ContractData",W39, "Close",, "T")</f>
        <v>-1.95</v>
      </c>
      <c r="AE39" s="159"/>
      <c r="AF39" s="159">
        <f>RTD("cqg.rtd", ,"ContractData",W39, "NetLastTrade",, "T")</f>
        <v>-0.20000000000000018</v>
      </c>
      <c r="AG39" s="159"/>
      <c r="AH39" s="159">
        <f>IFERROR(AD39-RTD("cqg.rtd",,"ContractData",W39,"Y_Settlement",,"T"),"")</f>
        <v>-0.25</v>
      </c>
      <c r="AI39" s="159"/>
      <c r="AJ39" s="168">
        <f>RTD("cqg.rtd", ,"ContractData",W39, "T_CVol",, "T")</f>
        <v>0</v>
      </c>
      <c r="AK39" s="168"/>
      <c r="AL39" s="128"/>
      <c r="AM39" s="128"/>
      <c r="AN39" s="122"/>
      <c r="AO39" s="109">
        <f>RTD("cqg.rtd", ,"ContractData",AQ39, "T_CVol",, "T")</f>
        <v>26</v>
      </c>
      <c r="AP39" s="109"/>
      <c r="AQ39" s="109" t="str">
        <f>GF!Q6</f>
        <v>GFQ19</v>
      </c>
      <c r="AR39" s="109">
        <f>RTD("cqg.rtd", ,"ContractData",AT39, "T_CVol",, "T")</f>
        <v>1171</v>
      </c>
      <c r="AS39" s="109"/>
      <c r="AT39" s="85" t="str">
        <f>GLE!Q6</f>
        <v>GLEQ19</v>
      </c>
      <c r="AU39" s="85">
        <f>RTD("cqg.rtd", ,"ContractData",AW39, "T_CVol",, "T")</f>
        <v>3886</v>
      </c>
      <c r="AW39" s="85" t="str">
        <f>HE!Q6</f>
        <v>HEM19</v>
      </c>
    </row>
    <row r="40" spans="2:54" ht="15" customHeight="1" x14ac:dyDescent="0.3">
      <c r="B40" s="20"/>
      <c r="C40" s="11"/>
      <c r="D40" s="11"/>
      <c r="E40" s="11"/>
      <c r="F40" s="9"/>
      <c r="G40" s="9"/>
      <c r="H40" s="9"/>
      <c r="I40" s="9"/>
      <c r="J40" s="9"/>
      <c r="K40" s="9"/>
      <c r="L40" s="9"/>
      <c r="M40" s="9"/>
      <c r="N40" s="11"/>
      <c r="O40" s="11"/>
      <c r="P40" s="11"/>
      <c r="Q40" s="11"/>
      <c r="R40" s="11"/>
      <c r="S40" s="11"/>
      <c r="T40" s="11"/>
      <c r="U40" s="24"/>
      <c r="V40" s="158"/>
      <c r="W40" s="165" t="str">
        <f>GLE!D20</f>
        <v>GLES1G20</v>
      </c>
      <c r="X40" s="165"/>
      <c r="Y40" s="77" t="str">
        <f>RTD("cqg.rtd", ,"ContractData",W40, "OPen",, "T")</f>
        <v/>
      </c>
      <c r="Z40" s="159" t="str">
        <f>RTD("cqg.rtd", ,"ContractData",W40, "High",, "T")</f>
        <v/>
      </c>
      <c r="AA40" s="159"/>
      <c r="AB40" s="159" t="str">
        <f>RTD("cqg.rtd", ,"ContractData",W40, "Low",, "T")</f>
        <v/>
      </c>
      <c r="AC40" s="159"/>
      <c r="AD40" s="159">
        <f>RTD("cqg.rtd", ,"ContractData",W40, "Close",, "T")</f>
        <v>-1.85</v>
      </c>
      <c r="AE40" s="159"/>
      <c r="AF40" s="159">
        <f>RTD("cqg.rtd", ,"ContractData",W40, "NetLastTrade",, "T")</f>
        <v>0</v>
      </c>
      <c r="AG40" s="159"/>
      <c r="AH40" s="159">
        <f>IFERROR(AD40-RTD("cqg.rtd",,"ContractData",W40,"Y_Settlement",,"T"),"")</f>
        <v>-0.27500000000000013</v>
      </c>
      <c r="AI40" s="159"/>
      <c r="AJ40" s="168">
        <f>RTD("cqg.rtd", ,"ContractData",W40, "T_CVol",, "T")</f>
        <v>0</v>
      </c>
      <c r="AK40" s="168"/>
      <c r="AL40" s="123"/>
      <c r="AM40" s="123"/>
      <c r="AN40" s="122"/>
      <c r="AO40" s="109">
        <f>RTD("cqg.rtd", ,"ContractData",AQ40, "T_CVol",, "T")</f>
        <v>4</v>
      </c>
      <c r="AP40" s="109"/>
      <c r="AQ40" s="109" t="str">
        <f>GF!Q7</f>
        <v>GFU19</v>
      </c>
      <c r="AR40" s="109">
        <f>RTD("cqg.rtd", ,"ContractData",AT40, "T_CVol",, "T")</f>
        <v>118</v>
      </c>
      <c r="AS40" s="109"/>
      <c r="AT40" s="85" t="str">
        <f>GLE!Q7</f>
        <v>GLEV19</v>
      </c>
      <c r="AU40" s="85">
        <f>RTD("cqg.rtd", ,"ContractData",AW40, "T_CVol",, "T")</f>
        <v>1668</v>
      </c>
      <c r="AW40" s="85" t="str">
        <f>HE!Q7</f>
        <v>HEN19</v>
      </c>
    </row>
    <row r="41" spans="2:54" ht="15" customHeight="1" x14ac:dyDescent="0.3">
      <c r="B41" s="20"/>
      <c r="C41" s="11"/>
      <c r="D41" s="11"/>
      <c r="E41" s="11"/>
      <c r="F41" s="9"/>
      <c r="G41" s="9"/>
      <c r="H41" s="9"/>
      <c r="I41" s="9"/>
      <c r="J41" s="9"/>
      <c r="K41" s="9"/>
      <c r="L41" s="9"/>
      <c r="M41" s="9"/>
      <c r="N41" s="11"/>
      <c r="O41" s="11"/>
      <c r="P41" s="11"/>
      <c r="Q41" s="11"/>
      <c r="R41" s="11"/>
      <c r="S41" s="11"/>
      <c r="T41" s="11"/>
      <c r="U41" s="24"/>
      <c r="V41" s="160" t="s">
        <v>26</v>
      </c>
      <c r="W41" s="174" t="str">
        <f>GF!D13</f>
        <v>GFS1F19</v>
      </c>
      <c r="X41" s="175"/>
      <c r="Y41" s="79">
        <f>RTD("cqg.rtd", ,"ContractData",W41, "OPen",, "T")</f>
        <v>2.75</v>
      </c>
      <c r="Z41" s="176">
        <f>RTD("cqg.rtd", ,"ContractData",W41, "High",, "T")</f>
        <v>2.875</v>
      </c>
      <c r="AA41" s="177"/>
      <c r="AB41" s="176">
        <f>RTD("cqg.rtd", ,"ContractData",W41, "Low",, "T")</f>
        <v>2.5500000000000003</v>
      </c>
      <c r="AC41" s="177"/>
      <c r="AD41" s="176">
        <f>RTD("cqg.rtd", ,"ContractData",W41, "Close",, "T")</f>
        <v>2.5750000000000002</v>
      </c>
      <c r="AE41" s="177"/>
      <c r="AF41" s="176">
        <f>RTD("cqg.rtd", ,"ContractData",W41, "NetLastTrade",, "T")</f>
        <v>2.4999999999999911E-2</v>
      </c>
      <c r="AG41" s="177"/>
      <c r="AH41" s="176">
        <f>IFERROR(AD41-RTD("cqg.rtd",,"ContractData",W41,"Y_Settlement",,"T"),"")</f>
        <v>2.4999999999999911E-2</v>
      </c>
      <c r="AI41" s="177"/>
      <c r="AJ41" s="178">
        <f>RTD("cqg.rtd", ,"ContractData",W41, "T_CVol",, "T")</f>
        <v>315</v>
      </c>
      <c r="AK41" s="179"/>
      <c r="AL41" s="123"/>
      <c r="AM41" s="123"/>
      <c r="AN41" s="122"/>
      <c r="AO41" s="109">
        <f>RTD("cqg.rtd", ,"ContractData",AQ41, "T_CVol",, "T")</f>
        <v>0</v>
      </c>
      <c r="AP41" s="109"/>
      <c r="AQ41" s="109" t="str">
        <f>GF!Q8</f>
        <v>GFV19</v>
      </c>
      <c r="AR41" s="109">
        <f>RTD("cqg.rtd", ,"ContractData",AT41, "T_CVol",, "T")</f>
        <v>10</v>
      </c>
      <c r="AS41" s="109"/>
      <c r="AT41" s="85" t="str">
        <f>GLE!Q8</f>
        <v>GLEZ19</v>
      </c>
      <c r="AU41" s="85">
        <f>RTD("cqg.rtd", ,"ContractData",AW41, "T_CVol",, "T")</f>
        <v>493</v>
      </c>
      <c r="AW41" s="85" t="str">
        <f>HE!Q8</f>
        <v>HEQ19</v>
      </c>
    </row>
    <row r="42" spans="2:54" ht="15" customHeight="1" x14ac:dyDescent="0.3">
      <c r="B42" s="54"/>
      <c r="C42" s="55"/>
      <c r="D42" s="12"/>
      <c r="E42" s="56"/>
      <c r="F42" s="55"/>
      <c r="G42" s="56"/>
      <c r="H42" s="55"/>
      <c r="I42" s="56"/>
      <c r="J42" s="55"/>
      <c r="K42" s="56"/>
      <c r="L42" s="55"/>
      <c r="M42" s="56"/>
      <c r="N42" s="55"/>
      <c r="O42" s="53"/>
      <c r="P42" s="56"/>
      <c r="Q42" s="55"/>
      <c r="R42" s="56"/>
      <c r="S42" s="55"/>
      <c r="T42" s="56"/>
      <c r="U42" s="57"/>
      <c r="V42" s="161"/>
      <c r="W42" s="166" t="str">
        <f>GF!D14</f>
        <v>GFS1H19</v>
      </c>
      <c r="X42" s="167"/>
      <c r="Y42" s="76">
        <f>RTD("cqg.rtd", ,"ContractData",W42, "OPen",, "T")</f>
        <v>-0.42499999999999999</v>
      </c>
      <c r="Z42" s="170">
        <f>RTD("cqg.rtd", ,"ContractData",W42, "High",, "T")</f>
        <v>-0.35000000000000003</v>
      </c>
      <c r="AA42" s="171"/>
      <c r="AB42" s="170">
        <f>RTD("cqg.rtd", ,"ContractData",W42, "Low",, "T")</f>
        <v>-0.42499999999999999</v>
      </c>
      <c r="AC42" s="171"/>
      <c r="AD42" s="170">
        <f>RTD("cqg.rtd", ,"ContractData",W42, "Close",, "T")</f>
        <v>-0.375</v>
      </c>
      <c r="AE42" s="171"/>
      <c r="AF42" s="170">
        <f>RTD("cqg.rtd", ,"ContractData",W42, "NetLastTrade",, "T")</f>
        <v>-4.9999999999999989E-2</v>
      </c>
      <c r="AG42" s="171"/>
      <c r="AH42" s="170">
        <f>IFERROR(AD42-RTD("cqg.rtd",,"ContractData",W42,"Y_Settlement",,"T"),"")</f>
        <v>-2.4999999999999967E-2</v>
      </c>
      <c r="AI42" s="171"/>
      <c r="AJ42" s="172">
        <f>RTD("cqg.rtd", ,"ContractData",W42, "T_CVol",, "T")</f>
        <v>97</v>
      </c>
      <c r="AK42" s="173"/>
      <c r="AL42" s="123"/>
      <c r="AM42" s="123"/>
      <c r="AN42" s="122"/>
      <c r="AO42" s="109">
        <f>RTD("cqg.rtd", ,"ContractData",AQ42, "T_CVol",, "T")</f>
        <v>0</v>
      </c>
      <c r="AP42" s="109"/>
      <c r="AQ42" s="109" t="str">
        <f>GF!Q9</f>
        <v>GFX19</v>
      </c>
      <c r="AR42" s="109">
        <f>RTD("cqg.rtd", ,"ContractData",AT42, "T_CVol",, "T")</f>
        <v>1</v>
      </c>
      <c r="AS42" s="109"/>
      <c r="AT42" s="85" t="str">
        <f>GLE!Q9</f>
        <v>GLEG20</v>
      </c>
      <c r="AU42" s="85">
        <f>RTD("cqg.rtd", ,"ContractData",AW42, "T_CVol",, "T")</f>
        <v>174</v>
      </c>
      <c r="AW42" s="85" t="str">
        <f>HE!Q9</f>
        <v>HEV19</v>
      </c>
    </row>
    <row r="43" spans="2:54" ht="15" customHeight="1" x14ac:dyDescent="0.3">
      <c r="B43" s="58"/>
      <c r="C43" s="59"/>
      <c r="D43" s="12"/>
      <c r="E43" s="59"/>
      <c r="F43" s="59"/>
      <c r="G43" s="59"/>
      <c r="H43" s="59"/>
      <c r="I43" s="60"/>
      <c r="J43" s="60"/>
      <c r="K43" s="60"/>
      <c r="L43" s="60"/>
      <c r="M43" s="60"/>
      <c r="N43" s="60"/>
      <c r="O43" s="53"/>
      <c r="P43" s="60"/>
      <c r="Q43" s="60"/>
      <c r="R43" s="60"/>
      <c r="S43" s="60"/>
      <c r="T43" s="60"/>
      <c r="U43" s="61"/>
      <c r="V43" s="161"/>
      <c r="W43" s="166" t="str">
        <f>GF!D15</f>
        <v>GFS1J19</v>
      </c>
      <c r="X43" s="167"/>
      <c r="Y43" s="76">
        <f>RTD("cqg.rtd", ,"ContractData",W43, "OPen",, "T")</f>
        <v>-0.15</v>
      </c>
      <c r="Z43" s="170">
        <f>RTD("cqg.rtd", ,"ContractData",W43, "High",, "T")</f>
        <v>-7.4999999999999997E-2</v>
      </c>
      <c r="AA43" s="171"/>
      <c r="AB43" s="170">
        <f>RTD("cqg.rtd", ,"ContractData",W43, "Low",, "T")</f>
        <v>-0.15</v>
      </c>
      <c r="AC43" s="171"/>
      <c r="AD43" s="170">
        <f>RTD("cqg.rtd", ,"ContractData",W43, "Close",, "T")</f>
        <v>-0.125</v>
      </c>
      <c r="AE43" s="171"/>
      <c r="AF43" s="170">
        <f>RTD("cqg.rtd", ,"ContractData",W43, "NetLastTrade",, "T")</f>
        <v>4.9999999999999989E-2</v>
      </c>
      <c r="AG43" s="171"/>
      <c r="AH43" s="170">
        <f>IFERROR(AD43-RTD("cqg.rtd",,"ContractData",W43,"Y_Settlement",,"T"),"")</f>
        <v>2.4999999999999994E-2</v>
      </c>
      <c r="AI43" s="171"/>
      <c r="AJ43" s="172">
        <f>RTD("cqg.rtd", ,"ContractData",W43, "T_CVol",, "T")</f>
        <v>26</v>
      </c>
      <c r="AK43" s="173"/>
      <c r="AL43" s="124"/>
      <c r="AM43" s="124"/>
      <c r="AN43" s="122"/>
      <c r="AO43" s="109">
        <f>RTD("cqg.rtd", ,"ContractData",AQ43, "T_CVol",, "T")</f>
        <v>0</v>
      </c>
      <c r="AP43" s="109"/>
      <c r="AQ43" s="109" t="str">
        <f>GF!Q10</f>
        <v>GFF20</v>
      </c>
      <c r="AR43" s="109">
        <f>RTD("cqg.rtd", ,"ContractData",AT43, "T_CVol",, "T")</f>
        <v>0</v>
      </c>
      <c r="AS43" s="109"/>
      <c r="AT43" s="85" t="str">
        <f>GLE!Q10</f>
        <v>GLEJ20</v>
      </c>
      <c r="AU43" s="85">
        <f>RTD("cqg.rtd", ,"ContractData",AW43, "T_CVol",, "T")</f>
        <v>69</v>
      </c>
      <c r="AW43" s="85" t="str">
        <f>HE!Q10</f>
        <v>HEZ19</v>
      </c>
    </row>
    <row r="44" spans="2:54" ht="15" customHeight="1" x14ac:dyDescent="0.3">
      <c r="B44" s="58"/>
      <c r="C44" s="59"/>
      <c r="D44" s="12"/>
      <c r="E44" s="59"/>
      <c r="F44" s="59"/>
      <c r="G44" s="59"/>
      <c r="H44" s="59"/>
      <c r="I44" s="14"/>
      <c r="J44" s="14"/>
      <c r="K44" s="14"/>
      <c r="L44" s="14"/>
      <c r="M44" s="14"/>
      <c r="N44" s="14"/>
      <c r="O44" s="53"/>
      <c r="P44" s="14"/>
      <c r="Q44" s="14"/>
      <c r="R44" s="14"/>
      <c r="S44" s="14"/>
      <c r="T44" s="14"/>
      <c r="U44" s="62"/>
      <c r="V44" s="161"/>
      <c r="W44" s="166" t="str">
        <f>GF!D16</f>
        <v>GFS1K19</v>
      </c>
      <c r="X44" s="167"/>
      <c r="Y44" s="76">
        <f>RTD("cqg.rtd", ,"ContractData",W44, "OPen",, "T")</f>
        <v>-3.9750000000000001</v>
      </c>
      <c r="Z44" s="170">
        <f>RTD("cqg.rtd", ,"ContractData",W44, "High",, "T")</f>
        <v>-3.9750000000000001</v>
      </c>
      <c r="AA44" s="171"/>
      <c r="AB44" s="170">
        <f>RTD("cqg.rtd", ,"ContractData",W44, "Low",, "T")</f>
        <v>-4.0999999999999996</v>
      </c>
      <c r="AC44" s="171"/>
      <c r="AD44" s="170">
        <f>RTD("cqg.rtd", ,"ContractData",W44, "Close",, "T")</f>
        <v>-4.125</v>
      </c>
      <c r="AE44" s="171"/>
      <c r="AF44" s="170">
        <f>RTD("cqg.rtd", ,"ContractData",W44, "NetLastTrade",, "T")</f>
        <v>-0.19999999999999973</v>
      </c>
      <c r="AG44" s="171"/>
      <c r="AH44" s="170">
        <f>IFERROR(AD44-RTD("cqg.rtd",,"ContractData",W44,"Y_Settlement",,"T"),"")</f>
        <v>-0.22500000000000009</v>
      </c>
      <c r="AI44" s="171"/>
      <c r="AJ44" s="172">
        <f>RTD("cqg.rtd", ,"ContractData",W44, "T_CVol",, "T")</f>
        <v>3</v>
      </c>
      <c r="AK44" s="173"/>
      <c r="AL44" s="92"/>
      <c r="AM44" s="92"/>
      <c r="AN44" s="90"/>
      <c r="AU44" s="85" t="str">
        <f>RTD("cqg.rtd", ,"ContractData",AW44, "T_CVol",, "T")</f>
        <v>768: Current Message -&gt; Invalid expression.</v>
      </c>
      <c r="AW44" s="85">
        <f>HE!Q11</f>
        <v>0</v>
      </c>
    </row>
    <row r="45" spans="2:54" ht="15" customHeight="1" x14ac:dyDescent="0.3">
      <c r="B45" s="54"/>
      <c r="C45" s="55"/>
      <c r="D45" s="12"/>
      <c r="E45" s="56"/>
      <c r="F45" s="55"/>
      <c r="G45" s="56"/>
      <c r="H45" s="55"/>
      <c r="I45" s="56"/>
      <c r="J45" s="55"/>
      <c r="K45" s="56"/>
      <c r="L45" s="55"/>
      <c r="M45" s="56"/>
      <c r="N45" s="55"/>
      <c r="O45" s="53"/>
      <c r="P45" s="56"/>
      <c r="Q45" s="55"/>
      <c r="R45" s="56"/>
      <c r="S45" s="55"/>
      <c r="T45" s="56"/>
      <c r="U45" s="57"/>
      <c r="V45" s="161"/>
      <c r="W45" s="166" t="str">
        <f>GF!D17</f>
        <v>GFS1Q19</v>
      </c>
      <c r="X45" s="167"/>
      <c r="Y45" s="76">
        <f>RTD("cqg.rtd", ,"ContractData",W45, "OPen",, "T")</f>
        <v>0.15</v>
      </c>
      <c r="Z45" s="170">
        <f>RTD("cqg.rtd", ,"ContractData",W45, "High",, "T")</f>
        <v>0.15</v>
      </c>
      <c r="AA45" s="171"/>
      <c r="AB45" s="170">
        <f>RTD("cqg.rtd", ,"ContractData",W45, "Low",, "T")</f>
        <v>0.15</v>
      </c>
      <c r="AC45" s="171"/>
      <c r="AD45" s="170">
        <f>RTD("cqg.rtd", ,"ContractData",W45, "Close",, "T")</f>
        <v>0.15</v>
      </c>
      <c r="AE45" s="171"/>
      <c r="AF45" s="170">
        <f>RTD("cqg.rtd", ,"ContractData",W45, "NetLastTrade",, "T")</f>
        <v>-7.5000000000000011E-2</v>
      </c>
      <c r="AG45" s="171"/>
      <c r="AH45" s="170">
        <f>IFERROR(AD45-RTD("cqg.rtd",,"ContractData",W45,"Y_Settlement",,"T"),"")</f>
        <v>-7.5000000000000011E-2</v>
      </c>
      <c r="AI45" s="171"/>
      <c r="AJ45" s="172">
        <f>RTD("cqg.rtd", ,"ContractData",W45, "T_CVol",, "T")</f>
        <v>1</v>
      </c>
      <c r="AK45" s="173"/>
      <c r="AL45" s="93"/>
      <c r="AM45" s="93"/>
      <c r="AN45" s="90"/>
    </row>
    <row r="46" spans="2:54" ht="15" customHeight="1" x14ac:dyDescent="0.3">
      <c r="B46" s="20"/>
      <c r="C46" s="11"/>
      <c r="D46" s="11"/>
      <c r="E46" s="11"/>
      <c r="F46" s="9"/>
      <c r="G46" s="9"/>
      <c r="H46" s="9"/>
      <c r="I46" s="9"/>
      <c r="J46" s="9"/>
      <c r="K46" s="9"/>
      <c r="L46" s="9"/>
      <c r="M46" s="9"/>
      <c r="N46" s="12"/>
      <c r="O46" s="12"/>
      <c r="P46" s="12"/>
      <c r="Q46" s="12"/>
      <c r="R46" s="12"/>
      <c r="S46" s="12"/>
      <c r="T46" s="12"/>
      <c r="U46" s="13"/>
      <c r="V46" s="161"/>
      <c r="W46" s="166" t="str">
        <f>GF!D18</f>
        <v>GFS1U19</v>
      </c>
      <c r="X46" s="167"/>
      <c r="Y46" s="76" t="str">
        <f>RTD("cqg.rtd", ,"ContractData",W46, "OPen",, "T")</f>
        <v/>
      </c>
      <c r="Z46" s="170" t="str">
        <f>RTD("cqg.rtd", ,"ContractData",W46, "High",, "T")</f>
        <v/>
      </c>
      <c r="AA46" s="171"/>
      <c r="AB46" s="170" t="str">
        <f>RTD("cqg.rtd", ,"ContractData",W46, "Low",, "T")</f>
        <v/>
      </c>
      <c r="AC46" s="171"/>
      <c r="AD46" s="170">
        <f>RTD("cqg.rtd", ,"ContractData",W46, "Close",, "T")</f>
        <v>0.70000000000000007</v>
      </c>
      <c r="AE46" s="171"/>
      <c r="AF46" s="170">
        <f>RTD("cqg.rtd", ,"ContractData",W46, "NetLastTrade",, "T")</f>
        <v>0.25</v>
      </c>
      <c r="AG46" s="171"/>
      <c r="AH46" s="170">
        <f>IFERROR(AD46-RTD("cqg.rtd",,"ContractData",W46,"Y_Settlement",,"T"),"")</f>
        <v>0.55000000000000004</v>
      </c>
      <c r="AI46" s="171"/>
      <c r="AJ46" s="172">
        <f>RTD("cqg.rtd", ,"ContractData",W46, "T_CVol",, "T")</f>
        <v>0</v>
      </c>
      <c r="AK46" s="173"/>
      <c r="AL46" s="93"/>
      <c r="AM46" s="93"/>
      <c r="AN46" s="90"/>
    </row>
    <row r="47" spans="2:54" ht="15" customHeight="1" x14ac:dyDescent="0.3">
      <c r="B47" s="20"/>
      <c r="C47" s="11"/>
      <c r="D47" s="11"/>
      <c r="E47" s="11"/>
      <c r="F47" s="6"/>
      <c r="G47" s="6"/>
      <c r="H47" s="10"/>
      <c r="I47" s="10"/>
      <c r="J47" s="10"/>
      <c r="K47" s="10"/>
      <c r="L47" s="10"/>
      <c r="M47" s="10"/>
      <c r="N47" s="9"/>
      <c r="O47" s="9"/>
      <c r="P47" s="9"/>
      <c r="Q47" s="9"/>
      <c r="R47" s="9"/>
      <c r="S47" s="9"/>
      <c r="T47" s="9"/>
      <c r="U47" s="22"/>
      <c r="V47" s="162"/>
      <c r="W47" s="180" t="str">
        <f>GF!D19</f>
        <v>GFS1V19</v>
      </c>
      <c r="X47" s="181"/>
      <c r="Y47" s="80" t="str">
        <f>RTD("cqg.rtd", ,"ContractData",W47, "OPen",, "T")</f>
        <v/>
      </c>
      <c r="Z47" s="182" t="str">
        <f>RTD("cqg.rtd", ,"ContractData",W47, "High",, "T")</f>
        <v/>
      </c>
      <c r="AA47" s="183"/>
      <c r="AB47" s="182" t="str">
        <f>RTD("cqg.rtd", ,"ContractData",W47, "Low",, "T")</f>
        <v/>
      </c>
      <c r="AC47" s="183"/>
      <c r="AD47" s="182">
        <f>RTD("cqg.rtd", ,"ContractData",W47, "Close",, "T")</f>
        <v>1.55</v>
      </c>
      <c r="AE47" s="183"/>
      <c r="AF47" s="182" t="str">
        <f>RTD("cqg.rtd", ,"ContractData",W47, "NetLastTrade",, "T")</f>
        <v/>
      </c>
      <c r="AG47" s="183"/>
      <c r="AH47" s="182">
        <f>IFERROR(AD47-RTD("cqg.rtd",,"ContractData",W47,"Y_Settlement",,"T"),"")</f>
        <v>0.75</v>
      </c>
      <c r="AI47" s="183"/>
      <c r="AJ47" s="184">
        <f>RTD("cqg.rtd", ,"ContractData",W47, "T_CVol",, "T")</f>
        <v>0</v>
      </c>
      <c r="AK47" s="185"/>
      <c r="AL47" s="91"/>
      <c r="AM47" s="91"/>
      <c r="AN47" s="90"/>
    </row>
    <row r="48" spans="2:54" ht="14.45" customHeight="1" x14ac:dyDescent="0.3">
      <c r="B48" s="40"/>
      <c r="C48" s="41"/>
      <c r="D48" s="41"/>
      <c r="E48" s="41"/>
      <c r="F48" s="51"/>
      <c r="G48" s="51"/>
      <c r="H48" s="52"/>
      <c r="I48" s="52"/>
      <c r="J48" s="52"/>
      <c r="K48" s="52"/>
      <c r="L48" s="52"/>
      <c r="M48" s="52"/>
      <c r="N48" s="42"/>
      <c r="O48" s="42"/>
      <c r="P48" s="42"/>
      <c r="Q48" s="42"/>
      <c r="R48" s="42"/>
      <c r="S48" s="42"/>
      <c r="T48" s="42"/>
      <c r="U48" s="48"/>
      <c r="V48" s="158" t="s">
        <v>27</v>
      </c>
      <c r="W48" s="186" t="str">
        <f>HE!D13</f>
        <v>HES1Z18</v>
      </c>
      <c r="X48" s="187"/>
      <c r="Y48" s="81">
        <f>RTD("cqg.rtd", ,"ContractData",W48, "OPen",, "T")</f>
        <v>-6.8</v>
      </c>
      <c r="Z48" s="192">
        <f>RTD("cqg.rtd", ,"ContractData",W48, "High",, "T")</f>
        <v>-6.7</v>
      </c>
      <c r="AA48" s="192"/>
      <c r="AB48" s="192">
        <f>RTD("cqg.rtd", ,"ContractData",W48, "Low",, "T")</f>
        <v>-7.7750000000000004</v>
      </c>
      <c r="AC48" s="192"/>
      <c r="AD48" s="192">
        <f>RTD("cqg.rtd", ,"ContractData",W48, "Close",, "T")</f>
        <v>-7.3500000000000005</v>
      </c>
      <c r="AE48" s="192"/>
      <c r="AF48" s="192">
        <f>RTD("cqg.rtd", ,"ContractData",W48, "NetLastTrade",, "T")</f>
        <v>-0.65000000000000036</v>
      </c>
      <c r="AG48" s="192"/>
      <c r="AH48" s="192">
        <f>IFERROR(AD48-RTD("cqg.rtd",,"ContractData",W48,"Y_Settlement",,"T"),"")</f>
        <v>-0.67500000000000071</v>
      </c>
      <c r="AI48" s="192"/>
      <c r="AJ48" s="193">
        <f>RTD("cqg.rtd", ,"ContractData",W48, "T_CVol",, "T")</f>
        <v>5121</v>
      </c>
      <c r="AK48" s="193"/>
      <c r="AL48" s="91"/>
      <c r="AM48" s="91"/>
      <c r="AN48" s="90"/>
    </row>
    <row r="49" spans="2:45" ht="14.45" customHeight="1" x14ac:dyDescent="0.3">
      <c r="B49" s="54"/>
      <c r="C49" s="55"/>
      <c r="D49" s="12"/>
      <c r="E49" s="56"/>
      <c r="F49" s="55"/>
      <c r="G49" s="56"/>
      <c r="H49" s="55"/>
      <c r="I49" s="56"/>
      <c r="J49" s="55"/>
      <c r="K49" s="56"/>
      <c r="L49" s="55"/>
      <c r="M49" s="56"/>
      <c r="N49" s="55"/>
      <c r="O49" s="53"/>
      <c r="P49" s="56"/>
      <c r="Q49" s="55"/>
      <c r="R49" s="56"/>
      <c r="S49" s="55"/>
      <c r="T49" s="56"/>
      <c r="U49" s="57"/>
      <c r="V49" s="158"/>
      <c r="W49" s="188" t="str">
        <f>HE!D14</f>
        <v>HES1G19</v>
      </c>
      <c r="X49" s="189"/>
      <c r="Y49" s="81">
        <f>RTD("cqg.rtd", ,"ContractData",W49, "OPen",, "T")</f>
        <v>-4.8250000000000002</v>
      </c>
      <c r="Z49" s="192">
        <f>RTD("cqg.rtd", ,"ContractData",W49, "High",, "T")</f>
        <v>-4.2</v>
      </c>
      <c r="AA49" s="192"/>
      <c r="AB49" s="192">
        <f>RTD("cqg.rtd", ,"ContractData",W49, "Low",, "T")</f>
        <v>-4.875</v>
      </c>
      <c r="AC49" s="192"/>
      <c r="AD49" s="192">
        <f>RTD("cqg.rtd", ,"ContractData",W49, "Close",, "T")</f>
        <v>-4.4000000000000004</v>
      </c>
      <c r="AE49" s="192"/>
      <c r="AF49" s="192">
        <f>RTD("cqg.rtd", ,"ContractData",W49, "NetLastTrade",, "T")</f>
        <v>0.57500000000000018</v>
      </c>
      <c r="AG49" s="192"/>
      <c r="AH49" s="192">
        <f>IFERROR(AD49-RTD("cqg.rtd",,"ContractData",W49,"Y_Settlement",,"T"),"")</f>
        <v>0.59999999999999964</v>
      </c>
      <c r="AI49" s="192"/>
      <c r="AJ49" s="193">
        <f>RTD("cqg.rtd", ,"ContractData",W49, "T_CVol",, "T")</f>
        <v>5131</v>
      </c>
      <c r="AK49" s="193"/>
      <c r="AL49" s="91"/>
      <c r="AM49" s="91"/>
      <c r="AN49" s="90"/>
    </row>
    <row r="50" spans="2:45" ht="14.45" customHeight="1" x14ac:dyDescent="0.3">
      <c r="B50" s="20"/>
      <c r="C50" s="11"/>
      <c r="D50" s="11"/>
      <c r="E50" s="11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22"/>
      <c r="V50" s="158"/>
      <c r="W50" s="188" t="str">
        <f>HE!D15</f>
        <v>HES1J19</v>
      </c>
      <c r="X50" s="189"/>
      <c r="Y50" s="81">
        <f>RTD("cqg.rtd", ,"ContractData",W50, "OPen",, "T")</f>
        <v>-4.8500000000000005</v>
      </c>
      <c r="Z50" s="192">
        <f>RTD("cqg.rtd", ,"ContractData",W50, "High",, "T")</f>
        <v>-4.5</v>
      </c>
      <c r="AA50" s="192"/>
      <c r="AB50" s="192">
        <f>RTD("cqg.rtd", ,"ContractData",W50, "Low",, "T")</f>
        <v>-5</v>
      </c>
      <c r="AC50" s="192"/>
      <c r="AD50" s="192">
        <f>RTD("cqg.rtd", ,"ContractData",W50, "Close",, "T")</f>
        <v>-4.6000000000000005</v>
      </c>
      <c r="AE50" s="192"/>
      <c r="AF50" s="192">
        <f>RTD("cqg.rtd", ,"ContractData",W50, "NetLastTrade",, "T")</f>
        <v>0.60000000000000053</v>
      </c>
      <c r="AG50" s="192"/>
      <c r="AH50" s="192">
        <f>IFERROR(AD50-RTD("cqg.rtd",,"ContractData",W50,"Y_Settlement",,"T"),"")</f>
        <v>0.5</v>
      </c>
      <c r="AI50" s="192"/>
      <c r="AJ50" s="193">
        <f>RTD("cqg.rtd", ,"ContractData",W50, "T_CVol",, "T")</f>
        <v>41</v>
      </c>
      <c r="AK50" s="193"/>
      <c r="AL50" s="91"/>
      <c r="AM50" s="91"/>
      <c r="AN50" s="90"/>
    </row>
    <row r="51" spans="2:45" ht="14.45" customHeight="1" x14ac:dyDescent="0.3">
      <c r="B51" s="25"/>
      <c r="C51" s="38"/>
      <c r="D51" s="38"/>
      <c r="E51" s="38"/>
      <c r="F51" s="26"/>
      <c r="G51" s="26"/>
      <c r="H51" s="26"/>
      <c r="I51" s="26"/>
      <c r="J51" s="26"/>
      <c r="K51" s="26"/>
      <c r="L51" s="26"/>
      <c r="M51" s="26"/>
      <c r="N51" s="37"/>
      <c r="O51" s="37"/>
      <c r="P51" s="37"/>
      <c r="Q51" s="37"/>
      <c r="R51" s="37"/>
      <c r="S51" s="37"/>
      <c r="T51" s="37"/>
      <c r="U51" s="47"/>
      <c r="V51" s="158"/>
      <c r="W51" s="188" t="str">
        <f>HE!D16</f>
        <v>HES1K19</v>
      </c>
      <c r="X51" s="189"/>
      <c r="Y51" s="81">
        <f>RTD("cqg.rtd", ,"ContractData",W51, "OPen",, "T")</f>
        <v>-7.15</v>
      </c>
      <c r="Z51" s="192">
        <f>RTD("cqg.rtd", ,"ContractData",W51, "High",, "T")</f>
        <v>-6.9750000000000005</v>
      </c>
      <c r="AA51" s="192"/>
      <c r="AB51" s="192">
        <f>RTD("cqg.rtd", ,"ContractData",W51, "Low",, "T")</f>
        <v>-7.45</v>
      </c>
      <c r="AC51" s="192"/>
      <c r="AD51" s="192">
        <f>RTD("cqg.rtd", ,"ContractData",W51, "Close",, "T")</f>
        <v>-7.2250000000000005</v>
      </c>
      <c r="AE51" s="192"/>
      <c r="AF51" s="192">
        <f>RTD("cqg.rtd", ,"ContractData",W51, "NetLastTrade",, "T")</f>
        <v>9.9999999999999645E-2</v>
      </c>
      <c r="AG51" s="192"/>
      <c r="AH51" s="192">
        <f>IFERROR(AD51-RTD("cqg.rtd",,"ContractData",W51,"Y_Settlement",,"T"),"")</f>
        <v>-5.0000000000000711E-2</v>
      </c>
      <c r="AI51" s="192"/>
      <c r="AJ51" s="193">
        <f>RTD("cqg.rtd", ,"ContractData",W51, "T_CVol",, "T")</f>
        <v>21</v>
      </c>
      <c r="AK51" s="193"/>
      <c r="AL51" s="92"/>
      <c r="AM51" s="90"/>
      <c r="AN51" s="90"/>
    </row>
    <row r="52" spans="2:45" ht="14.45" customHeight="1" x14ac:dyDescent="0.3">
      <c r="B52" s="20"/>
      <c r="C52" s="9"/>
      <c r="D52" s="9"/>
      <c r="E52" s="9"/>
      <c r="F52" s="15"/>
      <c r="G52" s="15"/>
      <c r="H52" s="6"/>
      <c r="I52" s="6"/>
      <c r="J52" s="10"/>
      <c r="K52" s="10"/>
      <c r="L52" s="10"/>
      <c r="M52" s="10"/>
      <c r="N52" s="15"/>
      <c r="O52" s="15"/>
      <c r="P52" s="15"/>
      <c r="Q52" s="15"/>
      <c r="R52" s="15"/>
      <c r="S52" s="15"/>
      <c r="T52" s="15"/>
      <c r="U52" s="46"/>
      <c r="V52" s="158"/>
      <c r="W52" s="188" t="str">
        <f>HE!D17</f>
        <v>HES1M19</v>
      </c>
      <c r="X52" s="189"/>
      <c r="Y52" s="81">
        <f>RTD("cqg.rtd", ,"ContractData",W52, "OPen",, "T")</f>
        <v>-0.77500000000000002</v>
      </c>
      <c r="Z52" s="192">
        <f>RTD("cqg.rtd", ,"ContractData",W52, "High",, "T")</f>
        <v>-0.70000000000000007</v>
      </c>
      <c r="AA52" s="192"/>
      <c r="AB52" s="192">
        <f>RTD("cqg.rtd", ,"ContractData",W52, "Low",, "T")</f>
        <v>-1.1000000000000001</v>
      </c>
      <c r="AC52" s="192"/>
      <c r="AD52" s="192">
        <f>RTD("cqg.rtd", ,"ContractData",W52, "Close",, "T")</f>
        <v>-0.72499999999999998</v>
      </c>
      <c r="AE52" s="192"/>
      <c r="AF52" s="192">
        <f>RTD("cqg.rtd", ,"ContractData",W52, "NetLastTrade",, "T")</f>
        <v>2.5000000000000022E-2</v>
      </c>
      <c r="AG52" s="192"/>
      <c r="AH52" s="192">
        <f>IFERROR(AD52-RTD("cqg.rtd",,"ContractData",W52,"Y_Settlement",,"T"),"")</f>
        <v>2.5000000000000022E-2</v>
      </c>
      <c r="AI52" s="192"/>
      <c r="AJ52" s="193">
        <f>RTD("cqg.rtd", ,"ContractData",W52, "T_CVol",, "T")</f>
        <v>442</v>
      </c>
      <c r="AK52" s="193"/>
      <c r="AL52" s="92"/>
      <c r="AM52" s="90"/>
      <c r="AN52" s="90"/>
    </row>
    <row r="53" spans="2:45" ht="14.45" customHeight="1" x14ac:dyDescent="0.3">
      <c r="B53" s="20"/>
      <c r="C53" s="11"/>
      <c r="D53" s="11"/>
      <c r="E53" s="11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22"/>
      <c r="V53" s="158"/>
      <c r="W53" s="188" t="str">
        <f>HE!D18</f>
        <v>HES1N19</v>
      </c>
      <c r="X53" s="189"/>
      <c r="Y53" s="81">
        <f>RTD("cqg.rtd", ,"ContractData",W53, "OPen",, "T")</f>
        <v>1.0249999999999999</v>
      </c>
      <c r="Z53" s="192">
        <f>RTD("cqg.rtd", ,"ContractData",W53, "High",, "T")</f>
        <v>1.2</v>
      </c>
      <c r="AA53" s="192"/>
      <c r="AB53" s="192">
        <f>RTD("cqg.rtd", ,"ContractData",W53, "Low",, "T")</f>
        <v>0.9</v>
      </c>
      <c r="AC53" s="192"/>
      <c r="AD53" s="192">
        <f>RTD("cqg.rtd", ,"ContractData",W53, "Close",, "T")</f>
        <v>1.1000000000000001</v>
      </c>
      <c r="AE53" s="192"/>
      <c r="AF53" s="192">
        <f>RTD("cqg.rtd", ,"ContractData",W53, "NetLastTrade",, "T")</f>
        <v>0.17500000000000004</v>
      </c>
      <c r="AG53" s="192"/>
      <c r="AH53" s="192">
        <f>IFERROR(AD53-RTD("cqg.rtd",,"ContractData",W53,"Y_Settlement",,"T"),"")</f>
        <v>0.10000000000000009</v>
      </c>
      <c r="AI53" s="192"/>
      <c r="AJ53" s="193">
        <f>RTD("cqg.rtd", ,"ContractData",W53, "T_CVol",, "T")</f>
        <v>126</v>
      </c>
      <c r="AK53" s="193"/>
      <c r="AL53" s="91"/>
    </row>
    <row r="54" spans="2:45" ht="14.45" customHeight="1" x14ac:dyDescent="0.3">
      <c r="B54" s="20"/>
      <c r="C54" s="12"/>
      <c r="D54" s="12"/>
      <c r="E54" s="12"/>
      <c r="F54" s="9"/>
      <c r="G54" s="9"/>
      <c r="H54" s="9"/>
      <c r="I54" s="9"/>
      <c r="J54" s="9"/>
      <c r="K54" s="9"/>
      <c r="L54" s="9"/>
      <c r="M54" s="9"/>
      <c r="N54" s="15"/>
      <c r="O54" s="15"/>
      <c r="P54" s="15"/>
      <c r="Q54" s="15"/>
      <c r="R54" s="15"/>
      <c r="S54" s="15"/>
      <c r="T54" s="15"/>
      <c r="U54" s="46"/>
      <c r="V54" s="158"/>
      <c r="W54" s="188" t="str">
        <f>HE!D19</f>
        <v>HES1Q19</v>
      </c>
      <c r="X54" s="189"/>
      <c r="Y54" s="81">
        <f>RTD("cqg.rtd", ,"ContractData",W54, "OPen",, "T")</f>
        <v>15.65</v>
      </c>
      <c r="Z54" s="192">
        <f>RTD("cqg.rtd", ,"ContractData",W54, "High",, "T")</f>
        <v>15.700000000000001</v>
      </c>
      <c r="AA54" s="192"/>
      <c r="AB54" s="192">
        <f>RTD("cqg.rtd", ,"ContractData",W54, "Low",, "T")</f>
        <v>15.375</v>
      </c>
      <c r="AC54" s="192"/>
      <c r="AD54" s="192">
        <f>RTD("cqg.rtd", ,"ContractData",W54, "Close",, "T")</f>
        <v>15.375</v>
      </c>
      <c r="AE54" s="192"/>
      <c r="AF54" s="192">
        <f>RTD("cqg.rtd", ,"ContractData",W54, "NetLastTrade",, "T")</f>
        <v>-0.15000000000000036</v>
      </c>
      <c r="AG54" s="192"/>
      <c r="AH54" s="192">
        <f>IFERROR(AD54-RTD("cqg.rtd",,"ContractData",W54,"Y_Settlement",,"T"),"")</f>
        <v>-0.20000000000000107</v>
      </c>
      <c r="AI54" s="192"/>
      <c r="AJ54" s="193">
        <f>RTD("cqg.rtd", ,"ContractData",W54, "T_CVol",, "T")</f>
        <v>40</v>
      </c>
      <c r="AK54" s="193"/>
      <c r="AL54" s="90"/>
    </row>
    <row r="55" spans="2:45" ht="14.45" customHeight="1" x14ac:dyDescent="0.3">
      <c r="B55" s="25"/>
      <c r="C55" s="26"/>
      <c r="D55" s="26"/>
      <c r="E55" s="26"/>
      <c r="F55" s="37"/>
      <c r="G55" s="37"/>
      <c r="H55" s="35"/>
      <c r="I55" s="35"/>
      <c r="J55" s="36"/>
      <c r="K55" s="36"/>
      <c r="L55" s="36"/>
      <c r="M55" s="36"/>
      <c r="N55" s="37"/>
      <c r="O55" s="37"/>
      <c r="P55" s="37"/>
      <c r="Q55" s="37"/>
      <c r="R55" s="37"/>
      <c r="S55" s="37"/>
      <c r="T55" s="37"/>
      <c r="U55" s="47"/>
      <c r="V55" s="158"/>
      <c r="W55" s="190" t="str">
        <f>HE!D20</f>
        <v>HES1V19</v>
      </c>
      <c r="X55" s="191"/>
      <c r="Y55" s="81">
        <f>RTD("cqg.rtd", ,"ContractData",W55, "OPen",, "T")</f>
        <v>6.125</v>
      </c>
      <c r="Z55" s="192">
        <f>RTD("cqg.rtd", ,"ContractData",W55, "High",, "T")</f>
        <v>6.25</v>
      </c>
      <c r="AA55" s="192"/>
      <c r="AB55" s="192">
        <f>RTD("cqg.rtd", ,"ContractData",W55, "Low",, "T")</f>
        <v>6.0750000000000002</v>
      </c>
      <c r="AC55" s="192"/>
      <c r="AD55" s="192">
        <f>RTD("cqg.rtd", ,"ContractData",W55, "Close",, "T")</f>
        <v>6.0750000000000002</v>
      </c>
      <c r="AE55" s="192"/>
      <c r="AF55" s="192">
        <f>RTD("cqg.rtd", ,"ContractData",W55, "NetLastTrade",, "T")</f>
        <v>-0.25</v>
      </c>
      <c r="AG55" s="192"/>
      <c r="AH55" s="192">
        <f>IFERROR(AD55-RTD("cqg.rtd",,"ContractData",W55,"Y_Settlement",,"T"),"")</f>
        <v>-0.42499999999999982</v>
      </c>
      <c r="AI55" s="192"/>
      <c r="AJ55" s="193">
        <f>RTD("cqg.rtd", ,"ContractData",W55, "T_CVol",, "T")</f>
        <v>16</v>
      </c>
      <c r="AK55" s="193"/>
      <c r="AL55" s="90"/>
    </row>
    <row r="56" spans="2:45" ht="15" customHeight="1" x14ac:dyDescent="0.3">
      <c r="B56" s="196" t="s">
        <v>30</v>
      </c>
      <c r="C56" s="194"/>
      <c r="D56" s="194"/>
      <c r="E56" s="194"/>
      <c r="F56" s="194"/>
      <c r="G56" s="194"/>
      <c r="H56" s="194" t="s">
        <v>16</v>
      </c>
      <c r="I56" s="194"/>
      <c r="J56" s="194"/>
      <c r="K56" s="195" t="s">
        <v>28</v>
      </c>
      <c r="L56" s="195"/>
      <c r="M56" s="195"/>
      <c r="N56" s="195"/>
      <c r="O56" s="195"/>
      <c r="P56" s="195"/>
      <c r="Q56" s="66"/>
      <c r="R56" s="68"/>
      <c r="S56" s="67"/>
      <c r="T56" s="199"/>
      <c r="U56" s="199"/>
      <c r="V56" s="69"/>
      <c r="W56" s="69"/>
      <c r="X56" s="200"/>
      <c r="Y56" s="197"/>
      <c r="Z56" s="198"/>
      <c r="AA56" s="198"/>
      <c r="AB56" s="75"/>
      <c r="AC56" s="75"/>
      <c r="AD56" s="197"/>
      <c r="AE56" s="197"/>
      <c r="AF56" s="198"/>
      <c r="AG56" s="198"/>
      <c r="AH56" s="75"/>
      <c r="AI56" s="75"/>
      <c r="AJ56" s="82"/>
      <c r="AK56" s="83"/>
      <c r="AL56" s="94"/>
    </row>
    <row r="57" spans="2:45" ht="12.6" customHeight="1" x14ac:dyDescent="0.3">
      <c r="C57" s="11"/>
      <c r="D57" s="11"/>
      <c r="E57" s="11"/>
      <c r="F57" s="11"/>
      <c r="G57" s="11"/>
      <c r="H57" s="11"/>
      <c r="I57" s="11"/>
      <c r="J57" s="9"/>
      <c r="K57" s="9"/>
      <c r="L57" s="9"/>
      <c r="M57" s="9"/>
      <c r="N57" s="15"/>
      <c r="O57" s="3"/>
      <c r="P57" s="3"/>
      <c r="Q57" s="3"/>
      <c r="R57" s="3"/>
      <c r="S57" s="3"/>
      <c r="T57" s="3"/>
      <c r="U57" s="3"/>
      <c r="V57" s="3"/>
      <c r="W57" s="15"/>
      <c r="X57" s="15"/>
      <c r="Y57" s="15"/>
      <c r="Z57" s="15"/>
      <c r="AA57" s="15"/>
      <c r="AB57" s="15"/>
      <c r="AC57" s="6"/>
      <c r="AD57" s="6"/>
      <c r="AE57" s="10"/>
      <c r="AF57" s="10"/>
      <c r="AG57" s="10"/>
      <c r="AH57" s="16"/>
      <c r="AI57" s="17"/>
      <c r="AJ57" s="17"/>
      <c r="AK57" s="17"/>
      <c r="AL57" s="90"/>
    </row>
    <row r="58" spans="2:45" ht="12.6" customHeight="1" x14ac:dyDescent="0.3">
      <c r="C58" s="11"/>
      <c r="D58" s="11"/>
      <c r="E58" s="11"/>
      <c r="F58" s="11"/>
      <c r="G58" s="11"/>
      <c r="H58" s="11"/>
      <c r="I58" s="11"/>
      <c r="J58" s="9"/>
      <c r="K58" s="9"/>
      <c r="L58" s="9"/>
      <c r="M58" s="9"/>
      <c r="N58" s="15"/>
      <c r="O58" s="3"/>
      <c r="P58" s="3"/>
      <c r="Q58" s="3"/>
      <c r="R58" s="3"/>
      <c r="S58" s="3"/>
      <c r="T58" s="3"/>
      <c r="U58" s="3"/>
      <c r="V58" s="3"/>
      <c r="AG58" s="18"/>
      <c r="AI58" s="17"/>
      <c r="AJ58" s="17"/>
      <c r="AK58" s="17"/>
      <c r="AL58" s="90"/>
    </row>
    <row r="59" spans="2:45" ht="12.6" customHeight="1" x14ac:dyDescent="0.3">
      <c r="AG59" s="18"/>
      <c r="AI59" s="17"/>
      <c r="AJ59" s="17"/>
      <c r="AK59" s="17"/>
      <c r="AL59" s="90"/>
      <c r="AP59" s="85" t="s">
        <v>14</v>
      </c>
      <c r="AQ59" s="85" t="s">
        <v>15</v>
      </c>
    </row>
    <row r="60" spans="2:45" ht="12.6" customHeight="1" x14ac:dyDescent="0.3">
      <c r="C60" s="11"/>
      <c r="D60" s="11"/>
      <c r="E60" s="11"/>
      <c r="F60" s="11"/>
      <c r="G60" s="11"/>
      <c r="H60" s="11"/>
      <c r="I60" s="11"/>
      <c r="J60" s="9"/>
      <c r="K60" s="9"/>
      <c r="L60" s="9"/>
      <c r="M60" s="9"/>
      <c r="AG60" s="19"/>
      <c r="AI60" s="17"/>
      <c r="AJ60" s="17"/>
      <c r="AK60" s="17"/>
      <c r="AL60" s="90"/>
      <c r="AP60" s="85" t="str">
        <f>_xll.CQGXLContractData(AQ35, "Y_Settlement")</f>
        <v/>
      </c>
      <c r="AQ60" s="85" t="str">
        <f>_xll.CQGXLContractData(AT35, "Y_Settlement")</f>
        <v/>
      </c>
      <c r="AS60" s="95"/>
    </row>
    <row r="61" spans="2:45" x14ac:dyDescent="0.3">
      <c r="AG61" s="18"/>
      <c r="AP61" s="85" t="str">
        <f>_xll.CQGXLContractData(AQ36, "Y_Settlement")</f>
        <v/>
      </c>
      <c r="AQ61" s="85" t="str">
        <f>_xll.CQGXLContractData(AT36, "Y_Settlement")</f>
        <v/>
      </c>
      <c r="AS61" s="95"/>
    </row>
    <row r="62" spans="2:45" ht="15" customHeight="1" x14ac:dyDescent="0.3">
      <c r="AH62" s="18"/>
      <c r="AP62" s="85" t="str">
        <f>_xll.CQGXLContractData(AQ37, "Y_Settlement")</f>
        <v/>
      </c>
      <c r="AQ62" s="85" t="str">
        <f>_xll.CQGXLContractData(AT37, "Y_Settlement")</f>
        <v/>
      </c>
      <c r="AS62" s="95"/>
    </row>
    <row r="63" spans="2:45" x14ac:dyDescent="0.3">
      <c r="AH63" s="18"/>
      <c r="AP63" s="85" t="str">
        <f>_xll.CQGXLContractData(AQ38, "Y_Settlement")</f>
        <v/>
      </c>
      <c r="AQ63" s="85" t="str">
        <f>_xll.CQGXLContractData(AT38, "Y_Settlement")</f>
        <v/>
      </c>
      <c r="AS63" s="95"/>
    </row>
    <row r="64" spans="2:45" x14ac:dyDescent="0.3">
      <c r="AH64" s="19"/>
      <c r="AP64" s="85" t="str">
        <f>_xll.CQGXLContractData(AQ39, "Y_Settlement")</f>
        <v/>
      </c>
      <c r="AQ64" s="85" t="str">
        <f>_xll.CQGXLContractData(AT39, "Y_Settlement")</f>
        <v/>
      </c>
      <c r="AS64" s="95"/>
    </row>
    <row r="65" spans="34:45" x14ac:dyDescent="0.3">
      <c r="AH65" s="18"/>
      <c r="AP65" s="85" t="str">
        <f>_xll.CQGXLContractData(AQ40, "Y_Settlement")</f>
        <v/>
      </c>
      <c r="AQ65" s="85" t="str">
        <f>_xll.CQGXLContractData(AT40, "Y_Settlement")</f>
        <v/>
      </c>
      <c r="AS65" s="95"/>
    </row>
    <row r="66" spans="34:45" x14ac:dyDescent="0.3">
      <c r="AH66" s="18"/>
      <c r="AP66" s="85" t="str">
        <f>_xll.CQGXLContractData(AQ41, "Y_Settlement")</f>
        <v/>
      </c>
      <c r="AQ66" s="85" t="str">
        <f>_xll.CQGXLContractData(AT41, "Y_Settlement")</f>
        <v/>
      </c>
      <c r="AS66" s="95"/>
    </row>
    <row r="67" spans="34:45" x14ac:dyDescent="0.3">
      <c r="AH67" s="18"/>
      <c r="AP67" s="85" t="str">
        <f>_xll.CQGXLContractData(AQ42, "Y_Settlement")</f>
        <v/>
      </c>
      <c r="AQ67" s="85" t="str">
        <f>_xll.CQGXLContractData(AT42, "Y_Settlement")</f>
        <v/>
      </c>
      <c r="AS67" s="95"/>
    </row>
    <row r="68" spans="34:45" x14ac:dyDescent="0.3">
      <c r="AH68" s="19"/>
    </row>
    <row r="69" spans="34:45" x14ac:dyDescent="0.3">
      <c r="AH69" s="18"/>
    </row>
    <row r="70" spans="34:45" x14ac:dyDescent="0.3">
      <c r="AH70" s="18"/>
    </row>
    <row r="71" spans="34:45" x14ac:dyDescent="0.3">
      <c r="AH71" s="18"/>
    </row>
  </sheetData>
  <sheetProtection algorithmName="SHA-512" hashValue="HBqaZy3OmOz0m0y7BNeg6H4OCeUhlr755bmMFRwRPflQHGMSMfagjvwRyM3l2X+jxStcvii2Z3ShUhZHVv+8qg==" saltValue="IkKsahPfZMwSJeR30NflZg==" spinCount="100000" sheet="1" objects="1" scenarios="1" selectLockedCells="1" selectUnlockedCells="1"/>
  <mergeCells count="271">
    <mergeCell ref="H56:J56"/>
    <mergeCell ref="K56:P56"/>
    <mergeCell ref="B56:G56"/>
    <mergeCell ref="AB54:AC54"/>
    <mergeCell ref="AD54:AE54"/>
    <mergeCell ref="AF54:AG54"/>
    <mergeCell ref="AH54:AI54"/>
    <mergeCell ref="AJ54:AK54"/>
    <mergeCell ref="Z55:AA55"/>
    <mergeCell ref="AB55:AC55"/>
    <mergeCell ref="AD55:AE55"/>
    <mergeCell ref="AF55:AG55"/>
    <mergeCell ref="AH55:AI55"/>
    <mergeCell ref="AJ55:AK55"/>
    <mergeCell ref="V48:V55"/>
    <mergeCell ref="AD56:AE56"/>
    <mergeCell ref="AF56:AG56"/>
    <mergeCell ref="T56:U56"/>
    <mergeCell ref="Z56:AA56"/>
    <mergeCell ref="X56:Y56"/>
    <mergeCell ref="AB52:AC52"/>
    <mergeCell ref="AD52:AE52"/>
    <mergeCell ref="AF52:AG52"/>
    <mergeCell ref="AH52:AI52"/>
    <mergeCell ref="AJ52:AK52"/>
    <mergeCell ref="Z53:AA53"/>
    <mergeCell ref="AB53:AC53"/>
    <mergeCell ref="AD53:AE53"/>
    <mergeCell ref="AF53:AG53"/>
    <mergeCell ref="AH53:AI53"/>
    <mergeCell ref="AJ53:AK53"/>
    <mergeCell ref="AB50:AC50"/>
    <mergeCell ref="AD50:AE50"/>
    <mergeCell ref="AF50:AG50"/>
    <mergeCell ref="AH50:AI50"/>
    <mergeCell ref="AJ50:AK50"/>
    <mergeCell ref="Z51:AA51"/>
    <mergeCell ref="AB51:AC51"/>
    <mergeCell ref="AD51:AE51"/>
    <mergeCell ref="AF51:AG51"/>
    <mergeCell ref="AH51:AI51"/>
    <mergeCell ref="AJ51:AK51"/>
    <mergeCell ref="AB48:AC48"/>
    <mergeCell ref="AD48:AE48"/>
    <mergeCell ref="AF48:AG48"/>
    <mergeCell ref="AH48:AI48"/>
    <mergeCell ref="AJ48:AK48"/>
    <mergeCell ref="Z49:AA49"/>
    <mergeCell ref="AB49:AC49"/>
    <mergeCell ref="AD49:AE49"/>
    <mergeCell ref="AF49:AG49"/>
    <mergeCell ref="AH49:AI49"/>
    <mergeCell ref="AJ49:AK49"/>
    <mergeCell ref="W48:X48"/>
    <mergeCell ref="W49:X49"/>
    <mergeCell ref="W50:X50"/>
    <mergeCell ref="W51:X51"/>
    <mergeCell ref="W52:X52"/>
    <mergeCell ref="W53:X53"/>
    <mergeCell ref="W54:X54"/>
    <mergeCell ref="W55:X55"/>
    <mergeCell ref="Z48:AA48"/>
    <mergeCell ref="Z50:AA50"/>
    <mergeCell ref="Z52:AA52"/>
    <mergeCell ref="Z54:AA54"/>
    <mergeCell ref="Z46:AA46"/>
    <mergeCell ref="AB46:AC46"/>
    <mergeCell ref="AD46:AE46"/>
    <mergeCell ref="AF46:AG46"/>
    <mergeCell ref="AH46:AI46"/>
    <mergeCell ref="AJ46:AK46"/>
    <mergeCell ref="W47:X47"/>
    <mergeCell ref="Z47:AA47"/>
    <mergeCell ref="AB47:AC47"/>
    <mergeCell ref="AD47:AE47"/>
    <mergeCell ref="AF47:AG47"/>
    <mergeCell ref="AH47:AI47"/>
    <mergeCell ref="AJ47:AK47"/>
    <mergeCell ref="Z44:AA44"/>
    <mergeCell ref="AB44:AC44"/>
    <mergeCell ref="AD44:AE44"/>
    <mergeCell ref="AF44:AG44"/>
    <mergeCell ref="AH44:AI44"/>
    <mergeCell ref="AJ44:AK44"/>
    <mergeCell ref="W45:X45"/>
    <mergeCell ref="Z45:AA45"/>
    <mergeCell ref="AB45:AC45"/>
    <mergeCell ref="AD45:AE45"/>
    <mergeCell ref="AF45:AG45"/>
    <mergeCell ref="AH45:AI45"/>
    <mergeCell ref="AJ45:AK45"/>
    <mergeCell ref="AJ40:AK40"/>
    <mergeCell ref="W41:X41"/>
    <mergeCell ref="Z41:AA41"/>
    <mergeCell ref="AB41:AC41"/>
    <mergeCell ref="AD41:AE41"/>
    <mergeCell ref="AF41:AG41"/>
    <mergeCell ref="AH41:AI41"/>
    <mergeCell ref="AJ41:AK41"/>
    <mergeCell ref="W42:X42"/>
    <mergeCell ref="Z42:AA42"/>
    <mergeCell ref="AB42:AC42"/>
    <mergeCell ref="AD42:AE42"/>
    <mergeCell ref="AF42:AG42"/>
    <mergeCell ref="AH42:AI42"/>
    <mergeCell ref="AJ42:AK42"/>
    <mergeCell ref="Z38:AA38"/>
    <mergeCell ref="AB38:AC38"/>
    <mergeCell ref="AD38:AE38"/>
    <mergeCell ref="AF38:AG38"/>
    <mergeCell ref="AH38:AI38"/>
    <mergeCell ref="AJ38:AK38"/>
    <mergeCell ref="W43:X43"/>
    <mergeCell ref="Z43:AA43"/>
    <mergeCell ref="AB43:AC43"/>
    <mergeCell ref="AD43:AE43"/>
    <mergeCell ref="AF43:AG43"/>
    <mergeCell ref="AH43:AI43"/>
    <mergeCell ref="AJ43:AK43"/>
    <mergeCell ref="Z39:AA39"/>
    <mergeCell ref="AB39:AC39"/>
    <mergeCell ref="AD39:AE39"/>
    <mergeCell ref="AF39:AG39"/>
    <mergeCell ref="AH39:AI39"/>
    <mergeCell ref="AJ39:AK39"/>
    <mergeCell ref="Z40:AA40"/>
    <mergeCell ref="AB40:AC40"/>
    <mergeCell ref="AD40:AE40"/>
    <mergeCell ref="AF40:AG40"/>
    <mergeCell ref="AH40:AI40"/>
    <mergeCell ref="Z35:AA35"/>
    <mergeCell ref="AB35:AC35"/>
    <mergeCell ref="AD35:AE35"/>
    <mergeCell ref="AF35:AG35"/>
    <mergeCell ref="AH35:AI35"/>
    <mergeCell ref="AJ35:AK35"/>
    <mergeCell ref="AJ36:AK36"/>
    <mergeCell ref="Z37:AA37"/>
    <mergeCell ref="AB37:AC37"/>
    <mergeCell ref="AD37:AE37"/>
    <mergeCell ref="AF37:AG37"/>
    <mergeCell ref="AH37:AI37"/>
    <mergeCell ref="AJ37:AK37"/>
    <mergeCell ref="AH33:AI33"/>
    <mergeCell ref="AD32:AE32"/>
    <mergeCell ref="AF32:AG32"/>
    <mergeCell ref="AJ33:AK33"/>
    <mergeCell ref="Z34:AA34"/>
    <mergeCell ref="AB34:AC34"/>
    <mergeCell ref="AD34:AE34"/>
    <mergeCell ref="AF34:AG34"/>
    <mergeCell ref="AH34:AI34"/>
    <mergeCell ref="AJ34:AK34"/>
    <mergeCell ref="V41:V47"/>
    <mergeCell ref="W33:X33"/>
    <mergeCell ref="W34:X34"/>
    <mergeCell ref="W35:X35"/>
    <mergeCell ref="W36:X36"/>
    <mergeCell ref="W37:X37"/>
    <mergeCell ref="W38:X38"/>
    <mergeCell ref="W39:X39"/>
    <mergeCell ref="W40:X40"/>
    <mergeCell ref="W44:X44"/>
    <mergeCell ref="W46:X46"/>
    <mergeCell ref="G11:H11"/>
    <mergeCell ref="V4:AK5"/>
    <mergeCell ref="K36:L36"/>
    <mergeCell ref="M36:N36"/>
    <mergeCell ref="P36:Q36"/>
    <mergeCell ref="R36:S36"/>
    <mergeCell ref="T36:U36"/>
    <mergeCell ref="V32:W32"/>
    <mergeCell ref="X32:Y32"/>
    <mergeCell ref="Z32:AA32"/>
    <mergeCell ref="AB32:AC32"/>
    <mergeCell ref="T33:U33"/>
    <mergeCell ref="V31:X31"/>
    <mergeCell ref="Z31:AA31"/>
    <mergeCell ref="AB31:AC31"/>
    <mergeCell ref="AD31:AE31"/>
    <mergeCell ref="AF31:AG31"/>
    <mergeCell ref="AH31:AI31"/>
    <mergeCell ref="AJ31:AK31"/>
    <mergeCell ref="V33:V40"/>
    <mergeCell ref="Z33:AA33"/>
    <mergeCell ref="AB33:AC33"/>
    <mergeCell ref="AD33:AE33"/>
    <mergeCell ref="AF33:AG33"/>
    <mergeCell ref="T7:U7"/>
    <mergeCell ref="K6:L6"/>
    <mergeCell ref="AH32:AI32"/>
    <mergeCell ref="Z36:AA36"/>
    <mergeCell ref="AB36:AC36"/>
    <mergeCell ref="AD36:AE36"/>
    <mergeCell ref="AF36:AG36"/>
    <mergeCell ref="AH36:AI36"/>
    <mergeCell ref="B2:AK3"/>
    <mergeCell ref="B33:C33"/>
    <mergeCell ref="E33:F33"/>
    <mergeCell ref="G6:H6"/>
    <mergeCell ref="G7:H7"/>
    <mergeCell ref="I6:J6"/>
    <mergeCell ref="I7:J7"/>
    <mergeCell ref="X6:Y6"/>
    <mergeCell ref="X7:Y7"/>
    <mergeCell ref="AF6:AG6"/>
    <mergeCell ref="AF7:AG7"/>
    <mergeCell ref="R7:S7"/>
    <mergeCell ref="K7:L7"/>
    <mergeCell ref="M7:N7"/>
    <mergeCell ref="AD6:AE6"/>
    <mergeCell ref="AD7:AE7"/>
    <mergeCell ref="E11:F11"/>
    <mergeCell ref="T6:U6"/>
    <mergeCell ref="AD11:AE11"/>
    <mergeCell ref="AF11:AG11"/>
    <mergeCell ref="Z6:AA6"/>
    <mergeCell ref="P33:Q33"/>
    <mergeCell ref="AJ32:AK32"/>
    <mergeCell ref="B31:U31"/>
    <mergeCell ref="M6:N6"/>
    <mergeCell ref="Z7:AA7"/>
    <mergeCell ref="Z11:AA11"/>
    <mergeCell ref="AB6:AC6"/>
    <mergeCell ref="AB7:AC7"/>
    <mergeCell ref="AB11:AC11"/>
    <mergeCell ref="X11:Y11"/>
    <mergeCell ref="V6:W6"/>
    <mergeCell ref="V7:W7"/>
    <mergeCell ref="V11:W11"/>
    <mergeCell ref="AJ6:AK6"/>
    <mergeCell ref="AJ7:AK7"/>
    <mergeCell ref="AJ11:AK11"/>
    <mergeCell ref="AH6:AI6"/>
    <mergeCell ref="AH7:AI7"/>
    <mergeCell ref="AH11:AI11"/>
    <mergeCell ref="R32:S32"/>
    <mergeCell ref="T32:U32"/>
    <mergeCell ref="AL35:AM35"/>
    <mergeCell ref="AL39:AM39"/>
    <mergeCell ref="B4:U5"/>
    <mergeCell ref="R33:S33"/>
    <mergeCell ref="G33:H33"/>
    <mergeCell ref="I33:J33"/>
    <mergeCell ref="K33:L33"/>
    <mergeCell ref="M33:N33"/>
    <mergeCell ref="I11:J11"/>
    <mergeCell ref="K11:L11"/>
    <mergeCell ref="M11:N11"/>
    <mergeCell ref="P11:Q11"/>
    <mergeCell ref="R11:S11"/>
    <mergeCell ref="R6:S6"/>
    <mergeCell ref="P6:Q6"/>
    <mergeCell ref="P7:Q7"/>
    <mergeCell ref="B6:C6"/>
    <mergeCell ref="B7:C7"/>
    <mergeCell ref="E6:F6"/>
    <mergeCell ref="E7:F7"/>
    <mergeCell ref="T11:U11"/>
    <mergeCell ref="B11:C11"/>
    <mergeCell ref="B36:C36"/>
    <mergeCell ref="E36:F36"/>
    <mergeCell ref="G36:H36"/>
    <mergeCell ref="I36:J36"/>
    <mergeCell ref="B32:C32"/>
    <mergeCell ref="P32:Q32"/>
    <mergeCell ref="E32:F32"/>
    <mergeCell ref="G32:H32"/>
    <mergeCell ref="I32:J32"/>
    <mergeCell ref="K32:L32"/>
    <mergeCell ref="M32:N32"/>
  </mergeCells>
  <conditionalFormatting sqref="N47:N48">
    <cfRule type="dataBar" priority="41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{E42E70D2-3155-4012-81CF-06B694BCC61E}</x14:id>
        </ext>
      </extLst>
    </cfRule>
  </conditionalFormatting>
  <conditionalFormatting sqref="N53">
    <cfRule type="dataBar" priority="6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{D954AA0E-3290-4931-A8EE-44EBC5C4C627}</x14:id>
        </ext>
      </extLst>
    </cfRule>
  </conditionalFormatting>
  <conditionalFormatting sqref="N53">
    <cfRule type="dataBar" priority="5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{C97F0E59-0A5C-4D6E-9F12-35BB18744F35}</x14:id>
        </ext>
      </extLst>
    </cfRule>
  </conditionalFormatting>
  <conditionalFormatting sqref="N53">
    <cfRule type="dataBar" priority="5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{58E7FC0B-B25A-4512-A9C2-703C77ABCB8C}</x14:id>
        </ext>
      </extLst>
    </cfRule>
  </conditionalFormatting>
  <conditionalFormatting sqref="N46:N48">
    <cfRule type="dataBar" priority="4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{877C52A1-56B7-438D-9288-0341E20D376D}</x14:id>
        </ext>
      </extLst>
    </cfRule>
  </conditionalFormatting>
  <conditionalFormatting sqref="C46:C48 C53:C55">
    <cfRule type="dataBar" priority="4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{F1FC446B-012A-4CD5-9B42-83DA07F04C21}</x14:id>
        </ext>
      </extLst>
    </cfRule>
  </conditionalFormatting>
  <conditionalFormatting sqref="F55:G55">
    <cfRule type="expression" dxfId="7" priority="46">
      <formula>$N$49&lt;0</formula>
    </cfRule>
  </conditionalFormatting>
  <conditionalFormatting sqref="F54:G55">
    <cfRule type="dataBar" priority="4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{435DBFEB-8C24-4361-AA85-4B7ED8DF151C}</x14:id>
        </ext>
      </extLst>
    </cfRule>
  </conditionalFormatting>
  <conditionalFormatting sqref="F57:G57">
    <cfRule type="expression" dxfId="6" priority="44">
      <formula>$N$49&lt;0</formula>
    </cfRule>
  </conditionalFormatting>
  <conditionalFormatting sqref="F57:G57">
    <cfRule type="dataBar" priority="4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{4883FCD9-D675-4E5B-8132-970099E00EDC}</x14:id>
        </ext>
      </extLst>
    </cfRule>
  </conditionalFormatting>
  <conditionalFormatting sqref="F57:G57">
    <cfRule type="expression" dxfId="5" priority="42">
      <formula>$N$49&lt;0</formula>
    </cfRule>
  </conditionalFormatting>
  <conditionalFormatting sqref="F57:G57">
    <cfRule type="dataBar" priority="4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{59FA7C79-8C96-4D10-AF3F-23A290CD5294}</x14:id>
        </ext>
      </extLst>
    </cfRule>
  </conditionalFormatting>
  <conditionalFormatting sqref="F58:G58">
    <cfRule type="dataBar" priority="3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{243F1169-3818-41BE-9AB8-C6964809DE28}</x14:id>
        </ext>
      </extLst>
    </cfRule>
  </conditionalFormatting>
  <conditionalFormatting sqref="F57:G57">
    <cfRule type="expression" dxfId="4" priority="38">
      <formula>$N$49&lt;0</formula>
    </cfRule>
  </conditionalFormatting>
  <conditionalFormatting sqref="F57:G57">
    <cfRule type="dataBar" priority="3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{C73D528B-2AD7-4090-A198-2AF719FC6B6A}</x14:id>
        </ext>
      </extLst>
    </cfRule>
  </conditionalFormatting>
  <conditionalFormatting sqref="F58:G58">
    <cfRule type="dataBar" priority="3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{4DB647DD-DDEB-418E-A729-607ED4AEF74C}</x14:id>
        </ext>
      </extLst>
    </cfRule>
  </conditionalFormatting>
  <conditionalFormatting sqref="F58:G58">
    <cfRule type="dataBar" priority="3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{C1348FBD-BC57-44C9-8568-145D239A869D}</x14:id>
        </ext>
      </extLst>
    </cfRule>
  </conditionalFormatting>
  <conditionalFormatting sqref="F61:G61">
    <cfRule type="expression" dxfId="3" priority="32">
      <formula>$N$49&lt;0</formula>
    </cfRule>
  </conditionalFormatting>
  <conditionalFormatting sqref="F61:G61">
    <cfRule type="dataBar" priority="3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{7445CF16-BB4C-46C5-88CA-6CC53903BB2B}</x14:id>
        </ext>
      </extLst>
    </cfRule>
  </conditionalFormatting>
  <conditionalFormatting sqref="F60:G60">
    <cfRule type="expression" dxfId="2" priority="30">
      <formula>$N$49&lt;0</formula>
    </cfRule>
  </conditionalFormatting>
  <conditionalFormatting sqref="F60:G60">
    <cfRule type="dataBar" priority="2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{4BE5F449-0EA5-45F9-B0DD-BAC4BB0C19A2}</x14:id>
        </ext>
      </extLst>
    </cfRule>
  </conditionalFormatting>
  <conditionalFormatting sqref="E59:F59">
    <cfRule type="expression" dxfId="1" priority="28">
      <formula>$N$49&lt;0</formula>
    </cfRule>
  </conditionalFormatting>
  <conditionalFormatting sqref="E59:F59">
    <cfRule type="dataBar" priority="2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{8ACA05C3-3642-4B62-871D-6168D60D14D4}</x14:id>
        </ext>
      </extLst>
    </cfRule>
  </conditionalFormatting>
  <conditionalFormatting sqref="N50">
    <cfRule type="dataBar" priority="2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{F26B287A-FDEB-4D8A-9C62-5B665EA4AB42}</x14:id>
        </ext>
      </extLst>
    </cfRule>
  </conditionalFormatting>
  <conditionalFormatting sqref="N50">
    <cfRule type="dataBar" priority="2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{AA160125-A4CA-46D4-AA37-E314DCF66A9B}</x14:id>
        </ext>
      </extLst>
    </cfRule>
  </conditionalFormatting>
  <conditionalFormatting sqref="N50">
    <cfRule type="dataBar" priority="2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{A18C6898-837E-4532-B3B5-23DBFA143EFC}</x14:id>
        </ext>
      </extLst>
    </cfRule>
  </conditionalFormatting>
  <conditionalFormatting sqref="C50:C52">
    <cfRule type="dataBar" priority="2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{F7C29BDB-23A9-49F1-8332-7021FED2A178}</x14:id>
        </ext>
      </extLst>
    </cfRule>
  </conditionalFormatting>
  <conditionalFormatting sqref="F52:G52">
    <cfRule type="expression" dxfId="0" priority="22">
      <formula>$N$49&lt;0</formula>
    </cfRule>
  </conditionalFormatting>
  <conditionalFormatting sqref="F51:G52">
    <cfRule type="dataBar" priority="2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{858FD5F0-B6C9-4FF1-BF00-DE1090F6E4A2}</x14:id>
        </ext>
      </extLst>
    </cfRule>
  </conditionalFormatting>
  <conditionalFormatting sqref="AH33:AI40">
    <cfRule type="dataBar" priority="2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{899D9396-5B0A-41AB-9655-36228390A2FD}</x14:id>
        </ext>
      </extLst>
    </cfRule>
  </conditionalFormatting>
  <conditionalFormatting sqref="AH41:AI47">
    <cfRule type="dataBar" priority="1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{71216CAA-4758-4951-A6C6-209BF93AC6DA}</x14:id>
        </ext>
      </extLst>
    </cfRule>
  </conditionalFormatting>
  <conditionalFormatting sqref="AH48:AI55">
    <cfRule type="dataBar" priority="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{A5DEC4F0-8478-4422-9823-2A1EEE475D41}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2E70D2-3155-4012-81CF-06B694BCC61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N47:N48</xm:sqref>
        </x14:conditionalFormatting>
        <x14:conditionalFormatting xmlns:xm="http://schemas.microsoft.com/office/excel/2006/main">
          <x14:cfRule type="dataBar" id="{D954AA0E-3290-4931-A8EE-44EBC5C4C62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N53</xm:sqref>
        </x14:conditionalFormatting>
        <x14:conditionalFormatting xmlns:xm="http://schemas.microsoft.com/office/excel/2006/main">
          <x14:cfRule type="dataBar" id="{C97F0E59-0A5C-4D6E-9F12-35BB18744F3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N53</xm:sqref>
        </x14:conditionalFormatting>
        <x14:conditionalFormatting xmlns:xm="http://schemas.microsoft.com/office/excel/2006/main">
          <x14:cfRule type="dataBar" id="{58E7FC0B-B25A-4512-A9C2-703C77ABCB8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N53</xm:sqref>
        </x14:conditionalFormatting>
        <x14:conditionalFormatting xmlns:xm="http://schemas.microsoft.com/office/excel/2006/main">
          <x14:cfRule type="dataBar" id="{877C52A1-56B7-438D-9288-0341E20D376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N46:N48</xm:sqref>
        </x14:conditionalFormatting>
        <x14:conditionalFormatting xmlns:xm="http://schemas.microsoft.com/office/excel/2006/main">
          <x14:cfRule type="dataBar" id="{F1FC446B-012A-4CD5-9B42-83DA07F04C2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C46:C48 C53:C55</xm:sqref>
        </x14:conditionalFormatting>
        <x14:conditionalFormatting xmlns:xm="http://schemas.microsoft.com/office/excel/2006/main">
          <x14:cfRule type="dataBar" id="{435DBFEB-8C24-4361-AA85-4B7ED8DF151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F54:G55</xm:sqref>
        </x14:conditionalFormatting>
        <x14:conditionalFormatting xmlns:xm="http://schemas.microsoft.com/office/excel/2006/main">
          <x14:cfRule type="dataBar" id="{4883FCD9-D675-4E5B-8132-970099E00ED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F57:G57</xm:sqref>
        </x14:conditionalFormatting>
        <x14:conditionalFormatting xmlns:xm="http://schemas.microsoft.com/office/excel/2006/main">
          <x14:cfRule type="dataBar" id="{59FA7C79-8C96-4D10-AF3F-23A290CD529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F57:G57</xm:sqref>
        </x14:conditionalFormatting>
        <x14:conditionalFormatting xmlns:xm="http://schemas.microsoft.com/office/excel/2006/main">
          <x14:cfRule type="dataBar" id="{243F1169-3818-41BE-9AB8-C6964809DE2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F58:G58</xm:sqref>
        </x14:conditionalFormatting>
        <x14:conditionalFormatting xmlns:xm="http://schemas.microsoft.com/office/excel/2006/main">
          <x14:cfRule type="dataBar" id="{C73D528B-2AD7-4090-A198-2AF719FC6B6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F57:G57</xm:sqref>
        </x14:conditionalFormatting>
        <x14:conditionalFormatting xmlns:xm="http://schemas.microsoft.com/office/excel/2006/main">
          <x14:cfRule type="dataBar" id="{4DB647DD-DDEB-418E-A729-607ED4AEF74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F58:G58</xm:sqref>
        </x14:conditionalFormatting>
        <x14:conditionalFormatting xmlns:xm="http://schemas.microsoft.com/office/excel/2006/main">
          <x14:cfRule type="dataBar" id="{C1348FBD-BC57-44C9-8568-145D239A869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F58:G58</xm:sqref>
        </x14:conditionalFormatting>
        <x14:conditionalFormatting xmlns:xm="http://schemas.microsoft.com/office/excel/2006/main">
          <x14:cfRule type="dataBar" id="{7445CF16-BB4C-46C5-88CA-6CC53903BB2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F61:G61</xm:sqref>
        </x14:conditionalFormatting>
        <x14:conditionalFormatting xmlns:xm="http://schemas.microsoft.com/office/excel/2006/main">
          <x14:cfRule type="dataBar" id="{4BE5F449-0EA5-45F9-B0DD-BAC4BB0C19A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F60:G60</xm:sqref>
        </x14:conditionalFormatting>
        <x14:conditionalFormatting xmlns:xm="http://schemas.microsoft.com/office/excel/2006/main">
          <x14:cfRule type="dataBar" id="{8ACA05C3-3642-4B62-871D-6168D60D14D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E59:F59</xm:sqref>
        </x14:conditionalFormatting>
        <x14:conditionalFormatting xmlns:xm="http://schemas.microsoft.com/office/excel/2006/main">
          <x14:cfRule type="dataBar" id="{F26B287A-FDEB-4D8A-9C62-5B665EA4AB4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N50</xm:sqref>
        </x14:conditionalFormatting>
        <x14:conditionalFormatting xmlns:xm="http://schemas.microsoft.com/office/excel/2006/main">
          <x14:cfRule type="dataBar" id="{AA160125-A4CA-46D4-AA37-E314DCF66A9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N50</xm:sqref>
        </x14:conditionalFormatting>
        <x14:conditionalFormatting xmlns:xm="http://schemas.microsoft.com/office/excel/2006/main">
          <x14:cfRule type="dataBar" id="{A18C6898-837E-4532-B3B5-23DBFA143EF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N50</xm:sqref>
        </x14:conditionalFormatting>
        <x14:conditionalFormatting xmlns:xm="http://schemas.microsoft.com/office/excel/2006/main">
          <x14:cfRule type="dataBar" id="{F7C29BDB-23A9-49F1-8332-7021FED2A17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C50:C52</xm:sqref>
        </x14:conditionalFormatting>
        <x14:conditionalFormatting xmlns:xm="http://schemas.microsoft.com/office/excel/2006/main">
          <x14:cfRule type="dataBar" id="{858FD5F0-B6C9-4FF1-BF00-DE1090F6E4A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F51:G52</xm:sqref>
        </x14:conditionalFormatting>
        <x14:conditionalFormatting xmlns:xm="http://schemas.microsoft.com/office/excel/2006/main">
          <x14:cfRule type="dataBar" id="{899D9396-5B0A-41AB-9655-36228390A2F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AH33:AI40</xm:sqref>
        </x14:conditionalFormatting>
        <x14:conditionalFormatting xmlns:xm="http://schemas.microsoft.com/office/excel/2006/main">
          <x14:cfRule type="dataBar" id="{71216CAA-4758-4951-A6C6-209BF93AC6D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AH41:AI47</xm:sqref>
        </x14:conditionalFormatting>
        <x14:conditionalFormatting xmlns:xm="http://schemas.microsoft.com/office/excel/2006/main">
          <x14:cfRule type="dataBar" id="{A5DEC4F0-8478-4422-9823-2A1EEE475D4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AH48:AI55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K46"/>
  <sheetViews>
    <sheetView showRowColHeaders="0" zoomScaleNormal="100" workbookViewId="0">
      <selection activeCell="B26" sqref="B26"/>
    </sheetView>
  </sheetViews>
  <sheetFormatPr defaultColWidth="9" defaultRowHeight="14.25" x14ac:dyDescent="0.2"/>
  <cols>
    <col min="1" max="17" width="9" style="202"/>
    <col min="18" max="18" width="14.375" style="202" customWidth="1"/>
    <col min="19" max="20" width="9" style="202"/>
    <col min="21" max="21" width="17.25" style="202" customWidth="1"/>
    <col min="22" max="34" width="9" style="202"/>
    <col min="35" max="35" width="9.25" style="202" customWidth="1"/>
    <col min="36" max="16384" width="9" style="202"/>
  </cols>
  <sheetData>
    <row r="1" spans="1:37" x14ac:dyDescent="0.2">
      <c r="A1" s="201"/>
      <c r="B1" s="201"/>
      <c r="C1" s="201" t="s">
        <v>2</v>
      </c>
      <c r="D1" s="202">
        <v>1</v>
      </c>
      <c r="E1" s="202">
        <v>2</v>
      </c>
      <c r="F1" s="202">
        <v>3</v>
      </c>
      <c r="G1" s="202">
        <v>4</v>
      </c>
      <c r="H1" s="202">
        <v>5</v>
      </c>
      <c r="I1" s="202">
        <v>6</v>
      </c>
      <c r="J1" s="202">
        <v>7</v>
      </c>
      <c r="K1" s="202">
        <v>8</v>
      </c>
      <c r="L1" s="202">
        <v>9</v>
      </c>
      <c r="M1" s="202">
        <v>10</v>
      </c>
      <c r="N1" s="202">
        <v>11</v>
      </c>
      <c r="O1" s="202">
        <v>12</v>
      </c>
      <c r="P1" s="203"/>
      <c r="Q1" s="204" t="s">
        <v>12</v>
      </c>
      <c r="R1" s="205" t="s">
        <v>17</v>
      </c>
      <c r="S1" s="205" t="s">
        <v>0</v>
      </c>
      <c r="T1" s="205" t="s">
        <v>1</v>
      </c>
      <c r="U1" s="203" t="s">
        <v>4</v>
      </c>
      <c r="V1" s="203"/>
      <c r="W1" s="205" t="s">
        <v>3</v>
      </c>
      <c r="X1" s="203" t="s">
        <v>4</v>
      </c>
      <c r="Y1" s="205" t="s">
        <v>0</v>
      </c>
      <c r="Z1" s="205" t="s">
        <v>1</v>
      </c>
      <c r="AA1" s="203" t="s">
        <v>5</v>
      </c>
      <c r="AB1" s="203" t="s">
        <v>5</v>
      </c>
      <c r="AC1" s="206"/>
      <c r="AD1" s="203" t="s">
        <v>5</v>
      </c>
    </row>
    <row r="2" spans="1:37" x14ac:dyDescent="0.2">
      <c r="A2" s="201" t="str">
        <f>Q2</f>
        <v>GLEZ18</v>
      </c>
      <c r="B2" s="201" t="str">
        <f>Q15</f>
        <v>Dec</v>
      </c>
      <c r="C2" s="207" t="str">
        <f>IF(B2="Jan","F",IF(B2="Feb","G",IF(B2="Mar","H",IF(B2="Apr","J",IF(B2="May","K",IF(B2="JUN","M",IF(B2="Jul","N",IF(B2="Aug","Q",IF(B2="Sep","U",IF(B2="Oct","V",IF(B2="Nov","X",IF(B2="Dec","Z"))))))))))))</f>
        <v>Z</v>
      </c>
      <c r="D2" s="202" t="str">
        <f>$Q$1&amp;$C$1&amp;$D$1&amp;$C2</f>
        <v>F.GLES1Z</v>
      </c>
      <c r="E2" s="202" t="str">
        <f>$Q$1&amp;$C$1&amp;$E$1&amp;$C2</f>
        <v>F.GLES2Z</v>
      </c>
      <c r="F2" s="202" t="str">
        <f>$Q$1&amp;$C$1&amp;$F$1&amp;$C2</f>
        <v>F.GLES3Z</v>
      </c>
      <c r="G2" s="202" t="str">
        <f>$Q$1&amp;$C$1&amp;$G$1&amp;$C2</f>
        <v>F.GLES4Z</v>
      </c>
      <c r="H2" s="202" t="str">
        <f>$Q$1&amp;$C$1&amp;$H$1&amp;$C2</f>
        <v>F.GLES5Z</v>
      </c>
      <c r="I2" s="202" t="str">
        <f>$Q$1&amp;$C$1&amp;$I$1&amp;$C2</f>
        <v>F.GLES6Z</v>
      </c>
      <c r="J2" s="202" t="str">
        <f>$Q$1&amp;$C$1&amp;$J$1&amp;$C2</f>
        <v>F.GLES7Z</v>
      </c>
      <c r="K2" s="202" t="str">
        <f>$Q$1&amp;$C$1&amp;$K$1&amp;$C2</f>
        <v>F.GLES8Z</v>
      </c>
      <c r="L2" s="202" t="str">
        <f>$Q$1&amp;$C$1&amp;$L$1&amp;$C2</f>
        <v>F.GLES9Z</v>
      </c>
      <c r="M2" s="202" t="str">
        <f>$Q$1&amp;$C$1&amp;$M$1&amp;$C2</f>
        <v>F.GLES10Z</v>
      </c>
      <c r="N2" s="202" t="str">
        <f>$Q$1&amp;$C$1&amp;$N$1&amp;$C2</f>
        <v>F.GLES11Z</v>
      </c>
      <c r="O2" s="202" t="str">
        <f>$Q$1&amp;$C$1&amp;$O$1&amp;$C2</f>
        <v>F.GLES12Z</v>
      </c>
      <c r="P2" s="203" t="str">
        <f>IF(LEN(Q2)=5,Q15&amp;" 1"&amp;RIGHT(Q2,1),Q15&amp;" "&amp;RIGHT(Q2,2))</f>
        <v>Dec 18</v>
      </c>
      <c r="Q2" s="208" t="str">
        <f>RTD("cqg.rtd", ,"ContractData",$Q$1&amp;"?"&amp;R35, "Symbol",, "T")</f>
        <v>GLEZ18</v>
      </c>
      <c r="R2" s="206">
        <f>RTD("cqg.rtd", ,"ContractData",$Q$1&amp;"?"&amp;R35,"LastTradeToday",, "T")</f>
        <v>115.8</v>
      </c>
      <c r="S2" s="209">
        <f>RTD("cqg.rtd", ,"ContractData",Q2,"Bid",, "T")</f>
        <v>115.8</v>
      </c>
      <c r="T2" s="209">
        <f>RTD("cqg.rtd", ,"ContractData",Q2,"Ask",, "T")</f>
        <v>115.825</v>
      </c>
      <c r="U2" s="202">
        <f>RTD("cqg.rtd", ,"ContractData",Q2,"NetLastQuoteToday",, "T")</f>
        <v>0.44999999999998863</v>
      </c>
      <c r="V2" s="203" t="str">
        <f>D2</f>
        <v>F.GLES1Z</v>
      </c>
      <c r="W2" s="206">
        <f>IF(RTD("cqg.rtd", ,"ContractData",Q2,"LastTradeToday",, "T")="",NA(),RTD("cqg.rtd", ,"ContractData",Q2,"LastTradeToday",, "T"))</f>
        <v>115.8</v>
      </c>
      <c r="X2" s="206">
        <f>IFERROR(W2-RTD("cqg.rtd", ,"ContractData",Q2,"Y_Settlement",, "T"),"")</f>
        <v>0.44999999999998863</v>
      </c>
      <c r="Y2" s="209">
        <f>RTD("cqg.rtd", ,"ContractData",V2,"Bid",, "T")</f>
        <v>-3.9750000000000001</v>
      </c>
      <c r="Z2" s="206">
        <f>RTD("cqg.rtd", ,"ContractData",V2,"Ask",, "T")</f>
        <v>-3.95</v>
      </c>
      <c r="AA2" s="206">
        <f>IFERROR(IF(OR(W2="",W2&lt;Y2,W2&gt;Z2),(Y2+Z2)/2,W2),"")</f>
        <v>-3.9625000000000004</v>
      </c>
      <c r="AB2" s="206">
        <f t="shared" ref="AB2:AB7" si="0">IF(OR(S2="",T2=""),R2,(IF(OR(R2="",R2&lt;S2,R2&gt;T2),(S2+T2)/2,R2)))</f>
        <v>115.8</v>
      </c>
      <c r="AC2" s="206">
        <f>IF(OR(R2="",R2&lt;S2,R2&gt;T2),(S2+T2)/2,R2)</f>
        <v>115.8</v>
      </c>
      <c r="AD2" s="206">
        <f>IFERROR(IF(OR(Y2="",Z2=""),W2,(IF(OR(W2="",W2&lt;Y2,W2&gt;Z2),(Y2+Z2)/2,W2))),"")</f>
        <v>-3.9625000000000004</v>
      </c>
      <c r="AF2" s="202">
        <f>IF(ISERROR(AC2),NA(),AC2)</f>
        <v>115.8</v>
      </c>
      <c r="AG2" s="202">
        <f>IF(ISERROR(AD2),NA(),AD2)</f>
        <v>-3.9625000000000004</v>
      </c>
      <c r="AH2" s="202" t="str">
        <f>P2</f>
        <v>Dec 18</v>
      </c>
      <c r="AI2" s="202" t="str">
        <f>$P$2&amp;" , "&amp;P3</f>
        <v>Dec 18 , Feb 19</v>
      </c>
      <c r="AJ2" s="210">
        <f>IF(RTD("cqg.rtd", ,"ContractData",Q2,"Y_Settlement",, "T")="",NA(),RTD("cqg.rtd", ,"ContractData",Q2,"Y_Settlement",, "T"))</f>
        <v>115.35000000000001</v>
      </c>
      <c r="AK2" s="202">
        <f>RTD("cqg.rtd", ,"ContractData",V2,"Y_Settlement",, "T")</f>
        <v>-4.375</v>
      </c>
    </row>
    <row r="3" spans="1:37" x14ac:dyDescent="0.2">
      <c r="A3" s="201" t="str">
        <f t="shared" ref="A3:A10" si="1">Q3</f>
        <v>GLEG19</v>
      </c>
      <c r="B3" s="201" t="str">
        <f t="shared" ref="B3:B10" si="2">Q16</f>
        <v>Feb</v>
      </c>
      <c r="C3" s="207" t="str">
        <f t="shared" ref="C3:C10" si="3">IF(B3="Jan","F",IF(B3="Feb","G",IF(B3="Mar","H",IF(B3="Apr","J",IF(B3="May","K",IF(B3="JUN","M",IF(B3="Jul","N",IF(B3="Aug","Q",IF(B3="Sep","U",IF(B3="Oct","V",IF(B3="Nov","X",IF(B3="Dec","Z"))))))))))))</f>
        <v>G</v>
      </c>
      <c r="D3" s="202" t="str">
        <f t="shared" ref="D3:D10" si="4">$Q$1&amp;$C$1&amp;$D$1&amp;$C3</f>
        <v>F.GLES1G</v>
      </c>
      <c r="E3" s="202" t="str">
        <f t="shared" ref="E3:E10" si="5">$Q$1&amp;$C$1&amp;$E$1&amp;$C3</f>
        <v>F.GLES2G</v>
      </c>
      <c r="F3" s="202" t="str">
        <f t="shared" ref="F3:F10" si="6">$Q$1&amp;$C$1&amp;$F$1&amp;$C3</f>
        <v>F.GLES3G</v>
      </c>
      <c r="G3" s="202" t="str">
        <f t="shared" ref="G3:G10" si="7">$Q$1&amp;$C$1&amp;$G$1&amp;$C3</f>
        <v>F.GLES4G</v>
      </c>
      <c r="H3" s="202" t="str">
        <f t="shared" ref="H3:H10" si="8">$Q$1&amp;$C$1&amp;$H$1&amp;$C3</f>
        <v>F.GLES5G</v>
      </c>
      <c r="I3" s="202" t="str">
        <f t="shared" ref="I3:I9" si="9">$Q$1&amp;$C$1&amp;$I$1&amp;$C3</f>
        <v>F.GLES6G</v>
      </c>
      <c r="J3" s="202" t="str">
        <f t="shared" ref="J3:J8" si="10">$Q$1&amp;$C$1&amp;$J$1&amp;$C3</f>
        <v>F.GLES7G</v>
      </c>
      <c r="K3" s="202" t="str">
        <f t="shared" ref="K3:K7" si="11">$Q$1&amp;$C$1&amp;$K$1&amp;$C3</f>
        <v>F.GLES8G</v>
      </c>
      <c r="L3" s="202" t="str">
        <f t="shared" ref="L3:L6" si="12">$Q$1&amp;$C$1&amp;$L$1&amp;$C3</f>
        <v>F.GLES9G</v>
      </c>
      <c r="M3" s="202" t="str">
        <f t="shared" ref="M3:M5" si="13">$Q$1&amp;$C$1&amp;$M$1&amp;$C3</f>
        <v>F.GLES10G</v>
      </c>
      <c r="N3" s="202" t="str">
        <f t="shared" ref="N3:N4" si="14">$Q$1&amp;$C$1&amp;$N$1&amp;$C3</f>
        <v>F.GLES11G</v>
      </c>
      <c r="O3" s="202" t="str">
        <f t="shared" ref="O3" si="15">$Q$1&amp;$C$1&amp;$O$1&amp;$C3</f>
        <v>F.GLES12G</v>
      </c>
      <c r="P3" s="203" t="str">
        <f t="shared" ref="P3:P10" si="16">IF(LEN(Q3)=5,Q16&amp;" 1"&amp;RIGHT(Q3,1),Q16&amp;" "&amp;RIGHT(Q3,2))</f>
        <v>Feb 19</v>
      </c>
      <c r="Q3" s="208" t="str">
        <f>RTD("cqg.rtd", ,"ContractData",$Q$1&amp;"?"&amp;R36, "Symbol",, "T")</f>
        <v>GLEG19</v>
      </c>
      <c r="R3" s="206">
        <f>RTD("cqg.rtd", ,"ContractData",$Q$1&amp;"?"&amp;R36,"LastTradeToday",, "T")</f>
        <v>119.8</v>
      </c>
      <c r="S3" s="209">
        <f>RTD("cqg.rtd", ,"ContractData",Q3,"Bid",, "T")</f>
        <v>119.77500000000001</v>
      </c>
      <c r="T3" s="209">
        <f>RTD("cqg.rtd", ,"ContractData",Q3,"Ask",, "T")</f>
        <v>119.8</v>
      </c>
      <c r="U3" s="202">
        <f>RTD("cqg.rtd", ,"ContractData",Q3,"NetLastQuoteToday",, "T")</f>
        <v>7.4999999999988631E-2</v>
      </c>
      <c r="V3" s="203" t="str">
        <f>E2</f>
        <v>F.GLES2Z</v>
      </c>
      <c r="W3" s="206">
        <f>IF(RTD("cqg.rtd", ,"ContractData",Q3,"LastTradeToday",, "T")="",NA(),RTD("cqg.rtd", ,"ContractData",Q3,"LastTradeToday",, "T"))</f>
        <v>119.8</v>
      </c>
      <c r="X3" s="206">
        <f>IFERROR(W3-RTD("cqg.rtd", ,"ContractData",Q3,"Y_Settlement",, "T"),"")</f>
        <v>7.4999999999988631E-2</v>
      </c>
      <c r="Y3" s="209">
        <f>RTD("cqg.rtd", ,"ContractData",V3,"Bid",, "T")</f>
        <v>-5.8500000000000005</v>
      </c>
      <c r="Z3" s="206">
        <f>RTD("cqg.rtd", ,"ContractData",V3,"Ask",, "T")</f>
        <v>-5.8250000000000002</v>
      </c>
      <c r="AA3" s="206">
        <f t="shared" ref="AA3:AA10" si="17">IFERROR(IF(OR(W3="",W3&lt;Y3,W3&gt;Z3),(Y3+Z3)/2,W3),"")</f>
        <v>-5.8375000000000004</v>
      </c>
      <c r="AB3" s="206">
        <f t="shared" si="0"/>
        <v>119.8</v>
      </c>
      <c r="AC3" s="206">
        <f>IF(OR(R3="",R3&lt;S3,R3&gt;T3),(S3+T3)/2,R3)</f>
        <v>119.8</v>
      </c>
      <c r="AD3" s="206">
        <f t="shared" ref="AD3:AD10" si="18">IFERROR(IF(OR(Y3="",Z3=""),W3,(IF(OR(W3="",W3&lt;Y3,W3&gt;Z3),(Y3+Z3)/2,W3))),"")</f>
        <v>-5.8375000000000004</v>
      </c>
      <c r="AF3" s="202">
        <f t="shared" ref="AF3:AG10" si="19">IF(ISERROR(AC3),NA(),AC3)</f>
        <v>119.8</v>
      </c>
      <c r="AG3" s="202">
        <f t="shared" si="19"/>
        <v>-5.8375000000000004</v>
      </c>
      <c r="AH3" s="202" t="str">
        <f t="shared" ref="AH3:AH10" si="20">P3</f>
        <v>Feb 19</v>
      </c>
      <c r="AI3" s="202" t="str">
        <f t="shared" ref="AI3:AI10" si="21">$P$2&amp;" , "&amp;P4</f>
        <v>Dec 18 , Apr 19</v>
      </c>
      <c r="AJ3" s="210">
        <f>IF(RTD("cqg.rtd", ,"ContractData",Q3,"Y_Settlement",, "T")="",NA(),RTD("cqg.rtd", ,"ContractData",Q3,"Y_Settlement",, "T"))</f>
        <v>119.72500000000001</v>
      </c>
      <c r="AK3" s="202">
        <f>RTD("cqg.rtd", ,"ContractData",V3,"Y_Settlement",, "T")</f>
        <v>-6.2</v>
      </c>
    </row>
    <row r="4" spans="1:37" x14ac:dyDescent="0.2">
      <c r="A4" s="201" t="str">
        <f t="shared" si="1"/>
        <v>GLEJ19</v>
      </c>
      <c r="B4" s="201" t="str">
        <f t="shared" si="2"/>
        <v>Apr</v>
      </c>
      <c r="C4" s="207" t="str">
        <f t="shared" si="3"/>
        <v>J</v>
      </c>
      <c r="D4" s="202" t="str">
        <f t="shared" si="4"/>
        <v>F.GLES1J</v>
      </c>
      <c r="E4" s="202" t="str">
        <f t="shared" si="5"/>
        <v>F.GLES2J</v>
      </c>
      <c r="F4" s="202" t="str">
        <f t="shared" si="6"/>
        <v>F.GLES3J</v>
      </c>
      <c r="G4" s="202" t="str">
        <f t="shared" si="7"/>
        <v>F.GLES4J</v>
      </c>
      <c r="H4" s="202" t="str">
        <f t="shared" si="8"/>
        <v>F.GLES5J</v>
      </c>
      <c r="I4" s="202" t="str">
        <f t="shared" si="9"/>
        <v>F.GLES6J</v>
      </c>
      <c r="J4" s="202" t="str">
        <f t="shared" si="10"/>
        <v>F.GLES7J</v>
      </c>
      <c r="K4" s="202" t="str">
        <f t="shared" si="11"/>
        <v>F.GLES8J</v>
      </c>
      <c r="L4" s="202" t="str">
        <f t="shared" si="12"/>
        <v>F.GLES9J</v>
      </c>
      <c r="M4" s="202" t="str">
        <f t="shared" si="13"/>
        <v>F.GLES10J</v>
      </c>
      <c r="N4" s="202" t="str">
        <f t="shared" si="14"/>
        <v>F.GLES11J</v>
      </c>
      <c r="P4" s="203" t="str">
        <f t="shared" si="16"/>
        <v>Apr 19</v>
      </c>
      <c r="Q4" s="208" t="str">
        <f>RTD("cqg.rtd", ,"ContractData",$Q$1&amp;"?"&amp;R37, "Symbol",, "T")</f>
        <v>GLEJ19</v>
      </c>
      <c r="R4" s="206">
        <f>RTD("cqg.rtd", ,"ContractData",$Q$1&amp;"?"&amp;R37,"LastTradeToday",, "T")</f>
        <v>121.65</v>
      </c>
      <c r="S4" s="209">
        <f>RTD("cqg.rtd", ,"ContractData",Q4,"Bid",, "T")</f>
        <v>121.625</v>
      </c>
      <c r="T4" s="209">
        <f>RTD("cqg.rtd", ,"ContractData",Q4,"Ask",, "T")</f>
        <v>121.675</v>
      </c>
      <c r="U4" s="202">
        <f>RTD("cqg.rtd", ,"ContractData",Q4,"NetLastQuoteToday",, "T")</f>
        <v>0.125</v>
      </c>
      <c r="V4" s="203" t="str">
        <f>F2</f>
        <v>F.GLES3Z</v>
      </c>
      <c r="W4" s="206">
        <f>IF(RTD("cqg.rtd", ,"ContractData",Q4,"LastTradeToday",, "T")="",NA(),RTD("cqg.rtd", ,"ContractData",Q4,"LastTradeToday",, "T"))</f>
        <v>121.65</v>
      </c>
      <c r="X4" s="206">
        <f>IFERROR(W4-RTD("cqg.rtd", ,"ContractData",Q4,"Y_Settlement",, "T"),"")</f>
        <v>0.10000000000000853</v>
      </c>
      <c r="Y4" s="209">
        <f>RTD("cqg.rtd", ,"ContractData",V4,"Bid",, "T")</f>
        <v>2.2749999999999999</v>
      </c>
      <c r="Z4" s="206">
        <f>RTD("cqg.rtd", ,"ContractData",V4,"Ask",, "T")</f>
        <v>2.3250000000000002</v>
      </c>
      <c r="AA4" s="206">
        <f t="shared" si="17"/>
        <v>2.2999999999999998</v>
      </c>
      <c r="AB4" s="206">
        <f t="shared" si="0"/>
        <v>121.65</v>
      </c>
      <c r="AC4" s="206">
        <f t="shared" ref="AC4:AC10" si="22">IF(OR(R4="",R4&lt;S4,R4&gt;T4),(S4+T4)/2,R4)</f>
        <v>121.65</v>
      </c>
      <c r="AD4" s="206">
        <f t="shared" si="18"/>
        <v>2.2999999999999998</v>
      </c>
      <c r="AF4" s="202">
        <f t="shared" si="19"/>
        <v>121.65</v>
      </c>
      <c r="AG4" s="202">
        <f t="shared" si="19"/>
        <v>2.2999999999999998</v>
      </c>
      <c r="AH4" s="202" t="str">
        <f t="shared" si="20"/>
        <v>Apr 19</v>
      </c>
      <c r="AI4" s="202" t="str">
        <f t="shared" si="21"/>
        <v>Dec 18 , Jun 19</v>
      </c>
      <c r="AJ4" s="210">
        <f>IF(RTD("cqg.rtd", ,"ContractData",Q4,"Y_Settlement",, "T")="",NA(),RTD("cqg.rtd", ,"ContractData",Q4,"Y_Settlement",, "T"))</f>
        <v>121.55</v>
      </c>
      <c r="AK4" s="202">
        <f>RTD("cqg.rtd", ,"ContractData",V4,"Y_Settlement",, "T")</f>
        <v>1.825</v>
      </c>
    </row>
    <row r="5" spans="1:37" x14ac:dyDescent="0.2">
      <c r="A5" s="201" t="str">
        <f t="shared" si="1"/>
        <v>GLEM19</v>
      </c>
      <c r="B5" s="201" t="str">
        <f t="shared" si="2"/>
        <v>Jun</v>
      </c>
      <c r="C5" s="207" t="str">
        <f t="shared" si="3"/>
        <v>M</v>
      </c>
      <c r="D5" s="202" t="str">
        <f t="shared" si="4"/>
        <v>F.GLES1M</v>
      </c>
      <c r="E5" s="202" t="str">
        <f t="shared" si="5"/>
        <v>F.GLES2M</v>
      </c>
      <c r="F5" s="202" t="str">
        <f t="shared" si="6"/>
        <v>F.GLES3M</v>
      </c>
      <c r="G5" s="202" t="str">
        <f t="shared" si="7"/>
        <v>F.GLES4M</v>
      </c>
      <c r="H5" s="202" t="str">
        <f t="shared" si="8"/>
        <v>F.GLES5M</v>
      </c>
      <c r="I5" s="202" t="str">
        <f t="shared" si="9"/>
        <v>F.GLES6M</v>
      </c>
      <c r="J5" s="202" t="str">
        <f t="shared" si="10"/>
        <v>F.GLES7M</v>
      </c>
      <c r="K5" s="202" t="str">
        <f t="shared" si="11"/>
        <v>F.GLES8M</v>
      </c>
      <c r="L5" s="202" t="str">
        <f t="shared" si="12"/>
        <v>F.GLES9M</v>
      </c>
      <c r="M5" s="202" t="str">
        <f t="shared" si="13"/>
        <v>F.GLES10M</v>
      </c>
      <c r="P5" s="203" t="str">
        <f t="shared" si="16"/>
        <v>Jun 19</v>
      </c>
      <c r="Q5" s="208" t="str">
        <f>RTD("cqg.rtd", ,"ContractData",$Q$1&amp;"?"&amp;R38, "Symbol",, "T")</f>
        <v>GLEM19</v>
      </c>
      <c r="R5" s="206">
        <f>RTD("cqg.rtd", ,"ContractData",$Q$1&amp;"?"&amp;R38,"LastTradeToday",, "T")</f>
        <v>113.5</v>
      </c>
      <c r="S5" s="209">
        <f>RTD("cqg.rtd", ,"ContractData",Q5,"Bid",, "T")</f>
        <v>113.47500000000001</v>
      </c>
      <c r="T5" s="209">
        <f>RTD("cqg.rtd", ,"ContractData",Q5,"Ask",, "T")</f>
        <v>113.52500000000001</v>
      </c>
      <c r="U5" s="202">
        <f>RTD("cqg.rtd", ,"ContractData",Q5,"NetLastQuoteToday",, "T")</f>
        <v>0</v>
      </c>
      <c r="V5" s="203" t="str">
        <f>G2</f>
        <v>F.GLES4Z</v>
      </c>
      <c r="W5" s="206">
        <f>IF(RTD("cqg.rtd", ,"ContractData",Q5,"LastTradeToday",, "T")="",NA(),RTD("cqg.rtd", ,"ContractData",Q5,"LastTradeToday",, "T"))</f>
        <v>113.5</v>
      </c>
      <c r="X5" s="206">
        <f>IFERROR(W5-RTD("cqg.rtd", ,"ContractData",Q5,"Y_Settlement",, "T"),"")</f>
        <v>-2.5000000000005684E-2</v>
      </c>
      <c r="Y5" s="209">
        <f>RTD("cqg.rtd", ,"ContractData",V5,"Bid",, "T")</f>
        <v>4.1749999999999998</v>
      </c>
      <c r="Z5" s="206">
        <f>RTD("cqg.rtd", ,"ContractData",V5,"Ask",, "T")</f>
        <v>4.2249999999999996</v>
      </c>
      <c r="AA5" s="206">
        <f t="shared" si="17"/>
        <v>4.1999999999999993</v>
      </c>
      <c r="AB5" s="206">
        <f t="shared" si="0"/>
        <v>113.5</v>
      </c>
      <c r="AC5" s="206">
        <f t="shared" si="22"/>
        <v>113.5</v>
      </c>
      <c r="AD5" s="206">
        <f t="shared" si="18"/>
        <v>4.1999999999999993</v>
      </c>
      <c r="AF5" s="202">
        <f t="shared" si="19"/>
        <v>113.5</v>
      </c>
      <c r="AG5" s="202">
        <f t="shared" si="19"/>
        <v>4.1999999999999993</v>
      </c>
      <c r="AH5" s="202" t="str">
        <f t="shared" si="20"/>
        <v>Jun 19</v>
      </c>
      <c r="AI5" s="202" t="str">
        <f t="shared" si="21"/>
        <v>Dec 18 , Aug 19</v>
      </c>
      <c r="AJ5" s="210">
        <f>IF(RTD("cqg.rtd", ,"ContractData",Q5,"Y_Settlement",, "T")="",NA(),RTD("cqg.rtd", ,"ContractData",Q5,"Y_Settlement",, "T"))</f>
        <v>113.52500000000001</v>
      </c>
      <c r="AK5" s="202">
        <f>RTD("cqg.rtd", ,"ContractData",V5,"Y_Settlement",, "T")</f>
        <v>3.4750000000000001</v>
      </c>
    </row>
    <row r="6" spans="1:37" x14ac:dyDescent="0.2">
      <c r="A6" s="201" t="str">
        <f t="shared" si="1"/>
        <v>GLEQ19</v>
      </c>
      <c r="B6" s="201" t="str">
        <f t="shared" si="2"/>
        <v>Aug</v>
      </c>
      <c r="C6" s="207" t="str">
        <f t="shared" si="3"/>
        <v>Q</v>
      </c>
      <c r="D6" s="202" t="str">
        <f t="shared" si="4"/>
        <v>F.GLES1Q</v>
      </c>
      <c r="E6" s="202" t="str">
        <f t="shared" si="5"/>
        <v>F.GLES2Q</v>
      </c>
      <c r="F6" s="202" t="str">
        <f t="shared" si="6"/>
        <v>F.GLES3Q</v>
      </c>
      <c r="G6" s="202" t="str">
        <f t="shared" si="7"/>
        <v>F.GLES4Q</v>
      </c>
      <c r="H6" s="202" t="str">
        <f t="shared" si="8"/>
        <v>F.GLES5Q</v>
      </c>
      <c r="I6" s="202" t="str">
        <f t="shared" si="9"/>
        <v>F.GLES6Q</v>
      </c>
      <c r="J6" s="202" t="str">
        <f t="shared" si="10"/>
        <v>F.GLES7Q</v>
      </c>
      <c r="K6" s="202" t="str">
        <f t="shared" si="11"/>
        <v>F.GLES8Q</v>
      </c>
      <c r="L6" s="202" t="str">
        <f t="shared" si="12"/>
        <v>F.GLES9Q</v>
      </c>
      <c r="P6" s="203" t="str">
        <f t="shared" si="16"/>
        <v>Aug 19</v>
      </c>
      <c r="Q6" s="208" t="str">
        <f>RTD("cqg.rtd", ,"ContractData",$Q$1&amp;"?"&amp;R39, "Symbol",, "T")</f>
        <v>GLEQ19</v>
      </c>
      <c r="R6" s="206">
        <f>RTD("cqg.rtd", ,"ContractData",$Q$1&amp;"?"&amp;R39,"LastTradeToday",, "T")</f>
        <v>111.625</v>
      </c>
      <c r="S6" s="209">
        <f>RTD("cqg.rtd", ,"ContractData",Q6,"Bid",, "T")</f>
        <v>111.60000000000001</v>
      </c>
      <c r="T6" s="209">
        <f>RTD("cqg.rtd", ,"ContractData",Q6,"Ask",, "T")</f>
        <v>111.65</v>
      </c>
      <c r="U6" s="202">
        <f>RTD("cqg.rtd", ,"ContractData",Q6,"NetLastQuoteToday",, "T")</f>
        <v>-0.22499999999999432</v>
      </c>
      <c r="V6" s="203" t="str">
        <f>H2</f>
        <v>F.GLES5Z</v>
      </c>
      <c r="W6" s="206">
        <f>IF(RTD("cqg.rtd", ,"ContractData",Q6,"LastTradeToday",, "T")="",NA(),RTD("cqg.rtd", ,"ContractData",Q6,"LastTradeToday",, "T"))</f>
        <v>111.625</v>
      </c>
      <c r="X6" s="206">
        <f>IFERROR(W6-RTD("cqg.rtd", ,"ContractData",Q6,"Y_Settlement",, "T"),"")</f>
        <v>-0.25</v>
      </c>
      <c r="Y6" s="209">
        <f>RTD("cqg.rtd", ,"ContractData",V6,"Bid",, "T")</f>
        <v>2.625</v>
      </c>
      <c r="Z6" s="206">
        <f>RTD("cqg.rtd", ,"ContractData",V6,"Ask",, "T")</f>
        <v>2.9250000000000003</v>
      </c>
      <c r="AA6" s="206">
        <f t="shared" si="17"/>
        <v>2.7750000000000004</v>
      </c>
      <c r="AB6" s="206">
        <f t="shared" si="0"/>
        <v>111.625</v>
      </c>
      <c r="AC6" s="206">
        <f t="shared" si="22"/>
        <v>111.625</v>
      </c>
      <c r="AD6" s="206">
        <f t="shared" si="18"/>
        <v>2.7750000000000004</v>
      </c>
      <c r="AF6" s="202">
        <f t="shared" si="19"/>
        <v>111.625</v>
      </c>
      <c r="AG6" s="202">
        <f t="shared" si="19"/>
        <v>2.7750000000000004</v>
      </c>
      <c r="AH6" s="202" t="str">
        <f t="shared" si="20"/>
        <v>Aug 19</v>
      </c>
      <c r="AI6" s="202" t="str">
        <f t="shared" si="21"/>
        <v>Dec 18 , Oct 19</v>
      </c>
      <c r="AJ6" s="210">
        <f>IF(RTD("cqg.rtd", ,"ContractData",Q6,"Y_Settlement",, "T")="",NA(),RTD("cqg.rtd", ,"ContractData",Q6,"Y_Settlement",, "T"))</f>
        <v>111.875</v>
      </c>
      <c r="AK6" s="202">
        <f>RTD("cqg.rtd", ,"ContractData",V6,"Y_Settlement",, "T")</f>
        <v>1.9750000000000001</v>
      </c>
    </row>
    <row r="7" spans="1:37" x14ac:dyDescent="0.2">
      <c r="A7" s="201" t="str">
        <f t="shared" si="1"/>
        <v>GLEV19</v>
      </c>
      <c r="B7" s="201" t="str">
        <f t="shared" si="2"/>
        <v>Oct</v>
      </c>
      <c r="C7" s="207" t="str">
        <f t="shared" si="3"/>
        <v>V</v>
      </c>
      <c r="D7" s="202" t="str">
        <f t="shared" si="4"/>
        <v>F.GLES1V</v>
      </c>
      <c r="E7" s="202" t="str">
        <f t="shared" si="5"/>
        <v>F.GLES2V</v>
      </c>
      <c r="F7" s="202" t="str">
        <f t="shared" si="6"/>
        <v>F.GLES3V</v>
      </c>
      <c r="G7" s="202" t="str">
        <f t="shared" si="7"/>
        <v>F.GLES4V</v>
      </c>
      <c r="H7" s="202" t="str">
        <f t="shared" si="8"/>
        <v>F.GLES5V</v>
      </c>
      <c r="I7" s="202" t="str">
        <f t="shared" si="9"/>
        <v>F.GLES6V</v>
      </c>
      <c r="J7" s="202" t="str">
        <f t="shared" si="10"/>
        <v>F.GLES7V</v>
      </c>
      <c r="K7" s="202" t="str">
        <f t="shared" si="11"/>
        <v>F.GLES8V</v>
      </c>
      <c r="P7" s="203" t="str">
        <f t="shared" si="16"/>
        <v>Oct 19</v>
      </c>
      <c r="Q7" s="208" t="str">
        <f>RTD("cqg.rtd", ,"ContractData",$Q$1&amp;"?"&amp;R40, "Symbol",, "T")</f>
        <v>GLEV19</v>
      </c>
      <c r="R7" s="206">
        <f>RTD("cqg.rtd", ,"ContractData",$Q$1&amp;"?"&amp;R40,"LastTradeToday",, "T")</f>
        <v>113.10000000000001</v>
      </c>
      <c r="S7" s="209">
        <f>RTD("cqg.rtd", ,"ContractData",Q7,"Bid",, "T")</f>
        <v>112.97500000000001</v>
      </c>
      <c r="T7" s="209">
        <f>RTD("cqg.rtd", ,"ContractData",Q7,"Ask",, "T")</f>
        <v>113.05</v>
      </c>
      <c r="U7" s="202">
        <f>RTD("cqg.rtd", ,"ContractData",Q7,"NetLastQuoteToday",, "T")</f>
        <v>-0.32500000000000284</v>
      </c>
      <c r="V7" s="203" t="str">
        <f>I2</f>
        <v>F.GLES6Z</v>
      </c>
      <c r="W7" s="206">
        <f>IF(RTD("cqg.rtd", ,"ContractData",Q7,"LastTradeToday",, "T")="",NA(),RTD("cqg.rtd", ,"ContractData",Q7,"LastTradeToday",, "T"))</f>
        <v>113.10000000000001</v>
      </c>
      <c r="X7" s="206">
        <f>IFERROR(W7-RTD("cqg.rtd", ,"ContractData",Q7,"Y_Settlement",, "T"),"")</f>
        <v>-0.27499999999999147</v>
      </c>
      <c r="Y7" s="209">
        <f>RTD("cqg.rtd", ,"ContractData",V7,"Bid",, "T")</f>
        <v>0.72499999999999998</v>
      </c>
      <c r="Z7" s="206">
        <f>RTD("cqg.rtd", ,"ContractData",V7,"Ask",, "T")</f>
        <v>0.92500000000000004</v>
      </c>
      <c r="AA7" s="206">
        <f t="shared" si="17"/>
        <v>0.82499999999999996</v>
      </c>
      <c r="AB7" s="206">
        <f t="shared" si="0"/>
        <v>113.0125</v>
      </c>
      <c r="AC7" s="206">
        <f t="shared" si="22"/>
        <v>113.0125</v>
      </c>
      <c r="AD7" s="206">
        <f t="shared" si="18"/>
        <v>0.82499999999999996</v>
      </c>
      <c r="AF7" s="202">
        <f t="shared" si="19"/>
        <v>113.0125</v>
      </c>
      <c r="AG7" s="202">
        <f t="shared" si="19"/>
        <v>0.82499999999999996</v>
      </c>
      <c r="AH7" s="202" t="str">
        <f t="shared" si="20"/>
        <v>Oct 19</v>
      </c>
      <c r="AI7" s="202" t="str">
        <f t="shared" si="21"/>
        <v>Dec 18 , Dec 19</v>
      </c>
      <c r="AJ7" s="210">
        <f>IF(RTD("cqg.rtd", ,"ContractData",Q7,"Y_Settlement",, "T")="",NA(),RTD("cqg.rtd", ,"ContractData",Q7,"Y_Settlement",, "T"))</f>
        <v>113.375</v>
      </c>
      <c r="AK7" s="202">
        <f>RTD("cqg.rtd", ,"ContractData",V7,"Y_Settlement",, "T")</f>
        <v>-0.375</v>
      </c>
    </row>
    <row r="8" spans="1:37" x14ac:dyDescent="0.2">
      <c r="A8" s="201" t="str">
        <f t="shared" si="1"/>
        <v>GLEZ19</v>
      </c>
      <c r="B8" s="201" t="str">
        <f t="shared" si="2"/>
        <v>Dec</v>
      </c>
      <c r="C8" s="207" t="str">
        <f t="shared" si="3"/>
        <v>Z</v>
      </c>
      <c r="D8" s="202" t="str">
        <f t="shared" si="4"/>
        <v>F.GLES1Z</v>
      </c>
      <c r="E8" s="202" t="str">
        <f t="shared" si="5"/>
        <v>F.GLES2Z</v>
      </c>
      <c r="F8" s="202" t="str">
        <f t="shared" si="6"/>
        <v>F.GLES3Z</v>
      </c>
      <c r="G8" s="202" t="str">
        <f t="shared" si="7"/>
        <v>F.GLES4Z</v>
      </c>
      <c r="H8" s="202" t="str">
        <f t="shared" si="8"/>
        <v>F.GLES5Z</v>
      </c>
      <c r="I8" s="202" t="str">
        <f t="shared" si="9"/>
        <v>F.GLES6Z</v>
      </c>
      <c r="J8" s="202" t="str">
        <f t="shared" si="10"/>
        <v>F.GLES7Z</v>
      </c>
      <c r="P8" s="203" t="str">
        <f t="shared" si="16"/>
        <v>Dec 19</v>
      </c>
      <c r="Q8" s="208" t="str">
        <f>RTD("cqg.rtd", ,"ContractData",$Q$1&amp;"?"&amp;R41, "Symbol",, "T")</f>
        <v>GLEZ19</v>
      </c>
      <c r="R8" s="206">
        <f>RTD("cqg.rtd", ,"ContractData",$Q$1&amp;"?"&amp;R41,"LastTradeToday",, "T")</f>
        <v>114.95</v>
      </c>
      <c r="S8" s="209">
        <f>RTD("cqg.rtd", ,"ContractData",Q8,"Bid",, "T")</f>
        <v>114.9</v>
      </c>
      <c r="T8" s="209">
        <f>RTD("cqg.rtd", ,"ContractData",Q8,"Ask",, "T")</f>
        <v>115.075</v>
      </c>
      <c r="U8" s="202">
        <f>RTD("cqg.rtd", ,"ContractData",Q8,"NetLastQuoteToday",, "T")</f>
        <v>-0.65000000000000568</v>
      </c>
      <c r="V8" s="203" t="str">
        <f>J2</f>
        <v>F.GLES7Z</v>
      </c>
      <c r="W8" s="206">
        <f>IF(RTD("cqg.rtd", ,"ContractData",Q8,"LastTradeToday",, "T")="",NA(),RTD("cqg.rtd", ,"ContractData",Q8,"LastTradeToday",, "T"))</f>
        <v>114.95</v>
      </c>
      <c r="X8" s="206">
        <f>IFERROR(W8-RTD("cqg.rtd", ,"ContractData",Q8,"Y_Settlement",, "T"),"")</f>
        <v>-0.77500000000000568</v>
      </c>
      <c r="Y8" s="209">
        <f>RTD("cqg.rtd", ,"ContractData",V8,"Bid",, "T")</f>
        <v>-1.4000000000000001</v>
      </c>
      <c r="Z8" s="206">
        <f>RTD("cqg.rtd", ,"ContractData",V8,"Ask",, "T")</f>
        <v>-0.85</v>
      </c>
      <c r="AA8" s="206">
        <f t="shared" si="17"/>
        <v>-1.125</v>
      </c>
      <c r="AB8" s="206">
        <f>IF(OR(S8="",T8=""),R8,(IF(OR(R8="",R8&lt;S8,R8&gt;T8),(S8+T8)/2,R8)))</f>
        <v>114.95</v>
      </c>
      <c r="AC8" s="206">
        <f t="shared" si="22"/>
        <v>114.95</v>
      </c>
      <c r="AD8" s="206">
        <f t="shared" si="18"/>
        <v>-1.125</v>
      </c>
      <c r="AF8" s="202">
        <f>IF(ISERROR(AC8),NA(),AC8)</f>
        <v>114.95</v>
      </c>
      <c r="AG8" s="202">
        <f t="shared" si="19"/>
        <v>-1.125</v>
      </c>
      <c r="AH8" s="202" t="str">
        <f t="shared" si="20"/>
        <v>Dec 19</v>
      </c>
      <c r="AI8" s="202" t="str">
        <f t="shared" si="21"/>
        <v>Dec 18 , Feb 20</v>
      </c>
      <c r="AJ8" s="210">
        <f>IF(RTD("cqg.rtd", ,"ContractData",Q8,"Y_Settlement",, "T")="",NA(),RTD("cqg.rtd", ,"ContractData",Q8,"Y_Settlement",, "T"))</f>
        <v>115.72500000000001</v>
      </c>
      <c r="AK8" s="202">
        <f>RTD("cqg.rtd", ,"ContractData",V8,"Y_Settlement",, "T")</f>
        <v>-2.0750000000000002</v>
      </c>
    </row>
    <row r="9" spans="1:37" x14ac:dyDescent="0.2">
      <c r="A9" s="201" t="str">
        <f t="shared" si="1"/>
        <v>GLEG20</v>
      </c>
      <c r="B9" s="201" t="str">
        <f t="shared" si="2"/>
        <v>Feb</v>
      </c>
      <c r="C9" s="207" t="str">
        <f t="shared" si="3"/>
        <v>G</v>
      </c>
      <c r="D9" s="202" t="str">
        <f t="shared" si="4"/>
        <v>F.GLES1G</v>
      </c>
      <c r="E9" s="202" t="str">
        <f t="shared" si="5"/>
        <v>F.GLES2G</v>
      </c>
      <c r="F9" s="202" t="str">
        <f t="shared" si="6"/>
        <v>F.GLES3G</v>
      </c>
      <c r="G9" s="202" t="str">
        <f t="shared" si="7"/>
        <v>F.GLES4G</v>
      </c>
      <c r="H9" s="202" t="str">
        <f t="shared" si="8"/>
        <v>F.GLES5G</v>
      </c>
      <c r="I9" s="202" t="str">
        <f t="shared" si="9"/>
        <v>F.GLES6G</v>
      </c>
      <c r="P9" s="203" t="str">
        <f t="shared" si="16"/>
        <v>Feb 20</v>
      </c>
      <c r="Q9" s="208" t="str">
        <f>RTD("cqg.rtd", ,"ContractData",$Q$1&amp;"?"&amp;R42, "Symbol",, "T")</f>
        <v>GLEG20</v>
      </c>
      <c r="R9" s="206">
        <f>RTD("cqg.rtd", ,"ContractData",$Q$1&amp;"?"&amp;R42,"LastTradeToday",, "T")</f>
        <v>116.825</v>
      </c>
      <c r="S9" s="209">
        <f>RTD("cqg.rtd", ,"ContractData",Q9,"Bid",, "T")</f>
        <v>116.77500000000001</v>
      </c>
      <c r="T9" s="209">
        <f>RTD("cqg.rtd", ,"ContractData",Q9,"Ask",, "T")</f>
        <v>117.02500000000001</v>
      </c>
      <c r="U9" s="202">
        <f>RTD("cqg.rtd", ,"ContractData",Q9,"NetLastQuoteToday",, "T")</f>
        <v>-0.39999999999999147</v>
      </c>
      <c r="V9" s="203" t="str">
        <f>K2</f>
        <v>F.GLES8Z</v>
      </c>
      <c r="W9" s="206">
        <f>IF(RTD("cqg.rtd", ,"ContractData",Q9,"LastTradeToday",, "T")="",NA(),RTD("cqg.rtd", ,"ContractData",Q9,"LastTradeToday",, "T"))</f>
        <v>116.825</v>
      </c>
      <c r="X9" s="206">
        <f>IFERROR(W9-RTD("cqg.rtd", ,"ContractData",Q9,"Y_Settlement",, "T"),"")</f>
        <v>-0.59999999999999432</v>
      </c>
      <c r="Y9" s="209">
        <f>RTD("cqg.rtd", ,"ContractData",V9,"Bid",, "T")</f>
        <v>-3.3000000000000003</v>
      </c>
      <c r="Z9" s="206">
        <f>RTD("cqg.rtd", ,"ContractData",V9,"Ask",, "T")</f>
        <v>-2.2250000000000001</v>
      </c>
      <c r="AA9" s="206">
        <f t="shared" si="17"/>
        <v>-2.7625000000000002</v>
      </c>
      <c r="AB9" s="206">
        <f t="shared" ref="AB9:AB10" si="23">IF(OR(S9="",T9=""),R9,(IF(OR(R9="",R9&lt;S9,R9&gt;T9),(S9+T9)/2,R9)))</f>
        <v>116.825</v>
      </c>
      <c r="AC9" s="206">
        <f t="shared" si="22"/>
        <v>116.825</v>
      </c>
      <c r="AD9" s="206">
        <f t="shared" si="18"/>
        <v>-2.7625000000000002</v>
      </c>
      <c r="AF9" s="202">
        <f t="shared" si="19"/>
        <v>116.825</v>
      </c>
      <c r="AG9" s="202">
        <f t="shared" si="19"/>
        <v>-2.7625000000000002</v>
      </c>
      <c r="AH9" s="202" t="str">
        <f t="shared" si="20"/>
        <v>Feb 20</v>
      </c>
      <c r="AI9" s="202" t="str">
        <f t="shared" si="21"/>
        <v>Dec 18 , Apr 20</v>
      </c>
      <c r="AJ9" s="210">
        <f>IF(RTD("cqg.rtd", ,"ContractData",Q9,"Y_Settlement",, "T")="",NA(),RTD("cqg.rtd", ,"ContractData",Q9,"Y_Settlement",, "T"))</f>
        <v>117.425</v>
      </c>
      <c r="AK9" s="202">
        <f>RTD("cqg.rtd", ,"ContractData",V9,"Y_Settlement",, "T")</f>
        <v>-3.65</v>
      </c>
    </row>
    <row r="10" spans="1:37" x14ac:dyDescent="0.2">
      <c r="A10" s="201" t="str">
        <f t="shared" si="1"/>
        <v>GLEJ20</v>
      </c>
      <c r="B10" s="201" t="str">
        <f t="shared" si="2"/>
        <v>Apr</v>
      </c>
      <c r="C10" s="207" t="str">
        <f t="shared" si="3"/>
        <v>J</v>
      </c>
      <c r="D10" s="202" t="str">
        <f t="shared" si="4"/>
        <v>F.GLES1J</v>
      </c>
      <c r="E10" s="202" t="str">
        <f t="shared" si="5"/>
        <v>F.GLES2J</v>
      </c>
      <c r="F10" s="202" t="str">
        <f t="shared" si="6"/>
        <v>F.GLES3J</v>
      </c>
      <c r="G10" s="202" t="str">
        <f t="shared" si="7"/>
        <v>F.GLES4J</v>
      </c>
      <c r="H10" s="202" t="str">
        <f t="shared" si="8"/>
        <v>F.GLES5J</v>
      </c>
      <c r="P10" s="203" t="str">
        <f t="shared" si="16"/>
        <v>Apr 20</v>
      </c>
      <c r="Q10" s="208" t="str">
        <f>RTD("cqg.rtd", ,"ContractData",$Q$1&amp;"?"&amp;R43, "Symbol",, "T")</f>
        <v>GLEJ20</v>
      </c>
      <c r="R10" s="206" t="str">
        <f>RTD("cqg.rtd", ,"ContractData",$Q$1&amp;"?"&amp;R43,"LastTradeToday",, "T")</f>
        <v/>
      </c>
      <c r="S10" s="209">
        <f>RTD("cqg.rtd", ,"ContractData",Q10,"Bid",, "T")</f>
        <v>118.15</v>
      </c>
      <c r="T10" s="209">
        <f>RTD("cqg.rtd", ,"ContractData",Q10,"Ask",, "T")</f>
        <v>119.05</v>
      </c>
      <c r="U10" s="202">
        <f>RTD("cqg.rtd", ,"ContractData",Q10,"NetLastQuoteToday",, "T")</f>
        <v>4.9999999999997158E-2</v>
      </c>
      <c r="V10" s="203" t="str">
        <f>L2</f>
        <v>F.GLES9Z</v>
      </c>
      <c r="W10" s="206" t="e">
        <f>IF(RTD("cqg.rtd", ,"ContractData",Q10,"LastTradeToday",, "T")="",NA(),RTD("cqg.rtd", ,"ContractData",Q10,"LastTradeToday",, "T"))</f>
        <v>#N/A</v>
      </c>
      <c r="X10" s="206" t="str">
        <f>IFERROR(W10-RTD("cqg.rtd", ,"ContractData",Q10,"Y_Settlement",, "T"),"")</f>
        <v/>
      </c>
      <c r="Y10" s="209" t="str">
        <f>RTD("cqg.rtd", ,"ContractData",V10,"Bid",, "T")</f>
        <v>768: Current Message -&gt; Not found: F.GLES9Z</v>
      </c>
      <c r="Z10" s="206" t="str">
        <f>RTD("cqg.rtd", ,"ContractData",V10,"Ask",, "T")</f>
        <v>768: Current Message -&gt; Not found: F.GLES9Z</v>
      </c>
      <c r="AA10" s="206" t="str">
        <f t="shared" si="17"/>
        <v/>
      </c>
      <c r="AB10" s="206">
        <f t="shared" si="23"/>
        <v>118.6</v>
      </c>
      <c r="AC10" s="206">
        <f t="shared" si="22"/>
        <v>118.6</v>
      </c>
      <c r="AD10" s="206" t="str">
        <f t="shared" si="18"/>
        <v/>
      </c>
      <c r="AF10" s="202">
        <f t="shared" si="19"/>
        <v>118.6</v>
      </c>
      <c r="AG10" s="202" t="str">
        <f t="shared" si="19"/>
        <v/>
      </c>
      <c r="AH10" s="202" t="str">
        <f t="shared" si="20"/>
        <v>Apr 20</v>
      </c>
      <c r="AI10" s="202" t="str">
        <f t="shared" si="21"/>
        <v xml:space="preserve">Dec 18 , </v>
      </c>
      <c r="AJ10" s="210">
        <f>IF(RTD("cqg.rtd", ,"ContractData",Q10,"Y_Settlement",, "T")="",NA(),RTD("cqg.rtd", ,"ContractData",Q10,"Y_Settlement",, "T"))</f>
        <v>119</v>
      </c>
      <c r="AK10" s="202" t="str">
        <f>RTD("cqg.rtd", ,"ContractData",V10,"Y_Settlement",, "T")</f>
        <v>768: Current Message -&gt; Not found: F.GLES9Z</v>
      </c>
    </row>
    <row r="11" spans="1:37" x14ac:dyDescent="0.2">
      <c r="A11" s="201"/>
      <c r="B11" s="201"/>
      <c r="C11" s="207"/>
      <c r="P11" s="203"/>
      <c r="Q11" s="208"/>
      <c r="R11" s="206"/>
      <c r="S11" s="206"/>
      <c r="T11" s="206"/>
      <c r="U11" s="206"/>
      <c r="V11" s="203"/>
      <c r="W11" s="206"/>
      <c r="X11" s="206"/>
      <c r="Y11" s="206"/>
      <c r="Z11" s="206"/>
      <c r="AA11" s="206"/>
      <c r="AB11" s="206"/>
      <c r="AC11" s="206"/>
      <c r="AD11" s="206"/>
    </row>
    <row r="12" spans="1:37" x14ac:dyDescent="0.2">
      <c r="A12" s="201"/>
      <c r="B12" s="201"/>
      <c r="C12" s="207"/>
      <c r="P12" s="203"/>
      <c r="Q12" s="208"/>
      <c r="R12" s="206"/>
      <c r="S12" s="206"/>
      <c r="T12" s="206"/>
      <c r="U12" s="206"/>
      <c r="V12" s="203"/>
      <c r="W12" s="206"/>
      <c r="X12" s="206"/>
      <c r="Y12" s="206"/>
      <c r="Z12" s="206"/>
      <c r="AA12" s="206"/>
      <c r="AB12" s="206"/>
      <c r="AC12" s="206"/>
      <c r="AD12" s="206"/>
    </row>
    <row r="13" spans="1:37" x14ac:dyDescent="0.2">
      <c r="A13" s="201"/>
      <c r="B13" s="201"/>
      <c r="C13" s="207"/>
      <c r="D13" s="202" t="str">
        <f>IF(LEN(A2)=5,"GLES1"&amp;RIGHT(A2,2),"GLES1"&amp;RIGHT(A2,3))</f>
        <v>GLES1Z18</v>
      </c>
      <c r="P13" s="203"/>
      <c r="Q13" s="208"/>
      <c r="R13" s="206"/>
      <c r="S13" s="206"/>
      <c r="T13" s="206"/>
      <c r="U13" s="206"/>
      <c r="V13" s="203"/>
      <c r="W13" s="206"/>
      <c r="X13" s="206"/>
      <c r="Y13" s="206"/>
      <c r="Z13" s="206"/>
      <c r="AA13" s="206"/>
      <c r="AB13" s="206"/>
      <c r="AC13" s="206"/>
      <c r="AD13" s="206"/>
    </row>
    <row r="14" spans="1:37" x14ac:dyDescent="0.2">
      <c r="D14" s="202" t="str">
        <f t="shared" ref="D14:D21" si="24">IF(LEN(A3)=5,"GLES1"&amp;RIGHT(A3,2),"GLES1"&amp;RIGHT(A3,3))</f>
        <v>GLES1G19</v>
      </c>
      <c r="L14" s="211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</row>
    <row r="15" spans="1:37" x14ac:dyDescent="0.2">
      <c r="D15" s="202" t="str">
        <f t="shared" si="24"/>
        <v>GLES1J19</v>
      </c>
      <c r="L15" s="211"/>
      <c r="P15" s="203" t="str">
        <f>IF(LEN(Q2)=5,LEFT(RIGHT(Q2,2),1),LEFT(RIGHT(Q2,3),1))</f>
        <v>Z</v>
      </c>
      <c r="Q15" s="203" t="str">
        <f>IF(P15="F","Jan",IF(P15="G","Feb",IF(P15="H","Mar",IF(P15="J","Apr",IF(P15="K","May",IF(P15="M","Jun",IF(P15="N","Jul",IF(P15="Q","Aug",IF(P15="U","Sep",IF(P15="V","Oct",IF(P15="X","Nov",IF(P15="Z","Dec"))))))))))))</f>
        <v>Dec</v>
      </c>
      <c r="R15" s="212"/>
      <c r="S15" s="203"/>
      <c r="T15" s="206"/>
      <c r="U15" s="203"/>
    </row>
    <row r="16" spans="1:37" x14ac:dyDescent="0.2">
      <c r="D16" s="202" t="str">
        <f t="shared" si="24"/>
        <v>GLES1M19</v>
      </c>
      <c r="P16" s="203" t="str">
        <f t="shared" ref="P16:P23" si="25">IF(LEN(Q3)=5,LEFT(RIGHT(Q3,2),1),LEFT(RIGHT(Q3,3),1))</f>
        <v>G</v>
      </c>
      <c r="Q16" s="203" t="str">
        <f t="shared" ref="Q16:Q23" si="26">IF(P16="F","Jan",IF(P16="G","Feb",IF(P16="H","Mar",IF(P16="J","Apr",IF(P16="K","May",IF(P16="M","Jun",IF(P16="N","Jul",IF(P16="Q","Aug",IF(P16="U","Sep",IF(P16="V","Oct",IF(P16="X","Nov",IF(P16="Z","Dec"))))))))))))</f>
        <v>Feb</v>
      </c>
    </row>
    <row r="17" spans="4:29" x14ac:dyDescent="0.2">
      <c r="D17" s="202" t="str">
        <f t="shared" si="24"/>
        <v>GLES1Q19</v>
      </c>
      <c r="P17" s="203" t="str">
        <f t="shared" si="25"/>
        <v>J</v>
      </c>
      <c r="Q17" s="203" t="str">
        <f t="shared" si="26"/>
        <v>Apr</v>
      </c>
      <c r="AB17" s="213"/>
      <c r="AC17" s="213"/>
    </row>
    <row r="18" spans="4:29" x14ac:dyDescent="0.2">
      <c r="D18" s="202" t="str">
        <f t="shared" si="24"/>
        <v>GLES1V19</v>
      </c>
      <c r="P18" s="203" t="str">
        <f t="shared" si="25"/>
        <v>M</v>
      </c>
      <c r="Q18" s="203" t="str">
        <f t="shared" si="26"/>
        <v>Jun</v>
      </c>
      <c r="AB18" s="213"/>
      <c r="AC18" s="213"/>
    </row>
    <row r="19" spans="4:29" x14ac:dyDescent="0.2">
      <c r="D19" s="202" t="str">
        <f t="shared" si="24"/>
        <v>GLES1Z19</v>
      </c>
      <c r="P19" s="203" t="str">
        <f t="shared" si="25"/>
        <v>Q</v>
      </c>
      <c r="Q19" s="203" t="str">
        <f t="shared" si="26"/>
        <v>Aug</v>
      </c>
      <c r="AB19" s="213"/>
      <c r="AC19" s="213"/>
    </row>
    <row r="20" spans="4:29" x14ac:dyDescent="0.2">
      <c r="D20" s="202" t="str">
        <f t="shared" si="24"/>
        <v>GLES1G20</v>
      </c>
      <c r="P20" s="203" t="str">
        <f t="shared" si="25"/>
        <v>V</v>
      </c>
      <c r="Q20" s="203" t="str">
        <f t="shared" si="26"/>
        <v>Oct</v>
      </c>
      <c r="U20" s="214"/>
      <c r="AB20" s="213"/>
      <c r="AC20" s="213"/>
    </row>
    <row r="21" spans="4:29" x14ac:dyDescent="0.2">
      <c r="D21" s="202" t="str">
        <f t="shared" si="24"/>
        <v>GLES1J20</v>
      </c>
      <c r="P21" s="203" t="str">
        <f t="shared" si="25"/>
        <v>Z</v>
      </c>
      <c r="Q21" s="203" t="str">
        <f t="shared" si="26"/>
        <v>Dec</v>
      </c>
      <c r="AB21" s="213"/>
      <c r="AC21" s="213"/>
    </row>
    <row r="22" spans="4:29" x14ac:dyDescent="0.2">
      <c r="P22" s="203" t="str">
        <f t="shared" si="25"/>
        <v>G</v>
      </c>
      <c r="Q22" s="203" t="str">
        <f t="shared" si="26"/>
        <v>Feb</v>
      </c>
      <c r="AB22" s="213"/>
      <c r="AC22" s="213"/>
    </row>
    <row r="23" spans="4:29" x14ac:dyDescent="0.2">
      <c r="P23" s="203" t="str">
        <f t="shared" si="25"/>
        <v>J</v>
      </c>
      <c r="Q23" s="203" t="str">
        <f t="shared" si="26"/>
        <v>Apr</v>
      </c>
      <c r="AB23" s="213"/>
      <c r="AC23" s="213"/>
    </row>
    <row r="24" spans="4:29" x14ac:dyDescent="0.2">
      <c r="P24" s="203"/>
      <c r="Q24" s="203"/>
      <c r="AB24" s="213"/>
      <c r="AC24" s="213"/>
    </row>
    <row r="25" spans="4:29" x14ac:dyDescent="0.2">
      <c r="P25" s="203"/>
      <c r="Q25" s="203"/>
    </row>
    <row r="26" spans="4:29" x14ac:dyDescent="0.2">
      <c r="P26" s="203"/>
      <c r="Q26" s="203"/>
    </row>
    <row r="34" spans="18:19" x14ac:dyDescent="0.2">
      <c r="R34" s="202" t="s">
        <v>6</v>
      </c>
    </row>
    <row r="35" spans="18:19" x14ac:dyDescent="0.2">
      <c r="R35" s="202">
        <v>1</v>
      </c>
      <c r="S35" s="202" t="str">
        <f>_xll.CQGXLContractData("GLE?1","Symbol")</f>
        <v/>
      </c>
    </row>
    <row r="36" spans="18:19" x14ac:dyDescent="0.2">
      <c r="R36" s="202">
        <f>R35+1</f>
        <v>2</v>
      </c>
      <c r="S36" s="202" t="str">
        <f>_xll.CQGXLContractData("GLE?2","Symbol")</f>
        <v/>
      </c>
    </row>
    <row r="37" spans="18:19" x14ac:dyDescent="0.2">
      <c r="R37" s="202">
        <f t="shared" ref="R37:R46" si="27">R36+1</f>
        <v>3</v>
      </c>
    </row>
    <row r="38" spans="18:19" x14ac:dyDescent="0.2">
      <c r="R38" s="202">
        <f t="shared" si="27"/>
        <v>4</v>
      </c>
    </row>
    <row r="39" spans="18:19" x14ac:dyDescent="0.2">
      <c r="R39" s="202">
        <f t="shared" si="27"/>
        <v>5</v>
      </c>
    </row>
    <row r="40" spans="18:19" x14ac:dyDescent="0.2">
      <c r="R40" s="202">
        <f t="shared" si="27"/>
        <v>6</v>
      </c>
    </row>
    <row r="41" spans="18:19" x14ac:dyDescent="0.2">
      <c r="R41" s="202">
        <f t="shared" si="27"/>
        <v>7</v>
      </c>
    </row>
    <row r="42" spans="18:19" x14ac:dyDescent="0.2">
      <c r="R42" s="202">
        <f t="shared" si="27"/>
        <v>8</v>
      </c>
    </row>
    <row r="43" spans="18:19" x14ac:dyDescent="0.2">
      <c r="R43" s="202">
        <f t="shared" si="27"/>
        <v>9</v>
      </c>
    </row>
    <row r="44" spans="18:19" x14ac:dyDescent="0.2">
      <c r="R44" s="202">
        <f t="shared" si="27"/>
        <v>10</v>
      </c>
    </row>
    <row r="45" spans="18:19" x14ac:dyDescent="0.2">
      <c r="R45" s="202">
        <f t="shared" si="27"/>
        <v>11</v>
      </c>
    </row>
    <row r="46" spans="18:19" x14ac:dyDescent="0.2">
      <c r="R46" s="202">
        <f t="shared" si="27"/>
        <v>12</v>
      </c>
    </row>
  </sheetData>
  <sheetProtection algorithmName="SHA-512" hashValue="v0wi64qdB4WVczlOzp1+KRpVKxPOqEKLGHo2xyMvp/N42JAMbkPEOFYEPEq5Dy7FFCzYqXCRn4XYAePG+ulmDw==" saltValue="d/UbodTcAfzwhO3rCO167w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6"/>
  <sheetViews>
    <sheetView showRowColHeaders="0" workbookViewId="0">
      <selection sqref="A1:XFD1048576"/>
    </sheetView>
  </sheetViews>
  <sheetFormatPr defaultColWidth="9" defaultRowHeight="14.25" x14ac:dyDescent="0.2"/>
  <cols>
    <col min="1" max="17" width="9" style="202"/>
    <col min="18" max="18" width="14.375" style="202" customWidth="1"/>
    <col min="19" max="20" width="9" style="202"/>
    <col min="21" max="21" width="17.75" style="202" customWidth="1"/>
    <col min="22" max="22" width="9" style="202"/>
    <col min="23" max="23" width="57.25" style="202" customWidth="1"/>
    <col min="24" max="16384" width="9" style="202"/>
  </cols>
  <sheetData>
    <row r="1" spans="1:37" x14ac:dyDescent="0.2">
      <c r="A1" s="201"/>
      <c r="B1" s="201"/>
      <c r="C1" s="201" t="s">
        <v>2</v>
      </c>
      <c r="D1" s="202">
        <v>1</v>
      </c>
      <c r="E1" s="202">
        <v>2</v>
      </c>
      <c r="F1" s="202">
        <v>3</v>
      </c>
      <c r="G1" s="202">
        <v>4</v>
      </c>
      <c r="H1" s="202">
        <v>5</v>
      </c>
      <c r="I1" s="202">
        <v>6</v>
      </c>
      <c r="J1" s="202">
        <v>7</v>
      </c>
      <c r="K1" s="202">
        <v>8</v>
      </c>
      <c r="L1" s="202">
        <v>9</v>
      </c>
      <c r="M1" s="202">
        <v>10</v>
      </c>
      <c r="N1" s="202">
        <v>11</v>
      </c>
      <c r="O1" s="202">
        <v>12</v>
      </c>
      <c r="P1" s="203"/>
      <c r="Q1" s="204" t="s">
        <v>31</v>
      </c>
      <c r="R1" s="205" t="s">
        <v>17</v>
      </c>
      <c r="S1" s="205" t="s">
        <v>0</v>
      </c>
      <c r="T1" s="205" t="s">
        <v>1</v>
      </c>
      <c r="U1" s="203" t="s">
        <v>4</v>
      </c>
      <c r="V1" s="203"/>
      <c r="W1" s="205" t="s">
        <v>3</v>
      </c>
      <c r="X1" s="203" t="s">
        <v>4</v>
      </c>
      <c r="Y1" s="205" t="s">
        <v>0</v>
      </c>
      <c r="Z1" s="205" t="s">
        <v>1</v>
      </c>
      <c r="AA1" s="203" t="s">
        <v>5</v>
      </c>
      <c r="AB1" s="203" t="s">
        <v>5</v>
      </c>
      <c r="AC1" s="206"/>
      <c r="AD1" s="203" t="s">
        <v>5</v>
      </c>
    </row>
    <row r="2" spans="1:37" x14ac:dyDescent="0.2">
      <c r="A2" s="201" t="str">
        <f>Q2</f>
        <v>GFF19</v>
      </c>
      <c r="B2" s="201" t="str">
        <f>Q15</f>
        <v>Jan</v>
      </c>
      <c r="C2" s="207" t="str">
        <f>IF(B2="Jan","F",IF(B2="Feb","G",IF(B2="Mar","H",IF(B2="Apr","J",IF(B2="May","K",IF(B2="JUN","M",IF(B2="Jul","N",IF(B2="Aug","Q",IF(B2="Sep","U",IF(B2="Oct","V",IF(B2="Nov","X",IF(B2="Dec","Z"))))))))))))</f>
        <v>F</v>
      </c>
      <c r="D2" s="202" t="str">
        <f>$Q$1&amp;$C$1&amp;$D$1&amp;$C2</f>
        <v>F.US.GFS1F</v>
      </c>
      <c r="E2" s="202" t="str">
        <f>$Q$1&amp;$C$1&amp;$E$1&amp;$C2</f>
        <v>F.US.GFS2F</v>
      </c>
      <c r="F2" s="202" t="str">
        <f>$Q$1&amp;$C$1&amp;$F$1&amp;$C2</f>
        <v>F.US.GFS3F</v>
      </c>
      <c r="G2" s="202" t="str">
        <f>$Q$1&amp;$C$1&amp;$G$1&amp;$C2</f>
        <v>F.US.GFS4F</v>
      </c>
      <c r="H2" s="202" t="str">
        <f>$Q$1&amp;$C$1&amp;$H$1&amp;$C2</f>
        <v>F.US.GFS5F</v>
      </c>
      <c r="I2" s="202" t="str">
        <f>$Q$1&amp;$C$1&amp;$I$1&amp;$C2</f>
        <v>F.US.GFS6F</v>
      </c>
      <c r="J2" s="202" t="str">
        <f>$Q$1&amp;$C$1&amp;$J$1&amp;$C2</f>
        <v>F.US.GFS7F</v>
      </c>
      <c r="K2" s="202" t="str">
        <f>$Q$1&amp;$C$1&amp;$K$1&amp;$C2</f>
        <v>F.US.GFS8F</v>
      </c>
      <c r="L2" s="202" t="str">
        <f>$Q$1&amp;$C$1&amp;$L$1&amp;$C2</f>
        <v>F.US.GFS9F</v>
      </c>
      <c r="M2" s="202" t="str">
        <f>$Q$1&amp;$C$1&amp;$M$1&amp;$C2</f>
        <v>F.US.GFS10F</v>
      </c>
      <c r="N2" s="202" t="str">
        <f>$Q$1&amp;$C$1&amp;$N$1&amp;$C2</f>
        <v>F.US.GFS11F</v>
      </c>
      <c r="O2" s="202" t="str">
        <f>$Q$1&amp;$C$1&amp;$O$1&amp;$C2</f>
        <v>F.US.GFS12F</v>
      </c>
      <c r="P2" s="203" t="str">
        <f>IF(LEN(Q2)=4,Q15&amp;" 1"&amp;RIGHT(Q2,1),Q15&amp;" "&amp;RIGHT(Q2,2))</f>
        <v>Jan 19</v>
      </c>
      <c r="Q2" s="208" t="str">
        <f>RTD("cqg.rtd", ,"ContractData",$Q$1&amp;"?"&amp;R35, "Symbol",, "T")</f>
        <v>GFF19</v>
      </c>
      <c r="R2" s="206">
        <f>RTD("cqg.rtd", ,"ContractData",$Q$1&amp;"?"&amp;R35,"LastTradeToday",, "T")</f>
        <v>146.22499999999999</v>
      </c>
      <c r="S2" s="209">
        <f>RTD("cqg.rtd", ,"ContractData",Q2,"Bid",, "T")</f>
        <v>146.20000000000002</v>
      </c>
      <c r="T2" s="209">
        <f>RTD("cqg.rtd", ,"ContractData",Q2,"Ask",, "T")</f>
        <v>146.27500000000001</v>
      </c>
      <c r="U2" s="202">
        <f>RTD("cqg.rtd", ,"ContractData",Q2,"NetLastQuoteToday",, "T")</f>
        <v>-0.32499999999998863</v>
      </c>
      <c r="V2" s="203" t="str">
        <f>D2</f>
        <v>F.US.GFS1F</v>
      </c>
      <c r="W2" s="206">
        <f>IF(RTD("cqg.rtd", ,"ContractData",Q2,"LastTradeToday",, "T")="",NA(),RTD("cqg.rtd", ,"ContractData",Q2,"LastTradeToday",, "T"))</f>
        <v>146.22499999999999</v>
      </c>
      <c r="X2" s="206">
        <f>IFERROR(W2-RTD("cqg.rtd", ,"ContractData",Q2,"Y_Settlement",, "T"),"")</f>
        <v>-0.30000000000001137</v>
      </c>
      <c r="Y2" s="209">
        <f>RTD("cqg.rtd", ,"ContractData",V2,"Bid",, "T")</f>
        <v>2.5750000000000002</v>
      </c>
      <c r="Z2" s="206">
        <f>RTD("cqg.rtd", ,"ContractData",V2,"Ask",, "T")</f>
        <v>2.6</v>
      </c>
      <c r="AA2" s="206">
        <f>IFERROR(IF(OR(W2="",W2&lt;Y2,W2&gt;Z2),(Y2+Z2)/2,W2),"")</f>
        <v>2.5875000000000004</v>
      </c>
      <c r="AB2" s="206">
        <f t="shared" ref="AB2:AB7" si="0">IF(OR(S2="",T2=""),R2,(IF(OR(R2="",R2&lt;S2,R2&gt;T2),(S2+T2)/2,R2)))</f>
        <v>146.22499999999999</v>
      </c>
      <c r="AC2" s="206">
        <f>IF(OR(R2="",R2&lt;S2,R2&gt;T2),(S2+T2)/2,R2)</f>
        <v>146.22499999999999</v>
      </c>
      <c r="AD2" s="206">
        <f>IFERROR(IF(OR(Y2="",Z2=""),W2,(IF(OR(W2="",W2&lt;Y2,W2&gt;Z2),(Y2+Z2)/2,W2))),"")</f>
        <v>2.5875000000000004</v>
      </c>
      <c r="AF2" s="202">
        <f>IF(ISERROR(AC2),NA(),AC2)</f>
        <v>146.22499999999999</v>
      </c>
      <c r="AG2" s="202">
        <f>IF(ISERROR(AD2),NA(),AD2)</f>
        <v>2.5875000000000004</v>
      </c>
      <c r="AH2" s="202" t="str">
        <f>P2</f>
        <v>Jan 19</v>
      </c>
      <c r="AI2" s="202" t="str">
        <f>$P$2&amp;" , "&amp;P3</f>
        <v>Jan 19 , Mar 19</v>
      </c>
      <c r="AJ2" s="210">
        <f>IF(RTD("cqg.rtd", ,"ContractData",Q2,"Y_Settlement",, "T")="",NA(),RTD("cqg.rtd", ,"ContractData",Q2,"Y_Settlement",, "T"))</f>
        <v>146.52500000000001</v>
      </c>
      <c r="AK2" s="202">
        <f>RTD("cqg.rtd", ,"ContractData",V2,"Y_Settlement",, "T")</f>
        <v>2.5500000000000003</v>
      </c>
    </row>
    <row r="3" spans="1:37" x14ac:dyDescent="0.2">
      <c r="A3" s="201" t="str">
        <f t="shared" ref="A3:A9" si="1">Q3</f>
        <v>GFH19</v>
      </c>
      <c r="B3" s="201" t="str">
        <f t="shared" ref="B3:B9" si="2">Q16</f>
        <v>Mar</v>
      </c>
      <c r="C3" s="207" t="str">
        <f t="shared" ref="C3:C9" si="3">IF(B3="Jan","F",IF(B3="Feb","G",IF(B3="Mar","H",IF(B3="Apr","J",IF(B3="May","K",IF(B3="JUN","M",IF(B3="Jul","N",IF(B3="Aug","Q",IF(B3="Sep","U",IF(B3="Oct","V",IF(B3="Nov","X",IF(B3="Dec","Z"))))))))))))</f>
        <v>H</v>
      </c>
      <c r="D3" s="202" t="str">
        <f t="shared" ref="D3:D9" si="4">$Q$1&amp;$C$1&amp;$D$1&amp;$C3</f>
        <v>F.US.GFS1H</v>
      </c>
      <c r="E3" s="202" t="str">
        <f t="shared" ref="E3:E9" si="5">$Q$1&amp;$C$1&amp;$E$1&amp;$C3</f>
        <v>F.US.GFS2H</v>
      </c>
      <c r="F3" s="202" t="str">
        <f t="shared" ref="F3:F9" si="6">$Q$1&amp;$C$1&amp;$F$1&amp;$C3</f>
        <v>F.US.GFS3H</v>
      </c>
      <c r="G3" s="202" t="str">
        <f t="shared" ref="G3:G9" si="7">$Q$1&amp;$C$1&amp;$G$1&amp;$C3</f>
        <v>F.US.GFS4H</v>
      </c>
      <c r="H3" s="202" t="str">
        <f t="shared" ref="H3:H9" si="8">$Q$1&amp;$C$1&amp;$H$1&amp;$C3</f>
        <v>F.US.GFS5H</v>
      </c>
      <c r="I3" s="202" t="str">
        <f t="shared" ref="I3:I9" si="9">$Q$1&amp;$C$1&amp;$I$1&amp;$C3</f>
        <v>F.US.GFS6H</v>
      </c>
      <c r="J3" s="202" t="str">
        <f t="shared" ref="J3:J8" si="10">$Q$1&amp;$C$1&amp;$J$1&amp;$C3</f>
        <v>F.US.GFS7H</v>
      </c>
      <c r="K3" s="202" t="str">
        <f t="shared" ref="K3:K7" si="11">$Q$1&amp;$C$1&amp;$K$1&amp;$C3</f>
        <v>F.US.GFS8H</v>
      </c>
      <c r="L3" s="202" t="str">
        <f t="shared" ref="L3:L6" si="12">$Q$1&amp;$C$1&amp;$L$1&amp;$C3</f>
        <v>F.US.GFS9H</v>
      </c>
      <c r="M3" s="202" t="str">
        <f t="shared" ref="M3:M5" si="13">$Q$1&amp;$C$1&amp;$M$1&amp;$C3</f>
        <v>F.US.GFS10H</v>
      </c>
      <c r="N3" s="202" t="str">
        <f t="shared" ref="N3:N4" si="14">$Q$1&amp;$C$1&amp;$N$1&amp;$C3</f>
        <v>F.US.GFS11H</v>
      </c>
      <c r="O3" s="202" t="str">
        <f t="shared" ref="O3" si="15">$Q$1&amp;$C$1&amp;$O$1&amp;$C3</f>
        <v>F.US.GFS12H</v>
      </c>
      <c r="P3" s="203" t="str">
        <f t="shared" ref="P3:P10" si="16">IF(LEN(Q3)=4,Q16&amp;" 1"&amp;RIGHT(Q3,1),Q16&amp;" "&amp;RIGHT(Q3,2))</f>
        <v>Mar 19</v>
      </c>
      <c r="Q3" s="208" t="str">
        <f>RTD("cqg.rtd", ,"ContractData",$Q$1&amp;"?"&amp;R36, "Symbol",, "T")</f>
        <v>GFH19</v>
      </c>
      <c r="R3" s="206">
        <f>RTD("cqg.rtd", ,"ContractData",$Q$1&amp;"?"&amp;R36,"LastTradeToday",, "T")</f>
        <v>143.625</v>
      </c>
      <c r="S3" s="209">
        <f>RTD("cqg.rtd", ,"ContractData",Q3,"Bid",, "T")</f>
        <v>143.6</v>
      </c>
      <c r="T3" s="209">
        <f>RTD("cqg.rtd", ,"ContractData",Q3,"Ask",, "T")</f>
        <v>143.67500000000001</v>
      </c>
      <c r="U3" s="202">
        <f>RTD("cqg.rtd", ,"ContractData",Q3,"NetLastQuoteToday",, "T")</f>
        <v>-0.29999999999998295</v>
      </c>
      <c r="V3" s="203" t="str">
        <f>E2</f>
        <v>F.US.GFS2F</v>
      </c>
      <c r="W3" s="206">
        <f>IF(RTD("cqg.rtd", ,"ContractData",Q3,"LastTradeToday",, "T")="",NA(),RTD("cqg.rtd", ,"ContractData",Q3,"LastTradeToday",, "T"))</f>
        <v>143.625</v>
      </c>
      <c r="X3" s="206">
        <f>IFERROR(W3-RTD("cqg.rtd", ,"ContractData",Q3,"Y_Settlement",, "T"),"")</f>
        <v>-0.34999999999999432</v>
      </c>
      <c r="Y3" s="209">
        <f>RTD("cqg.rtd", ,"ContractData",V3,"Bid",, "T")</f>
        <v>2.15</v>
      </c>
      <c r="Z3" s="206">
        <f>RTD("cqg.rtd", ,"ContractData",V3,"Ask",, "T")</f>
        <v>2.2000000000000002</v>
      </c>
      <c r="AA3" s="206">
        <f t="shared" ref="AA3:AA10" si="17">IFERROR(IF(OR(W3="",W3&lt;Y3,W3&gt;Z3),(Y3+Z3)/2,W3),"")</f>
        <v>2.1749999999999998</v>
      </c>
      <c r="AB3" s="206">
        <f t="shared" si="0"/>
        <v>143.625</v>
      </c>
      <c r="AC3" s="206">
        <f>IF(OR(R3="",R3&lt;S3,R3&gt;T3),(S3+T3)/2,R3)</f>
        <v>143.625</v>
      </c>
      <c r="AD3" s="206">
        <f t="shared" ref="AD3:AD10" si="18">IFERROR(IF(OR(Y3="",Z3=""),W3,(IF(OR(W3="",W3&lt;Y3,W3&gt;Z3),(Y3+Z3)/2,W3))),"")</f>
        <v>2.1749999999999998</v>
      </c>
      <c r="AF3" s="202">
        <f t="shared" ref="AF3:AG10" si="19">IF(ISERROR(AC3),NA(),AC3)</f>
        <v>143.625</v>
      </c>
      <c r="AG3" s="202">
        <f t="shared" si="19"/>
        <v>2.1749999999999998</v>
      </c>
      <c r="AH3" s="202" t="str">
        <f t="shared" ref="AH3:AH10" si="20">P3</f>
        <v>Mar 19</v>
      </c>
      <c r="AI3" s="202" t="str">
        <f t="shared" ref="AI3:AI10" si="21">$P$2&amp;" , "&amp;P4</f>
        <v>Jan 19 , Apr 19</v>
      </c>
      <c r="AJ3" s="210">
        <f>IF(RTD("cqg.rtd", ,"ContractData",Q3,"Y_Settlement",, "T")="",NA(),RTD("cqg.rtd", ,"ContractData",Q3,"Y_Settlement",, "T"))</f>
        <v>143.97499999999999</v>
      </c>
      <c r="AK3" s="202">
        <f>RTD("cqg.rtd", ,"ContractData",V3,"Y_Settlement",, "T")</f>
        <v>2.2000000000000002</v>
      </c>
    </row>
    <row r="4" spans="1:37" x14ac:dyDescent="0.2">
      <c r="A4" s="201" t="str">
        <f t="shared" si="1"/>
        <v>GFJ19</v>
      </c>
      <c r="B4" s="201" t="str">
        <f t="shared" si="2"/>
        <v>Apr</v>
      </c>
      <c r="C4" s="207" t="str">
        <f t="shared" si="3"/>
        <v>J</v>
      </c>
      <c r="D4" s="202" t="str">
        <f t="shared" si="4"/>
        <v>F.US.GFS1J</v>
      </c>
      <c r="E4" s="202" t="str">
        <f t="shared" si="5"/>
        <v>F.US.GFS2J</v>
      </c>
      <c r="F4" s="202" t="str">
        <f t="shared" si="6"/>
        <v>F.US.GFS3J</v>
      </c>
      <c r="G4" s="202" t="str">
        <f t="shared" si="7"/>
        <v>F.US.GFS4J</v>
      </c>
      <c r="H4" s="202" t="str">
        <f t="shared" si="8"/>
        <v>F.US.GFS5J</v>
      </c>
      <c r="I4" s="202" t="str">
        <f t="shared" si="9"/>
        <v>F.US.GFS6J</v>
      </c>
      <c r="J4" s="202" t="str">
        <f t="shared" si="10"/>
        <v>F.US.GFS7J</v>
      </c>
      <c r="K4" s="202" t="str">
        <f t="shared" si="11"/>
        <v>F.US.GFS8J</v>
      </c>
      <c r="L4" s="202" t="str">
        <f t="shared" si="12"/>
        <v>F.US.GFS9J</v>
      </c>
      <c r="M4" s="202" t="str">
        <f t="shared" si="13"/>
        <v>F.US.GFS10J</v>
      </c>
      <c r="N4" s="202" t="str">
        <f t="shared" si="14"/>
        <v>F.US.GFS11J</v>
      </c>
      <c r="P4" s="203" t="str">
        <f t="shared" si="16"/>
        <v>Apr 19</v>
      </c>
      <c r="Q4" s="208" t="str">
        <f>RTD("cqg.rtd", ,"ContractData",$Q$1&amp;"?"&amp;R37, "Symbol",, "T")</f>
        <v>GFJ19</v>
      </c>
      <c r="R4" s="206">
        <f>RTD("cqg.rtd", ,"ContractData",$Q$1&amp;"?"&amp;R37,"LastTradeToday",, "T")</f>
        <v>144.17500000000001</v>
      </c>
      <c r="S4" s="209">
        <f>RTD("cqg.rtd", ,"ContractData",Q4,"Bid",, "T")</f>
        <v>144.02500000000001</v>
      </c>
      <c r="T4" s="209">
        <f>RTD("cqg.rtd", ,"ContractData",Q4,"Ask",, "T")</f>
        <v>144.1</v>
      </c>
      <c r="U4" s="202">
        <f>RTD("cqg.rtd", ,"ContractData",Q4,"NetLastQuoteToday",, "T")</f>
        <v>-0.22500000000002274</v>
      </c>
      <c r="V4" s="203" t="str">
        <f>F2</f>
        <v>F.US.GFS3F</v>
      </c>
      <c r="W4" s="206">
        <f>IF(RTD("cqg.rtd", ,"ContractData",Q4,"LastTradeToday",, "T")="",NA(),RTD("cqg.rtd", ,"ContractData",Q4,"LastTradeToday",, "T"))</f>
        <v>144.17500000000001</v>
      </c>
      <c r="X4" s="206">
        <f>IFERROR(W4-RTD("cqg.rtd", ,"ContractData",Q4,"Y_Settlement",, "T"),"")</f>
        <v>-0.15000000000000568</v>
      </c>
      <c r="Y4" s="209">
        <f>RTD("cqg.rtd", ,"ContractData",V4,"Bid",, "T")</f>
        <v>2.0499999999999998</v>
      </c>
      <c r="Z4" s="206">
        <f>RTD("cqg.rtd", ,"ContractData",V4,"Ask",, "T")</f>
        <v>2.15</v>
      </c>
      <c r="AA4" s="206">
        <f t="shared" si="17"/>
        <v>2.0999999999999996</v>
      </c>
      <c r="AB4" s="206">
        <f t="shared" si="0"/>
        <v>144.0625</v>
      </c>
      <c r="AC4" s="206">
        <f t="shared" ref="AC4:AC10" si="22">IF(OR(R4="",R4&lt;S4,R4&gt;T4),(S4+T4)/2,R4)</f>
        <v>144.0625</v>
      </c>
      <c r="AD4" s="206">
        <f t="shared" si="18"/>
        <v>2.0999999999999996</v>
      </c>
      <c r="AF4" s="202">
        <f t="shared" si="19"/>
        <v>144.0625</v>
      </c>
      <c r="AG4" s="202">
        <f t="shared" si="19"/>
        <v>2.0999999999999996</v>
      </c>
      <c r="AH4" s="202" t="str">
        <f t="shared" si="20"/>
        <v>Apr 19</v>
      </c>
      <c r="AI4" s="202" t="str">
        <f t="shared" si="21"/>
        <v>Jan 19 , May 19</v>
      </c>
      <c r="AJ4" s="210">
        <f>IF(RTD("cqg.rtd", ,"ContractData",Q4,"Y_Settlement",, "T")="",NA(),RTD("cqg.rtd", ,"ContractData",Q4,"Y_Settlement",, "T"))</f>
        <v>144.32500000000002</v>
      </c>
      <c r="AK4" s="202">
        <f>RTD("cqg.rtd", ,"ContractData",V4,"Y_Settlement",, "T")</f>
        <v>2.0499999999999998</v>
      </c>
    </row>
    <row r="5" spans="1:37" x14ac:dyDescent="0.2">
      <c r="A5" s="201" t="str">
        <f t="shared" si="1"/>
        <v>GFK19</v>
      </c>
      <c r="B5" s="201" t="str">
        <f t="shared" si="2"/>
        <v>May</v>
      </c>
      <c r="C5" s="207" t="str">
        <f t="shared" si="3"/>
        <v>K</v>
      </c>
      <c r="D5" s="202" t="str">
        <f t="shared" si="4"/>
        <v>F.US.GFS1K</v>
      </c>
      <c r="E5" s="202" t="str">
        <f t="shared" si="5"/>
        <v>F.US.GFS2K</v>
      </c>
      <c r="F5" s="202" t="str">
        <f t="shared" si="6"/>
        <v>F.US.GFS3K</v>
      </c>
      <c r="G5" s="202" t="str">
        <f t="shared" si="7"/>
        <v>F.US.GFS4K</v>
      </c>
      <c r="H5" s="202" t="str">
        <f t="shared" si="8"/>
        <v>F.US.GFS5K</v>
      </c>
      <c r="I5" s="202" t="str">
        <f t="shared" si="9"/>
        <v>F.US.GFS6K</v>
      </c>
      <c r="J5" s="202" t="str">
        <f t="shared" si="10"/>
        <v>F.US.GFS7K</v>
      </c>
      <c r="K5" s="202" t="str">
        <f t="shared" si="11"/>
        <v>F.US.GFS8K</v>
      </c>
      <c r="L5" s="202" t="str">
        <f t="shared" si="12"/>
        <v>F.US.GFS9K</v>
      </c>
      <c r="M5" s="202" t="str">
        <f t="shared" si="13"/>
        <v>F.US.GFS10K</v>
      </c>
      <c r="P5" s="203" t="str">
        <f t="shared" si="16"/>
        <v>May 19</v>
      </c>
      <c r="Q5" s="208" t="str">
        <f>RTD("cqg.rtd", ,"ContractData",$Q$1&amp;"?"&amp;R38, "Symbol",, "T")</f>
        <v>GFK19</v>
      </c>
      <c r="R5" s="206">
        <f>RTD("cqg.rtd", ,"ContractData",$Q$1&amp;"?"&amp;R38,"LastTradeToday",, "T")</f>
        <v>144.25</v>
      </c>
      <c r="S5" s="209">
        <f>RTD("cqg.rtd", ,"ContractData",Q5,"Bid",, "T")</f>
        <v>144.1</v>
      </c>
      <c r="T5" s="209">
        <f>RTD("cqg.rtd", ,"ContractData",Q5,"Ask",, "T")</f>
        <v>144.17500000000001</v>
      </c>
      <c r="U5" s="202">
        <f>RTD("cqg.rtd", ,"ContractData",Q5,"NetLastQuoteToday",, "T")</f>
        <v>-0.375</v>
      </c>
      <c r="V5" s="203" t="str">
        <f>G2</f>
        <v>F.US.GFS4F</v>
      </c>
      <c r="W5" s="206">
        <f>IF(RTD("cqg.rtd", ,"ContractData",Q5,"LastTradeToday",, "T")="",NA(),RTD("cqg.rtd", ,"ContractData",Q5,"LastTradeToday",, "T"))</f>
        <v>144.25</v>
      </c>
      <c r="X5" s="206">
        <f>IFERROR(W5-RTD("cqg.rtd", ,"ContractData",Q5,"Y_Settlement",, "T"),"")</f>
        <v>-0.22499999999999432</v>
      </c>
      <c r="Y5" s="209">
        <f>RTD("cqg.rtd", ,"ContractData",V5,"Bid",, "T")</f>
        <v>-2.0499999999999998</v>
      </c>
      <c r="Z5" s="206">
        <f>RTD("cqg.rtd", ,"ContractData",V5,"Ask",, "T")</f>
        <v>-1.85</v>
      </c>
      <c r="AA5" s="206">
        <f t="shared" si="17"/>
        <v>-1.95</v>
      </c>
      <c r="AB5" s="206">
        <f t="shared" si="0"/>
        <v>144.13749999999999</v>
      </c>
      <c r="AC5" s="206">
        <f t="shared" si="22"/>
        <v>144.13749999999999</v>
      </c>
      <c r="AD5" s="206">
        <f t="shared" si="18"/>
        <v>-1.95</v>
      </c>
      <c r="AF5" s="202">
        <f t="shared" si="19"/>
        <v>144.13749999999999</v>
      </c>
      <c r="AG5" s="202">
        <f t="shared" si="19"/>
        <v>-1.95</v>
      </c>
      <c r="AH5" s="202" t="str">
        <f t="shared" si="20"/>
        <v>May 19</v>
      </c>
      <c r="AI5" s="202" t="str">
        <f t="shared" si="21"/>
        <v>Jan 19 , Aug 19</v>
      </c>
      <c r="AJ5" s="210">
        <f>IF(RTD("cqg.rtd", ,"ContractData",Q5,"Y_Settlement",, "T")="",NA(),RTD("cqg.rtd", ,"ContractData",Q5,"Y_Settlement",, "T"))</f>
        <v>144.47499999999999</v>
      </c>
      <c r="AK5" s="202">
        <f>RTD("cqg.rtd", ,"ContractData",V5,"Y_Settlement",, "T")</f>
        <v>-1.85</v>
      </c>
    </row>
    <row r="6" spans="1:37" x14ac:dyDescent="0.2">
      <c r="A6" s="201" t="str">
        <f t="shared" si="1"/>
        <v>GFQ19</v>
      </c>
      <c r="B6" s="201" t="str">
        <f t="shared" si="2"/>
        <v>Aug</v>
      </c>
      <c r="C6" s="207" t="str">
        <f t="shared" si="3"/>
        <v>Q</v>
      </c>
      <c r="D6" s="202" t="str">
        <f t="shared" si="4"/>
        <v>F.US.GFS1Q</v>
      </c>
      <c r="E6" s="202" t="str">
        <f t="shared" si="5"/>
        <v>F.US.GFS2Q</v>
      </c>
      <c r="F6" s="202" t="str">
        <f t="shared" si="6"/>
        <v>F.US.GFS3Q</v>
      </c>
      <c r="G6" s="202" t="str">
        <f t="shared" si="7"/>
        <v>F.US.GFS4Q</v>
      </c>
      <c r="H6" s="202" t="str">
        <f t="shared" si="8"/>
        <v>F.US.GFS5Q</v>
      </c>
      <c r="I6" s="202" t="str">
        <f t="shared" si="9"/>
        <v>F.US.GFS6Q</v>
      </c>
      <c r="J6" s="202" t="str">
        <f t="shared" si="10"/>
        <v>F.US.GFS7Q</v>
      </c>
      <c r="K6" s="202" t="str">
        <f t="shared" si="11"/>
        <v>F.US.GFS8Q</v>
      </c>
      <c r="L6" s="202" t="str">
        <f t="shared" si="12"/>
        <v>F.US.GFS9Q</v>
      </c>
      <c r="P6" s="203" t="str">
        <f t="shared" si="16"/>
        <v>Aug 19</v>
      </c>
      <c r="Q6" s="208" t="str">
        <f>RTD("cqg.rtd", ,"ContractData",$Q$1&amp;"?"&amp;R39, "Symbol",, "T")</f>
        <v>GFQ19</v>
      </c>
      <c r="R6" s="206">
        <f>RTD("cqg.rtd", ,"ContractData",$Q$1&amp;"?"&amp;R39,"LastTradeToday",, "T")</f>
        <v>148.07500000000002</v>
      </c>
      <c r="S6" s="209">
        <f>RTD("cqg.rtd", ,"ContractData",Q6,"Bid",, "T")</f>
        <v>148.07500000000002</v>
      </c>
      <c r="T6" s="209">
        <f>RTD("cqg.rtd", ,"ContractData",Q6,"Ask",, "T")</f>
        <v>148.25</v>
      </c>
      <c r="U6" s="202">
        <f>RTD("cqg.rtd", ,"ContractData",Q6,"NetLastQuoteToday",, "T")</f>
        <v>-0.125</v>
      </c>
      <c r="V6" s="203" t="str">
        <f>H2</f>
        <v>F.US.GFS5F</v>
      </c>
      <c r="W6" s="206">
        <f>IF(RTD("cqg.rtd", ,"ContractData",Q6,"LastTradeToday",, "T")="",NA(),RTD("cqg.rtd", ,"ContractData",Q6,"LastTradeToday",, "T"))</f>
        <v>148.07500000000002</v>
      </c>
      <c r="X6" s="206">
        <f>IFERROR(W6-RTD("cqg.rtd", ,"ContractData",Q6,"Y_Settlement",, "T"),"")</f>
        <v>-0.29999999999998295</v>
      </c>
      <c r="Y6" s="209">
        <f>RTD("cqg.rtd", ,"ContractData",V6,"Bid",, "T")</f>
        <v>-2.0499999999999998</v>
      </c>
      <c r="Z6" s="206">
        <f>RTD("cqg.rtd", ,"ContractData",V6,"Ask",, "T")</f>
        <v>-1.5</v>
      </c>
      <c r="AA6" s="206">
        <f t="shared" si="17"/>
        <v>-1.7749999999999999</v>
      </c>
      <c r="AB6" s="206">
        <f t="shared" si="0"/>
        <v>148.07500000000002</v>
      </c>
      <c r="AC6" s="206">
        <f t="shared" si="22"/>
        <v>148.07500000000002</v>
      </c>
      <c r="AD6" s="206">
        <f t="shared" si="18"/>
        <v>-1.7749999999999999</v>
      </c>
      <c r="AF6" s="202">
        <f t="shared" si="19"/>
        <v>148.07500000000002</v>
      </c>
      <c r="AG6" s="202">
        <f t="shared" si="19"/>
        <v>-1.7749999999999999</v>
      </c>
      <c r="AH6" s="202" t="str">
        <f t="shared" si="20"/>
        <v>Aug 19</v>
      </c>
      <c r="AI6" s="202" t="str">
        <f t="shared" si="21"/>
        <v>Jan 19 , Sep 19</v>
      </c>
      <c r="AJ6" s="210">
        <f>IF(RTD("cqg.rtd", ,"ContractData",Q6,"Y_Settlement",, "T")="",NA(),RTD("cqg.rtd", ,"ContractData",Q6,"Y_Settlement",, "T"))</f>
        <v>148.375</v>
      </c>
      <c r="AK6" s="202">
        <f>RTD("cqg.rtd", ,"ContractData",V6,"Y_Settlement",, "T")</f>
        <v>-1.625</v>
      </c>
    </row>
    <row r="7" spans="1:37" x14ac:dyDescent="0.2">
      <c r="A7" s="201" t="str">
        <f t="shared" si="1"/>
        <v>GFU19</v>
      </c>
      <c r="B7" s="201" t="str">
        <f t="shared" si="2"/>
        <v>Sep</v>
      </c>
      <c r="C7" s="207" t="str">
        <f t="shared" si="3"/>
        <v>U</v>
      </c>
      <c r="D7" s="202" t="str">
        <f t="shared" si="4"/>
        <v>F.US.GFS1U</v>
      </c>
      <c r="E7" s="202" t="str">
        <f t="shared" si="5"/>
        <v>F.US.GFS2U</v>
      </c>
      <c r="F7" s="202" t="str">
        <f t="shared" si="6"/>
        <v>F.US.GFS3U</v>
      </c>
      <c r="G7" s="202" t="str">
        <f t="shared" si="7"/>
        <v>F.US.GFS4U</v>
      </c>
      <c r="H7" s="202" t="str">
        <f t="shared" si="8"/>
        <v>F.US.GFS5U</v>
      </c>
      <c r="I7" s="202" t="str">
        <f t="shared" si="9"/>
        <v>F.US.GFS6U</v>
      </c>
      <c r="J7" s="202" t="str">
        <f t="shared" si="10"/>
        <v>F.US.GFS7U</v>
      </c>
      <c r="K7" s="202" t="str">
        <f t="shared" si="11"/>
        <v>F.US.GFS8U</v>
      </c>
      <c r="P7" s="203" t="str">
        <f t="shared" si="16"/>
        <v>Sep 19</v>
      </c>
      <c r="Q7" s="208" t="str">
        <f>RTD("cqg.rtd", ,"ContractData",$Q$1&amp;"?"&amp;R40, "Symbol",, "T")</f>
        <v>GFU19</v>
      </c>
      <c r="R7" s="206">
        <f>RTD("cqg.rtd", ,"ContractData",$Q$1&amp;"?"&amp;R40,"LastTradeToday",, "T")</f>
        <v>148.4</v>
      </c>
      <c r="S7" s="209">
        <f>RTD("cqg.rtd", ,"ContractData",Q7,"Bid",, "T")</f>
        <v>147.85</v>
      </c>
      <c r="T7" s="209">
        <f>RTD("cqg.rtd", ,"ContractData",Q7,"Ask",, "T")</f>
        <v>148.1</v>
      </c>
      <c r="U7" s="202">
        <f>RTD("cqg.rtd", ,"ContractData",Q7,"NetLastQuoteToday",, "T")</f>
        <v>-5.0000000000011369E-2</v>
      </c>
      <c r="V7" s="203" t="str">
        <f>I2</f>
        <v>F.US.GFS6F</v>
      </c>
      <c r="W7" s="206">
        <f>IF(RTD("cqg.rtd", ,"ContractData",Q7,"LastTradeToday",, "T")="",NA(),RTD("cqg.rtd", ,"ContractData",Q7,"LastTradeToday",, "T"))</f>
        <v>148.4</v>
      </c>
      <c r="X7" s="206">
        <f>IFERROR(W7-RTD("cqg.rtd", ,"ContractData",Q7,"Y_Settlement",, "T"),"")</f>
        <v>0.25</v>
      </c>
      <c r="Y7" s="209">
        <f>RTD("cqg.rtd", ,"ContractData",V7,"Bid",, "T")</f>
        <v>-1.9000000000000001</v>
      </c>
      <c r="Z7" s="206">
        <f>RTD("cqg.rtd", ,"ContractData",V7,"Ask",, "T")</f>
        <v>-0.6</v>
      </c>
      <c r="AA7" s="206">
        <f t="shared" si="17"/>
        <v>-1.25</v>
      </c>
      <c r="AB7" s="206">
        <f t="shared" si="0"/>
        <v>147.97499999999999</v>
      </c>
      <c r="AC7" s="206">
        <f t="shared" si="22"/>
        <v>147.97499999999999</v>
      </c>
      <c r="AD7" s="206">
        <f t="shared" si="18"/>
        <v>-1.25</v>
      </c>
      <c r="AF7" s="202">
        <f t="shared" si="19"/>
        <v>147.97499999999999</v>
      </c>
      <c r="AG7" s="202">
        <f t="shared" si="19"/>
        <v>-1.25</v>
      </c>
      <c r="AH7" s="202" t="str">
        <f t="shared" si="20"/>
        <v>Sep 19</v>
      </c>
      <c r="AI7" s="202" t="str">
        <f t="shared" si="21"/>
        <v>Jan 19 , Oct 19</v>
      </c>
      <c r="AJ7" s="210">
        <f>IF(RTD("cqg.rtd", ,"ContractData",Q7,"Y_Settlement",, "T")="",NA(),RTD("cqg.rtd", ,"ContractData",Q7,"Y_Settlement",, "T"))</f>
        <v>148.15</v>
      </c>
      <c r="AK7" s="202">
        <f>RTD("cqg.rtd", ,"ContractData",V7,"Y_Settlement",, "T")</f>
        <v>-1.4750000000000001</v>
      </c>
    </row>
    <row r="8" spans="1:37" x14ac:dyDescent="0.2">
      <c r="A8" s="201" t="str">
        <f t="shared" si="1"/>
        <v>GFV19</v>
      </c>
      <c r="B8" s="201" t="str">
        <f t="shared" si="2"/>
        <v>Oct</v>
      </c>
      <c r="C8" s="207" t="str">
        <f t="shared" si="3"/>
        <v>V</v>
      </c>
      <c r="D8" s="202" t="str">
        <f t="shared" si="4"/>
        <v>F.US.GFS1V</v>
      </c>
      <c r="E8" s="202" t="str">
        <f t="shared" si="5"/>
        <v>F.US.GFS2V</v>
      </c>
      <c r="F8" s="202" t="str">
        <f t="shared" si="6"/>
        <v>F.US.GFS3V</v>
      </c>
      <c r="G8" s="202" t="str">
        <f t="shared" si="7"/>
        <v>F.US.GFS4V</v>
      </c>
      <c r="H8" s="202" t="str">
        <f t="shared" si="8"/>
        <v>F.US.GFS5V</v>
      </c>
      <c r="I8" s="202" t="str">
        <f t="shared" si="9"/>
        <v>F.US.GFS6V</v>
      </c>
      <c r="J8" s="202" t="str">
        <f t="shared" si="10"/>
        <v>F.US.GFS7V</v>
      </c>
      <c r="P8" s="203" t="str">
        <f t="shared" si="16"/>
        <v>Oct 19</v>
      </c>
      <c r="Q8" s="208" t="str">
        <f>RTD("cqg.rtd", ,"ContractData",$Q$1&amp;"?"&amp;R41, "Symbol",, "T")</f>
        <v>GFV19</v>
      </c>
      <c r="R8" s="206" t="str">
        <f>RTD("cqg.rtd", ,"ContractData",$Q$1&amp;"?"&amp;R41,"LastTradeToday",, "T")</f>
        <v/>
      </c>
      <c r="S8" s="209">
        <f>RTD("cqg.rtd", ,"ContractData",Q8,"Bid",, "T")</f>
        <v>147.125</v>
      </c>
      <c r="T8" s="209">
        <f>RTD("cqg.rtd", ,"ContractData",Q8,"Ask",, "T")</f>
        <v>147.9</v>
      </c>
      <c r="U8" s="202">
        <f>RTD("cqg.rtd", ,"ContractData",Q8,"NetLastQuoteToday",, "T")</f>
        <v>-9.9999999999994316E-2</v>
      </c>
      <c r="V8" s="203" t="str">
        <f>J2</f>
        <v>F.US.GFS7F</v>
      </c>
      <c r="W8" s="206" t="e">
        <f>IF(RTD("cqg.rtd", ,"ContractData",Q8,"LastTradeToday",, "T")="",NA(),RTD("cqg.rtd", ,"ContractData",Q8,"LastTradeToday",, "T"))</f>
        <v>#N/A</v>
      </c>
      <c r="X8" s="206" t="str">
        <f>IFERROR(W8-RTD("cqg.rtd", ,"ContractData",Q8,"Y_Settlement",, "T"),"")</f>
        <v/>
      </c>
      <c r="Y8" s="209" t="str">
        <f>RTD("cqg.rtd", ,"ContractData",V8,"Bid",, "T")</f>
        <v>768: Current Message -&gt; Not found: F.US.GFS7F</v>
      </c>
      <c r="Z8" s="206" t="str">
        <f>RTD("cqg.rtd", ,"ContractData",V8,"Ask",, "T")</f>
        <v>768: Current Message -&gt; Not found: F.US.GFS7F</v>
      </c>
      <c r="AA8" s="206" t="str">
        <f t="shared" si="17"/>
        <v/>
      </c>
      <c r="AB8" s="206">
        <f>IF(OR(S8="",T8=""),R8,(IF(OR(R8="",R8&lt;S8,R8&gt;T8),(S8+T8)/2,R8)))</f>
        <v>147.51249999999999</v>
      </c>
      <c r="AC8" s="206">
        <f t="shared" si="22"/>
        <v>147.51249999999999</v>
      </c>
      <c r="AD8" s="206" t="str">
        <f t="shared" si="18"/>
        <v/>
      </c>
      <c r="AF8" s="202">
        <f>IF(ISERROR(AC8),NA(),AC8)</f>
        <v>147.51249999999999</v>
      </c>
      <c r="AG8" s="202" t="str">
        <f t="shared" si="19"/>
        <v/>
      </c>
      <c r="AH8" s="202" t="str">
        <f t="shared" si="20"/>
        <v>Oct 19</v>
      </c>
      <c r="AI8" s="202" t="str">
        <f t="shared" si="21"/>
        <v>Jan 19 , Nov 19</v>
      </c>
      <c r="AJ8" s="210">
        <f>IF(RTD("cqg.rtd", ,"ContractData",Q8,"Y_Settlement",, "T")="",NA(),RTD("cqg.rtd", ,"ContractData",Q8,"Y_Settlement",, "T"))</f>
        <v>148</v>
      </c>
      <c r="AK8" s="202" t="str">
        <f>RTD("cqg.rtd", ,"ContractData",V8,"Y_Settlement",, "T")</f>
        <v>768: Current Message -&gt; Not found: F.US.GFS7F</v>
      </c>
    </row>
    <row r="9" spans="1:37" x14ac:dyDescent="0.2">
      <c r="A9" s="201" t="str">
        <f t="shared" si="1"/>
        <v>GFX19</v>
      </c>
      <c r="B9" s="201" t="str">
        <f t="shared" si="2"/>
        <v>Nov</v>
      </c>
      <c r="C9" s="207" t="str">
        <f t="shared" si="3"/>
        <v>X</v>
      </c>
      <c r="D9" s="202" t="str">
        <f t="shared" si="4"/>
        <v>F.US.GFS1X</v>
      </c>
      <c r="E9" s="202" t="str">
        <f t="shared" si="5"/>
        <v>F.US.GFS2X</v>
      </c>
      <c r="F9" s="202" t="str">
        <f t="shared" si="6"/>
        <v>F.US.GFS3X</v>
      </c>
      <c r="G9" s="202" t="str">
        <f t="shared" si="7"/>
        <v>F.US.GFS4X</v>
      </c>
      <c r="H9" s="202" t="str">
        <f t="shared" si="8"/>
        <v>F.US.GFS5X</v>
      </c>
      <c r="I9" s="202" t="str">
        <f t="shared" si="9"/>
        <v>F.US.GFS6X</v>
      </c>
      <c r="P9" s="203" t="str">
        <f t="shared" si="16"/>
        <v>Nov 19</v>
      </c>
      <c r="Q9" s="208" t="str">
        <f>RTD("cqg.rtd", ,"ContractData",$Q$1&amp;"?"&amp;R42, "Symbol",, "T")</f>
        <v>GFX19</v>
      </c>
      <c r="R9" s="206" t="str">
        <f>RTD("cqg.rtd", ,"ContractData",$Q$1&amp;"?"&amp;R42,"LastTradeToday",, "T")</f>
        <v/>
      </c>
      <c r="S9" s="209">
        <f>RTD("cqg.rtd", ,"ContractData",Q9,"Bid",, "T")</f>
        <v>145.32500000000002</v>
      </c>
      <c r="T9" s="209">
        <f>RTD("cqg.rtd", ,"ContractData",Q9,"Ask",, "T")</f>
        <v>147.97499999999999</v>
      </c>
      <c r="U9" s="202">
        <f>RTD("cqg.rtd", ,"ContractData",Q9,"NetLastQuoteToday",, "T")</f>
        <v>0.77499999999997726</v>
      </c>
      <c r="V9" s="203" t="str">
        <f>K2</f>
        <v>F.US.GFS8F</v>
      </c>
      <c r="W9" s="206" t="e">
        <f>IF(RTD("cqg.rtd", ,"ContractData",Q9,"LastTradeToday",, "T")="",NA(),RTD("cqg.rtd", ,"ContractData",Q9,"LastTradeToday",, "T"))</f>
        <v>#N/A</v>
      </c>
      <c r="X9" s="206" t="str">
        <f>IFERROR(W9-RTD("cqg.rtd", ,"ContractData",Q9,"Y_Settlement",, "T"),"")</f>
        <v/>
      </c>
      <c r="Y9" s="209" t="str">
        <f>RTD("cqg.rtd", ,"ContractData",V9,"Bid",, "T")</f>
        <v>768: Current Message -&gt; Not found: F.US.GFS8F</v>
      </c>
      <c r="Z9" s="206" t="str">
        <f>RTD("cqg.rtd", ,"ContractData",V9,"Ask",, "T")</f>
        <v>768: Current Message -&gt; Not found: F.US.GFS8F</v>
      </c>
      <c r="AA9" s="206" t="str">
        <f t="shared" si="17"/>
        <v/>
      </c>
      <c r="AB9" s="206">
        <f t="shared" ref="AB9:AB10" si="23">IF(OR(S9="",T9=""),R9,(IF(OR(R9="",R9&lt;S9,R9&gt;T9),(S9+T9)/2,R9)))</f>
        <v>146.65</v>
      </c>
      <c r="AC9" s="206">
        <f t="shared" si="22"/>
        <v>146.65</v>
      </c>
      <c r="AD9" s="206" t="str">
        <f t="shared" si="18"/>
        <v/>
      </c>
      <c r="AF9" s="202">
        <f t="shared" si="19"/>
        <v>146.65</v>
      </c>
      <c r="AG9" s="202" t="str">
        <f t="shared" si="19"/>
        <v/>
      </c>
      <c r="AH9" s="202" t="str">
        <f t="shared" si="20"/>
        <v>Nov 19</v>
      </c>
      <c r="AI9" s="202" t="str">
        <f t="shared" si="21"/>
        <v>Jan 19 ,  20</v>
      </c>
      <c r="AJ9" s="210">
        <f>IF(RTD("cqg.rtd", ,"ContractData",Q9,"Y_Settlement",, "T")="",NA(),RTD("cqg.rtd", ,"ContractData",Q9,"Y_Settlement",, "T"))</f>
        <v>147.20000000000002</v>
      </c>
      <c r="AK9" s="202" t="str">
        <f>RTD("cqg.rtd", ,"ContractData",V9,"Y_Settlement",, "T")</f>
        <v>768: Current Message -&gt; Not found: F.US.GFS8F</v>
      </c>
    </row>
    <row r="10" spans="1:37" x14ac:dyDescent="0.2">
      <c r="A10" s="201"/>
      <c r="B10" s="201"/>
      <c r="C10" s="207"/>
      <c r="P10" s="203" t="str">
        <f t="shared" si="16"/>
        <v xml:space="preserve"> 20</v>
      </c>
      <c r="Q10" s="208" t="str">
        <f>RTD("cqg.rtd", ,"ContractData",$Q$1&amp;"?"&amp;R43, "Symbol",, "T")</f>
        <v>GFF20</v>
      </c>
      <c r="R10" s="206" t="str">
        <f>RTD("cqg.rtd", ,"ContractData",$Q$1&amp;"?"&amp;R43,"LastTradeToday",, "T")</f>
        <v/>
      </c>
      <c r="S10" s="209" t="str">
        <f>RTD("cqg.rtd", ,"ContractData",Q10,"Bid",, "T")</f>
        <v/>
      </c>
      <c r="T10" s="209" t="str">
        <f>RTD("cqg.rtd", ,"ContractData",Q10,"Ask",, "T")</f>
        <v/>
      </c>
      <c r="U10" s="202" t="str">
        <f>RTD("cqg.rtd", ,"ContractData",Q10,"NetLastQuoteToday",, "T")</f>
        <v/>
      </c>
      <c r="V10" s="203" t="str">
        <f>L2</f>
        <v>F.US.GFS9F</v>
      </c>
      <c r="W10" s="206" t="e">
        <f>IF(RTD("cqg.rtd", ,"ContractData",Q10,"LastTradeToday",, "T")="",NA(),RTD("cqg.rtd", ,"ContractData",Q10,"LastTradeToday",, "T"))</f>
        <v>#N/A</v>
      </c>
      <c r="X10" s="206" t="str">
        <f>IFERROR(W10-RTD("cqg.rtd", ,"ContractData",Q10,"Y_Settlement",, "T"),"")</f>
        <v/>
      </c>
      <c r="Y10" s="209" t="str">
        <f>RTD("cqg.rtd", ,"ContractData",V10,"Bid",, "T")</f>
        <v>768: Current Message -&gt; Not found: F.US.GFS9F</v>
      </c>
      <c r="Z10" s="206" t="str">
        <f>RTD("cqg.rtd", ,"ContractData",V10,"Ask",, "T")</f>
        <v>768: Current Message -&gt; Not found: F.US.GFS9F</v>
      </c>
      <c r="AA10" s="206" t="str">
        <f t="shared" si="17"/>
        <v/>
      </c>
      <c r="AB10" s="206" t="str">
        <f t="shared" si="23"/>
        <v/>
      </c>
      <c r="AC10" s="206" t="e">
        <f t="shared" si="22"/>
        <v>#VALUE!</v>
      </c>
      <c r="AD10" s="206" t="str">
        <f t="shared" si="18"/>
        <v/>
      </c>
      <c r="AF10" s="202" t="e">
        <f t="shared" si="19"/>
        <v>#N/A</v>
      </c>
      <c r="AG10" s="202" t="str">
        <f t="shared" si="19"/>
        <v/>
      </c>
      <c r="AH10" s="202" t="str">
        <f t="shared" si="20"/>
        <v xml:space="preserve"> 20</v>
      </c>
      <c r="AI10" s="202" t="str">
        <f t="shared" si="21"/>
        <v xml:space="preserve">Jan 19 , </v>
      </c>
      <c r="AJ10" s="210" t="e">
        <f>IF(RTD("cqg.rtd", ,"ContractData",Q10,"Y_Settlement",, "T")="",NA(),RTD("cqg.rtd", ,"ContractData",Q10,"Y_Settlement",, "T"))</f>
        <v>#N/A</v>
      </c>
      <c r="AK10" s="202" t="str">
        <f>RTD("cqg.rtd", ,"ContractData",V10,"Y_Settlement",, "T")</f>
        <v>768: Current Message -&gt; Not found: F.US.GFS9F</v>
      </c>
    </row>
    <row r="11" spans="1:37" x14ac:dyDescent="0.2">
      <c r="A11" s="201"/>
      <c r="B11" s="201"/>
      <c r="C11" s="207"/>
      <c r="P11" s="203"/>
      <c r="Q11" s="208"/>
      <c r="R11" s="206"/>
      <c r="S11" s="206"/>
      <c r="T11" s="206"/>
      <c r="U11" s="206"/>
      <c r="V11" s="203"/>
      <c r="W11" s="206"/>
      <c r="X11" s="206"/>
      <c r="Y11" s="206"/>
      <c r="Z11" s="206"/>
      <c r="AA11" s="206"/>
      <c r="AB11" s="206"/>
      <c r="AC11" s="206"/>
      <c r="AD11" s="206"/>
    </row>
    <row r="12" spans="1:37" x14ac:dyDescent="0.2">
      <c r="A12" s="201"/>
      <c r="B12" s="201"/>
      <c r="C12" s="207"/>
      <c r="P12" s="203"/>
      <c r="Q12" s="208"/>
      <c r="R12" s="206"/>
      <c r="S12" s="206"/>
      <c r="T12" s="206"/>
      <c r="U12" s="206"/>
      <c r="V12" s="203"/>
      <c r="W12" s="206"/>
      <c r="X12" s="206"/>
      <c r="Y12" s="206"/>
      <c r="Z12" s="206"/>
      <c r="AA12" s="206"/>
      <c r="AB12" s="206"/>
      <c r="AC12" s="206"/>
      <c r="AD12" s="206"/>
    </row>
    <row r="13" spans="1:37" x14ac:dyDescent="0.2">
      <c r="A13" s="201"/>
      <c r="B13" s="201"/>
      <c r="C13" s="207"/>
      <c r="D13" s="202" t="str">
        <f>IF(LEN(A2)=4,"GFS1"&amp;RIGHT(A2,2),"GFS1"&amp;RIGHT(A2,3))</f>
        <v>GFS1F19</v>
      </c>
      <c r="P13" s="203"/>
      <c r="Q13" s="208"/>
      <c r="R13" s="206"/>
      <c r="S13" s="206"/>
      <c r="T13" s="206"/>
      <c r="U13" s="206"/>
      <c r="V13" s="203"/>
      <c r="W13" s="206"/>
      <c r="X13" s="206"/>
      <c r="Y13" s="206"/>
      <c r="Z13" s="206"/>
      <c r="AA13" s="206"/>
      <c r="AB13" s="206"/>
      <c r="AC13" s="206"/>
      <c r="AD13" s="206"/>
    </row>
    <row r="14" spans="1:37" x14ac:dyDescent="0.2">
      <c r="D14" s="202" t="str">
        <f t="shared" ref="D14:D19" si="24">IF(LEN(A3)=4,"GFS1"&amp;RIGHT(A3,2),"GFS1"&amp;RIGHT(A3,3))</f>
        <v>GFS1H19</v>
      </c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</row>
    <row r="15" spans="1:37" x14ac:dyDescent="0.2">
      <c r="D15" s="202" t="str">
        <f t="shared" si="24"/>
        <v>GFS1J19</v>
      </c>
      <c r="P15" s="203" t="str">
        <f>IF(LEN(Q2)=4,LEFT(RIGHT(Q2,2),1),LEFT(RIGHT(Q2,3),1))</f>
        <v>F</v>
      </c>
      <c r="Q15" s="203" t="str">
        <f>IF(P15="F","Jan",IF(P15="G","Feb",IF(P15="H","Mar",IF(P15="J","Apr",IF(P15="K","May",IF(P15="M","Jun",IF(P15="N","Jul",IF(P15="Q","Aug",IF(P15="U","Sep",IF(P15="V","Oct",IF(P15="X","Nov",IF(P15="Z","Dec"))))))))))))</f>
        <v>Jan</v>
      </c>
      <c r="R15" s="203"/>
      <c r="S15" s="203"/>
      <c r="T15" s="206"/>
      <c r="U15" s="203"/>
    </row>
    <row r="16" spans="1:37" x14ac:dyDescent="0.2">
      <c r="D16" s="202" t="str">
        <f t="shared" si="24"/>
        <v>GFS1K19</v>
      </c>
      <c r="P16" s="203" t="str">
        <f t="shared" ref="P16:P23" si="25">IF(LEN(Q3)=4,LEFT(RIGHT(Q3,2),1),LEFT(RIGHT(Q3,3),1))</f>
        <v>H</v>
      </c>
      <c r="Q16" s="203" t="str">
        <f t="shared" ref="Q16:Q22" si="26">IF(P16="F","Jan",IF(P16="G","Feb",IF(P16="H","Mar",IF(P16="J","Apr",IF(P16="K","May",IF(P16="M","Jun",IF(P16="N","Jul",IF(P16="Q","Aug",IF(P16="U","Sep",IF(P16="V","Oct",IF(P16="X","Nov",IF(P16="Z","Dec"))))))))))))</f>
        <v>Mar</v>
      </c>
    </row>
    <row r="17" spans="4:36" x14ac:dyDescent="0.2">
      <c r="D17" s="202" t="str">
        <f t="shared" si="24"/>
        <v>GFS1Q19</v>
      </c>
      <c r="P17" s="203" t="str">
        <f t="shared" si="25"/>
        <v>J</v>
      </c>
      <c r="Q17" s="203" t="str">
        <f t="shared" si="26"/>
        <v>Apr</v>
      </c>
      <c r="AB17" s="213"/>
      <c r="AC17" s="213"/>
    </row>
    <row r="18" spans="4:36" x14ac:dyDescent="0.2">
      <c r="D18" s="202" t="str">
        <f t="shared" si="24"/>
        <v>GFS1U19</v>
      </c>
      <c r="P18" s="203" t="str">
        <f t="shared" si="25"/>
        <v>K</v>
      </c>
      <c r="Q18" s="203" t="str">
        <f t="shared" si="26"/>
        <v>May</v>
      </c>
      <c r="AB18" s="213"/>
      <c r="AC18" s="213"/>
      <c r="AJ18" s="202" t="str">
        <f>_xll.CQGXLContractData("ZSE?", "Settlement")</f>
        <v/>
      </c>
    </row>
    <row r="19" spans="4:36" x14ac:dyDescent="0.2">
      <c r="D19" s="202" t="str">
        <f t="shared" si="24"/>
        <v>GFS1V19</v>
      </c>
      <c r="P19" s="203" t="str">
        <f t="shared" si="25"/>
        <v>Q</v>
      </c>
      <c r="Q19" s="203" t="str">
        <f t="shared" si="26"/>
        <v>Aug</v>
      </c>
      <c r="AB19" s="213"/>
      <c r="AC19" s="213"/>
      <c r="AJ19" s="202" t="str">
        <f>_xll.CQGXLContractData("ZSE?", "SettlementDateTime")</f>
        <v/>
      </c>
    </row>
    <row r="20" spans="4:36" x14ac:dyDescent="0.2">
      <c r="P20" s="203" t="str">
        <f t="shared" si="25"/>
        <v>U</v>
      </c>
      <c r="Q20" s="203" t="str">
        <f t="shared" si="26"/>
        <v>Sep</v>
      </c>
      <c r="U20" s="214"/>
      <c r="AB20" s="213"/>
      <c r="AC20" s="213"/>
    </row>
    <row r="21" spans="4:36" x14ac:dyDescent="0.2">
      <c r="P21" s="203" t="str">
        <f t="shared" si="25"/>
        <v>V</v>
      </c>
      <c r="Q21" s="203" t="str">
        <f t="shared" si="26"/>
        <v>Oct</v>
      </c>
      <c r="AB21" s="213"/>
      <c r="AC21" s="213"/>
    </row>
    <row r="22" spans="4:36" x14ac:dyDescent="0.2">
      <c r="P22" s="203" t="str">
        <f t="shared" si="25"/>
        <v>X</v>
      </c>
      <c r="Q22" s="203" t="str">
        <f t="shared" si="26"/>
        <v>Nov</v>
      </c>
      <c r="AB22" s="213"/>
      <c r="AC22" s="213"/>
    </row>
    <row r="23" spans="4:36" x14ac:dyDescent="0.2">
      <c r="P23" s="203" t="str">
        <f t="shared" si="25"/>
        <v>F</v>
      </c>
      <c r="Q23" s="203"/>
      <c r="AB23" s="213"/>
      <c r="AC23" s="213"/>
    </row>
    <row r="24" spans="4:36" x14ac:dyDescent="0.2">
      <c r="P24" s="203"/>
      <c r="Q24" s="203"/>
      <c r="AB24" s="213"/>
      <c r="AC24" s="213"/>
    </row>
    <row r="25" spans="4:36" x14ac:dyDescent="0.2">
      <c r="P25" s="203"/>
      <c r="Q25" s="203"/>
    </row>
    <row r="26" spans="4:36" x14ac:dyDescent="0.2">
      <c r="P26" s="203"/>
      <c r="Q26" s="203"/>
    </row>
    <row r="34" spans="18:18" x14ac:dyDescent="0.2">
      <c r="R34" s="202" t="s">
        <v>6</v>
      </c>
    </row>
    <row r="35" spans="18:18" x14ac:dyDescent="0.2">
      <c r="R35" s="202">
        <v>1</v>
      </c>
    </row>
    <row r="36" spans="18:18" x14ac:dyDescent="0.2">
      <c r="R36" s="202">
        <f>R35+1</f>
        <v>2</v>
      </c>
    </row>
    <row r="37" spans="18:18" x14ac:dyDescent="0.2">
      <c r="R37" s="202">
        <f t="shared" ref="R37:R46" si="27">R36+1</f>
        <v>3</v>
      </c>
    </row>
    <row r="38" spans="18:18" x14ac:dyDescent="0.2">
      <c r="R38" s="202">
        <f t="shared" si="27"/>
        <v>4</v>
      </c>
    </row>
    <row r="39" spans="18:18" x14ac:dyDescent="0.2">
      <c r="R39" s="202">
        <f t="shared" si="27"/>
        <v>5</v>
      </c>
    </row>
    <row r="40" spans="18:18" x14ac:dyDescent="0.2">
      <c r="R40" s="202">
        <f t="shared" si="27"/>
        <v>6</v>
      </c>
    </row>
    <row r="41" spans="18:18" x14ac:dyDescent="0.2">
      <c r="R41" s="202">
        <f t="shared" si="27"/>
        <v>7</v>
      </c>
    </row>
    <row r="42" spans="18:18" x14ac:dyDescent="0.2">
      <c r="R42" s="202">
        <f t="shared" si="27"/>
        <v>8</v>
      </c>
    </row>
    <row r="43" spans="18:18" x14ac:dyDescent="0.2">
      <c r="R43" s="202">
        <f t="shared" si="27"/>
        <v>9</v>
      </c>
    </row>
    <row r="44" spans="18:18" x14ac:dyDescent="0.2">
      <c r="R44" s="202">
        <f t="shared" si="27"/>
        <v>10</v>
      </c>
    </row>
    <row r="45" spans="18:18" x14ac:dyDescent="0.2">
      <c r="R45" s="202">
        <f t="shared" si="27"/>
        <v>11</v>
      </c>
    </row>
    <row r="46" spans="18:18" x14ac:dyDescent="0.2">
      <c r="R46" s="202">
        <f t="shared" si="27"/>
        <v>12</v>
      </c>
    </row>
  </sheetData>
  <sheetProtection algorithmName="SHA-512" hashValue="eLrK41XMOMvI3pYcCxMpJNDZg3SxNutPNB44J4dvjVw+FEoqRXHB/ikl+N1jRZP7pIM6WfPIqwAsKVOxyj3ikA==" saltValue="hryTdWPotY8/UMtX7K+osQ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6"/>
  <sheetViews>
    <sheetView showRowColHeaders="0" workbookViewId="0">
      <selection sqref="A1:XFD1048576"/>
    </sheetView>
  </sheetViews>
  <sheetFormatPr defaultColWidth="9" defaultRowHeight="14.25" x14ac:dyDescent="0.2"/>
  <cols>
    <col min="1" max="17" width="9" style="202"/>
    <col min="18" max="18" width="14.375" style="202" customWidth="1"/>
    <col min="19" max="20" width="9" style="202"/>
    <col min="21" max="21" width="17.75" style="202" customWidth="1"/>
    <col min="22" max="22" width="9" style="202"/>
    <col min="23" max="23" width="9" style="202" customWidth="1"/>
    <col min="24" max="24" width="9" style="210"/>
    <col min="25" max="16384" width="9" style="202"/>
  </cols>
  <sheetData>
    <row r="1" spans="1:37" x14ac:dyDescent="0.2">
      <c r="A1" s="201"/>
      <c r="B1" s="201"/>
      <c r="C1" s="201" t="s">
        <v>2</v>
      </c>
      <c r="D1" s="202">
        <v>1</v>
      </c>
      <c r="E1" s="202">
        <v>2</v>
      </c>
      <c r="F1" s="202">
        <v>3</v>
      </c>
      <c r="G1" s="202">
        <v>4</v>
      </c>
      <c r="H1" s="202">
        <v>5</v>
      </c>
      <c r="I1" s="202">
        <v>6</v>
      </c>
      <c r="J1" s="202">
        <v>7</v>
      </c>
      <c r="K1" s="202">
        <v>8</v>
      </c>
      <c r="L1" s="202">
        <v>9</v>
      </c>
      <c r="M1" s="202">
        <v>10</v>
      </c>
      <c r="N1" s="202">
        <v>11</v>
      </c>
      <c r="O1" s="202">
        <v>12</v>
      </c>
      <c r="P1" s="203"/>
      <c r="Q1" s="204" t="s">
        <v>13</v>
      </c>
      <c r="R1" s="205" t="s">
        <v>17</v>
      </c>
      <c r="S1" s="205" t="s">
        <v>0</v>
      </c>
      <c r="T1" s="205" t="s">
        <v>1</v>
      </c>
      <c r="U1" s="203" t="s">
        <v>4</v>
      </c>
      <c r="V1" s="203"/>
      <c r="W1" s="205" t="s">
        <v>3</v>
      </c>
      <c r="X1" s="209" t="s">
        <v>4</v>
      </c>
      <c r="Y1" s="205" t="s">
        <v>0</v>
      </c>
      <c r="Z1" s="205" t="s">
        <v>1</v>
      </c>
      <c r="AA1" s="203" t="s">
        <v>5</v>
      </c>
      <c r="AB1" s="203" t="s">
        <v>5</v>
      </c>
      <c r="AC1" s="206"/>
      <c r="AD1" s="203" t="s">
        <v>5</v>
      </c>
    </row>
    <row r="2" spans="1:37" x14ac:dyDescent="0.2">
      <c r="A2" s="201" t="str">
        <f>Q2</f>
        <v>HEZ18</v>
      </c>
      <c r="B2" s="201" t="str">
        <f>Q15</f>
        <v>Dec</v>
      </c>
      <c r="C2" s="207" t="str">
        <f>IF(B2="Jan","F",IF(B2="Feb","G",IF(B2="Mar","H",IF(B2="Apr","J",IF(B2="May","K",IF(B2="JUN","M",IF(B2="Jul","N",IF(B2="Aug","Q",IF(B2="Sep","U",IF(B2="Oct","V",IF(B2="Nov","X",IF(B2="Dec","Z"))))))))))))</f>
        <v>Z</v>
      </c>
      <c r="D2" s="202" t="str">
        <f>$Q$1&amp;$C$1&amp;$D$1&amp;$C2</f>
        <v>F.HES1Z</v>
      </c>
      <c r="E2" s="202" t="str">
        <f>$Q$1&amp;$C$1&amp;$E$1&amp;$C2</f>
        <v>F.HES2Z</v>
      </c>
      <c r="F2" s="202" t="str">
        <f>$Q$1&amp;$C$1&amp;$F$1&amp;$C2</f>
        <v>F.HES3Z</v>
      </c>
      <c r="G2" s="202" t="str">
        <f>$Q$1&amp;$C$1&amp;$G$1&amp;$C2</f>
        <v>F.HES4Z</v>
      </c>
      <c r="H2" s="202" t="str">
        <f>$Q$1&amp;$C$1&amp;$H$1&amp;$C2</f>
        <v>F.HES5Z</v>
      </c>
      <c r="I2" s="202" t="str">
        <f>$Q$1&amp;$C$1&amp;$I$1&amp;$C2</f>
        <v>F.HES6Z</v>
      </c>
      <c r="J2" s="202" t="str">
        <f>$Q$1&amp;$C$1&amp;$J$1&amp;$C2</f>
        <v>F.HES7Z</v>
      </c>
      <c r="K2" s="202" t="str">
        <f>$Q$1&amp;$C$1&amp;$K$1&amp;$C2</f>
        <v>F.HES8Z</v>
      </c>
      <c r="L2" s="202" t="str">
        <f>$Q$1&amp;$C$1&amp;$L$1&amp;$C2</f>
        <v>F.HES9Z</v>
      </c>
      <c r="M2" s="202" t="str">
        <f>$Q$1&amp;$C$1&amp;$M$1&amp;$C2</f>
        <v>F.HES10Z</v>
      </c>
      <c r="N2" s="202" t="str">
        <f>$Q$1&amp;$C$1&amp;$N$1&amp;$C2</f>
        <v>F.HES11Z</v>
      </c>
      <c r="O2" s="202" t="str">
        <f>$Q$1&amp;$C$1&amp;$O$1&amp;$C2</f>
        <v>F.HES12Z</v>
      </c>
      <c r="P2" s="203" t="str">
        <f>IF(LEN(Q2)=4,Q15&amp;" 1"&amp;RIGHT(Q2,1),Q15&amp;" "&amp;RIGHT(Q2,2))</f>
        <v>Dec 18</v>
      </c>
      <c r="Q2" s="208" t="str">
        <f>RTD("cqg.rtd", ,"ContractData",$Q$1&amp;"?"&amp;R35, "Symbol",, "T")</f>
        <v>HEZ18</v>
      </c>
      <c r="R2" s="206">
        <f>RTD("cqg.rtd", ,"ContractData",$Q$1&amp;"?"&amp;R35,"LastTradeToday",, "T")</f>
        <v>61.050000000000004</v>
      </c>
      <c r="S2" s="209">
        <f>RTD("cqg.rtd", ,"ContractData",Q2,"Bid",, "T")</f>
        <v>61.024999999999999</v>
      </c>
      <c r="T2" s="209">
        <f>RTD("cqg.rtd", ,"ContractData",Q2,"Ask",, "T")</f>
        <v>61.075000000000003</v>
      </c>
      <c r="U2" s="202">
        <f>RTD("cqg.rtd", ,"ContractData",Q2,"NetLastQuoteToday",, "T")</f>
        <v>0.94999999999999574</v>
      </c>
      <c r="V2" s="203" t="str">
        <f>D2</f>
        <v>F.HES1Z</v>
      </c>
      <c r="W2" s="206">
        <f>IF(RTD("cqg.rtd", ,"ContractData",Q2,"LastTradeToday",, "T")="",NA(),RTD("cqg.rtd", ,"ContractData",Q2,"LastTradeToday",, "T"))</f>
        <v>61.050000000000004</v>
      </c>
      <c r="X2" s="209">
        <f>IFERROR(W2-RTD("cqg.rtd",,"ContractData",Q2,"Y_Settlement",,"T"),"")</f>
        <v>0.97500000000000142</v>
      </c>
      <c r="Y2" s="209">
        <f>RTD("cqg.rtd", ,"ContractData",V2,"Bid",, "T")</f>
        <v>-7.3500000000000005</v>
      </c>
      <c r="Z2" s="206">
        <f>RTD("cqg.rtd", ,"ContractData",V2,"Ask",, "T")</f>
        <v>-7.3250000000000002</v>
      </c>
      <c r="AA2" s="206">
        <f>IFERROR(IF(OR(W2="",W2&lt;Y2,W2&gt;Z2),(Y2+Z2)/2,W2),"")</f>
        <v>-7.3375000000000004</v>
      </c>
      <c r="AB2" s="206">
        <f t="shared" ref="AB2:AB7" si="0">IF(OR(S2="",T2=""),R2,(IF(OR(R2="",R2&lt;S2,R2&gt;T2),(S2+T2)/2,R2)))</f>
        <v>61.050000000000004</v>
      </c>
      <c r="AC2" s="206">
        <f>IF(OR(R2="",R2&lt;S2,R2&gt;T2),(S2+T2)/2,R2)</f>
        <v>61.050000000000004</v>
      </c>
      <c r="AD2" s="206">
        <f>IFERROR(IF(OR(Y2="",Z2=""),W2,(IF(OR(W2="",W2&lt;Y2,W2&gt;Z2),(Y2+Z2)/2,W2))),"")</f>
        <v>-7.3375000000000004</v>
      </c>
      <c r="AF2" s="202">
        <f>IF(ISERROR(AC2),NA(),AC2)</f>
        <v>61.050000000000004</v>
      </c>
      <c r="AG2" s="202">
        <f>IF(ISERROR(AD2),NA(),AD2)</f>
        <v>-7.3375000000000004</v>
      </c>
      <c r="AH2" s="202" t="str">
        <f>P2</f>
        <v>Dec 18</v>
      </c>
      <c r="AI2" s="202" t="str">
        <f>$P$2&amp;" , "&amp;P3</f>
        <v>Dec 18 , Feb 19</v>
      </c>
      <c r="AJ2" s="210">
        <f>IF(RTD("cqg.rtd", ,"ContractData",Q2,"Y_Settlement",, "T")="",NA(),RTD("cqg.rtd", ,"ContractData",Q2,"Y_Settlement",, "T"))</f>
        <v>60.075000000000003</v>
      </c>
      <c r="AK2" s="202">
        <f>RTD("cqg.rtd", ,"ContractData",V2,"Y_Settlement",, "T")</f>
        <v>-6.6749999999999998</v>
      </c>
    </row>
    <row r="3" spans="1:37" x14ac:dyDescent="0.2">
      <c r="A3" s="201" t="str">
        <f t="shared" ref="A3:A10" si="1">Q3</f>
        <v>HEG19</v>
      </c>
      <c r="B3" s="201" t="str">
        <f t="shared" ref="B3:B10" si="2">Q16</f>
        <v>Feb</v>
      </c>
      <c r="C3" s="207" t="str">
        <f t="shared" ref="C3:C10" si="3">IF(B3="Jan","F",IF(B3="Feb","G",IF(B3="Mar","H",IF(B3="Apr","J",IF(B3="May","K",IF(B3="JUN","M",IF(B3="Jul","N",IF(B3="Aug","Q",IF(B3="Sep","U",IF(B3="Oct","V",IF(B3="Nov","X",IF(B3="Dec","Z"))))))))))))</f>
        <v>G</v>
      </c>
      <c r="D3" s="202" t="str">
        <f t="shared" ref="D3:D10" si="4">$Q$1&amp;$C$1&amp;$D$1&amp;$C3</f>
        <v>F.HES1G</v>
      </c>
      <c r="E3" s="202" t="str">
        <f t="shared" ref="E3:E10" si="5">$Q$1&amp;$C$1&amp;$E$1&amp;$C3</f>
        <v>F.HES2G</v>
      </c>
      <c r="F3" s="202" t="str">
        <f t="shared" ref="F3:F10" si="6">$Q$1&amp;$C$1&amp;$F$1&amp;$C3</f>
        <v>F.HES3G</v>
      </c>
      <c r="G3" s="202" t="str">
        <f t="shared" ref="G3:G10" si="7">$Q$1&amp;$C$1&amp;$G$1&amp;$C3</f>
        <v>F.HES4G</v>
      </c>
      <c r="H3" s="202" t="str">
        <f t="shared" ref="H3:H10" si="8">$Q$1&amp;$C$1&amp;$H$1&amp;$C3</f>
        <v>F.HES5G</v>
      </c>
      <c r="I3" s="202" t="str">
        <f t="shared" ref="I3:I9" si="9">$Q$1&amp;$C$1&amp;$I$1&amp;$C3</f>
        <v>F.HES6G</v>
      </c>
      <c r="J3" s="202" t="str">
        <f t="shared" ref="J3:J8" si="10">$Q$1&amp;$C$1&amp;$J$1&amp;$C3</f>
        <v>F.HES7G</v>
      </c>
      <c r="K3" s="202" t="str">
        <f t="shared" ref="K3:K7" si="11">$Q$1&amp;$C$1&amp;$K$1&amp;$C3</f>
        <v>F.HES8G</v>
      </c>
      <c r="L3" s="202" t="str">
        <f t="shared" ref="L3:L6" si="12">$Q$1&amp;$C$1&amp;$L$1&amp;$C3</f>
        <v>F.HES9G</v>
      </c>
      <c r="M3" s="202" t="str">
        <f t="shared" ref="M3:M5" si="13">$Q$1&amp;$C$1&amp;$M$1&amp;$C3</f>
        <v>F.HES10G</v>
      </c>
      <c r="N3" s="202" t="str">
        <f t="shared" ref="N3:N4" si="14">$Q$1&amp;$C$1&amp;$N$1&amp;$C3</f>
        <v>F.HES11G</v>
      </c>
      <c r="O3" s="202" t="str">
        <f t="shared" ref="O3" si="15">$Q$1&amp;$C$1&amp;$O$1&amp;$C3</f>
        <v>F.HES12G</v>
      </c>
      <c r="P3" s="203" t="str">
        <f t="shared" ref="P3:P10" si="16">IF(LEN(Q3)=4,Q16&amp;" 1"&amp;RIGHT(Q3,1),Q16&amp;" "&amp;RIGHT(Q3,2))</f>
        <v>Feb 19</v>
      </c>
      <c r="Q3" s="208" t="str">
        <f>RTD("cqg.rtd", ,"ContractData",$Q$1&amp;"?"&amp;R36, "Symbol",, "T")</f>
        <v>HEG19</v>
      </c>
      <c r="R3" s="206">
        <f>RTD("cqg.rtd", ,"ContractData",$Q$1&amp;"?"&amp;R36,"LastTradeToday",, "T")</f>
        <v>68.400000000000006</v>
      </c>
      <c r="S3" s="209">
        <f>RTD("cqg.rtd", ,"ContractData",Q3,"Bid",, "T")</f>
        <v>68.375</v>
      </c>
      <c r="T3" s="209">
        <f>RTD("cqg.rtd", ,"ContractData",Q3,"Ask",, "T")</f>
        <v>68.424999999999997</v>
      </c>
      <c r="U3" s="202">
        <f>RTD("cqg.rtd", ,"ContractData",Q3,"NetLastQuoteToday",, "T")</f>
        <v>1.6749999999999972</v>
      </c>
      <c r="V3" s="203" t="str">
        <f>E2</f>
        <v>F.HES2Z</v>
      </c>
      <c r="W3" s="206">
        <f>IF(RTD("cqg.rtd", ,"ContractData",Q3,"LastTradeToday",, "T")="",NA(),RTD("cqg.rtd", ,"ContractData",Q3,"LastTradeToday",, "T"))</f>
        <v>68.400000000000006</v>
      </c>
      <c r="X3" s="209">
        <f>IFERROR(W3-RTD("cqg.rtd",,"ContractData",Q3,"Y_Settlement",,"T"),"")</f>
        <v>1.6500000000000057</v>
      </c>
      <c r="Y3" s="209">
        <f>RTD("cqg.rtd", ,"ContractData",V3,"Bid",, "T")</f>
        <v>-11.775</v>
      </c>
      <c r="Z3" s="206">
        <f>RTD("cqg.rtd", ,"ContractData",V3,"Ask",, "T")</f>
        <v>-11.725</v>
      </c>
      <c r="AA3" s="206">
        <f t="shared" ref="AA3:AA10" si="17">IFERROR(IF(OR(W3="",W3&lt;Y3,W3&gt;Z3),(Y3+Z3)/2,W3),"")</f>
        <v>-11.75</v>
      </c>
      <c r="AB3" s="206">
        <f t="shared" si="0"/>
        <v>68.400000000000006</v>
      </c>
      <c r="AC3" s="206">
        <f>IF(OR(R3="",R3&lt;S3,R3&gt;T3),(S3+T3)/2,R3)</f>
        <v>68.400000000000006</v>
      </c>
      <c r="AD3" s="206">
        <f t="shared" ref="AD3:AD10" si="18">IFERROR(IF(OR(Y3="",Z3=""),W3,(IF(OR(W3="",W3&lt;Y3,W3&gt;Z3),(Y3+Z3)/2,W3))),"")</f>
        <v>-11.75</v>
      </c>
      <c r="AF3" s="202">
        <f t="shared" ref="AF3:AG10" si="19">IF(ISERROR(AC3),NA(),AC3)</f>
        <v>68.400000000000006</v>
      </c>
      <c r="AG3" s="202">
        <f t="shared" si="19"/>
        <v>-11.75</v>
      </c>
      <c r="AH3" s="202" t="str">
        <f t="shared" ref="AH3:AH10" si="20">P3</f>
        <v>Feb 19</v>
      </c>
      <c r="AI3" s="202" t="str">
        <f t="shared" ref="AI3:AI10" si="21">$P$2&amp;" , "&amp;P4</f>
        <v>Dec 18 , Apr 19</v>
      </c>
      <c r="AJ3" s="210">
        <f>IF(RTD("cqg.rtd", ,"ContractData",Q3,"Y_Settlement",, "T")="",NA(),RTD("cqg.rtd", ,"ContractData",Q3,"Y_Settlement",, "T"))</f>
        <v>66.75</v>
      </c>
      <c r="AK3" s="202">
        <f>RTD("cqg.rtd", ,"ContractData",V3,"Y_Settlement",, "T")</f>
        <v>-11.675000000000001</v>
      </c>
    </row>
    <row r="4" spans="1:37" x14ac:dyDescent="0.2">
      <c r="A4" s="201" t="str">
        <f t="shared" si="1"/>
        <v>HEJ19</v>
      </c>
      <c r="B4" s="201" t="str">
        <f t="shared" si="2"/>
        <v>Apr</v>
      </c>
      <c r="C4" s="207" t="str">
        <f t="shared" si="3"/>
        <v>J</v>
      </c>
      <c r="D4" s="202" t="str">
        <f t="shared" si="4"/>
        <v>F.HES1J</v>
      </c>
      <c r="E4" s="202" t="str">
        <f t="shared" si="5"/>
        <v>F.HES2J</v>
      </c>
      <c r="F4" s="202" t="str">
        <f t="shared" si="6"/>
        <v>F.HES3J</v>
      </c>
      <c r="G4" s="202" t="str">
        <f t="shared" si="7"/>
        <v>F.HES4J</v>
      </c>
      <c r="H4" s="202" t="str">
        <f t="shared" si="8"/>
        <v>F.HES5J</v>
      </c>
      <c r="I4" s="202" t="str">
        <f t="shared" si="9"/>
        <v>F.HES6J</v>
      </c>
      <c r="J4" s="202" t="str">
        <f t="shared" si="10"/>
        <v>F.HES7J</v>
      </c>
      <c r="K4" s="202" t="str">
        <f t="shared" si="11"/>
        <v>F.HES8J</v>
      </c>
      <c r="L4" s="202" t="str">
        <f t="shared" si="12"/>
        <v>F.HES9J</v>
      </c>
      <c r="M4" s="202" t="str">
        <f t="shared" si="13"/>
        <v>F.HES10J</v>
      </c>
      <c r="N4" s="202" t="str">
        <f t="shared" si="14"/>
        <v>F.HES11J</v>
      </c>
      <c r="P4" s="203" t="str">
        <f t="shared" si="16"/>
        <v>Apr 19</v>
      </c>
      <c r="Q4" s="208" t="str">
        <f>RTD("cqg.rtd", ,"ContractData",$Q$1&amp;"?"&amp;R37, "Symbol",, "T")</f>
        <v>HEJ19</v>
      </c>
      <c r="R4" s="206">
        <f>RTD("cqg.rtd", ,"ContractData",$Q$1&amp;"?"&amp;R37,"LastTradeToday",, "T")</f>
        <v>72.825000000000003</v>
      </c>
      <c r="S4" s="209">
        <f>RTD("cqg.rtd", ,"ContractData",Q4,"Bid",, "T")</f>
        <v>72.775000000000006</v>
      </c>
      <c r="T4" s="209">
        <f>RTD("cqg.rtd", ,"ContractData",Q4,"Ask",, "T")</f>
        <v>72.825000000000003</v>
      </c>
      <c r="U4" s="202">
        <f>RTD("cqg.rtd", ,"ContractData",Q4,"NetLastQuoteToday",, "T")</f>
        <v>1.0250000000000057</v>
      </c>
      <c r="V4" s="203" t="str">
        <f>F2</f>
        <v>F.HES3Z</v>
      </c>
      <c r="W4" s="206">
        <f>IF(RTD("cqg.rtd", ,"ContractData",Q4,"LastTradeToday",, "T")="",NA(),RTD("cqg.rtd", ,"ContractData",Q4,"LastTradeToday",, "T"))</f>
        <v>72.825000000000003</v>
      </c>
      <c r="X4" s="209">
        <f>IFERROR(W4-RTD("cqg.rtd",,"ContractData",Q4,"Y_Settlement",,"T"),"")</f>
        <v>1.0750000000000028</v>
      </c>
      <c r="Y4" s="209">
        <f>RTD("cqg.rtd", ,"ContractData",V4,"Bid",, "T")</f>
        <v>-16.399999999999999</v>
      </c>
      <c r="Z4" s="206">
        <f>RTD("cqg.rtd", ,"ContractData",V4,"Ask",, "T")</f>
        <v>-16.2</v>
      </c>
      <c r="AA4" s="206">
        <f t="shared" si="17"/>
        <v>-16.299999999999997</v>
      </c>
      <c r="AB4" s="206">
        <f t="shared" si="0"/>
        <v>72.825000000000003</v>
      </c>
      <c r="AC4" s="206">
        <f t="shared" ref="AC4:AC10" si="22">IF(OR(R4="",R4&lt;S4,R4&gt;T4),(S4+T4)/2,R4)</f>
        <v>72.825000000000003</v>
      </c>
      <c r="AD4" s="206">
        <f t="shared" si="18"/>
        <v>-16.299999999999997</v>
      </c>
      <c r="AF4" s="202">
        <f t="shared" si="19"/>
        <v>72.825000000000003</v>
      </c>
      <c r="AG4" s="202">
        <f t="shared" si="19"/>
        <v>-16.299999999999997</v>
      </c>
      <c r="AH4" s="202" t="str">
        <f t="shared" si="20"/>
        <v>Apr 19</v>
      </c>
      <c r="AI4" s="202" t="str">
        <f t="shared" si="21"/>
        <v>Dec 18 , May 19</v>
      </c>
      <c r="AJ4" s="210">
        <f>IF(RTD("cqg.rtd", ,"ContractData",Q4,"Y_Settlement",, "T")="",NA(),RTD("cqg.rtd", ,"ContractData",Q4,"Y_Settlement",, "T"))</f>
        <v>71.75</v>
      </c>
      <c r="AK4" s="202">
        <f>RTD("cqg.rtd", ,"ContractData",V4,"Y_Settlement",, "T")</f>
        <v>-16.774999999999999</v>
      </c>
    </row>
    <row r="5" spans="1:37" x14ac:dyDescent="0.2">
      <c r="A5" s="201" t="str">
        <f t="shared" si="1"/>
        <v>HEK19</v>
      </c>
      <c r="B5" s="201" t="str">
        <f t="shared" si="2"/>
        <v>May</v>
      </c>
      <c r="C5" s="207" t="str">
        <f t="shared" si="3"/>
        <v>K</v>
      </c>
      <c r="D5" s="202" t="str">
        <f t="shared" si="4"/>
        <v>F.HES1K</v>
      </c>
      <c r="E5" s="202" t="str">
        <f t="shared" si="5"/>
        <v>F.HES2K</v>
      </c>
      <c r="F5" s="202" t="str">
        <f t="shared" si="6"/>
        <v>F.HES3K</v>
      </c>
      <c r="G5" s="202" t="str">
        <f t="shared" si="7"/>
        <v>F.HES4K</v>
      </c>
      <c r="H5" s="202" t="str">
        <f t="shared" si="8"/>
        <v>F.HES5K</v>
      </c>
      <c r="I5" s="202" t="str">
        <f t="shared" si="9"/>
        <v>F.HES6K</v>
      </c>
      <c r="J5" s="202" t="str">
        <f t="shared" si="10"/>
        <v>F.HES7K</v>
      </c>
      <c r="K5" s="202" t="str">
        <f t="shared" si="11"/>
        <v>F.HES8K</v>
      </c>
      <c r="L5" s="202" t="str">
        <f t="shared" si="12"/>
        <v>F.HES9K</v>
      </c>
      <c r="M5" s="202" t="str">
        <f t="shared" si="13"/>
        <v>F.HES10K</v>
      </c>
      <c r="P5" s="203" t="str">
        <f t="shared" si="16"/>
        <v>May 19</v>
      </c>
      <c r="Q5" s="208" t="str">
        <f>RTD("cqg.rtd", ,"ContractData",$Q$1&amp;"?"&amp;R38, "Symbol",, "T")</f>
        <v>HEK19</v>
      </c>
      <c r="R5" s="206">
        <f>RTD("cqg.rtd", ,"ContractData",$Q$1&amp;"?"&amp;R38,"LastTradeToday",, "T")</f>
        <v>77.475000000000009</v>
      </c>
      <c r="S5" s="209">
        <f>RTD("cqg.rtd", ,"ContractData",Q5,"Bid",, "T")</f>
        <v>77.275000000000006</v>
      </c>
      <c r="T5" s="209">
        <f>RTD("cqg.rtd", ,"ContractData",Q5,"Ask",, "T")</f>
        <v>77.424999999999997</v>
      </c>
      <c r="U5" s="202">
        <f>RTD("cqg.rtd", ,"ContractData",Q5,"NetLastQuoteToday",, "T")</f>
        <v>0.42499999999999716</v>
      </c>
      <c r="V5" s="203" t="str">
        <f>G2</f>
        <v>F.HES4Z</v>
      </c>
      <c r="W5" s="206">
        <f>IF(RTD("cqg.rtd", ,"ContractData",Q5,"LastTradeToday",, "T")="",NA(),RTD("cqg.rtd", ,"ContractData",Q5,"LastTradeToday",, "T"))</f>
        <v>77.475000000000009</v>
      </c>
      <c r="X5" s="209">
        <f>IFERROR(W5-RTD("cqg.rtd",,"ContractData",Q5,"Y_Settlement",,"T"),"")</f>
        <v>0.625</v>
      </c>
      <c r="Y5" s="209">
        <f>RTD("cqg.rtd", ,"ContractData",V5,"Bid",, "T")</f>
        <v>-23.475000000000001</v>
      </c>
      <c r="Z5" s="206">
        <f>RTD("cqg.rtd", ,"ContractData",V5,"Ask",, "T")</f>
        <v>-23.375</v>
      </c>
      <c r="AA5" s="206">
        <f t="shared" si="17"/>
        <v>-23.425000000000001</v>
      </c>
      <c r="AB5" s="206">
        <f t="shared" si="0"/>
        <v>77.349999999999994</v>
      </c>
      <c r="AC5" s="206">
        <f t="shared" si="22"/>
        <v>77.349999999999994</v>
      </c>
      <c r="AD5" s="206">
        <f t="shared" si="18"/>
        <v>-23.425000000000001</v>
      </c>
      <c r="AF5" s="202">
        <f t="shared" si="19"/>
        <v>77.349999999999994</v>
      </c>
      <c r="AG5" s="202">
        <f t="shared" si="19"/>
        <v>-23.425000000000001</v>
      </c>
      <c r="AH5" s="202" t="str">
        <f t="shared" si="20"/>
        <v>May 19</v>
      </c>
      <c r="AI5" s="202" t="str">
        <f t="shared" si="21"/>
        <v>Dec 18 , Jun 19</v>
      </c>
      <c r="AJ5" s="210">
        <f>IF(RTD("cqg.rtd", ,"ContractData",Q5,"Y_Settlement",, "T")="",NA(),RTD("cqg.rtd", ,"ContractData",Q5,"Y_Settlement",, "T"))</f>
        <v>76.850000000000009</v>
      </c>
      <c r="AK5" s="202">
        <f>RTD("cqg.rtd", ,"ContractData",V5,"Y_Settlement",, "T")</f>
        <v>-23.95</v>
      </c>
    </row>
    <row r="6" spans="1:37" x14ac:dyDescent="0.2">
      <c r="A6" s="201" t="str">
        <f t="shared" si="1"/>
        <v>HEM19</v>
      </c>
      <c r="B6" s="201" t="str">
        <f t="shared" si="2"/>
        <v>Jun</v>
      </c>
      <c r="C6" s="207" t="str">
        <f t="shared" si="3"/>
        <v>M</v>
      </c>
      <c r="D6" s="202" t="str">
        <f t="shared" si="4"/>
        <v>F.HES1M</v>
      </c>
      <c r="E6" s="202" t="str">
        <f t="shared" si="5"/>
        <v>F.HES2M</v>
      </c>
      <c r="F6" s="202" t="str">
        <f t="shared" si="6"/>
        <v>F.HES3M</v>
      </c>
      <c r="G6" s="202" t="str">
        <f t="shared" si="7"/>
        <v>F.HES4M</v>
      </c>
      <c r="H6" s="202" t="str">
        <f t="shared" si="8"/>
        <v>F.HES5M</v>
      </c>
      <c r="I6" s="202" t="str">
        <f t="shared" si="9"/>
        <v>F.HES6M</v>
      </c>
      <c r="J6" s="202" t="str">
        <f t="shared" si="10"/>
        <v>F.HES7M</v>
      </c>
      <c r="K6" s="202" t="str">
        <f t="shared" si="11"/>
        <v>F.HES8M</v>
      </c>
      <c r="L6" s="202" t="str">
        <f t="shared" si="12"/>
        <v>F.HES9M</v>
      </c>
      <c r="P6" s="203" t="str">
        <f t="shared" si="16"/>
        <v>Jun 19</v>
      </c>
      <c r="Q6" s="208" t="str">
        <f>RTD("cqg.rtd", ,"ContractData",$Q$1&amp;"?"&amp;R39, "Symbol",, "T")</f>
        <v>HEM19</v>
      </c>
      <c r="R6" s="206">
        <f>RTD("cqg.rtd", ,"ContractData",$Q$1&amp;"?"&amp;R39,"LastTradeToday",, "T")</f>
        <v>84.55</v>
      </c>
      <c r="S6" s="209">
        <f>RTD("cqg.rtd", ,"ContractData",Q6,"Bid",, "T")</f>
        <v>84.45</v>
      </c>
      <c r="T6" s="209">
        <f>RTD("cqg.rtd", ,"ContractData",Q6,"Ask",, "T")</f>
        <v>84.5</v>
      </c>
      <c r="U6" s="202">
        <f>RTD("cqg.rtd", ,"ContractData",Q6,"NetLastQuoteToday",, "T")</f>
        <v>0.47499999999999432</v>
      </c>
      <c r="V6" s="203" t="str">
        <f>H2</f>
        <v>F.HES5Z</v>
      </c>
      <c r="W6" s="206">
        <f>IF(RTD("cqg.rtd", ,"ContractData",Q6,"LastTradeToday",, "T")="",NA(),RTD("cqg.rtd", ,"ContractData",Q6,"LastTradeToday",, "T"))</f>
        <v>84.55</v>
      </c>
      <c r="X6" s="209">
        <f>IFERROR(W6-RTD("cqg.rtd",,"ContractData",Q6,"Y_Settlement",,"T"),"")</f>
        <v>0.52499999999999147</v>
      </c>
      <c r="Y6" s="209">
        <f>RTD("cqg.rtd", ,"ContractData",V6,"Bid",, "T")</f>
        <v>-24.2</v>
      </c>
      <c r="Z6" s="206">
        <f>RTD("cqg.rtd", ,"ContractData",V6,"Ask",, "T")</f>
        <v>-24.150000000000002</v>
      </c>
      <c r="AA6" s="206">
        <f t="shared" si="17"/>
        <v>-24.175000000000001</v>
      </c>
      <c r="AB6" s="206">
        <f t="shared" si="0"/>
        <v>84.474999999999994</v>
      </c>
      <c r="AC6" s="206">
        <f t="shared" si="22"/>
        <v>84.474999999999994</v>
      </c>
      <c r="AD6" s="206">
        <f t="shared" si="18"/>
        <v>-24.175000000000001</v>
      </c>
      <c r="AF6" s="202">
        <f t="shared" si="19"/>
        <v>84.474999999999994</v>
      </c>
      <c r="AG6" s="202">
        <f t="shared" si="19"/>
        <v>-24.175000000000001</v>
      </c>
      <c r="AH6" s="202" t="str">
        <f t="shared" si="20"/>
        <v>Jun 19</v>
      </c>
      <c r="AI6" s="202" t="str">
        <f t="shared" si="21"/>
        <v>Dec 18 , Jul 19</v>
      </c>
      <c r="AJ6" s="210">
        <f>IF(RTD("cqg.rtd", ,"ContractData",Q6,"Y_Settlement",, "T")="",NA(),RTD("cqg.rtd", ,"ContractData",Q6,"Y_Settlement",, "T"))</f>
        <v>84.025000000000006</v>
      </c>
      <c r="AK6" s="202">
        <f>RTD("cqg.rtd", ,"ContractData",V6,"Y_Settlement",, "T")</f>
        <v>-24.7</v>
      </c>
    </row>
    <row r="7" spans="1:37" x14ac:dyDescent="0.2">
      <c r="A7" s="201" t="str">
        <f t="shared" si="1"/>
        <v>HEN19</v>
      </c>
      <c r="B7" s="201" t="str">
        <f t="shared" si="2"/>
        <v>Jul</v>
      </c>
      <c r="C7" s="207" t="str">
        <f t="shared" si="3"/>
        <v>N</v>
      </c>
      <c r="D7" s="202" t="str">
        <f t="shared" si="4"/>
        <v>F.HES1N</v>
      </c>
      <c r="E7" s="202" t="str">
        <f t="shared" si="5"/>
        <v>F.HES2N</v>
      </c>
      <c r="F7" s="202" t="str">
        <f t="shared" si="6"/>
        <v>F.HES3N</v>
      </c>
      <c r="G7" s="202" t="str">
        <f t="shared" si="7"/>
        <v>F.HES4N</v>
      </c>
      <c r="H7" s="202" t="str">
        <f t="shared" si="8"/>
        <v>F.HES5N</v>
      </c>
      <c r="I7" s="202" t="str">
        <f t="shared" si="9"/>
        <v>F.HES6N</v>
      </c>
      <c r="J7" s="202" t="str">
        <f t="shared" si="10"/>
        <v>F.HES7N</v>
      </c>
      <c r="K7" s="202" t="str">
        <f t="shared" si="11"/>
        <v>F.HES8N</v>
      </c>
      <c r="P7" s="203" t="str">
        <f t="shared" si="16"/>
        <v>Jul 19</v>
      </c>
      <c r="Q7" s="208" t="str">
        <f>RTD("cqg.rtd", ,"ContractData",$Q$1&amp;"?"&amp;R40, "Symbol",, "T")</f>
        <v>HEN19</v>
      </c>
      <c r="R7" s="206">
        <f>RTD("cqg.rtd", ,"ContractData",$Q$1&amp;"?"&amp;R40,"LastTradeToday",, "T")</f>
        <v>85.25</v>
      </c>
      <c r="S7" s="209">
        <f>RTD("cqg.rtd", ,"ContractData",Q7,"Bid",, "T")</f>
        <v>85.174999999999997</v>
      </c>
      <c r="T7" s="209">
        <f>RTD("cqg.rtd", ,"ContractData",Q7,"Ask",, "T")</f>
        <v>85.225000000000009</v>
      </c>
      <c r="U7" s="202">
        <f>RTD("cqg.rtd", ,"ContractData",Q7,"NetLastQuoteToday",, "T")</f>
        <v>0.39999999999999147</v>
      </c>
      <c r="V7" s="203" t="str">
        <f>I2</f>
        <v>F.HES6Z</v>
      </c>
      <c r="W7" s="206">
        <f>IF(RTD("cqg.rtd", ,"ContractData",Q7,"LastTradeToday",, "T")="",NA(),RTD("cqg.rtd", ,"ContractData",Q7,"LastTradeToday",, "T"))</f>
        <v>85.25</v>
      </c>
      <c r="X7" s="209">
        <f>IFERROR(W7-RTD("cqg.rtd",,"ContractData",Q7,"Y_Settlement",,"T"),"")</f>
        <v>0.47499999999999432</v>
      </c>
      <c r="Y7" s="209">
        <f>RTD("cqg.rtd", ,"ContractData",V7,"Bid",, "T")</f>
        <v>-23.074999999999999</v>
      </c>
      <c r="Z7" s="206">
        <f>RTD("cqg.rtd", ,"ContractData",V7,"Ask",, "T")</f>
        <v>-22.925000000000001</v>
      </c>
      <c r="AA7" s="206">
        <f t="shared" si="17"/>
        <v>-23</v>
      </c>
      <c r="AB7" s="206">
        <f t="shared" si="0"/>
        <v>85.2</v>
      </c>
      <c r="AC7" s="206">
        <f t="shared" si="22"/>
        <v>85.2</v>
      </c>
      <c r="AD7" s="206">
        <f t="shared" si="18"/>
        <v>-23</v>
      </c>
      <c r="AF7" s="202">
        <f t="shared" si="19"/>
        <v>85.2</v>
      </c>
      <c r="AG7" s="202">
        <f t="shared" si="19"/>
        <v>-23</v>
      </c>
      <c r="AH7" s="202" t="str">
        <f t="shared" si="20"/>
        <v>Jul 19</v>
      </c>
      <c r="AI7" s="202" t="str">
        <f t="shared" si="21"/>
        <v>Dec 18 , Aug 19</v>
      </c>
      <c r="AJ7" s="210">
        <f>IF(RTD("cqg.rtd", ,"ContractData",Q7,"Y_Settlement",, "T")="",NA(),RTD("cqg.rtd", ,"ContractData",Q7,"Y_Settlement",, "T"))</f>
        <v>84.775000000000006</v>
      </c>
      <c r="AK7" s="202">
        <f>RTD("cqg.rtd", ,"ContractData",V7,"Y_Settlement",, "T")</f>
        <v>-23.7</v>
      </c>
    </row>
    <row r="8" spans="1:37" x14ac:dyDescent="0.2">
      <c r="A8" s="201" t="str">
        <f t="shared" si="1"/>
        <v>HEQ19</v>
      </c>
      <c r="B8" s="201" t="str">
        <f t="shared" si="2"/>
        <v>Aug</v>
      </c>
      <c r="C8" s="207" t="str">
        <f t="shared" si="3"/>
        <v>Q</v>
      </c>
      <c r="D8" s="202" t="str">
        <f t="shared" si="4"/>
        <v>F.HES1Q</v>
      </c>
      <c r="E8" s="202" t="str">
        <f t="shared" si="5"/>
        <v>F.HES2Q</v>
      </c>
      <c r="F8" s="202" t="str">
        <f t="shared" si="6"/>
        <v>F.HES3Q</v>
      </c>
      <c r="G8" s="202" t="str">
        <f t="shared" si="7"/>
        <v>F.HES4Q</v>
      </c>
      <c r="H8" s="202" t="str">
        <f t="shared" si="8"/>
        <v>F.HES5Q</v>
      </c>
      <c r="I8" s="202" t="str">
        <f t="shared" si="9"/>
        <v>F.HES6Q</v>
      </c>
      <c r="J8" s="202" t="str">
        <f t="shared" si="10"/>
        <v>F.HES7Q</v>
      </c>
      <c r="P8" s="203" t="str">
        <f t="shared" si="16"/>
        <v>Aug 19</v>
      </c>
      <c r="Q8" s="208" t="str">
        <f>RTD("cqg.rtd", ,"ContractData",$Q$1&amp;"?"&amp;R41, "Symbol",, "T")</f>
        <v>HEQ19</v>
      </c>
      <c r="R8" s="206">
        <f>RTD("cqg.rtd", ,"ContractData",$Q$1&amp;"?"&amp;R41,"LastTradeToday",, "T")</f>
        <v>84.100000000000009</v>
      </c>
      <c r="S8" s="209">
        <f>RTD("cqg.rtd", ,"ContractData",Q8,"Bid",, "T")</f>
        <v>84</v>
      </c>
      <c r="T8" s="209">
        <f>RTD("cqg.rtd", ,"ContractData",Q8,"Ask",, "T")</f>
        <v>84.100000000000009</v>
      </c>
      <c r="U8" s="202">
        <f>RTD("cqg.rtd", ,"ContractData",Q8,"NetLastQuoteToday",, "T")</f>
        <v>0.32500000000000284</v>
      </c>
      <c r="V8" s="203" t="str">
        <f>J2</f>
        <v>F.HES7Z</v>
      </c>
      <c r="W8" s="206">
        <f>IF(RTD("cqg.rtd", ,"ContractData",Q8,"LastTradeToday",, "T")="",NA(),RTD("cqg.rtd", ,"ContractData",Q8,"LastTradeToday",, "T"))</f>
        <v>84.100000000000009</v>
      </c>
      <c r="X8" s="209">
        <f>IFERROR(W8-RTD("cqg.rtd",,"ContractData",Q8,"Y_Settlement",,"T"),"")</f>
        <v>0.32500000000000284</v>
      </c>
      <c r="Y8" s="209">
        <f>RTD("cqg.rtd", ,"ContractData",V8,"Bid",, "T")</f>
        <v>-7.7250000000000005</v>
      </c>
      <c r="Z8" s="206">
        <f>RTD("cqg.rtd", ,"ContractData",V8,"Ask",, "T")</f>
        <v>-7.5</v>
      </c>
      <c r="AA8" s="206">
        <f t="shared" si="17"/>
        <v>-7.6125000000000007</v>
      </c>
      <c r="AB8" s="206">
        <f>IF(OR(S8="",T8=""),R8,(IF(OR(R8="",R8&lt;S8,R8&gt;T8),(S8+T8)/2,R8)))</f>
        <v>84.100000000000009</v>
      </c>
      <c r="AC8" s="206">
        <f t="shared" si="22"/>
        <v>84.100000000000009</v>
      </c>
      <c r="AD8" s="206">
        <f t="shared" si="18"/>
        <v>-7.6125000000000007</v>
      </c>
      <c r="AF8" s="202">
        <f>IF(ISERROR(AC8),NA(),AC8)</f>
        <v>84.100000000000009</v>
      </c>
      <c r="AG8" s="202">
        <f t="shared" si="19"/>
        <v>-7.6125000000000007</v>
      </c>
      <c r="AH8" s="202" t="str">
        <f t="shared" si="20"/>
        <v>Aug 19</v>
      </c>
      <c r="AI8" s="202" t="str">
        <f t="shared" si="21"/>
        <v>Dec 18 , Oct 19</v>
      </c>
      <c r="AJ8" s="210">
        <f>IF(RTD("cqg.rtd", ,"ContractData",Q8,"Y_Settlement",, "T")="",NA(),RTD("cqg.rtd", ,"ContractData",Q8,"Y_Settlement",, "T"))</f>
        <v>83.775000000000006</v>
      </c>
      <c r="AK8" s="202">
        <f>RTD("cqg.rtd", ,"ContractData",V8,"Y_Settlement",, "T")</f>
        <v>-8.125</v>
      </c>
    </row>
    <row r="9" spans="1:37" x14ac:dyDescent="0.2">
      <c r="A9" s="201" t="str">
        <f t="shared" si="1"/>
        <v>HEV19</v>
      </c>
      <c r="B9" s="201" t="str">
        <f t="shared" si="2"/>
        <v>Oct</v>
      </c>
      <c r="C9" s="207" t="str">
        <f t="shared" si="3"/>
        <v>V</v>
      </c>
      <c r="D9" s="202" t="str">
        <f t="shared" si="4"/>
        <v>F.HES1V</v>
      </c>
      <c r="E9" s="202" t="str">
        <f t="shared" si="5"/>
        <v>F.HES2V</v>
      </c>
      <c r="F9" s="202" t="str">
        <f t="shared" si="6"/>
        <v>F.HES3V</v>
      </c>
      <c r="G9" s="202" t="str">
        <f t="shared" si="7"/>
        <v>F.HES4V</v>
      </c>
      <c r="H9" s="202" t="str">
        <f t="shared" si="8"/>
        <v>F.HES5V</v>
      </c>
      <c r="I9" s="202" t="str">
        <f t="shared" si="9"/>
        <v>F.HES6V</v>
      </c>
      <c r="P9" s="203" t="str">
        <f t="shared" si="16"/>
        <v>Oct 19</v>
      </c>
      <c r="Q9" s="208" t="str">
        <f>RTD("cqg.rtd", ,"ContractData",$Q$1&amp;"?"&amp;R42, "Symbol",, "T")</f>
        <v>HEV19</v>
      </c>
      <c r="R9" s="206">
        <f>RTD("cqg.rtd", ,"ContractData",$Q$1&amp;"?"&amp;R42,"LastTradeToday",, "T")</f>
        <v>68.625</v>
      </c>
      <c r="S9" s="209">
        <f>RTD("cqg.rtd", ,"ContractData",Q9,"Bid",, "T")</f>
        <v>68.575000000000003</v>
      </c>
      <c r="T9" s="209">
        <f>RTD("cqg.rtd", ,"ContractData",Q9,"Ask",, "T")</f>
        <v>68.725000000000009</v>
      </c>
      <c r="U9" s="202">
        <f>RTD("cqg.rtd", ,"ContractData",Q9,"NetLastQuoteToday",, "T")</f>
        <v>0.375</v>
      </c>
      <c r="V9" s="203" t="str">
        <f>K2</f>
        <v>F.HES8Z</v>
      </c>
      <c r="W9" s="206">
        <f>IF(RTD("cqg.rtd", ,"ContractData",Q9,"LastTradeToday",, "T")="",NA(),RTD("cqg.rtd", ,"ContractData",Q9,"LastTradeToday",, "T"))</f>
        <v>68.625</v>
      </c>
      <c r="X9" s="209">
        <f>IFERROR(W9-RTD("cqg.rtd",,"ContractData",Q9,"Y_Settlement",,"T"),"")</f>
        <v>0.42499999999999716</v>
      </c>
      <c r="Y9" s="209">
        <f>RTD("cqg.rtd", ,"ContractData",V9,"Bid",, "T")</f>
        <v>-1.4750000000000001</v>
      </c>
      <c r="Z9" s="206">
        <f>RTD("cqg.rtd", ,"ContractData",V9,"Ask",, "T")</f>
        <v>-1.2</v>
      </c>
      <c r="AA9" s="206">
        <f t="shared" si="17"/>
        <v>-1.3374999999999999</v>
      </c>
      <c r="AB9" s="206">
        <f t="shared" ref="AB9:AB10" si="23">IF(OR(S9="",T9=""),R9,(IF(OR(R9="",R9&lt;S9,R9&gt;T9),(S9+T9)/2,R9)))</f>
        <v>68.625</v>
      </c>
      <c r="AC9" s="206">
        <f t="shared" si="22"/>
        <v>68.625</v>
      </c>
      <c r="AD9" s="206">
        <f t="shared" si="18"/>
        <v>-1.3374999999999999</v>
      </c>
      <c r="AF9" s="202">
        <f t="shared" si="19"/>
        <v>68.625</v>
      </c>
      <c r="AG9" s="202">
        <f t="shared" si="19"/>
        <v>-1.3374999999999999</v>
      </c>
      <c r="AH9" s="202" t="str">
        <f t="shared" si="20"/>
        <v>Oct 19</v>
      </c>
      <c r="AI9" s="202" t="str">
        <f t="shared" si="21"/>
        <v>Dec 18 , Dec 19</v>
      </c>
      <c r="AJ9" s="210">
        <f>IF(RTD("cqg.rtd", ,"ContractData",Q9,"Y_Settlement",, "T")="",NA(),RTD("cqg.rtd", ,"ContractData",Q9,"Y_Settlement",, "T"))</f>
        <v>68.2</v>
      </c>
      <c r="AK9" s="202">
        <f>RTD("cqg.rtd", ,"ContractData",V9,"Y_Settlement",, "T")</f>
        <v>-1.625</v>
      </c>
    </row>
    <row r="10" spans="1:37" x14ac:dyDescent="0.2">
      <c r="A10" s="201" t="str">
        <f t="shared" si="1"/>
        <v>HEZ19</v>
      </c>
      <c r="B10" s="201" t="str">
        <f t="shared" si="2"/>
        <v>Dec</v>
      </c>
      <c r="C10" s="207" t="str">
        <f t="shared" si="3"/>
        <v>Z</v>
      </c>
      <c r="D10" s="202" t="str">
        <f t="shared" si="4"/>
        <v>F.HES1Z</v>
      </c>
      <c r="E10" s="202" t="str">
        <f t="shared" si="5"/>
        <v>F.HES2Z</v>
      </c>
      <c r="F10" s="202" t="str">
        <f t="shared" si="6"/>
        <v>F.HES3Z</v>
      </c>
      <c r="G10" s="202" t="str">
        <f t="shared" si="7"/>
        <v>F.HES4Z</v>
      </c>
      <c r="H10" s="202" t="str">
        <f t="shared" si="8"/>
        <v>F.HES5Z</v>
      </c>
      <c r="P10" s="203" t="str">
        <f t="shared" si="16"/>
        <v>Dec 19</v>
      </c>
      <c r="Q10" s="208" t="str">
        <f>RTD("cqg.rtd", ,"ContractData",$Q$1&amp;"?"&amp;R43, "Symbol",, "T")</f>
        <v>HEZ19</v>
      </c>
      <c r="R10" s="206">
        <f>RTD("cqg.rtd", ,"ContractData",$Q$1&amp;"?"&amp;R43,"LastTradeToday",, "T")</f>
        <v>62.300000000000004</v>
      </c>
      <c r="S10" s="209">
        <f>RTD("cqg.rtd", ,"ContractData",Q10,"Bid",, "T")</f>
        <v>62.325000000000003</v>
      </c>
      <c r="T10" s="209">
        <f>RTD("cqg.rtd", ,"ContractData",Q10,"Ask",, "T")</f>
        <v>62.5</v>
      </c>
      <c r="U10" s="202">
        <f>RTD("cqg.rtd", ,"ContractData",Q10,"NetLastQuoteToday",, "T")</f>
        <v>0.625</v>
      </c>
      <c r="V10" s="203" t="str">
        <f>L2</f>
        <v>F.HES9Z</v>
      </c>
      <c r="W10" s="206">
        <f>IF(RTD("cqg.rtd", ,"ContractData",Q10,"LastTradeToday",, "T")="",NA(),RTD("cqg.rtd", ,"ContractData",Q10,"LastTradeToday",, "T"))</f>
        <v>62.300000000000004</v>
      </c>
      <c r="X10" s="209">
        <f>IFERROR(W10-RTD("cqg.rtd",,"ContractData",Q10,"Y_Settlement",,"T"),"")</f>
        <v>0.60000000000000142</v>
      </c>
      <c r="Y10" s="209">
        <f>RTD("cqg.rtd", ,"ContractData",V10,"Bid",, "T")</f>
        <v>-5.8</v>
      </c>
      <c r="Z10" s="206">
        <f>RTD("cqg.rtd", ,"ContractData",V10,"Ask",, "T")</f>
        <v>-5.2250000000000005</v>
      </c>
      <c r="AA10" s="206">
        <f t="shared" si="17"/>
        <v>-5.5125000000000002</v>
      </c>
      <c r="AB10" s="206">
        <f t="shared" si="23"/>
        <v>62.412500000000001</v>
      </c>
      <c r="AC10" s="206">
        <f t="shared" si="22"/>
        <v>62.412500000000001</v>
      </c>
      <c r="AD10" s="206">
        <f t="shared" si="18"/>
        <v>-5.5125000000000002</v>
      </c>
      <c r="AF10" s="202">
        <f t="shared" si="19"/>
        <v>62.412500000000001</v>
      </c>
      <c r="AG10" s="202">
        <f t="shared" si="19"/>
        <v>-5.5125000000000002</v>
      </c>
      <c r="AH10" s="202" t="str">
        <f t="shared" si="20"/>
        <v>Dec 19</v>
      </c>
      <c r="AI10" s="202" t="str">
        <f t="shared" si="21"/>
        <v xml:space="preserve">Dec 18 , </v>
      </c>
      <c r="AJ10" s="210">
        <f>IF(RTD("cqg.rtd", ,"ContractData",Q10,"Y_Settlement",, "T")="",NA(),RTD("cqg.rtd", ,"ContractData",Q10,"Y_Settlement",, "T"))</f>
        <v>61.7</v>
      </c>
      <c r="AK10" s="202">
        <f>RTD("cqg.rtd", ,"ContractData",V10,"Y_Settlement",, "T")</f>
        <v>-6.125</v>
      </c>
    </row>
    <row r="11" spans="1:37" x14ac:dyDescent="0.2">
      <c r="A11" s="201"/>
      <c r="B11" s="201"/>
      <c r="C11" s="207"/>
      <c r="P11" s="203"/>
      <c r="Q11" s="208"/>
      <c r="R11" s="206"/>
      <c r="S11" s="206"/>
      <c r="T11" s="206"/>
      <c r="U11" s="206"/>
      <c r="V11" s="203"/>
      <c r="W11" s="206"/>
      <c r="X11" s="209"/>
      <c r="Y11" s="206"/>
      <c r="Z11" s="206"/>
      <c r="AA11" s="206"/>
      <c r="AB11" s="206"/>
      <c r="AC11" s="206"/>
      <c r="AD11" s="206"/>
    </row>
    <row r="12" spans="1:37" x14ac:dyDescent="0.2">
      <c r="A12" s="201"/>
      <c r="B12" s="201"/>
      <c r="C12" s="207"/>
      <c r="P12" s="203"/>
      <c r="Q12" s="208"/>
      <c r="R12" s="206"/>
      <c r="S12" s="206"/>
      <c r="T12" s="206"/>
      <c r="U12" s="206"/>
      <c r="V12" s="203"/>
      <c r="W12" s="206"/>
      <c r="X12" s="209"/>
      <c r="Y12" s="206"/>
      <c r="Z12" s="206"/>
      <c r="AA12" s="206"/>
      <c r="AB12" s="206"/>
      <c r="AC12" s="206"/>
      <c r="AD12" s="206"/>
    </row>
    <row r="13" spans="1:37" x14ac:dyDescent="0.2">
      <c r="A13" s="201"/>
      <c r="B13" s="201"/>
      <c r="C13" s="207"/>
      <c r="D13" s="202" t="str">
        <f>IF(LEN(A2)=4,"HES1"&amp;RIGHT(A2,2),"HES1"&amp;RIGHT(A2,3))</f>
        <v>HES1Z18</v>
      </c>
      <c r="P13" s="203"/>
      <c r="Q13" s="208"/>
      <c r="R13" s="206"/>
      <c r="S13" s="206"/>
      <c r="T13" s="206"/>
      <c r="U13" s="206"/>
      <c r="V13" s="203"/>
      <c r="W13" s="206"/>
      <c r="X13" s="209"/>
      <c r="Y13" s="206"/>
      <c r="Z13" s="206"/>
      <c r="AA13" s="206"/>
      <c r="AB13" s="206"/>
      <c r="AC13" s="206"/>
      <c r="AD13" s="206"/>
    </row>
    <row r="14" spans="1:37" x14ac:dyDescent="0.2">
      <c r="D14" s="202" t="str">
        <f t="shared" ref="D14:D20" si="24">IF(LEN(A3)=4,"HES1"&amp;RIGHT(A3,2),"HES1"&amp;RIGHT(A3,3))</f>
        <v>HES1G19</v>
      </c>
      <c r="P14" s="203"/>
      <c r="Q14" s="203"/>
      <c r="R14" s="203"/>
      <c r="S14" s="203"/>
      <c r="T14" s="203"/>
      <c r="U14" s="203"/>
      <c r="V14" s="203"/>
      <c r="W14" s="203"/>
      <c r="X14" s="209"/>
      <c r="Y14" s="203"/>
      <c r="Z14" s="203"/>
      <c r="AA14" s="203"/>
      <c r="AB14" s="203"/>
      <c r="AC14" s="203"/>
      <c r="AD14" s="203"/>
    </row>
    <row r="15" spans="1:37" x14ac:dyDescent="0.2">
      <c r="D15" s="202" t="str">
        <f t="shared" si="24"/>
        <v>HES1J19</v>
      </c>
      <c r="P15" s="203" t="str">
        <f>IF(LEN(Q2)=4,LEFT(RIGHT(Q2,2),1),LEFT(RIGHT(Q2,3),1))</f>
        <v>Z</v>
      </c>
      <c r="Q15" s="203" t="str">
        <f>IF(P15="F","Jan",IF(P15="G","Feb",IF(P15="H","Mar",IF(P15="J","Apr",IF(P15="K","May",IF(P15="M","Jun",IF(P15="N","Jul",IF(P15="Q","Aug",IF(P15="U","Sep",IF(P15="V","Oct",IF(P15="X","Nov",IF(P15="Z","Dec"))))))))))))</f>
        <v>Dec</v>
      </c>
      <c r="R15" s="203"/>
      <c r="S15" s="203"/>
      <c r="T15" s="206"/>
      <c r="U15" s="203"/>
    </row>
    <row r="16" spans="1:37" x14ac:dyDescent="0.2">
      <c r="D16" s="202" t="str">
        <f t="shared" si="24"/>
        <v>HES1K19</v>
      </c>
      <c r="P16" s="203" t="str">
        <f t="shared" ref="P16:P23" si="25">IF(LEN(Q3)=4,LEFT(RIGHT(Q3,2),1),LEFT(RIGHT(Q3,3),1))</f>
        <v>G</v>
      </c>
      <c r="Q16" s="203" t="str">
        <f t="shared" ref="Q16:Q23" si="26">IF(P16="F","Jan",IF(P16="G","Feb",IF(P16="H","Mar",IF(P16="J","Apr",IF(P16="K","May",IF(P16="M","Jun",IF(P16="N","Jul",IF(P16="Q","Aug",IF(P16="U","Sep",IF(P16="V","Oct",IF(P16="X","Nov",IF(P16="Z","Dec"))))))))))))</f>
        <v>Feb</v>
      </c>
    </row>
    <row r="17" spans="4:29" x14ac:dyDescent="0.2">
      <c r="D17" s="202" t="str">
        <f t="shared" si="24"/>
        <v>HES1M19</v>
      </c>
      <c r="P17" s="203" t="str">
        <f t="shared" si="25"/>
        <v>J</v>
      </c>
      <c r="Q17" s="203" t="str">
        <f t="shared" si="26"/>
        <v>Apr</v>
      </c>
      <c r="AB17" s="213"/>
      <c r="AC17" s="213"/>
    </row>
    <row r="18" spans="4:29" x14ac:dyDescent="0.2">
      <c r="D18" s="202" t="str">
        <f t="shared" si="24"/>
        <v>HES1N19</v>
      </c>
      <c r="P18" s="203" t="str">
        <f t="shared" si="25"/>
        <v>K</v>
      </c>
      <c r="Q18" s="203" t="str">
        <f t="shared" si="26"/>
        <v>May</v>
      </c>
      <c r="AB18" s="213"/>
      <c r="AC18" s="213"/>
    </row>
    <row r="19" spans="4:29" x14ac:dyDescent="0.2">
      <c r="D19" s="202" t="str">
        <f t="shared" si="24"/>
        <v>HES1Q19</v>
      </c>
      <c r="P19" s="203" t="str">
        <f t="shared" si="25"/>
        <v>M</v>
      </c>
      <c r="Q19" s="203" t="str">
        <f t="shared" si="26"/>
        <v>Jun</v>
      </c>
      <c r="AB19" s="213"/>
      <c r="AC19" s="213"/>
    </row>
    <row r="20" spans="4:29" x14ac:dyDescent="0.2">
      <c r="D20" s="202" t="str">
        <f t="shared" si="24"/>
        <v>HES1V19</v>
      </c>
      <c r="P20" s="203" t="str">
        <f t="shared" si="25"/>
        <v>N</v>
      </c>
      <c r="Q20" s="203" t="str">
        <f t="shared" si="26"/>
        <v>Jul</v>
      </c>
      <c r="U20" s="214"/>
      <c r="AB20" s="213"/>
      <c r="AC20" s="213"/>
    </row>
    <row r="21" spans="4:29" x14ac:dyDescent="0.2">
      <c r="P21" s="203" t="str">
        <f t="shared" si="25"/>
        <v>Q</v>
      </c>
      <c r="Q21" s="203" t="str">
        <f t="shared" si="26"/>
        <v>Aug</v>
      </c>
      <c r="AB21" s="213"/>
      <c r="AC21" s="213"/>
    </row>
    <row r="22" spans="4:29" x14ac:dyDescent="0.2">
      <c r="P22" s="203" t="str">
        <f t="shared" si="25"/>
        <v>V</v>
      </c>
      <c r="Q22" s="203" t="str">
        <f t="shared" si="26"/>
        <v>Oct</v>
      </c>
      <c r="AB22" s="213"/>
      <c r="AC22" s="213"/>
    </row>
    <row r="23" spans="4:29" x14ac:dyDescent="0.2">
      <c r="P23" s="203" t="str">
        <f t="shared" si="25"/>
        <v>Z</v>
      </c>
      <c r="Q23" s="203" t="str">
        <f t="shared" si="26"/>
        <v>Dec</v>
      </c>
      <c r="AB23" s="213"/>
      <c r="AC23" s="213"/>
    </row>
    <row r="24" spans="4:29" x14ac:dyDescent="0.2">
      <c r="P24" s="203"/>
      <c r="Q24" s="203"/>
      <c r="AB24" s="213"/>
      <c r="AC24" s="213"/>
    </row>
    <row r="25" spans="4:29" x14ac:dyDescent="0.2">
      <c r="P25" s="203"/>
      <c r="Q25" s="203"/>
    </row>
    <row r="26" spans="4:29" x14ac:dyDescent="0.2">
      <c r="P26" s="203"/>
      <c r="Q26" s="203"/>
    </row>
    <row r="34" spans="18:18" x14ac:dyDescent="0.2">
      <c r="R34" s="202" t="s">
        <v>6</v>
      </c>
    </row>
    <row r="35" spans="18:18" x14ac:dyDescent="0.2">
      <c r="R35" s="202">
        <v>1</v>
      </c>
    </row>
    <row r="36" spans="18:18" x14ac:dyDescent="0.2">
      <c r="R36" s="202">
        <f>R35+1</f>
        <v>2</v>
      </c>
    </row>
    <row r="37" spans="18:18" x14ac:dyDescent="0.2">
      <c r="R37" s="202">
        <f t="shared" ref="R37:R46" si="27">R36+1</f>
        <v>3</v>
      </c>
    </row>
    <row r="38" spans="18:18" x14ac:dyDescent="0.2">
      <c r="R38" s="202">
        <f t="shared" si="27"/>
        <v>4</v>
      </c>
    </row>
    <row r="39" spans="18:18" x14ac:dyDescent="0.2">
      <c r="R39" s="202">
        <f t="shared" si="27"/>
        <v>5</v>
      </c>
    </row>
    <row r="40" spans="18:18" x14ac:dyDescent="0.2">
      <c r="R40" s="202">
        <f t="shared" si="27"/>
        <v>6</v>
      </c>
    </row>
    <row r="41" spans="18:18" x14ac:dyDescent="0.2">
      <c r="R41" s="202">
        <f t="shared" si="27"/>
        <v>7</v>
      </c>
    </row>
    <row r="42" spans="18:18" x14ac:dyDescent="0.2">
      <c r="R42" s="202">
        <f t="shared" si="27"/>
        <v>8</v>
      </c>
    </row>
    <row r="43" spans="18:18" x14ac:dyDescent="0.2">
      <c r="R43" s="202">
        <f t="shared" si="27"/>
        <v>9</v>
      </c>
    </row>
    <row r="44" spans="18:18" x14ac:dyDescent="0.2">
      <c r="R44" s="202">
        <f t="shared" si="27"/>
        <v>10</v>
      </c>
    </row>
    <row r="45" spans="18:18" x14ac:dyDescent="0.2">
      <c r="R45" s="202">
        <f t="shared" si="27"/>
        <v>11</v>
      </c>
    </row>
    <row r="46" spans="18:18" x14ac:dyDescent="0.2">
      <c r="R46" s="202">
        <f t="shared" si="27"/>
        <v>12</v>
      </c>
    </row>
  </sheetData>
  <sheetProtection algorithmName="SHA-512" hashValue="JbU7af0+9JbNJDOmPlknPBuYNiwACMpi0v55Ukmb5QuLJ6qion1hnn+zokmqM9A/KhNd5M2/TWM2ZpX9CdWvKA==" saltValue="pfNTzxVrZhW/dVZa7Mo5qA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Main</vt:lpstr>
      <vt:lpstr>GLE</vt:lpstr>
      <vt:lpstr>GF</vt:lpstr>
      <vt:lpstr>HE</vt:lpstr>
    </vt:vector>
  </TitlesOfParts>
  <Company>CQG,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2018-11-19T17:58:10Z</dcterms:modified>
</cp:coreProperties>
</file>