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showSheetTabs="0" xWindow="360" yWindow="180" windowWidth="18240" windowHeight="11640"/>
  </bookViews>
  <sheets>
    <sheet name="MainDisplay" sheetId="2" r:id="rId1"/>
    <sheet name="NTQ" sheetId="6" state="hidden" r:id="rId2"/>
    <sheet name="BFQ" sheetId="5" state="hidden" r:id="rId3"/>
  </sheets>
  <calcPr calcId="162913"/>
</workbook>
</file>

<file path=xl/calcChain.xml><?xml version="1.0" encoding="utf-8"?>
<calcChain xmlns="http://schemas.openxmlformats.org/spreadsheetml/2006/main">
  <c r="H53" i="2" l="1"/>
  <c r="Q2" i="5"/>
  <c r="Q9" i="5"/>
  <c r="Q33" i="6"/>
  <c r="Q6" i="5"/>
  <c r="Q9" i="6"/>
  <c r="Q3" i="5"/>
  <c r="Q4" i="6"/>
  <c r="Q5" i="6"/>
  <c r="Q3" i="6"/>
  <c r="P30" i="6"/>
  <c r="Q10" i="6"/>
  <c r="Q8" i="6"/>
  <c r="Q6" i="6"/>
  <c r="Q10" i="5"/>
  <c r="Q7" i="5"/>
  <c r="Q2" i="6"/>
  <c r="Q8" i="5"/>
  <c r="G20" i="6"/>
  <c r="Q5" i="5"/>
  <c r="Q4" i="5"/>
  <c r="Q7" i="6"/>
  <c r="S35" i="6"/>
  <c r="R35" i="6"/>
  <c r="R35" i="5"/>
  <c r="S35" i="5"/>
  <c r="S36" i="5"/>
  <c r="S36" i="6"/>
  <c r="R36" i="5" l="1"/>
  <c r="R36" i="6"/>
  <c r="U10" i="5"/>
  <c r="U6" i="5"/>
  <c r="AJ9" i="5"/>
  <c r="R6" i="5"/>
  <c r="R6" i="6"/>
  <c r="AK7" i="5"/>
  <c r="R7" i="6"/>
  <c r="AK8" i="5"/>
  <c r="N6" i="2"/>
  <c r="S4" i="6"/>
  <c r="M6" i="2"/>
  <c r="U6" i="6"/>
  <c r="S8" i="5"/>
  <c r="A40" i="2"/>
  <c r="U3" i="5"/>
  <c r="AJ5" i="5"/>
  <c r="P6" i="2"/>
  <c r="AJ3" i="5"/>
  <c r="T2" i="5"/>
  <c r="R5" i="5"/>
  <c r="R2" i="6"/>
  <c r="T10" i="5"/>
  <c r="A41" i="2"/>
  <c r="S9" i="5"/>
  <c r="R4" i="6"/>
  <c r="T9" i="6"/>
  <c r="AJ3" i="6"/>
  <c r="S7" i="5"/>
  <c r="A18" i="2"/>
  <c r="A17" i="2"/>
  <c r="U5" i="6"/>
  <c r="A20" i="2"/>
  <c r="S7" i="6"/>
  <c r="AJ7" i="6"/>
  <c r="S2" i="5"/>
  <c r="Q6" i="2"/>
  <c r="AJ4" i="5"/>
  <c r="AJ2" i="6"/>
  <c r="S3" i="5"/>
  <c r="AK2" i="5"/>
  <c r="AJ10" i="5"/>
  <c r="AJ6" i="5"/>
  <c r="R10" i="6"/>
  <c r="U9" i="6"/>
  <c r="O6" i="2"/>
  <c r="A16" i="2"/>
  <c r="AK9" i="6"/>
  <c r="AJ8" i="5"/>
  <c r="T5" i="6"/>
  <c r="T4" i="6"/>
  <c r="S4" i="5"/>
  <c r="U8" i="6"/>
  <c r="A13" i="2"/>
  <c r="U2" i="6"/>
  <c r="AJ8" i="6"/>
  <c r="AK3" i="5"/>
  <c r="AK10" i="5"/>
  <c r="T6" i="5"/>
  <c r="A15" i="2"/>
  <c r="S3" i="6"/>
  <c r="AK5" i="6"/>
  <c r="U10" i="6"/>
  <c r="R8" i="5"/>
  <c r="AK3" i="6"/>
  <c r="U7" i="5"/>
  <c r="T7" i="5"/>
  <c r="AJ4" i="6"/>
  <c r="T3" i="5"/>
  <c r="A19" i="2"/>
  <c r="AK4" i="5"/>
  <c r="R3" i="5"/>
  <c r="A38" i="2"/>
  <c r="S6" i="2"/>
  <c r="S10" i="5"/>
  <c r="T9" i="5"/>
  <c r="A45" i="2"/>
  <c r="T8" i="5"/>
  <c r="AJ10" i="6"/>
  <c r="AK10" i="6"/>
  <c r="T7" i="6"/>
  <c r="R5" i="6"/>
  <c r="U3" i="6"/>
  <c r="V6" i="2"/>
  <c r="T10" i="6"/>
  <c r="U2" i="5"/>
  <c r="R4" i="5"/>
  <c r="T8" i="6"/>
  <c r="T4" i="5"/>
  <c r="S5" i="5"/>
  <c r="AK5" i="5"/>
  <c r="R8" i="6"/>
  <c r="S6" i="5"/>
  <c r="U9" i="5"/>
  <c r="R9" i="5"/>
  <c r="AJ7" i="5"/>
  <c r="W6" i="2"/>
  <c r="AJ6" i="6"/>
  <c r="S9" i="6"/>
  <c r="AJ5" i="6"/>
  <c r="AK6" i="6"/>
  <c r="A42" i="2"/>
  <c r="U8" i="5"/>
  <c r="AJ2" i="5"/>
  <c r="AK2" i="6"/>
  <c r="T2" i="6"/>
  <c r="T6" i="2"/>
  <c r="S8" i="6"/>
  <c r="AK6" i="5"/>
  <c r="AK9" i="5"/>
  <c r="L6" i="2"/>
  <c r="T6" i="6"/>
  <c r="R9" i="6"/>
  <c r="S5" i="6"/>
  <c r="A14" i="2"/>
  <c r="T3" i="6"/>
  <c r="U4" i="6"/>
  <c r="U7" i="6"/>
  <c r="K6" i="2"/>
  <c r="AK8" i="6"/>
  <c r="S2" i="6"/>
  <c r="R6" i="2"/>
  <c r="J6" i="2"/>
  <c r="U6" i="2"/>
  <c r="A44" i="2"/>
  <c r="R10" i="5"/>
  <c r="R7" i="5"/>
  <c r="A21" i="2"/>
  <c r="R3" i="6"/>
  <c r="AK7" i="6"/>
  <c r="AK4" i="6"/>
  <c r="S10" i="6"/>
  <c r="S6" i="6"/>
  <c r="AJ9" i="6"/>
  <c r="A43" i="2"/>
  <c r="T5" i="5"/>
  <c r="R2" i="5"/>
  <c r="A37" i="2"/>
  <c r="U5" i="5"/>
  <c r="U4" i="5"/>
  <c r="A39" i="2"/>
  <c r="AL6" i="5" l="1"/>
  <c r="AL10" i="5"/>
  <c r="AL9" i="5"/>
  <c r="AC2" i="5"/>
  <c r="AF2" i="5" s="1"/>
  <c r="AB2" i="5"/>
  <c r="AL2" i="5"/>
  <c r="AC9" i="5"/>
  <c r="AF9" i="5" s="1"/>
  <c r="AB9" i="5"/>
  <c r="AC6" i="5"/>
  <c r="AF6" i="5" s="1"/>
  <c r="AB6" i="5"/>
  <c r="AC10" i="5"/>
  <c r="AF10" i="5" s="1"/>
  <c r="AB10" i="5"/>
  <c r="AC8" i="5"/>
  <c r="AF8" i="5" s="1"/>
  <c r="AL7" i="5"/>
  <c r="AB7" i="5"/>
  <c r="AL8" i="5"/>
  <c r="AB8" i="5"/>
  <c r="AC7" i="5"/>
  <c r="AF7" i="5" s="1"/>
  <c r="AC5" i="5"/>
  <c r="AF5" i="5" s="1"/>
  <c r="AL3" i="5"/>
  <c r="AC2" i="6"/>
  <c r="AF2" i="6" s="1"/>
  <c r="AB4" i="5"/>
  <c r="AC3" i="5"/>
  <c r="AF3" i="5" s="1"/>
  <c r="AL4" i="5"/>
  <c r="AB5" i="5"/>
  <c r="AB3" i="5"/>
  <c r="AL5" i="5"/>
  <c r="AC4" i="5"/>
  <c r="AF4" i="5" s="1"/>
  <c r="P2" i="5"/>
  <c r="AH2" i="5" s="1"/>
  <c r="A2" i="5"/>
  <c r="C2" i="5" s="1"/>
  <c r="R37" i="5"/>
  <c r="AB2" i="6"/>
  <c r="AL2" i="6"/>
  <c r="P2" i="6"/>
  <c r="AH2" i="6" s="1"/>
  <c r="A2" i="6"/>
  <c r="C2" i="6" s="1"/>
  <c r="R37" i="6"/>
  <c r="F44" i="2"/>
  <c r="I45" i="2"/>
  <c r="I41" i="2"/>
  <c r="F45" i="2"/>
  <c r="C20" i="2"/>
  <c r="I21" i="2"/>
  <c r="D15" i="2"/>
  <c r="I20" i="2"/>
  <c r="M9" i="2"/>
  <c r="D14" i="2"/>
  <c r="O10" i="2"/>
  <c r="F21" i="2"/>
  <c r="J9" i="2"/>
  <c r="C7" i="2"/>
  <c r="C39" i="2"/>
  <c r="D19" i="2"/>
  <c r="D40" i="2"/>
  <c r="I37" i="2"/>
  <c r="Q10" i="2"/>
  <c r="C40" i="2"/>
  <c r="F9" i="2"/>
  <c r="B16" i="2"/>
  <c r="C42" i="2"/>
  <c r="I17" i="2"/>
  <c r="C17" i="2"/>
  <c r="B18" i="2"/>
  <c r="F42" i="2"/>
  <c r="D21" i="2"/>
  <c r="E15" i="2"/>
  <c r="B20" i="2"/>
  <c r="Q4" i="2"/>
  <c r="F34" i="2"/>
  <c r="C19" i="2"/>
  <c r="R10" i="2"/>
  <c r="E13" i="2"/>
  <c r="F13" i="2"/>
  <c r="D34" i="2"/>
  <c r="E37" i="2"/>
  <c r="F19" i="2"/>
  <c r="C38" i="2"/>
  <c r="T10" i="2"/>
  <c r="S10" i="2"/>
  <c r="N9" i="2"/>
  <c r="E43" i="2"/>
  <c r="I43" i="2"/>
  <c r="C34" i="2"/>
  <c r="T8" i="2"/>
  <c r="B4" i="2"/>
  <c r="E44" i="2"/>
  <c r="D45" i="2"/>
  <c r="C41" i="2"/>
  <c r="D44" i="2"/>
  <c r="C45" i="2"/>
  <c r="E41" i="2"/>
  <c r="B17" i="2"/>
  <c r="V9" i="2"/>
  <c r="K10" i="2"/>
  <c r="E16" i="2"/>
  <c r="E18" i="2"/>
  <c r="D20" i="2"/>
  <c r="O9" i="2"/>
  <c r="N8" i="2"/>
  <c r="V10" i="2"/>
  <c r="C13" i="2"/>
  <c r="D38" i="2"/>
  <c r="R9" i="2"/>
  <c r="T9" i="2"/>
  <c r="D32" i="2"/>
  <c r="D42" i="2"/>
  <c r="K8" i="2"/>
  <c r="P8" i="2"/>
  <c r="D13" i="2"/>
  <c r="B13" i="2"/>
  <c r="C44" i="2"/>
  <c r="E45" i="2"/>
  <c r="E42" i="2"/>
  <c r="C21" i="2"/>
  <c r="C18" i="2"/>
  <c r="B14" i="2"/>
  <c r="F40" i="2"/>
  <c r="Q8" i="2"/>
  <c r="I44" i="2"/>
  <c r="C15" i="2"/>
  <c r="F14" i="2"/>
  <c r="K9" i="2"/>
  <c r="N10" i="2"/>
  <c r="D43" i="2"/>
  <c r="C16" i="2"/>
  <c r="E14" i="2"/>
  <c r="D18" i="2"/>
  <c r="I42" i="2"/>
  <c r="Q9" i="2"/>
  <c r="B37" i="2"/>
  <c r="D9" i="2"/>
  <c r="F37" i="2"/>
  <c r="I40" i="2"/>
  <c r="D39" i="2"/>
  <c r="R8" i="2"/>
  <c r="E39" i="2"/>
  <c r="F18" i="2"/>
  <c r="F38" i="2"/>
  <c r="D7" i="2"/>
  <c r="C9" i="2"/>
  <c r="E38" i="2"/>
  <c r="J8" i="2"/>
  <c r="S8" i="2"/>
  <c r="J10" i="2"/>
  <c r="S9" i="2"/>
  <c r="J4" i="2"/>
  <c r="U10" i="2"/>
  <c r="L10" i="2"/>
  <c r="D17" i="2"/>
  <c r="I16" i="2"/>
  <c r="B21" i="2"/>
  <c r="M10" i="2"/>
  <c r="E17" i="2"/>
  <c r="F16" i="2"/>
  <c r="D16" i="2"/>
  <c r="W8" i="2"/>
  <c r="C32" i="2"/>
  <c r="B19" i="2"/>
  <c r="I39" i="2"/>
  <c r="D37" i="2"/>
  <c r="A8" i="2"/>
  <c r="P10" i="2"/>
  <c r="U9" i="2"/>
  <c r="D41" i="2"/>
  <c r="F15" i="2"/>
  <c r="V8" i="2"/>
  <c r="E20" i="2"/>
  <c r="I15" i="2"/>
  <c r="I18" i="2"/>
  <c r="F43" i="2"/>
  <c r="F20" i="2"/>
  <c r="W10" i="2"/>
  <c r="W9" i="2"/>
  <c r="C43" i="2"/>
  <c r="F39" i="2"/>
  <c r="B30" i="2"/>
  <c r="I19" i="2"/>
  <c r="A7" i="2"/>
  <c r="E19" i="2"/>
  <c r="U8" i="2"/>
  <c r="F41" i="2"/>
  <c r="B15" i="2"/>
  <c r="C14" i="2"/>
  <c r="F17" i="2"/>
  <c r="L9" i="2"/>
  <c r="M8" i="2"/>
  <c r="O8" i="2"/>
  <c r="L8" i="2"/>
  <c r="E21" i="2"/>
  <c r="I14" i="2"/>
  <c r="I13" i="2"/>
  <c r="P9" i="2"/>
  <c r="C37" i="2"/>
  <c r="I38" i="2"/>
  <c r="E40" i="2"/>
  <c r="H9" i="2" l="1"/>
  <c r="H34" i="2"/>
  <c r="A3" i="5"/>
  <c r="C3" i="5" s="1"/>
  <c r="P3" i="5"/>
  <c r="AH3" i="5" s="1"/>
  <c r="D15" i="5"/>
  <c r="D2" i="5"/>
  <c r="R38" i="5"/>
  <c r="AB3" i="6"/>
  <c r="AL3" i="6"/>
  <c r="AC3" i="6"/>
  <c r="AF3" i="6" s="1"/>
  <c r="A3" i="6"/>
  <c r="C3" i="6" s="1"/>
  <c r="P3" i="6"/>
  <c r="AH3" i="6" s="1"/>
  <c r="AI2" i="6" s="1"/>
  <c r="R38" i="6"/>
  <c r="D15" i="6"/>
  <c r="D2" i="6"/>
  <c r="G15" i="2"/>
  <c r="G37" i="2"/>
  <c r="G16" i="2"/>
  <c r="K11" i="2"/>
  <c r="G14" i="2"/>
  <c r="G18" i="2"/>
  <c r="G20" i="2"/>
  <c r="G13" i="2"/>
  <c r="G17" i="2"/>
  <c r="B38" i="2"/>
  <c r="G21" i="2"/>
  <c r="G19" i="2"/>
  <c r="G38" i="2"/>
  <c r="H37" i="2" l="1"/>
  <c r="H14" i="2"/>
  <c r="H13" i="2"/>
  <c r="AI2" i="5"/>
  <c r="V2" i="5"/>
  <c r="H38" i="2"/>
  <c r="V2" i="6"/>
  <c r="P4" i="5"/>
  <c r="AH4" i="5" s="1"/>
  <c r="AI3" i="5" s="1"/>
  <c r="A4" i="5"/>
  <c r="C4" i="5" s="1"/>
  <c r="R39" i="5"/>
  <c r="E15" i="5"/>
  <c r="D3" i="5"/>
  <c r="E2" i="5"/>
  <c r="AC4" i="6"/>
  <c r="AF4" i="6" s="1"/>
  <c r="AL4" i="6"/>
  <c r="AB4" i="6"/>
  <c r="P4" i="6"/>
  <c r="AH4" i="6" s="1"/>
  <c r="AI3" i="6" s="1"/>
  <c r="A4" i="6"/>
  <c r="C4" i="6" s="1"/>
  <c r="R39" i="6"/>
  <c r="D3" i="6"/>
  <c r="E15" i="6"/>
  <c r="E2" i="6"/>
  <c r="K14" i="2"/>
  <c r="K15" i="2"/>
  <c r="B39" i="2"/>
  <c r="R11" i="2"/>
  <c r="G39" i="2"/>
  <c r="K13" i="2"/>
  <c r="L11" i="2"/>
  <c r="V3" i="5" l="1"/>
  <c r="H39" i="2"/>
  <c r="H15" i="2"/>
  <c r="V3" i="6"/>
  <c r="H16" i="2"/>
  <c r="A5" i="5"/>
  <c r="C5" i="5" s="1"/>
  <c r="P5" i="5"/>
  <c r="AH5" i="5" s="1"/>
  <c r="F15" i="5"/>
  <c r="F2" i="5"/>
  <c r="D4" i="5"/>
  <c r="R40" i="5"/>
  <c r="AL5" i="6"/>
  <c r="AB5" i="6"/>
  <c r="AC5" i="6"/>
  <c r="AF5" i="6" s="1"/>
  <c r="A5" i="6"/>
  <c r="C5" i="6" s="1"/>
  <c r="P5" i="6"/>
  <c r="AH5" i="6" s="1"/>
  <c r="AI4" i="6" s="1"/>
  <c r="R40" i="6"/>
  <c r="F15" i="6"/>
  <c r="F2" i="6"/>
  <c r="D4" i="6"/>
  <c r="R13" i="2"/>
  <c r="Z2" i="6"/>
  <c r="AN2" i="5"/>
  <c r="Y2" i="6"/>
  <c r="S11" i="2"/>
  <c r="A23" i="2"/>
  <c r="L14" i="2"/>
  <c r="Y2" i="5"/>
  <c r="X2" i="6"/>
  <c r="Z2" i="5"/>
  <c r="L13" i="2"/>
  <c r="L15" i="2"/>
  <c r="R14" i="2"/>
  <c r="AO2" i="6"/>
  <c r="B40" i="2"/>
  <c r="X2" i="5"/>
  <c r="G40" i="2"/>
  <c r="R15" i="2"/>
  <c r="AO2" i="5"/>
  <c r="W2" i="5"/>
  <c r="AN2" i="6"/>
  <c r="M11" i="2"/>
  <c r="W2" i="6"/>
  <c r="A47" i="2"/>
  <c r="AA2" i="5" l="1"/>
  <c r="AD2" i="5"/>
  <c r="AG2" i="5" s="1"/>
  <c r="AD2" i="6"/>
  <c r="AG2" i="6" s="1"/>
  <c r="AP2" i="6"/>
  <c r="AA2" i="6"/>
  <c r="AP2" i="5"/>
  <c r="V4" i="5"/>
  <c r="AI4" i="5"/>
  <c r="H40" i="2"/>
  <c r="V4" i="6"/>
  <c r="P6" i="5"/>
  <c r="AH6" i="5" s="1"/>
  <c r="AI5" i="5" s="1"/>
  <c r="A6" i="5"/>
  <c r="C6" i="5" s="1"/>
  <c r="R41" i="5"/>
  <c r="D5" i="5"/>
  <c r="G2" i="5"/>
  <c r="G15" i="5"/>
  <c r="AC6" i="6"/>
  <c r="AF6" i="6" s="1"/>
  <c r="AB6" i="6"/>
  <c r="AL6" i="6"/>
  <c r="P6" i="6"/>
  <c r="AH6" i="6" s="1"/>
  <c r="AI5" i="6" s="1"/>
  <c r="A6" i="6"/>
  <c r="C6" i="6" s="1"/>
  <c r="G15" i="6"/>
  <c r="D5" i="6"/>
  <c r="G2" i="6"/>
  <c r="R41" i="6"/>
  <c r="AO3" i="6"/>
  <c r="I23" i="2"/>
  <c r="T11" i="2"/>
  <c r="S15" i="2"/>
  <c r="A48" i="2"/>
  <c r="A24" i="2"/>
  <c r="X3" i="5"/>
  <c r="S13" i="2"/>
  <c r="M15" i="2"/>
  <c r="X3" i="6"/>
  <c r="F23" i="2"/>
  <c r="C23" i="2"/>
  <c r="B41" i="2"/>
  <c r="S14" i="2"/>
  <c r="G41" i="2"/>
  <c r="AO3" i="5"/>
  <c r="Y3" i="5"/>
  <c r="D23" i="2"/>
  <c r="D47" i="2"/>
  <c r="W3" i="6"/>
  <c r="Z3" i="5"/>
  <c r="Z3" i="6"/>
  <c r="M14" i="2"/>
  <c r="E23" i="2"/>
  <c r="F47" i="2"/>
  <c r="M13" i="2"/>
  <c r="W3" i="5"/>
  <c r="Y3" i="6"/>
  <c r="E47" i="2"/>
  <c r="AN3" i="5"/>
  <c r="I47" i="2"/>
  <c r="AN3" i="6"/>
  <c r="C47" i="2"/>
  <c r="N11" i="2"/>
  <c r="AA3" i="6" l="1"/>
  <c r="AD3" i="6"/>
  <c r="AG3" i="6" s="1"/>
  <c r="AP3" i="6"/>
  <c r="AD3" i="5"/>
  <c r="AG3" i="5" s="1"/>
  <c r="AP3" i="5"/>
  <c r="AA3" i="5"/>
  <c r="V5" i="5"/>
  <c r="H41" i="2"/>
  <c r="H17" i="2"/>
  <c r="V5" i="6"/>
  <c r="H18" i="2"/>
  <c r="A7" i="5"/>
  <c r="C7" i="5" s="1"/>
  <c r="P7" i="5"/>
  <c r="AH7" i="5" s="1"/>
  <c r="H15" i="5"/>
  <c r="H2" i="5"/>
  <c r="D6" i="5"/>
  <c r="R42" i="5"/>
  <c r="AB7" i="6"/>
  <c r="AL7" i="6"/>
  <c r="AC7" i="6"/>
  <c r="AF7" i="6" s="1"/>
  <c r="A7" i="6"/>
  <c r="C7" i="6" s="1"/>
  <c r="P7" i="6"/>
  <c r="AH7" i="6" s="1"/>
  <c r="R42" i="6"/>
  <c r="H15" i="6"/>
  <c r="H2" i="6"/>
  <c r="D6" i="6"/>
  <c r="AN4" i="6"/>
  <c r="N14" i="2"/>
  <c r="T13" i="2"/>
  <c r="Y4" i="5"/>
  <c r="V11" i="2"/>
  <c r="W4" i="5"/>
  <c r="G23" i="2"/>
  <c r="N13" i="2"/>
  <c r="U11" i="2"/>
  <c r="G42" i="2"/>
  <c r="D48" i="2"/>
  <c r="O11" i="2"/>
  <c r="Z4" i="5"/>
  <c r="W4" i="6"/>
  <c r="E24" i="2"/>
  <c r="F24" i="2"/>
  <c r="AO4" i="5"/>
  <c r="C48" i="2"/>
  <c r="A25" i="2"/>
  <c r="N15" i="2"/>
  <c r="C24" i="2"/>
  <c r="I48" i="2"/>
  <c r="Z4" i="6"/>
  <c r="E48" i="2"/>
  <c r="AO4" i="6"/>
  <c r="F48" i="2"/>
  <c r="X4" i="6"/>
  <c r="B42" i="2"/>
  <c r="A49" i="2"/>
  <c r="AN4" i="5"/>
  <c r="T15" i="2"/>
  <c r="D24" i="2"/>
  <c r="G47" i="2"/>
  <c r="T14" i="2"/>
  <c r="Y4" i="6"/>
  <c r="X4" i="5"/>
  <c r="I24" i="2"/>
  <c r="V6" i="5" l="1"/>
  <c r="AA4" i="6"/>
  <c r="AP4" i="6"/>
  <c r="AD4" i="6"/>
  <c r="AG4" i="6" s="1"/>
  <c r="AI6" i="5"/>
  <c r="AA4" i="5"/>
  <c r="H23" i="2"/>
  <c r="AD4" i="5"/>
  <c r="AG4" i="5" s="1"/>
  <c r="AP4" i="5"/>
  <c r="H47" i="2"/>
  <c r="H42" i="2"/>
  <c r="V6" i="6"/>
  <c r="H19" i="2"/>
  <c r="P8" i="5"/>
  <c r="AH8" i="5" s="1"/>
  <c r="A8" i="5"/>
  <c r="C8" i="5" s="1"/>
  <c r="R43" i="5"/>
  <c r="D7" i="5"/>
  <c r="I15" i="5"/>
  <c r="I2" i="5"/>
  <c r="AC8" i="6"/>
  <c r="AF8" i="6" s="1"/>
  <c r="AL8" i="6"/>
  <c r="AB8" i="6"/>
  <c r="P8" i="6"/>
  <c r="AH8" i="6" s="1"/>
  <c r="A8" i="6"/>
  <c r="C8" i="6" s="1"/>
  <c r="D7" i="6"/>
  <c r="I15" i="6"/>
  <c r="I2" i="6"/>
  <c r="AI6" i="6"/>
  <c r="R43" i="6"/>
  <c r="AN5" i="6"/>
  <c r="A26" i="2"/>
  <c r="W5" i="6"/>
  <c r="Y5" i="6"/>
  <c r="Y5" i="5"/>
  <c r="A50" i="2"/>
  <c r="AO5" i="5"/>
  <c r="X6" i="5"/>
  <c r="C49" i="2"/>
  <c r="V14" i="2"/>
  <c r="AO5" i="6"/>
  <c r="V15" i="2"/>
  <c r="O13" i="2"/>
  <c r="I49" i="2"/>
  <c r="D49" i="2"/>
  <c r="G43" i="2"/>
  <c r="E25" i="2"/>
  <c r="O15" i="2"/>
  <c r="C25" i="2"/>
  <c r="E49" i="2"/>
  <c r="AN5" i="5"/>
  <c r="A51" i="2"/>
  <c r="X5" i="5"/>
  <c r="Z5" i="6"/>
  <c r="AO6" i="5"/>
  <c r="G24" i="2"/>
  <c r="D25" i="2"/>
  <c r="Z6" i="5"/>
  <c r="I25" i="2"/>
  <c r="G48" i="2"/>
  <c r="U15" i="2"/>
  <c r="P11" i="2"/>
  <c r="X5" i="6"/>
  <c r="Z5" i="5"/>
  <c r="U14" i="2"/>
  <c r="F25" i="2"/>
  <c r="AN6" i="5"/>
  <c r="W5" i="5"/>
  <c r="F49" i="2"/>
  <c r="U13" i="2"/>
  <c r="O14" i="2"/>
  <c r="B43" i="2"/>
  <c r="V13" i="2"/>
  <c r="Y6" i="5"/>
  <c r="AP6" i="5" l="1"/>
  <c r="AD5" i="6"/>
  <c r="AG5" i="6" s="1"/>
  <c r="AP5" i="6"/>
  <c r="AA5" i="6"/>
  <c r="H24" i="2"/>
  <c r="V7" i="5"/>
  <c r="AI7" i="5"/>
  <c r="AD5" i="5"/>
  <c r="AG5" i="5" s="1"/>
  <c r="AP5" i="5"/>
  <c r="AA5" i="5"/>
  <c r="H48" i="2"/>
  <c r="H43" i="2"/>
  <c r="V7" i="6"/>
  <c r="H20" i="2"/>
  <c r="A9" i="5"/>
  <c r="C9" i="5" s="1"/>
  <c r="P9" i="5"/>
  <c r="AH9" i="5" s="1"/>
  <c r="AI8" i="5" s="1"/>
  <c r="R44" i="5"/>
  <c r="J15" i="5"/>
  <c r="D8" i="5"/>
  <c r="J2" i="5"/>
  <c r="V8" i="5" s="1"/>
  <c r="AL9" i="6"/>
  <c r="A9" i="6"/>
  <c r="C9" i="6" s="1"/>
  <c r="P9" i="6"/>
  <c r="AH9" i="6" s="1"/>
  <c r="J2" i="6"/>
  <c r="V8" i="6" s="1"/>
  <c r="J15" i="6"/>
  <c r="D8" i="6"/>
  <c r="R44" i="6"/>
  <c r="AI7" i="6"/>
  <c r="I26" i="2"/>
  <c r="E51" i="2"/>
  <c r="A27" i="2"/>
  <c r="E26" i="2"/>
  <c r="AN7" i="6"/>
  <c r="W6" i="6"/>
  <c r="D50" i="2"/>
  <c r="Z6" i="6"/>
  <c r="P15" i="2"/>
  <c r="D26" i="2"/>
  <c r="F26" i="2"/>
  <c r="Y7" i="6"/>
  <c r="AO6" i="6"/>
  <c r="F50" i="2"/>
  <c r="D51" i="2"/>
  <c r="C50" i="2"/>
  <c r="P14" i="2"/>
  <c r="W11" i="2"/>
  <c r="Y6" i="6"/>
  <c r="W6" i="5"/>
  <c r="B44" i="2"/>
  <c r="AN6" i="6"/>
  <c r="Z7" i="6"/>
  <c r="E50" i="2"/>
  <c r="C26" i="2"/>
  <c r="G49" i="2"/>
  <c r="F51" i="2"/>
  <c r="G44" i="2"/>
  <c r="I51" i="2"/>
  <c r="C51" i="2"/>
  <c r="G25" i="2"/>
  <c r="X6" i="6"/>
  <c r="P13" i="2"/>
  <c r="I50" i="2"/>
  <c r="X7" i="6"/>
  <c r="AA6" i="5" l="1"/>
  <c r="AD6" i="5"/>
  <c r="AG6" i="5" s="1"/>
  <c r="AP7" i="6"/>
  <c r="AA6" i="6"/>
  <c r="AP6" i="6"/>
  <c r="AD6" i="6"/>
  <c r="AG6" i="6" s="1"/>
  <c r="H25" i="2"/>
  <c r="H49" i="2"/>
  <c r="H44" i="2"/>
  <c r="AB9" i="6"/>
  <c r="AC9" i="6"/>
  <c r="AF9" i="6" s="1"/>
  <c r="H21" i="2"/>
  <c r="P10" i="5"/>
  <c r="AH10" i="5" s="1"/>
  <c r="AI10" i="5" s="1"/>
  <c r="A10" i="5"/>
  <c r="C10" i="5" s="1"/>
  <c r="D9" i="5"/>
  <c r="K15" i="5"/>
  <c r="K2" i="5"/>
  <c r="V9" i="5" s="1"/>
  <c r="R45" i="5"/>
  <c r="AC10" i="6"/>
  <c r="AF10" i="6" s="1"/>
  <c r="AB10" i="6"/>
  <c r="AL10" i="6"/>
  <c r="P10" i="6"/>
  <c r="AH10" i="6" s="1"/>
  <c r="AI9" i="6" s="1"/>
  <c r="A10" i="6"/>
  <c r="C10" i="6" s="1"/>
  <c r="R45" i="6"/>
  <c r="D9" i="6"/>
  <c r="K15" i="6"/>
  <c r="K2" i="6"/>
  <c r="AI8" i="6"/>
  <c r="Z8" i="5"/>
  <c r="Y7" i="5"/>
  <c r="X9" i="5"/>
  <c r="AO8" i="6"/>
  <c r="D27" i="2"/>
  <c r="Y8" i="6"/>
  <c r="AN8" i="6"/>
  <c r="G26" i="2"/>
  <c r="W15" i="2"/>
  <c r="AN7" i="5"/>
  <c r="Z8" i="6"/>
  <c r="A52" i="2"/>
  <c r="X7" i="5"/>
  <c r="E27" i="2"/>
  <c r="Z9" i="5"/>
  <c r="X8" i="5"/>
  <c r="AO7" i="6"/>
  <c r="W8" i="6"/>
  <c r="Y8" i="5"/>
  <c r="F27" i="2"/>
  <c r="C27" i="2"/>
  <c r="G51" i="2"/>
  <c r="B45" i="2"/>
  <c r="I27" i="2"/>
  <c r="W7" i="5"/>
  <c r="A28" i="2"/>
  <c r="AN8" i="5"/>
  <c r="W14" i="2"/>
  <c r="Z7" i="5"/>
  <c r="W8" i="5"/>
  <c r="AO9" i="5"/>
  <c r="AO8" i="5"/>
  <c r="Y9" i="5"/>
  <c r="AO7" i="5"/>
  <c r="G50" i="2"/>
  <c r="G45" i="2"/>
  <c r="W7" i="6"/>
  <c r="AN9" i="5"/>
  <c r="W13" i="2"/>
  <c r="X8" i="6"/>
  <c r="H51" i="2" l="1"/>
  <c r="AP9" i="5"/>
  <c r="AD7" i="6"/>
  <c r="AG7" i="6" s="1"/>
  <c r="AA7" i="6"/>
  <c r="AI9" i="5"/>
  <c r="AD7" i="5"/>
  <c r="AG7" i="5" s="1"/>
  <c r="AD8" i="5"/>
  <c r="AG8" i="5" s="1"/>
  <c r="AP8" i="5"/>
  <c r="AP7" i="5"/>
  <c r="H26" i="2"/>
  <c r="AA8" i="5"/>
  <c r="AA7" i="5"/>
  <c r="AD8" i="6"/>
  <c r="AG8" i="6" s="1"/>
  <c r="AA8" i="6"/>
  <c r="AP8" i="6"/>
  <c r="H50" i="2"/>
  <c r="H45" i="2"/>
  <c r="V9" i="6"/>
  <c r="A11" i="5"/>
  <c r="C11" i="5" s="1"/>
  <c r="L15" i="5"/>
  <c r="L2" i="5"/>
  <c r="V10" i="5" s="1"/>
  <c r="D10" i="5"/>
  <c r="R46" i="5"/>
  <c r="A11" i="6"/>
  <c r="C11" i="6" s="1"/>
  <c r="P11" i="6"/>
  <c r="L15" i="6"/>
  <c r="L2" i="6"/>
  <c r="V10" i="6" s="1"/>
  <c r="D10" i="6"/>
  <c r="R46" i="6"/>
  <c r="D28" i="2"/>
  <c r="I52" i="2"/>
  <c r="I28" i="2"/>
  <c r="E52" i="2"/>
  <c r="C52" i="2"/>
  <c r="E28" i="2"/>
  <c r="G27" i="2"/>
  <c r="C28" i="2"/>
  <c r="F28" i="2"/>
  <c r="D52" i="2"/>
  <c r="F52" i="2"/>
  <c r="W9" i="5"/>
  <c r="AO10" i="5"/>
  <c r="AO10" i="6"/>
  <c r="AA9" i="5" l="1"/>
  <c r="AD9" i="5"/>
  <c r="AG9" i="5" s="1"/>
  <c r="H27" i="2"/>
  <c r="A12" i="5"/>
  <c r="C12" i="5" s="1"/>
  <c r="D11" i="5"/>
  <c r="M15" i="5"/>
  <c r="M2" i="5"/>
  <c r="R47" i="5"/>
  <c r="P12" i="6"/>
  <c r="A12" i="6"/>
  <c r="C12" i="6" s="1"/>
  <c r="R47" i="6"/>
  <c r="D11" i="6"/>
  <c r="M15" i="6"/>
  <c r="M2" i="6"/>
  <c r="AI10" i="6"/>
  <c r="X10" i="5"/>
  <c r="G28" i="2"/>
  <c r="X10" i="6"/>
  <c r="AN10" i="6"/>
  <c r="Z10" i="5"/>
  <c r="W9" i="6"/>
  <c r="G52" i="2"/>
  <c r="AN10" i="5"/>
  <c r="X9" i="6"/>
  <c r="Y10" i="5"/>
  <c r="Z9" i="6"/>
  <c r="Y10" i="6"/>
  <c r="AN9" i="6"/>
  <c r="AO9" i="6"/>
  <c r="W10" i="6"/>
  <c r="Y9" i="6"/>
  <c r="Z10" i="6"/>
  <c r="W10" i="5"/>
  <c r="AP10" i="5" l="1"/>
  <c r="AP10" i="6"/>
  <c r="H28" i="2"/>
  <c r="AA10" i="6"/>
  <c r="AD10" i="6"/>
  <c r="AG10" i="6" s="1"/>
  <c r="AA10" i="5"/>
  <c r="AD10" i="5"/>
  <c r="AG10" i="5" s="1"/>
  <c r="AD9" i="6"/>
  <c r="AG9" i="6" s="1"/>
  <c r="AP9" i="6"/>
  <c r="AA9" i="6"/>
  <c r="H52" i="2"/>
  <c r="A13" i="5"/>
  <c r="C13" i="5" s="1"/>
  <c r="R48" i="5"/>
  <c r="N15" i="5"/>
  <c r="D12" i="5"/>
  <c r="N2" i="5"/>
  <c r="A13" i="6"/>
  <c r="C13" i="6" s="1"/>
  <c r="P13" i="6"/>
  <c r="N15" i="6"/>
  <c r="N2" i="6"/>
  <c r="D12" i="6"/>
  <c r="R48" i="6"/>
  <c r="D13" i="5" l="1"/>
  <c r="O15" i="5"/>
  <c r="O2" i="5"/>
  <c r="R49" i="5"/>
  <c r="P14" i="6"/>
  <c r="D13" i="6"/>
  <c r="O2" i="6"/>
  <c r="O15" i="6"/>
  <c r="R49" i="6"/>
  <c r="P16" i="6" l="1"/>
  <c r="P15" i="6"/>
  <c r="AC35" i="2" l="1"/>
  <c r="AF35" i="2"/>
  <c r="AD35" i="2"/>
  <c r="AK6" i="2" l="1"/>
  <c r="AD6" i="2"/>
  <c r="J7" i="2" s="1"/>
  <c r="AC36" i="2"/>
  <c r="AF36" i="2"/>
  <c r="AA32" i="2"/>
  <c r="AA35" i="2"/>
  <c r="AA36" i="2"/>
  <c r="AD36" i="2"/>
  <c r="Q7" i="2" l="1"/>
  <c r="AE6" i="2"/>
  <c r="K7" i="2" s="1"/>
  <c r="AC37" i="2"/>
  <c r="AL6" i="2"/>
  <c r="R7" i="2" s="1"/>
  <c r="B47" i="2" s="1"/>
  <c r="AF37" i="2"/>
  <c r="AA37" i="2"/>
  <c r="AD37" i="2"/>
  <c r="B23" i="2" l="1"/>
  <c r="R12" i="2"/>
  <c r="K12" i="2"/>
  <c r="AC38" i="2"/>
  <c r="AF38" i="2"/>
  <c r="Y6" i="2"/>
  <c r="AM6" i="2"/>
  <c r="S7" i="2" s="1"/>
  <c r="AF6" i="2"/>
  <c r="L7" i="2" s="1"/>
  <c r="AA38" i="2"/>
  <c r="AD38" i="2"/>
  <c r="B48" i="2" l="1"/>
  <c r="B24" i="2"/>
  <c r="S12" i="2"/>
  <c r="L12" i="2"/>
  <c r="AG6" i="2"/>
  <c r="M7" i="2" s="1"/>
  <c r="AC39" i="2"/>
  <c r="AF39" i="2"/>
  <c r="AN6" i="2"/>
  <c r="T7" i="2" s="1"/>
  <c r="AC48" i="2"/>
  <c r="AF49" i="2"/>
  <c r="AF48" i="2"/>
  <c r="AC49" i="2"/>
  <c r="AA48" i="2"/>
  <c r="AD49" i="2"/>
  <c r="AA49" i="2"/>
  <c r="AD39" i="2"/>
  <c r="AD48" i="2"/>
  <c r="AA39" i="2"/>
  <c r="B49" i="2" l="1"/>
  <c r="B25" i="2"/>
  <c r="T12" i="2"/>
  <c r="M12" i="2"/>
  <c r="AA6" i="2"/>
  <c r="AH6" i="2"/>
  <c r="N7" i="2" s="1"/>
  <c r="AO6" i="2"/>
  <c r="U7" i="2" s="1"/>
  <c r="AC40" i="2"/>
  <c r="AF40" i="2"/>
  <c r="AD40" i="2"/>
  <c r="AA40" i="2"/>
  <c r="B50" i="2" l="1"/>
  <c r="B26" i="2"/>
  <c r="AF50" i="2"/>
  <c r="AC50" i="2"/>
  <c r="U12" i="2"/>
  <c r="N12" i="2"/>
  <c r="AC41" i="2"/>
  <c r="AB6" i="2"/>
  <c r="AI6" i="2"/>
  <c r="O7" i="2" s="1"/>
  <c r="AP6" i="2"/>
  <c r="V7" i="2" s="1"/>
  <c r="AF41" i="2"/>
  <c r="AD41" i="2"/>
  <c r="AD50" i="2"/>
  <c r="AA50" i="2"/>
  <c r="AA41" i="2"/>
  <c r="B51" i="2" l="1"/>
  <c r="B27" i="2"/>
  <c r="AF51" i="2"/>
  <c r="AJ6" i="2"/>
  <c r="P7" i="2" s="1"/>
  <c r="P12" i="2" s="1"/>
  <c r="AC51" i="2"/>
  <c r="AQ6" i="2"/>
  <c r="W7" i="2" s="1"/>
  <c r="W12" i="2" s="1"/>
  <c r="V12" i="2"/>
  <c r="O12" i="2"/>
  <c r="AC6" i="2"/>
  <c r="AF42" i="2"/>
  <c r="AC42" i="2"/>
  <c r="AD42" i="2"/>
  <c r="AA42" i="2"/>
  <c r="AA51" i="2"/>
  <c r="AD51" i="2"/>
  <c r="B52" i="2" l="1"/>
  <c r="B28" i="2"/>
  <c r="AF52" i="2"/>
  <c r="AC52" i="2"/>
  <c r="AF43" i="2"/>
  <c r="AC43" i="2"/>
  <c r="AD52" i="2"/>
  <c r="AA52" i="2"/>
  <c r="AA43" i="2"/>
  <c r="AD43" i="2"/>
  <c r="AF54" i="2" l="1"/>
  <c r="AF53" i="2"/>
  <c r="AC53" i="2"/>
  <c r="AC54" i="2"/>
  <c r="AF44" i="2"/>
  <c r="AA54" i="2"/>
  <c r="AD54" i="2"/>
  <c r="AD53" i="2"/>
  <c r="AA53" i="2"/>
  <c r="AF46" i="2" l="1"/>
  <c r="AF45" i="2"/>
</calcChain>
</file>

<file path=xl/sharedStrings.xml><?xml version="1.0" encoding="utf-8"?>
<sst xmlns="http://schemas.openxmlformats.org/spreadsheetml/2006/main" count="77" uniqueCount="23">
  <si>
    <t>Bid</t>
  </si>
  <si>
    <t>Ask</t>
  </si>
  <si>
    <t>S</t>
  </si>
  <si>
    <t>Split B&amp;A</t>
  </si>
  <si>
    <t>Symbol Check</t>
  </si>
  <si>
    <t xml:space="preserve">  </t>
  </si>
  <si>
    <t>Spreads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</si>
  <si>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</si>
  <si>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</si>
  <si>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</si>
  <si>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</si>
  <si>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</si>
  <si>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</si>
  <si>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</si>
  <si>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</si>
  <si>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LastTradeToday</t>
  </si>
  <si>
    <t>Y_Settlement</t>
  </si>
  <si>
    <t xml:space="preserve"> Spreads</t>
  </si>
  <si>
    <t>Designed by Thom Hartle</t>
  </si>
  <si>
    <t xml:space="preserve">Current Time:  </t>
  </si>
  <si>
    <t>NTQ</t>
  </si>
  <si>
    <t>BFQ</t>
  </si>
  <si>
    <t xml:space="preserve">  CQG, Inc., Copyright ©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</si>
</sst>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0.000"/>
    <numFmt numFmtId="166" formatCode="0.0000"/>
    <numFmt numFmtId="167" formatCode="h:mm:ss;@"/>
  </numFmts>
  <fonts count="23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24"/>
      <color theme="0"/>
      <name val="Century Gothic"/>
      <family val="2"/>
    </font>
    <font>
      <sz val="11"/>
      <color theme="0"/>
      <name val="Arial"/>
      <family val="2"/>
    </font>
    <font>
      <sz val="9.5"/>
      <color rgb="FF00B050"/>
      <name val="Century Gothic"/>
      <family val="2"/>
    </font>
    <font>
      <sz val="12"/>
      <color rgb="FF00B050"/>
      <name val="Century Gothic"/>
      <family val="2"/>
    </font>
    <font>
      <b/>
      <sz val="2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theme="3"/>
      </left>
      <right style="thin">
        <color rgb="FFFF0000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/>
    <xf numFmtId="0" fontId="3" fillId="4" borderId="0" xfId="0" applyFont="1" applyFill="1" applyBorder="1" applyAlignment="1">
      <alignment horizontal="center"/>
    </xf>
    <xf numFmtId="2" fontId="9" fillId="3" borderId="5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 shrinkToFit="1"/>
    </xf>
    <xf numFmtId="2" fontId="8" fillId="2" borderId="17" xfId="0" applyNumberFormat="1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shrinkToFit="1"/>
    </xf>
    <xf numFmtId="0" fontId="8" fillId="4" borderId="17" xfId="0" applyFont="1" applyFill="1" applyBorder="1" applyAlignment="1">
      <alignment horizontal="center" shrinkToFit="1"/>
    </xf>
    <xf numFmtId="2" fontId="8" fillId="2" borderId="15" xfId="0" applyNumberFormat="1" applyFont="1" applyFill="1" applyBorder="1" applyAlignment="1">
      <alignment shrinkToFit="1"/>
    </xf>
    <xf numFmtId="0" fontId="12" fillId="2" borderId="0" xfId="0" applyFont="1" applyFill="1"/>
    <xf numFmtId="2" fontId="8" fillId="2" borderId="22" xfId="0" applyNumberFormat="1" applyFont="1" applyFill="1" applyBorder="1" applyAlignment="1">
      <alignment shrinkToFit="1"/>
    </xf>
    <xf numFmtId="0" fontId="14" fillId="2" borderId="0" xfId="0" applyFont="1" applyFill="1"/>
    <xf numFmtId="0" fontId="15" fillId="2" borderId="0" xfId="0" applyFont="1" applyFill="1"/>
    <xf numFmtId="2" fontId="3" fillId="5" borderId="29" xfId="0" applyNumberFormat="1" applyFont="1" applyFill="1" applyBorder="1" applyAlignment="1">
      <alignment horizontal="center"/>
    </xf>
    <xf numFmtId="2" fontId="3" fillId="5" borderId="30" xfId="0" applyNumberFormat="1" applyFont="1" applyFill="1" applyBorder="1" applyAlignment="1">
      <alignment horizontal="center"/>
    </xf>
    <xf numFmtId="0" fontId="16" fillId="6" borderId="39" xfId="1" applyFont="1" applyFill="1" applyBorder="1" applyAlignment="1">
      <alignment horizontal="right" vertical="center"/>
    </xf>
    <xf numFmtId="0" fontId="16" fillId="6" borderId="39" xfId="0" applyFont="1" applyFill="1" applyBorder="1"/>
    <xf numFmtId="0" fontId="16" fillId="6" borderId="40" xfId="0" applyFont="1" applyFill="1" applyBorder="1"/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16" fillId="6" borderId="39" xfId="0" applyNumberFormat="1" applyFont="1" applyFill="1" applyBorder="1" applyAlignment="1">
      <alignment vertical="center"/>
    </xf>
    <xf numFmtId="3" fontId="8" fillId="2" borderId="25" xfId="0" applyNumberFormat="1" applyFont="1" applyFill="1" applyBorder="1" applyAlignment="1">
      <alignment shrinkToFit="1"/>
    </xf>
    <xf numFmtId="0" fontId="8" fillId="11" borderId="24" xfId="0" applyFont="1" applyFill="1" applyBorder="1" applyAlignment="1">
      <alignment horizontal="center" shrinkToFit="1"/>
    </xf>
    <xf numFmtId="2" fontId="8" fillId="2" borderId="15" xfId="0" applyNumberFormat="1" applyFont="1" applyFill="1" applyBorder="1" applyAlignment="1">
      <alignment horizontal="center" shrinkToFit="1"/>
    </xf>
    <xf numFmtId="2" fontId="8" fillId="2" borderId="22" xfId="0" applyNumberFormat="1" applyFont="1" applyFill="1" applyBorder="1" applyAlignment="1">
      <alignment horizontal="center" shrinkToFit="1"/>
    </xf>
    <xf numFmtId="0" fontId="17" fillId="11" borderId="17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 shrinkToFit="1"/>
    </xf>
    <xf numFmtId="0" fontId="17" fillId="11" borderId="17" xfId="0" applyFont="1" applyFill="1" applyBorder="1" applyAlignment="1">
      <alignment horizontal="center" vertical="center" shrinkToFit="1"/>
    </xf>
    <xf numFmtId="0" fontId="3" fillId="4" borderId="18" xfId="0" quotePrefix="1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 shrinkToFit="1"/>
    </xf>
    <xf numFmtId="0" fontId="17" fillId="11" borderId="28" xfId="0" applyFont="1" applyFill="1" applyBorder="1" applyAlignment="1">
      <alignment horizontal="center" shrinkToFit="1"/>
    </xf>
    <xf numFmtId="0" fontId="3" fillId="4" borderId="41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/>
    </xf>
    <xf numFmtId="2" fontId="3" fillId="2" borderId="33" xfId="0" applyNumberFormat="1" applyFont="1" applyFill="1" applyBorder="1" applyAlignment="1">
      <alignment horizontal="center"/>
    </xf>
    <xf numFmtId="2" fontId="3" fillId="2" borderId="34" xfId="0" applyNumberFormat="1" applyFont="1" applyFill="1" applyBorder="1" applyAlignment="1">
      <alignment horizontal="center"/>
    </xf>
    <xf numFmtId="2" fontId="3" fillId="2" borderId="46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3" borderId="46" xfId="0" applyNumberFormat="1" applyFont="1" applyFill="1" applyBorder="1" applyAlignment="1">
      <alignment horizontal="center" shrinkToFit="1"/>
    </xf>
    <xf numFmtId="2" fontId="3" fillId="3" borderId="47" xfId="0" applyNumberFormat="1" applyFont="1" applyFill="1" applyBorder="1" applyAlignment="1">
      <alignment horizontal="center" shrinkToFit="1"/>
    </xf>
    <xf numFmtId="2" fontId="3" fillId="2" borderId="35" xfId="0" applyNumberFormat="1" applyFont="1" applyFill="1" applyBorder="1" applyAlignment="1">
      <alignment horizontal="center"/>
    </xf>
    <xf numFmtId="2" fontId="3" fillId="2" borderId="36" xfId="0" applyNumberFormat="1" applyFont="1" applyFill="1" applyBorder="1" applyAlignment="1">
      <alignment horizontal="center"/>
    </xf>
    <xf numFmtId="2" fontId="3" fillId="2" borderId="37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shrinkToFit="1"/>
    </xf>
    <xf numFmtId="0" fontId="3" fillId="3" borderId="30" xfId="0" applyFont="1" applyFill="1" applyBorder="1" applyAlignment="1">
      <alignment horizontal="center" shrinkToFit="1"/>
    </xf>
    <xf numFmtId="0" fontId="3" fillId="2" borderId="30" xfId="0" applyFont="1" applyFill="1" applyBorder="1"/>
    <xf numFmtId="0" fontId="6" fillId="2" borderId="31" xfId="0" applyFont="1" applyFill="1" applyBorder="1"/>
    <xf numFmtId="2" fontId="3" fillId="3" borderId="48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6" fillId="2" borderId="49" xfId="0" applyFont="1" applyFill="1" applyBorder="1"/>
    <xf numFmtId="2" fontId="3" fillId="3" borderId="48" xfId="0" applyNumberFormat="1" applyFont="1" applyFill="1" applyBorder="1" applyAlignment="1">
      <alignment horizontal="right"/>
    </xf>
    <xf numFmtId="0" fontId="3" fillId="3" borderId="48" xfId="0" applyFont="1" applyFill="1" applyBorder="1" applyAlignment="1">
      <alignment horizontal="right"/>
    </xf>
    <xf numFmtId="2" fontId="3" fillId="2" borderId="48" xfId="0" applyNumberFormat="1" applyFont="1" applyFill="1" applyBorder="1" applyAlignment="1">
      <alignment horizontal="right"/>
    </xf>
    <xf numFmtId="2" fontId="3" fillId="2" borderId="32" xfId="0" applyNumberFormat="1" applyFont="1" applyFill="1" applyBorder="1" applyAlignment="1">
      <alignment horizontal="right"/>
    </xf>
    <xf numFmtId="0" fontId="3" fillId="2" borderId="33" xfId="0" applyFont="1" applyFill="1" applyBorder="1"/>
    <xf numFmtId="0" fontId="6" fillId="2" borderId="34" xfId="0" applyFont="1" applyFill="1" applyBorder="1"/>
    <xf numFmtId="2" fontId="3" fillId="2" borderId="46" xfId="0" applyNumberFormat="1" applyFont="1" applyFill="1" applyBorder="1" applyAlignment="1">
      <alignment horizontal="right"/>
    </xf>
    <xf numFmtId="0" fontId="6" fillId="2" borderId="47" xfId="0" applyFont="1" applyFill="1" applyBorder="1"/>
    <xf numFmtId="0" fontId="3" fillId="2" borderId="46" xfId="0" applyFont="1" applyFill="1" applyBorder="1" applyAlignment="1">
      <alignment horizontal="right"/>
    </xf>
    <xf numFmtId="2" fontId="3" fillId="2" borderId="35" xfId="0" applyNumberFormat="1" applyFont="1" applyFill="1" applyBorder="1" applyAlignment="1">
      <alignment horizontal="right"/>
    </xf>
    <xf numFmtId="0" fontId="3" fillId="2" borderId="36" xfId="0" applyFont="1" applyFill="1" applyBorder="1"/>
    <xf numFmtId="0" fontId="6" fillId="2" borderId="37" xfId="0" applyFont="1" applyFill="1" applyBorder="1"/>
    <xf numFmtId="0" fontId="3" fillId="2" borderId="46" xfId="0" applyFont="1" applyFill="1" applyBorder="1"/>
    <xf numFmtId="0" fontId="3" fillId="2" borderId="35" xfId="0" applyFont="1" applyFill="1" applyBorder="1"/>
    <xf numFmtId="0" fontId="3" fillId="3" borderId="46" xfId="0" applyFont="1" applyFill="1" applyBorder="1" applyAlignment="1">
      <alignment horizontal="center" shrinkToFit="1"/>
    </xf>
    <xf numFmtId="0" fontId="3" fillId="3" borderId="47" xfId="0" applyFont="1" applyFill="1" applyBorder="1" applyAlignment="1">
      <alignment horizontal="center" shrinkToFit="1"/>
    </xf>
    <xf numFmtId="0" fontId="3" fillId="2" borderId="36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5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/>
    </xf>
    <xf numFmtId="2" fontId="19" fillId="5" borderId="21" xfId="0" applyNumberFormat="1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3" fontId="19" fillId="5" borderId="23" xfId="0" applyNumberFormat="1" applyFont="1" applyFill="1" applyBorder="1" applyAlignment="1">
      <alignment horizontal="center" vertical="center"/>
    </xf>
    <xf numFmtId="2" fontId="19" fillId="5" borderId="2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9" fillId="5" borderId="50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1" fontId="19" fillId="5" borderId="45" xfId="0" applyNumberFormat="1" applyFont="1" applyFill="1" applyBorder="1" applyAlignment="1">
      <alignment horizontal="center" vertical="center"/>
    </xf>
    <xf numFmtId="2" fontId="8" fillId="2" borderId="51" xfId="0" applyNumberFormat="1" applyFont="1" applyFill="1" applyBorder="1" applyAlignment="1">
      <alignment shrinkToFit="1"/>
    </xf>
    <xf numFmtId="1" fontId="22" fillId="3" borderId="0" xfId="0" applyNumberFormat="1" applyFont="1" applyFill="1" applyBorder="1" applyAlignment="1">
      <alignment horizontal="center" vertical="center" shrinkToFit="1"/>
    </xf>
    <xf numFmtId="0" fontId="6" fillId="14" borderId="0" xfId="0" applyFont="1" applyFill="1"/>
    <xf numFmtId="0" fontId="3" fillId="14" borderId="0" xfId="0" applyFont="1" applyFill="1"/>
    <xf numFmtId="0" fontId="13" fillId="14" borderId="0" xfId="0" applyFont="1" applyFill="1"/>
    <xf numFmtId="0" fontId="12" fillId="14" borderId="0" xfId="0" applyFont="1" applyFill="1"/>
    <xf numFmtId="0" fontId="16" fillId="13" borderId="33" xfId="1" applyFont="1" applyFill="1" applyBorder="1" applyAlignment="1">
      <alignment horizontal="center" vertical="center"/>
    </xf>
    <xf numFmtId="167" fontId="21" fillId="5" borderId="33" xfId="0" applyNumberFormat="1" applyFont="1" applyFill="1" applyBorder="1" applyAlignment="1">
      <alignment horizontal="left" vertical="center"/>
    </xf>
    <xf numFmtId="167" fontId="21" fillId="5" borderId="34" xfId="0" applyNumberFormat="1" applyFont="1" applyFill="1" applyBorder="1" applyAlignment="1">
      <alignment horizontal="left" vertical="center"/>
    </xf>
    <xf numFmtId="167" fontId="21" fillId="5" borderId="36" xfId="0" applyNumberFormat="1" applyFont="1" applyFill="1" applyBorder="1" applyAlignment="1">
      <alignment horizontal="left" vertical="center"/>
    </xf>
    <xf numFmtId="167" fontId="21" fillId="5" borderId="37" xfId="0" applyNumberFormat="1" applyFont="1" applyFill="1" applyBorder="1" applyAlignment="1">
      <alignment horizontal="left" vertical="center"/>
    </xf>
    <xf numFmtId="2" fontId="20" fillId="6" borderId="36" xfId="0" applyNumberFormat="1" applyFont="1" applyFill="1" applyBorder="1" applyAlignment="1">
      <alignment horizontal="center"/>
    </xf>
    <xf numFmtId="0" fontId="18" fillId="5" borderId="32" xfId="0" applyFont="1" applyFill="1" applyBorder="1" applyAlignment="1" applyProtection="1">
      <alignment horizontal="center" vertical="center" shrinkToFit="1"/>
    </xf>
    <xf numFmtId="0" fontId="18" fillId="5" borderId="33" xfId="0" applyFont="1" applyFill="1" applyBorder="1" applyAlignment="1" applyProtection="1">
      <alignment horizontal="center" vertical="center" shrinkToFit="1"/>
    </xf>
    <xf numFmtId="0" fontId="18" fillId="5" borderId="35" xfId="0" applyFont="1" applyFill="1" applyBorder="1" applyAlignment="1" applyProtection="1">
      <alignment horizontal="center" vertical="center" shrinkToFit="1"/>
    </xf>
    <xf numFmtId="0" fontId="18" fillId="5" borderId="36" xfId="0" applyFont="1" applyFill="1" applyBorder="1" applyAlignment="1" applyProtection="1">
      <alignment horizontal="center" vertical="center" shrinkToFit="1"/>
    </xf>
    <xf numFmtId="2" fontId="9" fillId="7" borderId="5" xfId="0" applyNumberFormat="1" applyFont="1" applyFill="1" applyBorder="1" applyAlignment="1">
      <alignment horizontal="center" vertical="center" shrinkToFit="1"/>
    </xf>
    <xf numFmtId="2" fontId="9" fillId="7" borderId="16" xfId="0" applyNumberFormat="1" applyFont="1" applyFill="1" applyBorder="1" applyAlignment="1">
      <alignment horizontal="center" vertical="center" shrinkToFit="1"/>
    </xf>
    <xf numFmtId="1" fontId="9" fillId="7" borderId="0" xfId="0" applyNumberFormat="1" applyFont="1" applyFill="1" applyBorder="1" applyAlignment="1">
      <alignment horizontal="center" vertical="center" shrinkToFit="1"/>
    </xf>
    <xf numFmtId="1" fontId="9" fillId="7" borderId="11" xfId="0" applyNumberFormat="1" applyFont="1" applyFill="1" applyBorder="1" applyAlignment="1">
      <alignment horizontal="center" vertical="center" shrinkToFit="1"/>
    </xf>
    <xf numFmtId="2" fontId="9" fillId="7" borderId="0" xfId="0" applyNumberFormat="1" applyFont="1" applyFill="1" applyBorder="1" applyAlignment="1">
      <alignment horizontal="center" vertical="center" shrinkToFit="1"/>
    </xf>
    <xf numFmtId="2" fontId="9" fillId="7" borderId="8" xfId="0" applyNumberFormat="1" applyFont="1" applyFill="1" applyBorder="1" applyAlignment="1">
      <alignment horizontal="center" vertical="center" shrinkToFit="1"/>
    </xf>
    <xf numFmtId="2" fontId="9" fillId="7" borderId="11" xfId="0" applyNumberFormat="1" applyFont="1" applyFill="1" applyBorder="1" applyAlignment="1">
      <alignment horizontal="center" vertical="center" shrinkToFit="1"/>
    </xf>
    <xf numFmtId="2" fontId="9" fillId="7" borderId="14" xfId="0" applyNumberFormat="1" applyFont="1" applyFill="1" applyBorder="1" applyAlignment="1">
      <alignment horizontal="center" vertical="center" shrinkToFit="1"/>
    </xf>
    <xf numFmtId="166" fontId="10" fillId="9" borderId="5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2" fontId="9" fillId="8" borderId="10" xfId="0" applyNumberFormat="1" applyFont="1" applyFill="1" applyBorder="1" applyAlignment="1">
      <alignment horizontal="center" vertical="center" shrinkToFit="1"/>
    </xf>
    <xf numFmtId="2" fontId="9" fillId="8" borderId="2" xfId="0" applyNumberFormat="1" applyFont="1" applyFill="1" applyBorder="1" applyAlignment="1">
      <alignment horizontal="center" vertical="center" shrinkToFit="1"/>
    </xf>
    <xf numFmtId="1" fontId="9" fillId="8" borderId="12" xfId="0" applyNumberFormat="1" applyFont="1" applyFill="1" applyBorder="1" applyAlignment="1">
      <alignment horizontal="center" vertical="center" shrinkToFit="1"/>
    </xf>
    <xf numFmtId="1" fontId="9" fillId="8" borderId="1" xfId="0" applyNumberFormat="1" applyFont="1" applyFill="1" applyBorder="1" applyAlignment="1">
      <alignment horizontal="center" vertical="center" shrinkToFit="1"/>
    </xf>
    <xf numFmtId="2" fontId="9" fillId="8" borderId="12" xfId="0" applyNumberFormat="1" applyFont="1" applyFill="1" applyBorder="1" applyAlignment="1">
      <alignment horizontal="center" vertical="center" shrinkToFit="1"/>
    </xf>
    <xf numFmtId="2" fontId="9" fillId="8" borderId="1" xfId="0" applyNumberFormat="1" applyFont="1" applyFill="1" applyBorder="1" applyAlignment="1">
      <alignment horizontal="center" vertical="center" shrinkToFit="1"/>
    </xf>
    <xf numFmtId="2" fontId="11" fillId="10" borderId="5" xfId="0" applyNumberFormat="1" applyFont="1" applyFill="1" applyBorder="1" applyAlignment="1">
      <alignment horizontal="center" vertical="center"/>
    </xf>
    <xf numFmtId="2" fontId="11" fillId="10" borderId="0" xfId="0" applyNumberFormat="1" applyFont="1" applyFill="1" applyBorder="1" applyAlignment="1">
      <alignment horizontal="center" vertical="center"/>
    </xf>
    <xf numFmtId="2" fontId="11" fillId="10" borderId="2" xfId="0" applyNumberFormat="1" applyFont="1" applyFill="1" applyBorder="1" applyAlignment="1">
      <alignment horizontal="center" vertical="center"/>
    </xf>
    <xf numFmtId="2" fontId="11" fillId="10" borderId="1" xfId="0" applyNumberFormat="1" applyFont="1" applyFill="1" applyBorder="1" applyAlignment="1">
      <alignment horizontal="center" vertical="center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1" xfId="0" applyNumberFormat="1" applyFont="1" applyFill="1" applyBorder="1" applyAlignment="1">
      <alignment horizontal="center" vertical="center"/>
    </xf>
    <xf numFmtId="2" fontId="20" fillId="5" borderId="33" xfId="0" applyNumberFormat="1" applyFont="1" applyFill="1" applyBorder="1" applyAlignment="1">
      <alignment horizontal="right" vertical="center"/>
    </xf>
    <xf numFmtId="2" fontId="20" fillId="5" borderId="36" xfId="0" applyNumberFormat="1" applyFont="1" applyFill="1" applyBorder="1" applyAlignment="1">
      <alignment horizontal="right" vertical="center"/>
    </xf>
    <xf numFmtId="0" fontId="16" fillId="6" borderId="39" xfId="1" applyFont="1" applyFill="1" applyBorder="1" applyAlignment="1">
      <alignment horizontal="center" vertical="center"/>
    </xf>
    <xf numFmtId="164" fontId="16" fillId="6" borderId="39" xfId="0" applyNumberFormat="1" applyFont="1" applyFill="1" applyBorder="1" applyAlignment="1">
      <alignment horizontal="left" vertical="center"/>
    </xf>
    <xf numFmtId="0" fontId="16" fillId="6" borderId="39" xfId="1" applyFont="1" applyFill="1" applyBorder="1" applyAlignment="1">
      <alignment horizontal="right" vertical="center"/>
    </xf>
    <xf numFmtId="0" fontId="16" fillId="6" borderId="38" xfId="1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/>
    </xf>
    <xf numFmtId="164" fontId="16" fillId="6" borderId="39" xfId="1" applyNumberFormat="1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center" vertical="center" shrinkToFit="1"/>
    </xf>
    <xf numFmtId="0" fontId="18" fillId="5" borderId="43" xfId="0" applyFont="1" applyFill="1" applyBorder="1" applyAlignment="1">
      <alignment horizontal="center" vertical="center" shrinkToFit="1"/>
    </xf>
    <xf numFmtId="0" fontId="18" fillId="5" borderId="19" xfId="0" applyFont="1" applyFill="1" applyBorder="1" applyAlignment="1" applyProtection="1">
      <alignment horizontal="center" vertical="center" shrinkToFit="1"/>
    </xf>
    <xf numFmtId="0" fontId="18" fillId="5" borderId="43" xfId="0" applyFont="1" applyFill="1" applyBorder="1" applyAlignment="1" applyProtection="1">
      <alignment horizontal="center" vertical="center" shrinkToFit="1"/>
    </xf>
    <xf numFmtId="0" fontId="7" fillId="3" borderId="9" xfId="1" applyFont="1" applyFill="1" applyBorder="1" applyAlignment="1">
      <alignment horizontal="center" vertical="center"/>
    </xf>
    <xf numFmtId="2" fontId="9" fillId="7" borderId="4" xfId="0" applyNumberFormat="1" applyFont="1" applyFill="1" applyBorder="1" applyAlignment="1">
      <alignment horizontal="center" vertical="center" shrinkToFit="1"/>
    </xf>
    <xf numFmtId="1" fontId="9" fillId="7" borderId="3" xfId="0" applyNumberFormat="1" applyFont="1" applyFill="1" applyBorder="1" applyAlignment="1">
      <alignment horizontal="center" vertical="center" shrinkToFit="1"/>
    </xf>
    <xf numFmtId="2" fontId="9" fillId="7" borderId="3" xfId="0" applyNumberFormat="1" applyFont="1" applyFill="1" applyBorder="1" applyAlignment="1">
      <alignment horizontal="center" vertical="center" shrinkToFit="1"/>
    </xf>
    <xf numFmtId="2" fontId="9" fillId="7" borderId="13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/>
  </cellXfs>
  <cellStyles count="4">
    <cellStyle name="Normal" xfId="0" builtinId="0"/>
    <cellStyle name="Normal 2" xfId="1"/>
    <cellStyle name="Normal 2 2" xfId="2"/>
    <cellStyle name="Normal 2 3" xfId="3"/>
  </cellStyles>
  <dxfs count="15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0.48</v>
        <stp/>
        <stp>ContractData</stp>
        <stp>BFQS1X8</stp>
        <stp>Y_Settlement</stp>
        <tr r="G51" s="2"/>
      </tp>
      <tp>
        <v>28</v>
        <stp/>
        <stp>ContractData</stp>
        <stp>BFQS1U</stp>
        <stp>T_CVol</stp>
        <stp/>
        <stp>T</stp>
        <tr r="AD50" s="2"/>
      </tp>
      <tp>
        <v>0.46</v>
        <stp/>
        <stp>ContractData</stp>
        <stp>BFQS1Z8</stp>
        <stp>Y_Settlement</stp>
        <tr r="G52" s="2"/>
      </tp>
      <tp>
        <v>30</v>
        <stp/>
        <stp>ContractData</stp>
        <stp>BFQS1V</stp>
        <stp>T_CVol</stp>
        <stp/>
        <stp>T</stp>
        <tr r="AD51" s="2"/>
      </tp>
      <tp>
        <v>2</v>
        <stp/>
        <stp>ContractData</stp>
        <stp>BFQN8</stp>
        <stp>MT_LastBidVolume</stp>
        <stp/>
        <stp>T</stp>
        <tr r="C34" s="2"/>
      </tp>
      <tp>
        <v>12</v>
        <stp/>
        <stp>ContractData</stp>
        <stp>NTQM8</stp>
        <stp>MT_LastBidVolume</stp>
        <stp/>
        <stp>T</stp>
        <tr r="C9" s="2"/>
      </tp>
      <tp>
        <v>0.41</v>
        <stp/>
        <stp>ContractData</stp>
        <stp>NTQS1N8</stp>
        <stp>Y_Settlement</stp>
        <tr r="G24" s="2"/>
      </tp>
      <tp>
        <v>43</v>
        <stp/>
        <stp>ContractData</stp>
        <stp>BFQS1Q</stp>
        <stp>T_CVol</stp>
        <stp/>
        <stp>T</stp>
        <tr r="AD49" s="2"/>
      </tp>
      <tp>
        <v>0.15</v>
        <stp/>
        <stp>ContractData</stp>
        <stp>NTQS1M8</stp>
        <stp>Y_Settlement</stp>
        <tr r="G23" s="2"/>
      </tp>
      <tp>
        <v>69.98</v>
        <stp/>
        <stp>ContractData</stp>
        <stp>NTQN8</stp>
        <stp>Low</stp>
        <stp/>
        <stp>T</stp>
        <tr r="E14" s="2"/>
      </tp>
      <tp>
        <v>70.06</v>
        <stp/>
        <stp>ContractData</stp>
        <stp>NTQM8</stp>
        <stp>Low</stp>
        <stp/>
        <stp>T</stp>
        <tr r="E13" s="2"/>
      </tp>
      <tp>
        <v>66.5</v>
        <stp/>
        <stp>ContractData</stp>
        <stp>NTQF9</stp>
        <stp>Low</stp>
        <stp/>
        <stp>T</stp>
        <tr r="E20" s="2"/>
      </tp>
      <tp>
        <v>65.87</v>
        <stp/>
        <stp>ContractData</stp>
        <stp>NTQG9</stp>
        <stp>Low</stp>
        <stp/>
        <stp>T</stp>
        <tr r="E21" s="2"/>
      </tp>
      <tp>
        <v>67.290000000000006</v>
        <stp/>
        <stp>ContractData</stp>
        <stp>NTQZ8</stp>
        <stp>Low</stp>
        <stp/>
        <stp>T</stp>
        <tr r="E19" s="2"/>
      </tp>
      <tp>
        <v>67.820000000000007</v>
        <stp/>
        <stp>ContractData</stp>
        <stp>NTQX8</stp>
        <stp>Low</stp>
        <stp/>
        <stp>T</stp>
        <tr r="E18" s="2"/>
      </tp>
      <tp>
        <v>68.37</v>
        <stp/>
        <stp>ContractData</stp>
        <stp>NTQV8</stp>
        <stp>Low</stp>
        <stp/>
        <stp>T</stp>
        <tr r="E17" s="2"/>
      </tp>
      <tp>
        <v>69.12</v>
        <stp/>
        <stp>ContractData</stp>
        <stp>NTQU8</stp>
        <stp>Low</stp>
        <stp/>
        <stp>T</stp>
        <tr r="E16" s="2"/>
      </tp>
      <tp>
        <v>69.64</v>
        <stp/>
        <stp>ContractData</stp>
        <stp>NTQQ8</stp>
        <stp>Low</stp>
        <stp/>
        <stp>T</stp>
        <tr r="E15" s="2"/>
      </tp>
      <tp>
        <v>70.05</v>
        <stp/>
        <stp>ContractData</stp>
        <stp>NTQQ8</stp>
        <stp>Ask</stp>
        <stp/>
        <stp>T</stp>
        <tr r="L8" s="2"/>
        <tr r="L8" s="2"/>
        <tr r="T4" s="6"/>
      </tp>
      <tp>
        <v>68.95</v>
        <stp/>
        <stp>ContractData</stp>
        <stp>NTQV8</stp>
        <stp>Ask</stp>
        <stp/>
        <stp>T</stp>
        <tr r="N8" s="2"/>
        <tr r="N8" s="2"/>
        <tr r="T6" s="6"/>
      </tp>
      <tp>
        <v>69.52</v>
        <stp/>
        <stp>ContractData</stp>
        <stp>NTQU8</stp>
        <stp>Ask</stp>
        <stp/>
        <stp>T</stp>
        <tr r="M8" s="2"/>
        <tr r="M8" s="2"/>
        <tr r="T5" s="6"/>
      </tp>
      <tp>
        <v>67.790000000000006</v>
        <stp/>
        <stp>ContractData</stp>
        <stp>NTQZ8</stp>
        <stp>Ask</stp>
        <stp/>
        <stp>T</stp>
        <tr r="P8" s="2"/>
        <tr r="P8" s="2"/>
        <tr r="T8" s="6"/>
      </tp>
      <tp t="s">
        <v/>
        <stp/>
        <stp>ContractData</stp>
        <stp>NTQX8</stp>
        <stp>Ask</stp>
        <stp/>
        <stp>T</stp>
        <tr r="O8" s="2"/>
        <tr r="T7" s="6"/>
      </tp>
      <tp t="s">
        <v/>
        <stp/>
        <stp>ContractData</stp>
        <stp>NTQF9</stp>
        <stp>Ask</stp>
        <stp/>
        <stp>T</stp>
        <tr r="T9" s="6"/>
      </tp>
      <tp t="s">
        <v/>
        <stp/>
        <stp>ContractData</stp>
        <stp>NTQG9</stp>
        <stp>Ask</stp>
        <stp/>
        <stp>T</stp>
        <tr r="T10" s="6"/>
      </tp>
      <tp>
        <v>70.38</v>
        <stp/>
        <stp>ContractData</stp>
        <stp>NTQN8</stp>
        <stp>Ask</stp>
        <stp/>
        <stp>T</stp>
        <tr r="K8" s="2"/>
        <tr r="K8" s="2"/>
        <tr r="T3" s="6"/>
      </tp>
      <tp>
        <v>70.5</v>
        <stp/>
        <stp>ContractData</stp>
        <stp>NTQM8</stp>
        <stp>Ask</stp>
        <stp/>
        <stp>T</stp>
        <tr r="J8" s="2"/>
        <tr r="J8" s="2"/>
        <tr r="D7" s="2"/>
        <tr r="T2" s="6"/>
      </tp>
      <tp>
        <v>70.48</v>
        <stp/>
        <stp>ContractData</stp>
        <stp>NTQM8</stp>
        <stp>Bid</stp>
        <stp/>
        <stp>T</stp>
        <tr r="D9" s="2"/>
        <tr r="J9" s="2"/>
        <tr r="J9" s="2"/>
        <tr r="S2" s="6"/>
      </tp>
      <tp>
        <v>70.350000000000009</v>
        <stp/>
        <stp>ContractData</stp>
        <stp>NTQN8</stp>
        <stp>Bid</stp>
        <stp/>
        <stp>T</stp>
        <tr r="K9" s="2"/>
        <tr r="K9" s="2"/>
        <tr r="S3" s="6"/>
      </tp>
      <tp t="s">
        <v/>
        <stp/>
        <stp>ContractData</stp>
        <stp>NTQF9</stp>
        <stp>Bid</stp>
        <stp/>
        <stp>T</stp>
        <tr r="S9" s="6"/>
      </tp>
      <tp t="s">
        <v/>
        <stp/>
        <stp>ContractData</stp>
        <stp>NTQG9</stp>
        <stp>Bid</stp>
        <stp/>
        <stp>T</stp>
        <tr r="S10" s="6"/>
      </tp>
      <tp t="s">
        <v/>
        <stp/>
        <stp>ContractData</stp>
        <stp>NTQX8</stp>
        <stp>Bid</stp>
        <stp/>
        <stp>T</stp>
        <tr r="O9" s="2"/>
        <tr r="S7" s="6"/>
      </tp>
      <tp>
        <v>67.760000000000005</v>
        <stp/>
        <stp>ContractData</stp>
        <stp>NTQZ8</stp>
        <stp>Bid</stp>
        <stp/>
        <stp>T</stp>
        <tr r="P9" s="2"/>
        <tr r="P9" s="2"/>
        <tr r="S8" s="6"/>
      </tp>
      <tp>
        <v>69.94</v>
        <stp/>
        <stp>ContractData</stp>
        <stp>NTQQ8</stp>
        <stp>Bid</stp>
        <stp/>
        <stp>T</stp>
        <tr r="L9" s="2"/>
        <tr r="L9" s="2"/>
        <tr r="S4" s="6"/>
      </tp>
      <tp>
        <v>69.400000000000006</v>
        <stp/>
        <stp>ContractData</stp>
        <stp>NTQU8</stp>
        <stp>Bid</stp>
        <stp/>
        <stp>T</stp>
        <tr r="M9" s="2"/>
        <tr r="M9" s="2"/>
        <tr r="S5" s="6"/>
      </tp>
      <tp>
        <v>68.81</v>
        <stp/>
        <stp>ContractData</stp>
        <stp>NTQV8</stp>
        <stp>Bid</stp>
        <stp/>
        <stp>T</stp>
        <tr r="N9" s="2"/>
        <tr r="N9" s="2"/>
        <tr r="S6" s="6"/>
      </tp>
      <tp>
        <v>0.55000000000000004</v>
        <stp/>
        <stp>ContractData</stp>
        <stp>BFQS1Q8</stp>
        <stp>Y_Settlement</stp>
        <tr r="G48" s="2"/>
      </tp>
      <tp>
        <v>56</v>
        <stp/>
        <stp>ContractData</stp>
        <stp>NTQS1N</stp>
        <stp>T_CVol</stp>
        <stp/>
        <stp>T</stp>
        <tr r="AA49" s="2"/>
      </tp>
      <tp>
        <v>281</v>
        <stp/>
        <stp>ContractData</stp>
        <stp>NTQS1M</stp>
        <stp>T_CVol</stp>
        <stp/>
        <stp>T</stp>
        <tr r="AA48" s="2"/>
      </tp>
      <tp>
        <v>0.56000000000000005</v>
        <stp/>
        <stp>ContractData</stp>
        <stp>BFQS1U8</stp>
        <stp>Y_Settlement</stp>
        <tr r="G49" s="2"/>
      </tp>
      <tp>
        <v>85</v>
        <stp/>
        <stp>ContractData</stp>
        <stp>BFQS1X</stp>
        <stp>T_CVol</stp>
        <stp/>
        <stp>T</stp>
        <tr r="AD52" s="2"/>
      </tp>
      <tp>
        <v>0.46</v>
        <stp/>
        <stp>ContractData</stp>
        <stp>BFQS1V8</stp>
        <stp>Y_Settlement</stp>
        <tr r="G50" s="2"/>
      </tp>
      <tp>
        <v>58</v>
        <stp/>
        <stp>ContractData</stp>
        <stp>BFQS1Z</stp>
        <stp>T_CVol</stp>
        <stp/>
        <stp>T</stp>
        <tr r="AD53" s="2"/>
      </tp>
      <tp>
        <v>5</v>
        <stp/>
        <stp>ContractData</stp>
        <stp>NTQS1V</stp>
        <stp>T_CVol</stp>
        <stp/>
        <stp>T</stp>
        <tr r="AA52" s="2"/>
      </tp>
      <tp>
        <v>0.53</v>
        <stp/>
        <stp>ContractData</stp>
        <stp>NTQS1X8</stp>
        <stp>Y_Settlement</stp>
        <tr r="G28" s="2"/>
      </tp>
      <tp>
        <v>0</v>
        <stp/>
        <stp>ContractData</stp>
        <stp>NTQS1U</stp>
        <stp>T_CVol</stp>
        <stp/>
        <stp>T</stp>
        <tr r="AA51" s="2"/>
      </tp>
      <tp>
        <v>157</v>
        <stp/>
        <stp>ContractData</stp>
        <stp>BFQS1F</stp>
        <stp>T_CVol</stp>
        <stp/>
        <stp>T</stp>
        <tr r="AD54" s="2"/>
      </tp>
      <tp>
        <v>75.16</v>
        <stp/>
        <stp>ContractData</stp>
        <stp>BFQN8</stp>
        <stp>Low</stp>
        <stp/>
        <stp>T</stp>
        <tr r="E37" s="2"/>
      </tp>
      <tp>
        <v>71.16</v>
        <stp/>
        <stp>ContractData</stp>
        <stp>BFQH9</stp>
        <stp>Low</stp>
        <stp/>
        <stp>T</stp>
        <tr r="E45" s="2"/>
      </tp>
      <tp>
        <v>72.09</v>
        <stp/>
        <stp>ContractData</stp>
        <stp>BFQF9</stp>
        <stp>Low</stp>
        <stp/>
        <stp>T</stp>
        <tr r="E43" s="2"/>
      </tp>
      <tp>
        <v>71.62</v>
        <stp/>
        <stp>ContractData</stp>
        <stp>BFQG9</stp>
        <stp>Low</stp>
        <stp/>
        <stp>T</stp>
        <tr r="E44" s="2"/>
      </tp>
      <tp>
        <v>72.55</v>
        <stp/>
        <stp>ContractData</stp>
        <stp>BFQZ8</stp>
        <stp>Low</stp>
        <stp/>
        <stp>T</stp>
        <tr r="E42" s="2"/>
      </tp>
      <tp>
        <v>73.27</v>
        <stp/>
        <stp>ContractData</stp>
        <stp>BFQX8</stp>
        <stp>Low</stp>
        <stp/>
        <stp>T</stp>
        <tr r="E41" s="2"/>
      </tp>
      <tp>
        <v>74.08</v>
        <stp/>
        <stp>ContractData</stp>
        <stp>BFQV8</stp>
        <stp>Low</stp>
        <stp/>
        <stp>T</stp>
        <tr r="E40" s="2"/>
      </tp>
      <tp>
        <v>74.08</v>
        <stp/>
        <stp>ContractData</stp>
        <stp>BFQU8</stp>
        <stp>Low</stp>
        <stp/>
        <stp>T</stp>
        <tr r="E39" s="2"/>
      </tp>
      <tp>
        <v>74.600000000000009</v>
        <stp/>
        <stp>ContractData</stp>
        <stp>BFQQ8</stp>
        <stp>Low</stp>
        <stp/>
        <stp>T</stp>
        <tr r="E38" s="2"/>
      </tp>
      <tp>
        <v>75.510000000000005</v>
        <stp/>
        <stp>ContractData</stp>
        <stp>BFQQ8</stp>
        <stp>Ask</stp>
        <stp/>
        <stp>T</stp>
        <tr r="R8" s="2"/>
        <tr r="R8" s="2"/>
        <tr r="T3" s="5"/>
      </tp>
      <tp>
        <v>74.47</v>
        <stp/>
        <stp>ContractData</stp>
        <stp>BFQV8</stp>
        <stp>Ask</stp>
        <stp/>
        <stp>T</stp>
        <tr r="T8" s="2"/>
        <tr r="T8" s="2"/>
        <tr r="T5" s="5"/>
      </tp>
      <tp>
        <v>75.02</v>
        <stp/>
        <stp>ContractData</stp>
        <stp>BFQU8</stp>
        <stp>Ask</stp>
        <stp/>
        <stp>T</stp>
        <tr r="S8" s="2"/>
        <tr r="S8" s="2"/>
        <tr r="T4" s="5"/>
      </tp>
      <tp t="s">
        <v/>
        <stp/>
        <stp>ContractData</stp>
        <stp>BFQZ8</stp>
        <stp>Ask</stp>
        <stp/>
        <stp>T</stp>
        <tr r="V8" s="2"/>
        <tr r="T7" s="5"/>
      </tp>
      <tp>
        <v>74</v>
        <stp/>
        <stp>ContractData</stp>
        <stp>BFQX8</stp>
        <stp>Ask</stp>
        <stp/>
        <stp>T</stp>
        <tr r="U8" s="2"/>
        <tr r="U8" s="2"/>
        <tr r="T6" s="5"/>
      </tp>
      <tp t="s">
        <v/>
        <stp/>
        <stp>ContractData</stp>
        <stp>BFQF9</stp>
        <stp>Ask</stp>
        <stp/>
        <stp>T</stp>
        <tr r="W8" s="2"/>
        <tr r="T8" s="5"/>
      </tp>
      <tp t="s">
        <v/>
        <stp/>
        <stp>ContractData</stp>
        <stp>BFQG9</stp>
        <stp>Ask</stp>
        <stp/>
        <stp>T</stp>
        <tr r="T9" s="5"/>
      </tp>
      <tp t="s">
        <v/>
        <stp/>
        <stp>ContractData</stp>
        <stp>BFQH9</stp>
        <stp>Ask</stp>
        <stp/>
        <stp>T</stp>
        <tr r="T10" s="5"/>
      </tp>
      <tp>
        <v>75.86</v>
        <stp/>
        <stp>ContractData</stp>
        <stp>BFQN8</stp>
        <stp>Ask</stp>
        <stp/>
        <stp>T</stp>
        <tr r="Q8" s="2"/>
        <tr r="Q8" s="2"/>
        <tr r="D32" s="2"/>
        <tr r="T2" s="5"/>
      </tp>
      <tp t="s">
        <v/>
        <stp/>
        <stp>ContractData</stp>
        <stp>BFQH9</stp>
        <stp>Bid</stp>
        <stp/>
        <stp>T</stp>
        <tr r="S10" s="5"/>
      </tp>
      <tp>
        <v>75.84</v>
        <stp/>
        <stp>ContractData</stp>
        <stp>BFQN8</stp>
        <stp>Bid</stp>
        <stp/>
        <stp>T</stp>
        <tr r="Q9" s="2"/>
        <tr r="Q9" s="2"/>
        <tr r="D34" s="2"/>
        <tr r="S2" s="5"/>
      </tp>
      <tp t="s">
        <v/>
        <stp/>
        <stp>ContractData</stp>
        <stp>BFQF9</stp>
        <stp>Bid</stp>
        <stp/>
        <stp>T</stp>
        <tr r="W9" s="2"/>
        <tr r="S8" s="5"/>
      </tp>
      <tp t="s">
        <v/>
        <stp/>
        <stp>ContractData</stp>
        <stp>BFQG9</stp>
        <stp>Bid</stp>
        <stp/>
        <stp>T</stp>
        <tr r="S9" s="5"/>
      </tp>
      <tp>
        <v>73.87</v>
        <stp/>
        <stp>ContractData</stp>
        <stp>BFQX8</stp>
        <stp>Bid</stp>
        <stp/>
        <stp>T</stp>
        <tr r="U9" s="2"/>
        <tr r="U9" s="2"/>
        <tr r="S6" s="5"/>
      </tp>
      <tp t="s">
        <v/>
        <stp/>
        <stp>ContractData</stp>
        <stp>BFQZ8</stp>
        <stp>Bid</stp>
        <stp/>
        <stp>T</stp>
        <tr r="V9" s="2"/>
        <tr r="S7" s="5"/>
      </tp>
      <tp>
        <v>75.48</v>
        <stp/>
        <stp>ContractData</stp>
        <stp>BFQQ8</stp>
        <stp>Bid</stp>
        <stp/>
        <stp>T</stp>
        <tr r="R9" s="2"/>
        <tr r="R9" s="2"/>
        <tr r="S3" s="5"/>
      </tp>
      <tp>
        <v>74.91</v>
        <stp/>
        <stp>ContractData</stp>
        <stp>BFQU8</stp>
        <stp>Bid</stp>
        <stp/>
        <stp>T</stp>
        <tr r="S9" s="2"/>
        <tr r="S9" s="2"/>
        <tr r="S4" s="5"/>
      </tp>
      <tp>
        <v>74.36</v>
        <stp/>
        <stp>ContractData</stp>
        <stp>BFQV8</stp>
        <stp>Bid</stp>
        <stp/>
        <stp>T</stp>
        <tr r="T9" s="2"/>
        <tr r="T9" s="2"/>
        <tr r="S5" s="5"/>
      </tp>
      <tp>
        <v>0.34</v>
        <stp/>
        <stp>ContractData</stp>
        <stp>BFQS1N8</stp>
        <stp>Y_Settlement</stp>
        <tr r="G47" s="2"/>
      </tp>
      <tp>
        <v>13</v>
        <stp/>
        <stp>ContractData</stp>
        <stp>NTQS1Q</stp>
        <stp>T_CVol</stp>
        <stp/>
        <stp>T</stp>
        <tr r="AA50" s="2"/>
      </tp>
      <tp>
        <v>0.54</v>
        <stp/>
        <stp>ContractData</stp>
        <stp>NTQS1Q8</stp>
        <stp>Y_Settlement</stp>
        <tr r="G25" s="2"/>
      </tp>
      <tp>
        <v>30</v>
        <stp/>
        <stp>ContractData</stp>
        <stp>BFQS1N</stp>
        <stp>T_CVol</stp>
        <stp/>
        <stp>T</stp>
        <tr r="AD48" s="2"/>
      </tp>
      <tp>
        <v>0.53</v>
        <stp/>
        <stp>ContractData</stp>
        <stp>NTQS1V8</stp>
        <stp>Y_Settlement</stp>
        <tr r="G27" s="2"/>
      </tp>
      <tp>
        <v>5</v>
        <stp/>
        <stp>ContractData</stp>
        <stp>NTQS1Z</stp>
        <stp>T_CVol</stp>
        <stp/>
        <stp>T</stp>
        <tr r="AA54" s="2"/>
      </tp>
      <tp>
        <v>7</v>
        <stp/>
        <stp>ContractData</stp>
        <stp>NTQM8</stp>
        <stp>MT_LastAskVolume</stp>
        <stp/>
        <stp>T</stp>
        <tr r="C7" s="2"/>
      </tp>
      <tp>
        <v>7</v>
        <stp/>
        <stp>ContractData</stp>
        <stp>BFQN8</stp>
        <stp>MT_LastAskVolume</stp>
        <stp/>
        <stp>T</stp>
        <tr r="C32" s="2"/>
      </tp>
      <tp>
        <v>0.56999999999999995</v>
        <stp/>
        <stp>ContractData</stp>
        <stp>NTQS1U8</stp>
        <stp>Y_Settlement</stp>
        <tr r="G26" s="2"/>
      </tp>
      <tp>
        <v>19</v>
        <stp/>
        <stp>ContractData</stp>
        <stp>NTQS1X</stp>
        <stp>T_CVol</stp>
        <stp/>
        <stp>T</stp>
        <tr r="AA53" s="2"/>
      </tp>
      <tp t="s">
        <v>BFQS1Z8</v>
        <stp/>
        <stp>ContractData</stp>
        <stp>BFQS1Z</stp>
        <stp>Symbol</stp>
        <stp/>
        <stp>T</stp>
        <tr r="W11" s="2"/>
      </tp>
      <tp>
        <v>0.54</v>
        <stp/>
        <stp>ContractData</stp>
        <stp>NTQS1X</stp>
        <stp>LastTradeToday</stp>
        <stp/>
        <stp>T</stp>
        <tr r="W7" s="6"/>
        <tr r="X7" s="6"/>
      </tp>
      <tp t="s">
        <v>BFQS1X8</v>
        <stp/>
        <stp>ContractData</stp>
        <stp>BFQS1X</stp>
        <stp>Symbol</stp>
        <stp/>
        <stp>T</stp>
        <tr r="V11" s="2"/>
      </tp>
      <tp>
        <v>0.47000000000000003</v>
        <stp/>
        <stp>ContractData</stp>
        <stp>BFQS1H</stp>
        <stp>LastTradeToday</stp>
        <stp/>
        <stp>T</stp>
        <tr r="W10" s="5"/>
        <tr r="X10" s="5"/>
      </tp>
      <tp>
        <v>0.56000000000000005</v>
        <stp/>
        <stp>ContractData</stp>
        <stp>NTQS1Z</stp>
        <stp>LastTradeToday</stp>
        <stp/>
        <stp>T</stp>
        <tr r="X8" s="6"/>
        <tr r="W8" s="6"/>
      </tp>
      <tp t="s">
        <v>NTQS1M8</v>
        <stp/>
        <stp>ContractData</stp>
        <stp>NTQS1M</stp>
        <stp>Symbol</stp>
        <stp/>
        <stp>T</stp>
        <tr r="K11" s="2"/>
      </tp>
      <tp>
        <v>0.36</v>
        <stp/>
        <stp>ContractData</stp>
        <stp>BFQS1N</stp>
        <stp>LastTradeToday</stp>
        <stp/>
        <stp>T</stp>
        <tr r="W2" s="5"/>
        <tr r="X2" s="5"/>
      </tp>
      <tp t="s">
        <v>NTQS1N8</v>
        <stp/>
        <stp>ContractData</stp>
        <stp>NTQS1N</stp>
        <stp>Symbol</stp>
        <stp/>
        <stp>T</stp>
        <tr r="L11" s="2"/>
      </tp>
      <tp>
        <v>0.54</v>
        <stp/>
        <stp>ContractData</stp>
        <stp>NTQS1X8</stp>
        <stp>Bid</stp>
        <stp/>
        <stp>T</stp>
        <tr r="P14" s="2"/>
        <tr r="P14" s="2"/>
      </tp>
      <tp>
        <v>0.53</v>
        <stp/>
        <stp>ContractData</stp>
        <stp>NTQS1Q8</stp>
        <stp>Bid</stp>
        <stp/>
        <stp>T</stp>
        <tr r="M14" s="2"/>
        <tr r="M14" s="2"/>
      </tp>
      <tp>
        <v>0.57000000000000006</v>
        <stp/>
        <stp>ContractData</stp>
        <stp>NTQS1U8</stp>
        <stp>Bid</stp>
        <stp/>
        <stp>T</stp>
        <tr r="N14" s="2"/>
        <tr r="N14" s="2"/>
      </tp>
      <tp>
        <v>0.54</v>
        <stp/>
        <stp>ContractData</stp>
        <stp>NTQS1V8</stp>
        <stp>Bid</stp>
        <stp/>
        <stp>T</stp>
        <tr r="O14" s="2"/>
        <tr r="O14" s="2"/>
      </tp>
      <tp>
        <v>0.12</v>
        <stp/>
        <stp>ContractData</stp>
        <stp>NTQS1M8</stp>
        <stp>Bid</stp>
        <stp/>
        <stp>T</stp>
        <tr r="K14" s="2"/>
        <tr r="K14" s="2"/>
      </tp>
      <tp>
        <v>0.37</v>
        <stp/>
        <stp>ContractData</stp>
        <stp>NTQS1N8</stp>
        <stp>Bid</stp>
        <stp/>
        <stp>T</stp>
        <tr r="L14" s="2"/>
        <tr r="L14" s="2"/>
      </tp>
      <tp>
        <v>0.36</v>
        <stp/>
        <stp>ContractData</stp>
        <stp>BFQS1N8</stp>
        <stp>Low</stp>
        <stp/>
        <stp>T</stp>
        <tr r="E47" s="2"/>
      </tp>
      <tp>
        <v>0.48</v>
        <stp/>
        <stp>ContractData</stp>
        <stp>BFQS1X8</stp>
        <stp>Low</stp>
        <stp/>
        <stp>T</stp>
        <tr r="E51" s="2"/>
      </tp>
      <tp>
        <v>0.46</v>
        <stp/>
        <stp>ContractData</stp>
        <stp>BFQS1Z8</stp>
        <stp>Low</stp>
        <stp/>
        <stp>T</stp>
        <tr r="E52" s="2"/>
      </tp>
      <tp>
        <v>0.54</v>
        <stp/>
        <stp>ContractData</stp>
        <stp>BFQS1U8</stp>
        <stp>Low</stp>
        <stp/>
        <stp>T</stp>
        <tr r="E49" s="2"/>
      </tp>
      <tp>
        <v>0.47000000000000003</v>
        <stp/>
        <stp>ContractData</stp>
        <stp>BFQS1V8</stp>
        <stp>Low</stp>
        <stp/>
        <stp>T</stp>
        <tr r="E50" s="2"/>
      </tp>
      <tp>
        <v>0.52</v>
        <stp/>
        <stp>ContractData</stp>
        <stp>BFQS1Q8</stp>
        <stp>Low</stp>
        <stp/>
        <stp>T</stp>
        <tr r="E48" s="2"/>
      </tp>
      <tp>
        <v>0.38</v>
        <stp/>
        <stp>ContractData</stp>
        <stp>NTQS1N8</stp>
        <stp>Ask</stp>
        <stp/>
        <stp>T</stp>
        <tr r="L13" s="2"/>
        <tr r="L13" s="2"/>
      </tp>
      <tp>
        <v>0.13</v>
        <stp/>
        <stp>ContractData</stp>
        <stp>NTQS1M8</stp>
        <stp>Ask</stp>
        <stp/>
        <stp>T</stp>
        <tr r="K13" s="2"/>
        <tr r="K13" s="2"/>
      </tp>
      <tp>
        <v>0.54</v>
        <stp/>
        <stp>ContractData</stp>
        <stp>NTQS1Q8</stp>
        <stp>Ask</stp>
        <stp/>
        <stp>T</stp>
        <tr r="M13" s="2"/>
        <tr r="M13" s="2"/>
      </tp>
      <tp>
        <v>0.56000000000000005</v>
        <stp/>
        <stp>ContractData</stp>
        <stp>NTQS1V8</stp>
        <stp>Ask</stp>
        <stp/>
        <stp>T</stp>
        <tr r="O13" s="2"/>
        <tr r="O13" s="2"/>
      </tp>
      <tp>
        <v>0.59</v>
        <stp/>
        <stp>ContractData</stp>
        <stp>NTQS1U8</stp>
        <stp>Ask</stp>
        <stp/>
        <stp>T</stp>
        <tr r="N13" s="2"/>
        <tr r="N13" s="2"/>
      </tp>
      <tp>
        <v>0.55000000000000004</v>
        <stp/>
        <stp>ContractData</stp>
        <stp>NTQS1X8</stp>
        <stp>Ask</stp>
        <stp/>
        <stp>T</stp>
        <tr r="P13" s="2"/>
        <tr r="P13" s="2"/>
      </tp>
      <tp>
        <v>0.35000000000000003</v>
        <stp/>
        <stp>ContractData</stp>
        <stp>BFQS1N8</stp>
        <stp>Bid</stp>
        <stp/>
        <stp>T</stp>
        <tr r="R14" s="2"/>
        <tr r="R14" s="2"/>
      </tp>
      <tp>
        <v>0.47000000000000003</v>
        <stp/>
        <stp>ContractData</stp>
        <stp>BFQS1Z8</stp>
        <stp>Bid</stp>
        <stp/>
        <stp>T</stp>
        <tr r="W14" s="2"/>
        <tr r="W14" s="2"/>
      </tp>
      <tp>
        <v>0.48</v>
        <stp/>
        <stp>ContractData</stp>
        <stp>BFQS1X8</stp>
        <stp>Bid</stp>
        <stp/>
        <stp>T</stp>
        <tr r="V14" s="2"/>
        <tr r="V14" s="2"/>
      </tp>
      <tp>
        <v>0.52</v>
        <stp/>
        <stp>ContractData</stp>
        <stp>BFQS1Q8</stp>
        <stp>Bid</stp>
        <stp/>
        <stp>T</stp>
        <tr r="S14" s="2"/>
        <tr r="S14" s="2"/>
      </tp>
      <tp>
        <v>0.47000000000000003</v>
        <stp/>
        <stp>ContractData</stp>
        <stp>BFQS1V8</stp>
        <stp>Bid</stp>
        <stp/>
        <stp>T</stp>
        <tr r="U14" s="2"/>
        <tr r="U14" s="2"/>
      </tp>
      <tp>
        <v>0.54</v>
        <stp/>
        <stp>ContractData</stp>
        <stp>BFQS1U8</stp>
        <stp>Bid</stp>
        <stp/>
        <stp>T</stp>
        <tr r="T14" s="2"/>
        <tr r="T14" s="2"/>
      </tp>
      <tp>
        <v>0.53</v>
        <stp/>
        <stp>ContractData</stp>
        <stp>NTQS1X8</stp>
        <stp>Low</stp>
        <stp/>
        <stp>T</stp>
        <tr r="E28" s="2"/>
      </tp>
      <tp>
        <v>0.55000000000000004</v>
        <stp/>
        <stp>ContractData</stp>
        <stp>NTQS1V8</stp>
        <stp>Low</stp>
        <stp/>
        <stp>T</stp>
        <tr r="E27" s="2"/>
      </tp>
      <tp t="s">
        <v/>
        <stp/>
        <stp>ContractData</stp>
        <stp>NTQS1U8</stp>
        <stp>Low</stp>
        <stp/>
        <stp>T</stp>
        <tr r="E26" s="2"/>
      </tp>
      <tp>
        <v>0.52</v>
        <stp/>
        <stp>ContractData</stp>
        <stp>NTQS1Q8</stp>
        <stp>Low</stp>
        <stp/>
        <stp>T</stp>
        <tr r="E25" s="2"/>
      </tp>
      <tp>
        <v>0.38</v>
        <stp/>
        <stp>ContractData</stp>
        <stp>NTQS1N8</stp>
        <stp>Low</stp>
        <stp/>
        <stp>T</stp>
        <tr r="E24" s="2"/>
      </tp>
      <tp>
        <v>0.12</v>
        <stp/>
        <stp>ContractData</stp>
        <stp>NTQS1M8</stp>
        <stp>Low</stp>
        <stp/>
        <stp>T</stp>
        <tr r="E23" s="2"/>
      </tp>
      <tp>
        <v>0.53</v>
        <stp/>
        <stp>ContractData</stp>
        <stp>BFQS1Q8</stp>
        <stp>Ask</stp>
        <stp/>
        <stp>T</stp>
        <tr r="S13" s="2"/>
        <tr r="S13" s="2"/>
      </tp>
      <tp>
        <v>0.55000000000000004</v>
        <stp/>
        <stp>ContractData</stp>
        <stp>BFQS1U8</stp>
        <stp>Ask</stp>
        <stp/>
        <stp>T</stp>
        <tr r="T13" s="2"/>
        <tr r="T13" s="2"/>
      </tp>
      <tp>
        <v>0.49</v>
        <stp/>
        <stp>ContractData</stp>
        <stp>BFQS1V8</stp>
        <stp>Ask</stp>
        <stp/>
        <stp>T</stp>
        <tr r="U13" s="2"/>
        <tr r="U13" s="2"/>
      </tp>
      <tp>
        <v>0.5</v>
        <stp/>
        <stp>ContractData</stp>
        <stp>BFQS1X8</stp>
        <stp>Ask</stp>
        <stp/>
        <stp>T</stp>
        <tr r="V13" s="2"/>
        <tr r="V13" s="2"/>
      </tp>
      <tp>
        <v>0.48</v>
        <stp/>
        <stp>ContractData</stp>
        <stp>BFQS1Z8</stp>
        <stp>Ask</stp>
        <stp/>
        <stp>T</stp>
        <tr r="W13" s="2"/>
        <tr r="W13" s="2"/>
      </tp>
      <tp>
        <v>0.36</v>
        <stp/>
        <stp>ContractData</stp>
        <stp>BFQS1N8</stp>
        <stp>Ask</stp>
        <stp/>
        <stp>T</stp>
        <tr r="R13" s="2"/>
        <tr r="R13" s="2"/>
      </tp>
      <tp>
        <v>0.52</v>
        <stp/>
        <stp>ContractData</stp>
        <stp>NTQS1Q</stp>
        <stp>LastTradeToday</stp>
        <stp/>
        <stp>T</stp>
        <tr r="X4" s="6"/>
        <tr r="W4" s="6"/>
      </tp>
      <tp t="s">
        <v>BFQS1Q8</v>
        <stp/>
        <stp>ContractData</stp>
        <stp>BFQS1Q</stp>
        <stp>Symbol</stp>
        <stp/>
        <stp>T</stp>
        <tr r="S11" s="2"/>
      </tp>
      <tp>
        <v>0.48</v>
        <stp/>
        <stp>ContractData</stp>
        <stp>BFQS1G</stp>
        <stp>LastTradeToday</stp>
        <stp/>
        <stp>T</stp>
        <tr r="W9" s="5"/>
        <tr r="X9" s="5"/>
      </tp>
      <tp t="s">
        <v/>
        <stp/>
        <stp>ContractData</stp>
        <stp>NTQS1U</stp>
        <stp>LastTradeToday</stp>
        <stp/>
        <stp>T</stp>
        <tr r="X5" s="6"/>
        <tr r="W5" s="6"/>
      </tp>
      <tp t="s">
        <v>BFQS1V8</v>
        <stp/>
        <stp>ContractData</stp>
        <stp>BFQS1V</stp>
        <stp>Symbol</stp>
        <stp/>
        <stp>T</stp>
        <tr r="U11" s="2"/>
      </tp>
      <tp>
        <v>0.48</v>
        <stp/>
        <stp>ContractData</stp>
        <stp>BFQS1F</stp>
        <stp>LastTradeToday</stp>
        <stp/>
        <stp>T</stp>
        <tr r="W8" s="5"/>
        <tr r="X8" s="5"/>
      </tp>
      <tp t="s">
        <v>BFQS1U8</v>
        <stp/>
        <stp>ContractData</stp>
        <stp>BFQS1U</stp>
        <stp>Symbol</stp>
        <stp/>
        <stp>T</stp>
        <tr r="T11" s="2"/>
      </tp>
      <tp>
        <v>0.38</v>
        <stp/>
        <stp>ContractData</stp>
        <stp>NTQS1N</stp>
        <stp>Ask</stp>
        <stp/>
        <stp>T</stp>
        <tr r="Z3" s="6"/>
      </tp>
      <tp>
        <v>0.13</v>
        <stp/>
        <stp>ContractData</stp>
        <stp>NTQS1M</stp>
        <stp>Ask</stp>
        <stp/>
        <stp>T</stp>
        <tr r="Z2" s="6"/>
      </tp>
      <tp>
        <v>0.63</v>
        <stp/>
        <stp>ContractData</stp>
        <stp>NTQS1G</stp>
        <stp>Ask</stp>
        <stp/>
        <stp>T</stp>
        <tr r="Z10" s="6"/>
      </tp>
      <tp>
        <v>0.64</v>
        <stp/>
        <stp>ContractData</stp>
        <stp>NTQS1F</stp>
        <stp>Ask</stp>
        <stp/>
        <stp>T</stp>
        <tr r="Z9" s="6"/>
      </tp>
      <tp>
        <v>0.57000000000000006</v>
        <stp/>
        <stp>ContractData</stp>
        <stp>NTQS1Z</stp>
        <stp>Ask</stp>
        <stp/>
        <stp>T</stp>
        <tr r="Z8" s="6"/>
      </tp>
      <tp>
        <v>0.55000000000000004</v>
        <stp/>
        <stp>ContractData</stp>
        <stp>NTQS1X</stp>
        <stp>Ask</stp>
        <stp/>
        <stp>T</stp>
        <tr r="Z7" s="6"/>
      </tp>
      <tp>
        <v>0.56000000000000005</v>
        <stp/>
        <stp>ContractData</stp>
        <stp>NTQS1V</stp>
        <stp>Ask</stp>
        <stp/>
        <stp>T</stp>
        <tr r="Z6" s="6"/>
      </tp>
      <tp>
        <v>0.59</v>
        <stp/>
        <stp>ContractData</stp>
        <stp>NTQS1U</stp>
        <stp>Ask</stp>
        <stp/>
        <stp>T</stp>
        <tr r="Z5" s="6"/>
      </tp>
      <tp>
        <v>0.54</v>
        <stp/>
        <stp>ContractData</stp>
        <stp>NTQS1Q</stp>
        <stp>Ask</stp>
        <stp/>
        <stp>T</stp>
        <tr r="Z4" s="6"/>
      </tp>
      <tp>
        <v>0.5</v>
        <stp/>
        <stp>ContractData</stp>
        <stp>BFQS1X</stp>
        <stp>Ask</stp>
        <stp/>
        <stp>T</stp>
        <tr r="Z6" s="5"/>
      </tp>
      <tp>
        <v>0.48</v>
        <stp/>
        <stp>ContractData</stp>
        <stp>BFQS1Z</stp>
        <stp>Ask</stp>
        <stp/>
        <stp>T</stp>
        <tr r="Z7" s="5"/>
      </tp>
      <tp>
        <v>0.55000000000000004</v>
        <stp/>
        <stp>ContractData</stp>
        <stp>BFQS1U</stp>
        <stp>Ask</stp>
        <stp/>
        <stp>T</stp>
        <tr r="Z4" s="5"/>
      </tp>
      <tp>
        <v>0.49</v>
        <stp/>
        <stp>ContractData</stp>
        <stp>BFQS1V</stp>
        <stp>Ask</stp>
        <stp/>
        <stp>T</stp>
        <tr r="Z5" s="5"/>
      </tp>
      <tp>
        <v>0.53</v>
        <stp/>
        <stp>ContractData</stp>
        <stp>BFQS1Q</stp>
        <stp>Ask</stp>
        <stp/>
        <stp>T</stp>
        <tr r="Z3" s="5"/>
      </tp>
      <tp>
        <v>0.36</v>
        <stp/>
        <stp>ContractData</stp>
        <stp>BFQS1N</stp>
        <stp>Ask</stp>
        <stp/>
        <stp>T</stp>
        <tr r="Z2" s="5"/>
      </tp>
      <tp>
        <v>0.48</v>
        <stp/>
        <stp>ContractData</stp>
        <stp>BFQS1H</stp>
        <stp>Ask</stp>
        <stp/>
        <stp>T</stp>
        <tr r="Z10" s="5"/>
      </tp>
      <tp>
        <v>0.49</v>
        <stp/>
        <stp>ContractData</stp>
        <stp>BFQS1G</stp>
        <stp>Ask</stp>
        <stp/>
        <stp>T</stp>
        <tr r="Z9" s="5"/>
      </tp>
      <tp>
        <v>0.5</v>
        <stp/>
        <stp>ContractData</stp>
        <stp>BFQS1F</stp>
        <stp>Ask</stp>
        <stp/>
        <stp>T</stp>
        <tr r="Z8" s="5"/>
      </tp>
      <tp>
        <v>0.52</v>
        <stp/>
        <stp>ContractData</stp>
        <stp>BFQS1Q</stp>
        <stp>Bid</stp>
        <stp/>
        <stp>T</stp>
        <tr r="Y3" s="5"/>
      </tp>
      <tp>
        <v>0.47000000000000003</v>
        <stp/>
        <stp>ContractData</stp>
        <stp>BFQS1V</stp>
        <stp>Bid</stp>
        <stp/>
        <stp>T</stp>
        <tr r="Y5" s="5"/>
      </tp>
      <tp>
        <v>0.54</v>
        <stp/>
        <stp>ContractData</stp>
        <stp>BFQS1U</stp>
        <stp>Bid</stp>
        <stp/>
        <stp>T</stp>
        <tr r="Y4" s="5"/>
      </tp>
      <tp>
        <v>0.47000000000000003</v>
        <stp/>
        <stp>ContractData</stp>
        <stp>BFQS1Z</stp>
        <stp>Bid</stp>
        <stp/>
        <stp>T</stp>
        <tr r="Y7" s="5"/>
      </tp>
      <tp>
        <v>0.48</v>
        <stp/>
        <stp>ContractData</stp>
        <stp>BFQS1X</stp>
        <stp>Bid</stp>
        <stp/>
        <stp>T</stp>
        <tr r="Y6" s="5"/>
      </tp>
      <tp>
        <v>0.48</v>
        <stp/>
        <stp>ContractData</stp>
        <stp>BFQS1F</stp>
        <stp>Bid</stp>
        <stp/>
        <stp>T</stp>
        <tr r="Y8" s="5"/>
      </tp>
      <tp>
        <v>0.48</v>
        <stp/>
        <stp>ContractData</stp>
        <stp>BFQS1G</stp>
        <stp>Bid</stp>
        <stp/>
        <stp>T</stp>
        <tr r="Y9" s="5"/>
      </tp>
      <tp>
        <v>0.47000000000000003</v>
        <stp/>
        <stp>ContractData</stp>
        <stp>BFQS1H</stp>
        <stp>Bid</stp>
        <stp/>
        <stp>T</stp>
        <tr r="Y10" s="5"/>
      </tp>
      <tp>
        <v>0.35000000000000003</v>
        <stp/>
        <stp>ContractData</stp>
        <stp>BFQS1N</stp>
        <stp>Bid</stp>
        <stp/>
        <stp>T</stp>
        <tr r="Y2" s="5"/>
      </tp>
      <tp>
        <v>0.63</v>
        <stp/>
        <stp>ContractData</stp>
        <stp>NTQS1F</stp>
        <stp>Bid</stp>
        <stp/>
        <stp>T</stp>
        <tr r="Y9" s="6"/>
      </tp>
      <tp>
        <v>0.62</v>
        <stp/>
        <stp>ContractData</stp>
        <stp>NTQS1G</stp>
        <stp>Bid</stp>
        <stp/>
        <stp>T</stp>
        <tr r="Y10" s="6"/>
      </tp>
      <tp>
        <v>0.12</v>
        <stp/>
        <stp>ContractData</stp>
        <stp>NTQS1M</stp>
        <stp>Bid</stp>
        <stp/>
        <stp>T</stp>
        <tr r="Y2" s="6"/>
      </tp>
      <tp>
        <v>0.37</v>
        <stp/>
        <stp>ContractData</stp>
        <stp>NTQS1N</stp>
        <stp>Bid</stp>
        <stp/>
        <stp>T</stp>
        <tr r="Y3" s="6"/>
      </tp>
      <tp>
        <v>0.53</v>
        <stp/>
        <stp>ContractData</stp>
        <stp>NTQS1Q</stp>
        <stp>Bid</stp>
        <stp/>
        <stp>T</stp>
        <tr r="Y4" s="6"/>
      </tp>
      <tp>
        <v>0.57000000000000006</v>
        <stp/>
        <stp>ContractData</stp>
        <stp>NTQS1U</stp>
        <stp>Bid</stp>
        <stp/>
        <stp>T</stp>
        <tr r="Y5" s="6"/>
      </tp>
      <tp>
        <v>0.54</v>
        <stp/>
        <stp>ContractData</stp>
        <stp>NTQS1V</stp>
        <stp>Bid</stp>
        <stp/>
        <stp>T</stp>
        <tr r="Y6" s="6"/>
      </tp>
      <tp>
        <v>0.54</v>
        <stp/>
        <stp>ContractData</stp>
        <stp>NTQS1X</stp>
        <stp>Bid</stp>
        <stp/>
        <stp>T</stp>
        <tr r="Y7" s="6"/>
      </tp>
      <tp>
        <v>0.56000000000000005</v>
        <stp/>
        <stp>ContractData</stp>
        <stp>NTQS1Z</stp>
        <stp>Bid</stp>
        <stp/>
        <stp>T</stp>
        <tr r="Y8" s="6"/>
      </tp>
      <tp>
        <v>0.55000000000000004</v>
        <stp/>
        <stp>ContractData</stp>
        <stp>NTQS1V</stp>
        <stp>LastTradeToday</stp>
        <stp/>
        <stp>T</stp>
        <tr r="X6" s="6"/>
        <tr r="W6" s="6"/>
      </tp>
      <tp t="s">
        <v>NTQS1X8</v>
        <stp/>
        <stp>ContractData</stp>
        <stp>NTQS1X</stp>
        <stp>Symbol</stp>
        <stp/>
        <stp>T</stp>
        <tr r="P11" s="2"/>
      </tp>
      <tp>
        <v>0.48</v>
        <stp/>
        <stp>ContractData</stp>
        <stp>BFQS1Z</stp>
        <stp>LastTradeToday</stp>
        <stp/>
        <stp>T</stp>
        <tr r="W7" s="5"/>
        <tr r="X7" s="5"/>
      </tp>
      <tp>
        <v>0.48</v>
        <stp/>
        <stp>ContractData</stp>
        <stp>BFQS1X</stp>
        <stp>LastTradeToday</stp>
        <stp/>
        <stp>T</stp>
        <tr r="W6" s="5"/>
        <tr r="X6" s="5"/>
      </tp>
      <tp>
        <v>0.13</v>
        <stp/>
        <stp>ContractData</stp>
        <stp>NTQS1M</stp>
        <stp>LastTradeToday</stp>
        <stp/>
        <stp>T</stp>
        <tr r="W2" s="6"/>
        <tr r="X2" s="6"/>
      </tp>
      <tp t="s">
        <v>BFQS1N8</v>
        <stp/>
        <stp>ContractData</stp>
        <stp>BFQS1N</stp>
        <stp>Symbol</stp>
        <stp/>
        <stp>T</stp>
        <tr r="R11" s="2"/>
      </tp>
      <tp>
        <v>0.38</v>
        <stp/>
        <stp>ContractData</stp>
        <stp>NTQS1N</stp>
        <stp>LastTradeToday</stp>
        <stp/>
        <stp>T</stp>
        <tr r="W3" s="6"/>
        <tr r="X3" s="6"/>
      </tp>
      <tp t="s">
        <v>NTQS1Q8</v>
        <stp/>
        <stp>ContractData</stp>
        <stp>NTQS1Q</stp>
        <stp>Symbol</stp>
        <stp/>
        <stp>T</stp>
        <tr r="M11" s="2"/>
      </tp>
      <tp>
        <v>0.52</v>
        <stp/>
        <stp>ContractData</stp>
        <stp>BFQS1Q</stp>
        <stp>LastTradeToday</stp>
        <stp/>
        <stp>T</stp>
        <tr r="W3" s="5"/>
        <tr r="X3" s="5"/>
      </tp>
      <tp t="s">
        <v>NTQS1U8</v>
        <stp/>
        <stp>ContractData</stp>
        <stp>NTQS1U</stp>
        <stp>Symbol</stp>
        <stp/>
        <stp>T</stp>
        <tr r="N11" s="2"/>
      </tp>
      <tp>
        <v>0.47000000000000003</v>
        <stp/>
        <stp>ContractData</stp>
        <stp>BFQS1V</stp>
        <stp>LastTradeToday</stp>
        <stp/>
        <stp>T</stp>
        <tr r="W5" s="5"/>
        <tr r="X5" s="5"/>
      </tp>
      <tp>
        <v>0.54</v>
        <stp/>
        <stp>ContractData</stp>
        <stp>BFQS1U</stp>
        <stp>LastTradeToday</stp>
        <stp/>
        <stp>T</stp>
        <tr r="X4" s="5"/>
        <tr r="W4" s="5"/>
      </tp>
      <tp>
        <v>0.62</v>
        <stp/>
        <stp>ContractData</stp>
        <stp>NTQS1G</stp>
        <stp>LastTradeToday</stp>
        <stp/>
        <stp>T</stp>
        <tr r="W10" s="6"/>
        <tr r="X10" s="6"/>
      </tp>
      <tp t="s">
        <v>NTQS1V8</v>
        <stp/>
        <stp>ContractData</stp>
        <stp>NTQS1V</stp>
        <stp>Symbol</stp>
        <stp/>
        <stp>T</stp>
        <tr r="O11" s="2"/>
      </tp>
      <tp>
        <v>0.63</v>
        <stp/>
        <stp>ContractData</stp>
        <stp>NTQS1F</stp>
        <stp>LastTradeToday</stp>
        <stp/>
        <stp>T</stp>
        <tr r="X9" s="6"/>
        <tr r="W9" s="6"/>
      </tp>
      <tp t="s">
        <v>NTQZ8</v>
        <stp/>
        <stp>ContractData</stp>
        <stp>NTQ</stp>
        <stp>Symbol</stp>
        <stp/>
        <stp>T</stp>
        <tr r="P30" s="6"/>
      </tp>
      <tp t="s">
        <v>BFQH9</v>
        <stp/>
        <stp>ContractData</stp>
        <stp>BFQ??9</stp>
        <stp>Symbol</stp>
        <stp/>
        <stp>T</stp>
        <tr r="Q10" s="5"/>
      </tp>
      <tp t="s">
        <v>BFQG9</v>
        <stp/>
        <stp>ContractData</stp>
        <stp>BFQ??8</stp>
        <stp>Symbol</stp>
        <stp/>
        <stp>T</stp>
        <tr r="Q9" s="5"/>
      </tp>
      <tp t="s">
        <v>NTQZ8</v>
        <stp/>
        <stp>ContractData</stp>
        <stp>NTQ?</stp>
        <stp>Symbol</stp>
        <tr r="Q33" s="6"/>
      </tp>
      <tp t="s">
        <v>BFQU8</v>
        <stp/>
        <stp>ContractData</stp>
        <stp>BFQ??3</stp>
        <stp>Symbol</stp>
        <stp/>
        <stp>T</stp>
        <tr r="Q4" s="5"/>
      </tp>
      <tp t="s">
        <v>NTQS1M8</v>
        <stp/>
        <stp>ContractData</stp>
        <stp>NTQS1M</stp>
        <stp>Symbol</stp>
        <tr r="A23" s="2"/>
      </tp>
      <tp t="s">
        <v>NTQS1N8</v>
        <stp/>
        <stp>ContractData</stp>
        <stp>NTQS1N</stp>
        <stp>Symbol</stp>
        <tr r="A24" s="2"/>
      </tp>
      <tp t="s">
        <v>NTQS1X8</v>
        <stp/>
        <stp>ContractData</stp>
        <stp>NTQS1X</stp>
        <stp>Symbol</stp>
        <tr r="A28" s="2"/>
      </tp>
      <tp t="s">
        <v>NTQS1Q8</v>
        <stp/>
        <stp>ContractData</stp>
        <stp>NTQS1Q</stp>
        <stp>Symbol</stp>
        <tr r="A25" s="2"/>
      </tp>
      <tp t="s">
        <v>NTQS1U8</v>
        <stp/>
        <stp>ContractData</stp>
        <stp>NTQS1U</stp>
        <stp>Symbol</stp>
        <tr r="A26" s="2"/>
      </tp>
      <tp t="s">
        <v>NTQS1V8</v>
        <stp/>
        <stp>ContractData</stp>
        <stp>NTQS1V</stp>
        <stp>Symbol</stp>
        <tr r="A27" s="2"/>
      </tp>
      <tp t="s">
        <v>BFQS1Z8</v>
        <stp/>
        <stp>ContractData</stp>
        <stp>BFQS1Z</stp>
        <stp>Symbol</stp>
        <tr r="A52" s="2"/>
      </tp>
      <tp t="s">
        <v>BFQS1X8</v>
        <stp/>
        <stp>ContractData</stp>
        <stp>BFQS1X</stp>
        <stp>Symbol</stp>
        <tr r="A51" s="2"/>
      </tp>
      <tp t="s">
        <v>BFQS1Q8</v>
        <stp/>
        <stp>ContractData</stp>
        <stp>BFQS1Q</stp>
        <stp>Symbol</stp>
        <tr r="A48" s="2"/>
      </tp>
      <tp t="s">
        <v>BFQS1V8</v>
        <stp/>
        <stp>ContractData</stp>
        <stp>BFQS1V</stp>
        <stp>Symbol</stp>
        <tr r="A50" s="2"/>
      </tp>
      <tp t="s">
        <v>BFQS1U8</v>
        <stp/>
        <stp>ContractData</stp>
        <stp>BFQS1U</stp>
        <stp>Symbol</stp>
        <tr r="A49" s="2"/>
      </tp>
      <tp t="s">
        <v>BFQS1N8</v>
        <stp/>
        <stp>ContractData</stp>
        <stp>BFQS1N</stp>
        <stp>Symbol</stp>
        <tr r="A47" s="2"/>
      </tp>
      <tp t="s">
        <v>BFQQ8</v>
        <stp/>
        <stp>ContractData</stp>
        <stp>BFQ??2</stp>
        <stp>Symbol</stp>
        <stp/>
        <stp>T</stp>
        <tr r="Q3" s="5"/>
      </tp>
      <tp t="s">
        <v>BFQN8</v>
        <stp/>
        <stp>ContractData</stp>
        <stp>BFQ??1</stp>
        <stp>Symbol</stp>
        <stp/>
        <stp>T</stp>
        <tr r="Q2" s="5"/>
      </tp>
      <tp t="s">
        <v>BFQF9</v>
        <stp/>
        <stp>ContractData</stp>
        <stp>BFQ??7</stp>
        <stp>Symbol</stp>
        <stp/>
        <stp>T</stp>
        <tr r="Q8" s="5"/>
      </tp>
      <tp t="s">
        <v>BFQZ8</v>
        <stp/>
        <stp>ContractData</stp>
        <stp>BFQ??6</stp>
        <stp>Symbol</stp>
        <stp/>
        <stp>T</stp>
        <tr r="Q7" s="5"/>
      </tp>
      <tp t="s">
        <v>BFQX8</v>
        <stp/>
        <stp>ContractData</stp>
        <stp>BFQ??5</stp>
        <stp>Symbol</stp>
        <stp/>
        <stp>T</stp>
        <tr r="Q6" s="5"/>
      </tp>
      <tp t="s">
        <v>BFQV8</v>
        <stp/>
        <stp>ContractData</stp>
        <stp>BFQ??4</stp>
        <stp>Symbol</stp>
        <stp/>
        <stp>T</stp>
        <tr r="Q5" s="5"/>
      </tp>
      <tp>
        <v>0.36</v>
        <stp/>
        <stp>ContractData</stp>
        <stp>BFQS1N8</stp>
        <stp>Open</stp>
        <stp/>
        <stp>T</stp>
        <tr r="C47" s="2"/>
      </tp>
      <tp>
        <v>0.47000000000000003</v>
        <stp/>
        <stp>ContractData</stp>
        <stp>BFQS1V8</stp>
        <stp>Open</stp>
        <stp/>
        <stp>T</stp>
        <tr r="C50" s="2"/>
      </tp>
      <tp>
        <v>0.54</v>
        <stp/>
        <stp>ContractData</stp>
        <stp>BFQS1U8</stp>
        <stp>Open</stp>
        <stp/>
        <stp>T</stp>
        <tr r="C49" s="2"/>
      </tp>
      <tp>
        <v>0.52</v>
        <stp/>
        <stp>ContractData</stp>
        <stp>BFQS1Q8</stp>
        <stp>Open</stp>
        <stp/>
        <stp>T</stp>
        <tr r="C48" s="2"/>
      </tp>
      <tp>
        <v>0.46</v>
        <stp/>
        <stp>ContractData</stp>
        <stp>BFQS1Z8</stp>
        <stp>Open</stp>
        <stp/>
        <stp>T</stp>
        <tr r="C52" s="2"/>
      </tp>
      <tp>
        <v>0.48</v>
        <stp/>
        <stp>ContractData</stp>
        <stp>BFQS1X8</stp>
        <stp>Open</stp>
        <stp/>
        <stp>T</stp>
        <tr r="C51" s="2"/>
      </tp>
      <tp t="s">
        <v>NTQG9</v>
        <stp/>
        <stp>ContractData</stp>
        <stp>NTQ??9</stp>
        <stp>Symbol</stp>
        <stp/>
        <stp>T</stp>
        <tr r="Q10" s="6"/>
      </tp>
      <tp t="s">
        <v>NTQF9</v>
        <stp/>
        <stp>ContractData</stp>
        <stp>NTQ??8</stp>
        <stp>Symbol</stp>
        <stp/>
        <stp>T</stp>
        <tr r="Q9" s="6"/>
      </tp>
      <tp>
        <v>215</v>
        <stp/>
        <stp>ContractData</stp>
        <stp>BFQF9</stp>
        <stp>T_CVol</stp>
        <stp/>
        <stp>T</stp>
        <tr r="AD41" s="2"/>
        <tr r="I43" s="2"/>
        <tr r="I43" s="2"/>
      </tp>
      <tp>
        <v>215</v>
        <stp/>
        <stp>ContractData</stp>
        <stp>BFQG9</stp>
        <stp>T_CVol</stp>
        <stp/>
        <stp>T</stp>
        <tr r="AD42" s="2"/>
        <tr r="I44" s="2"/>
        <tr r="I44" s="2"/>
      </tp>
      <tp>
        <v>72</v>
        <stp/>
        <stp>ContractData</stp>
        <stp>BFQH9</stp>
        <stp>T_CVol</stp>
        <stp/>
        <stp>T</stp>
        <tr r="AD43" s="2"/>
        <tr r="I45" s="2"/>
        <tr r="I45" s="2"/>
      </tp>
      <tp>
        <v>161</v>
        <stp/>
        <stp>ContractData</stp>
        <stp>BFQN8</stp>
        <stp>T_CVol</stp>
        <stp/>
        <stp>T</stp>
        <tr r="AD35" s="2"/>
        <tr r="I37" s="2"/>
        <tr r="I37" s="2"/>
      </tp>
      <tp>
        <v>58</v>
        <stp/>
        <stp>ContractData</stp>
        <stp>BFQV8</stp>
        <stp>T_CVol</stp>
        <stp/>
        <stp>T</stp>
        <tr r="AD38" s="2"/>
        <tr r="I40" s="2"/>
        <tr r="I40" s="2"/>
      </tp>
      <tp>
        <v>71</v>
        <stp/>
        <stp>ContractData</stp>
        <stp>BFQU8</stp>
        <stp>T_CVol</stp>
        <stp/>
        <stp>T</stp>
        <tr r="AD37" s="2"/>
        <tr r="I39" s="2"/>
        <tr r="I39" s="2"/>
      </tp>
      <tp>
        <v>73</v>
        <stp/>
        <stp>ContractData</stp>
        <stp>BFQQ8</stp>
        <stp>T_CVol</stp>
        <stp/>
        <stp>T</stp>
        <tr r="AD36" s="2"/>
        <tr r="I38" s="2"/>
        <tr r="I38" s="2"/>
      </tp>
      <tp>
        <v>187</v>
        <stp/>
        <stp>ContractData</stp>
        <stp>BFQZ8</stp>
        <stp>T_CVol</stp>
        <stp/>
        <stp>T</stp>
        <tr r="AD40" s="2"/>
        <tr r="I42" s="2"/>
        <tr r="I42" s="2"/>
      </tp>
      <tp>
        <v>115</v>
        <stp/>
        <stp>ContractData</stp>
        <stp>BFQX8</stp>
        <stp>T_CVol</stp>
        <stp/>
        <stp>T</stp>
        <tr r="AD39" s="2"/>
        <tr r="I41" s="2"/>
        <tr r="I41" s="2"/>
      </tp>
      <tp>
        <v>30</v>
        <stp/>
        <stp>ContractData</stp>
        <stp>BFQS1N8</stp>
        <stp>T_CVol</stp>
        <stp/>
        <stp>T</stp>
        <tr r="I47" s="2"/>
        <tr r="I47" s="2"/>
      </tp>
      <tp>
        <v>28</v>
        <stp/>
        <stp>ContractData</stp>
        <stp>BFQS1U8</stp>
        <stp>T_CVol</stp>
        <stp/>
        <stp>T</stp>
        <tr r="I49" s="2"/>
        <tr r="I49" s="2"/>
      </tp>
      <tp>
        <v>30</v>
        <stp/>
        <stp>ContractData</stp>
        <stp>BFQS1V8</stp>
        <stp>T_CVol</stp>
        <stp/>
        <stp>T</stp>
        <tr r="I50" s="2"/>
        <tr r="I50" s="2"/>
      </tp>
      <tp>
        <v>43</v>
        <stp/>
        <stp>ContractData</stp>
        <stp>BFQS1Q8</stp>
        <stp>T_CVol</stp>
        <stp/>
        <stp>T</stp>
        <tr r="I48" s="2"/>
        <tr r="I48" s="2"/>
      </tp>
      <tp>
        <v>85</v>
        <stp/>
        <stp>ContractData</stp>
        <stp>BFQS1X8</stp>
        <stp>T_CVol</stp>
        <stp/>
        <stp>T</stp>
        <tr r="I51" s="2"/>
        <tr r="I51" s="2"/>
      </tp>
      <tp>
        <v>58</v>
        <stp/>
        <stp>ContractData</stp>
        <stp>BFQS1Z8</stp>
        <stp>T_CVol</stp>
        <stp/>
        <stp>T</stp>
        <tr r="I52" s="2"/>
        <tr r="I52" s="2"/>
      </tp>
      <tp>
        <v>5</v>
        <stp/>
        <stp>ContractData</stp>
        <stp>NTQS1V8</stp>
        <stp>T_CVol</stp>
        <stp/>
        <stp>T</stp>
        <tr r="I27" s="2"/>
        <tr r="I27" s="2"/>
      </tp>
      <tp>
        <v>0</v>
        <stp/>
        <stp>ContractData</stp>
        <stp>NTQS1U8</stp>
        <stp>T_CVol</stp>
        <stp/>
        <stp>T</stp>
        <tr r="I26" s="2"/>
      </tp>
      <tp>
        <v>13</v>
        <stp/>
        <stp>ContractData</stp>
        <stp>NTQS1Q8</stp>
        <stp>T_CVol</stp>
        <stp/>
        <stp>T</stp>
        <tr r="I25" s="2"/>
        <tr r="I25" s="2"/>
      </tp>
      <tp>
        <v>19</v>
        <stp/>
        <stp>ContractData</stp>
        <stp>NTQS1X8</stp>
        <stp>T_CVol</stp>
        <stp/>
        <stp>T</stp>
        <tr r="I28" s="2"/>
        <tr r="I28" s="2"/>
      </tp>
      <tp>
        <v>56</v>
        <stp/>
        <stp>ContractData</stp>
        <stp>NTQS1N8</stp>
        <stp>T_CVol</stp>
        <stp/>
        <stp>T</stp>
        <tr r="I24" s="2"/>
        <tr r="I24" s="2"/>
      </tp>
      <tp>
        <v>281</v>
        <stp/>
        <stp>ContractData</stp>
        <stp>NTQS1M8</stp>
        <stp>T_CVol</stp>
        <stp/>
        <stp>T</stp>
        <tr r="I23" s="2"/>
        <tr r="I23" s="2"/>
      </tp>
      <tp>
        <v>0.48</v>
        <stp/>
        <stp>ContractData</stp>
        <stp>BFQS1Z8</stp>
        <stp>High</stp>
        <stp/>
        <stp>T</stp>
        <tr r="D52" s="2"/>
      </tp>
      <tp>
        <v>0.49</v>
        <stp/>
        <stp>ContractData</stp>
        <stp>BFQS1X8</stp>
        <stp>High</stp>
        <stp/>
        <stp>T</stp>
        <tr r="D51" s="2"/>
      </tp>
      <tp>
        <v>0.47000000000000003</v>
        <stp/>
        <stp>ContractData</stp>
        <stp>BFQS1V8</stp>
        <stp>High</stp>
        <stp/>
        <stp>T</stp>
        <tr r="D50" s="2"/>
      </tp>
      <tp>
        <v>0.55000000000000004</v>
        <stp/>
        <stp>ContractData</stp>
        <stp>BFQS1U8</stp>
        <stp>High</stp>
        <stp/>
        <stp>T</stp>
        <tr r="D49" s="2"/>
      </tp>
      <tp>
        <v>0.54</v>
        <stp/>
        <stp>ContractData</stp>
        <stp>BFQS1Q8</stp>
        <stp>High</stp>
        <stp/>
        <stp>T</stp>
        <tr r="D48" s="2"/>
      </tp>
      <tp>
        <v>0.36</v>
        <stp/>
        <stp>ContractData</stp>
        <stp>BFQS1N8</stp>
        <stp>High</stp>
        <stp/>
        <stp>T</stp>
        <tr r="D47" s="2"/>
      </tp>
      <tp t="s">
        <v>NTQM8</v>
        <stp/>
        <stp>ContractData</stp>
        <stp>NTQ??1</stp>
        <stp>Symbol</stp>
        <stp/>
        <stp>T</stp>
        <tr r="Q2" s="6"/>
      </tp>
      <tp>
        <v>33</v>
        <stp/>
        <stp>ContractData</stp>
        <stp>NTQF9</stp>
        <stp>T_CVol</stp>
        <stp/>
        <stp>T</stp>
        <tr r="AA42" s="2"/>
        <tr r="I20" s="2"/>
        <tr r="I20" s="2"/>
      </tp>
      <tp>
        <v>37</v>
        <stp/>
        <stp>ContractData</stp>
        <stp>NTQG9</stp>
        <stp>T_CVol</stp>
        <stp/>
        <stp>T</stp>
        <tr r="AA43" s="2"/>
        <tr r="I21" s="2"/>
        <tr r="I21" s="2"/>
      </tp>
      <tp>
        <v>337</v>
        <stp/>
        <stp>ContractData</stp>
        <stp>NTQN8</stp>
        <stp>T_CVol</stp>
        <stp/>
        <stp>T</stp>
        <tr r="AA36" s="2"/>
        <tr r="I14" s="2"/>
        <tr r="I14" s="2"/>
      </tp>
      <tp>
        <v>589</v>
        <stp/>
        <stp>ContractData</stp>
        <stp>NTQM8</stp>
        <stp>T_CVol</stp>
        <stp/>
        <stp>T</stp>
        <tr r="AA35" s="2"/>
        <tr r="AA32" s="2"/>
        <tr r="I13" s="2"/>
        <tr r="I13" s="2"/>
      </tp>
      <tp>
        <v>5</v>
        <stp/>
        <stp>ContractData</stp>
        <stp>NTQV8</stp>
        <stp>T_CVol</stp>
        <stp/>
        <stp>T</stp>
        <tr r="AA39" s="2"/>
        <tr r="I17" s="2"/>
        <tr r="I17" s="2"/>
      </tp>
      <tp>
        <v>13</v>
        <stp/>
        <stp>ContractData</stp>
        <stp>NTQU8</stp>
        <stp>T_CVol</stp>
        <stp/>
        <stp>T</stp>
        <tr r="AA38" s="2"/>
        <tr r="I16" s="2"/>
        <tr r="I16" s="2"/>
      </tp>
      <tp>
        <v>69</v>
        <stp/>
        <stp>ContractData</stp>
        <stp>NTQQ8</stp>
        <stp>T_CVol</stp>
        <stp/>
        <stp>T</stp>
        <tr r="AA37" s="2"/>
        <tr r="I15" s="2"/>
        <tr r="I15" s="2"/>
      </tp>
      <tp>
        <v>77</v>
        <stp/>
        <stp>ContractData</stp>
        <stp>NTQZ8</stp>
        <stp>T_CVol</stp>
        <stp/>
        <stp>T</stp>
        <tr r="AA41" s="2"/>
        <tr r="I19" s="2"/>
        <tr r="I19" s="2"/>
      </tp>
      <tp>
        <v>24</v>
        <stp/>
        <stp>ContractData</stp>
        <stp>NTQX8</stp>
        <stp>T_CVol</stp>
        <stp/>
        <stp>T</stp>
        <tr r="AA40" s="2"/>
        <tr r="I18" s="2"/>
        <tr r="I18" s="2"/>
      </tp>
      <tp t="s">
        <v>NTQQ8</v>
        <stp/>
        <stp>ContractData</stp>
        <stp>NTQ??3</stp>
        <stp>Symbol</stp>
        <stp/>
        <stp>T</stp>
        <tr r="Q4" s="6"/>
      </tp>
      <tp>
        <v>0.17</v>
        <stp/>
        <stp>ContractData</stp>
        <stp>NTQS1M8</stp>
        <stp>High</stp>
        <stp/>
        <stp>T</stp>
        <tr r="D23" s="2"/>
      </tp>
      <tp>
        <v>0.42</v>
        <stp/>
        <stp>ContractData</stp>
        <stp>NTQS1N8</stp>
        <stp>High</stp>
        <stp/>
        <stp>T</stp>
        <tr r="D24" s="2"/>
      </tp>
      <tp>
        <v>0.55000000000000004</v>
        <stp/>
        <stp>ContractData</stp>
        <stp>NTQS1X8</stp>
        <stp>High</stp>
        <stp/>
        <stp>T</stp>
        <tr r="D28" s="2"/>
      </tp>
      <tp t="s">
        <v/>
        <stp/>
        <stp>ContractData</stp>
        <stp>NTQS1U8</stp>
        <stp>High</stp>
        <stp/>
        <stp>T</stp>
        <tr r="D26" s="2"/>
      </tp>
      <tp>
        <v>0.55000000000000004</v>
        <stp/>
        <stp>ContractData</stp>
        <stp>NTQS1V8</stp>
        <stp>High</stp>
        <stp/>
        <stp>T</stp>
        <tr r="D27" s="2"/>
      </tp>
      <tp>
        <v>0.54</v>
        <stp/>
        <stp>ContractData</stp>
        <stp>NTQS1Q8</stp>
        <stp>High</stp>
        <stp/>
        <stp>T</stp>
        <tr r="D25" s="2"/>
      </tp>
      <tp t="s">
        <v>NTQN8</v>
        <stp/>
        <stp>ContractData</stp>
        <stp>NTQ??2</stp>
        <stp>Symbol</stp>
        <stp/>
        <stp>T</stp>
        <tr r="G20" s="6"/>
        <tr r="Q3" s="6"/>
      </tp>
      <tp t="s">
        <v/>
        <stp/>
        <stp>ContractData</stp>
        <stp>NTQS1U8</stp>
        <stp>Open</stp>
        <stp/>
        <stp>T</stp>
        <tr r="C26" s="2"/>
      </tp>
      <tp>
        <v>0.55000000000000004</v>
        <stp/>
        <stp>ContractData</stp>
        <stp>NTQS1V8</stp>
        <stp>Open</stp>
        <stp/>
        <stp>T</stp>
        <tr r="C27" s="2"/>
      </tp>
      <tp>
        <v>0.54</v>
        <stp/>
        <stp>ContractData</stp>
        <stp>NTQS1Q8</stp>
        <stp>Open</stp>
        <stp/>
        <stp>T</stp>
        <tr r="C25" s="2"/>
      </tp>
      <tp>
        <v>0.55000000000000004</v>
        <stp/>
        <stp>ContractData</stp>
        <stp>NTQS1X8</stp>
        <stp>Open</stp>
        <stp/>
        <stp>T</stp>
        <tr r="C28" s="2"/>
      </tp>
      <tp>
        <v>0.16</v>
        <stp/>
        <stp>ContractData</stp>
        <stp>NTQS1M8</stp>
        <stp>Open</stp>
        <stp/>
        <stp>T</stp>
        <tr r="C23" s="2"/>
      </tp>
      <tp>
        <v>0.41000000000000003</v>
        <stp/>
        <stp>ContractData</stp>
        <stp>NTQS1N8</stp>
        <stp>Open</stp>
        <stp/>
        <stp>T</stp>
        <tr r="C24" s="2"/>
      </tp>
      <tp t="s">
        <v>NTQV8</v>
        <stp/>
        <stp>ContractData</stp>
        <stp>NTQ??5</stp>
        <stp>Symbol</stp>
        <stp/>
        <stp>T</stp>
        <tr r="Q6" s="6"/>
      </tp>
      <tp t="s">
        <v>NTQU8</v>
        <stp/>
        <stp>ContractData</stp>
        <stp>NTQ??4</stp>
        <stp>Symbol</stp>
        <stp/>
        <stp>T</stp>
        <tr r="Q5" s="6"/>
      </tp>
      <tp t="s">
        <v>NTQZ8</v>
        <stp/>
        <stp>ContractData</stp>
        <stp>NTQ??7</stp>
        <stp>Symbol</stp>
        <stp/>
        <stp>T</stp>
        <tr r="Q8" s="6"/>
      </tp>
      <tp t="s">
        <v>NTQX8</v>
        <stp/>
        <stp>ContractData</stp>
        <stp>NTQ??6</stp>
        <stp>Symbol</stp>
        <stp/>
        <stp>T</stp>
        <tr r="Q7" s="6"/>
      </tp>
      <tp t="s">
        <v>NTQF9</v>
        <stp/>
        <stp>ContractData</stp>
        <stp>NTQF9</stp>
        <stp>Symbol</stp>
        <tr r="A20" s="2"/>
      </tp>
      <tp t="s">
        <v>NTQG9</v>
        <stp/>
        <stp>ContractData</stp>
        <stp>NTQG9</stp>
        <stp>Symbol</stp>
        <tr r="A21" s="2"/>
      </tp>
      <tp t="s">
        <v>NTQM8</v>
        <stp/>
        <stp>ContractData</stp>
        <stp>NTQM8</stp>
        <stp>Symbol</stp>
        <tr r="A13" s="2"/>
      </tp>
      <tp t="s">
        <v>NTQN8</v>
        <stp/>
        <stp>ContractData</stp>
        <stp>NTQN8</stp>
        <stp>Symbol</stp>
        <tr r="A14" s="2"/>
      </tp>
      <tp t="s">
        <v>NTQQ8</v>
        <stp/>
        <stp>ContractData</stp>
        <stp>NTQQ8</stp>
        <stp>Symbol</stp>
        <tr r="A15" s="2"/>
      </tp>
      <tp t="s">
        <v>NTQU8</v>
        <stp/>
        <stp>ContractData</stp>
        <stp>NTQU8</stp>
        <stp>Symbol</stp>
        <tr r="A16" s="2"/>
      </tp>
      <tp t="s">
        <v>NTQV8</v>
        <stp/>
        <stp>ContractData</stp>
        <stp>NTQV8</stp>
        <stp>Symbol</stp>
        <tr r="A17" s="2"/>
      </tp>
      <tp t="s">
        <v>NTQX8</v>
        <stp/>
        <stp>ContractData</stp>
        <stp>NTQX8</stp>
        <stp>Symbol</stp>
        <tr r="A18" s="2"/>
      </tp>
      <tp t="s">
        <v>NTQZ8</v>
        <stp/>
        <stp>ContractData</stp>
        <stp>NTQZ8</stp>
        <stp>Symbol</stp>
        <tr r="A19" s="2"/>
      </tp>
      <tp t="s">
        <v>NTQM8</v>
        <stp/>
        <stp>ContractData</stp>
        <stp>NTQ?1</stp>
        <stp>Symbol</stp>
        <tr r="Q33" s="6"/>
      </tp>
      <tp>
        <v>72.540000000000006</v>
        <stp/>
        <stp>ContractData</stp>
        <stp>BFQZ8</stp>
        <stp>Y_Settlement</stp>
        <tr r="G42" s="2"/>
      </tp>
      <tp>
        <v>67.010000000000005</v>
        <stp/>
        <stp>ContractData</stp>
        <stp>NTQZ8</stp>
        <stp>Y_Settlement</stp>
        <tr r="G19" s="2"/>
      </tp>
      <tp>
        <v>72.09</v>
        <stp/>
        <stp>ContractData</stp>
        <stp>BFQF9</stp>
        <stp>Open</stp>
        <stp/>
        <stp>T</stp>
        <tr r="C43" s="2"/>
      </tp>
      <tp>
        <v>67.010000000000005</v>
        <stp/>
        <stp>ContractData</stp>
        <stp>NTQF9</stp>
        <stp>Open</stp>
        <stp/>
        <stp>T</stp>
        <tr r="C20" s="2"/>
      </tp>
      <tp>
        <v>71.62</v>
        <stp/>
        <stp>ContractData</stp>
        <stp>BFQG9</stp>
        <stp>Open</stp>
        <stp/>
        <stp>T</stp>
        <tr r="C44" s="2"/>
      </tp>
      <tp>
        <v>65.89</v>
        <stp/>
        <stp>ContractData</stp>
        <stp>NTQG9</stp>
        <stp>Open</stp>
        <stp/>
        <stp>T</stp>
        <tr r="C21" s="2"/>
      </tp>
      <tp>
        <v>70.06</v>
        <stp/>
        <stp>ContractData</stp>
        <stp>NTQM8</stp>
        <stp>Open</stp>
        <stp/>
        <stp>T</stp>
        <tr r="C13" s="2"/>
      </tp>
      <tp>
        <v>75.16</v>
        <stp/>
        <stp>ContractData</stp>
        <stp>BFQN8</stp>
        <stp>Open</stp>
        <stp/>
        <stp>T</stp>
        <tr r="C37" s="2"/>
      </tp>
      <tp>
        <v>70.27</v>
        <stp/>
        <stp>ContractData</stp>
        <stp>NTQN8</stp>
        <stp>Open</stp>
        <stp/>
        <stp>T</stp>
        <tr r="C14" s="2"/>
      </tp>
      <tp>
        <v>71.180000000000007</v>
        <stp/>
        <stp>ContractData</stp>
        <stp>BFQH9</stp>
        <stp>Open</stp>
        <stp/>
        <stp>T</stp>
        <tr r="C45" s="2"/>
      </tp>
      <tp>
        <v>74.08</v>
        <stp/>
        <stp>ContractData</stp>
        <stp>BFQU8</stp>
        <stp>Open</stp>
        <stp/>
        <stp>T</stp>
        <tr r="C39" s="2"/>
      </tp>
      <tp>
        <v>69.489999999999995</v>
        <stp/>
        <stp>ContractData</stp>
        <stp>NTQU8</stp>
        <stp>Open</stp>
        <stp/>
        <stp>T</stp>
        <tr r="C16" s="2"/>
      </tp>
      <tp>
        <v>74.31</v>
        <stp/>
        <stp>ContractData</stp>
        <stp>BFQV8</stp>
        <stp>Open</stp>
        <stp/>
        <stp>T</stp>
        <tr r="C40" s="2"/>
      </tp>
      <tp>
        <v>68.37</v>
        <stp/>
        <stp>ContractData</stp>
        <stp>NTQV8</stp>
        <stp>Open</stp>
        <stp/>
        <stp>T</stp>
        <tr r="C17" s="2"/>
      </tp>
      <tp>
        <v>74.600000000000009</v>
        <stp/>
        <stp>ContractData</stp>
        <stp>BFQQ8</stp>
        <stp>Open</stp>
        <stp/>
        <stp>T</stp>
        <tr r="C38" s="2"/>
      </tp>
      <tp>
        <v>69.94</v>
        <stp/>
        <stp>ContractData</stp>
        <stp>NTQQ8</stp>
        <stp>Open</stp>
        <stp/>
        <stp>T</stp>
        <tr r="C15" s="2"/>
      </tp>
      <tp>
        <v>73.42</v>
        <stp/>
        <stp>ContractData</stp>
        <stp>BFQX8</stp>
        <stp>Open</stp>
        <stp/>
        <stp>T</stp>
        <tr r="C41" s="2"/>
      </tp>
      <tp>
        <v>67.820000000000007</v>
        <stp/>
        <stp>ContractData</stp>
        <stp>NTQX8</stp>
        <stp>Open</stp>
        <stp/>
        <stp>T</stp>
        <tr r="C18" s="2"/>
      </tp>
      <tp>
        <v>72.58</v>
        <stp/>
        <stp>ContractData</stp>
        <stp>BFQZ8</stp>
        <stp>Open</stp>
        <stp/>
        <stp>T</stp>
        <tr r="C42" s="2"/>
      </tp>
      <tp>
        <v>67.400000000000006</v>
        <stp/>
        <stp>ContractData</stp>
        <stp>NTQZ8</stp>
        <stp>Open</stp>
        <stp/>
        <stp>T</stp>
        <tr r="C19" s="2"/>
      </tp>
      <tp>
        <v>73</v>
        <stp/>
        <stp>ContractData</stp>
        <stp>BFQX8</stp>
        <stp>Y_Settlement</stp>
        <tr r="G41" s="2"/>
      </tp>
      <tp>
        <v>67.52</v>
        <stp/>
        <stp>ContractData</stp>
        <stp>NTQX8</stp>
        <stp>Y_Settlement</stp>
        <tr r="G18" s="2"/>
      </tp>
      <tp>
        <v>73.960000000000008</v>
        <stp/>
        <stp>ContractData</stp>
        <stp>BFQX8</stp>
        <stp>High</stp>
        <stp/>
        <stp>T</stp>
        <tr r="D41" s="2"/>
      </tp>
      <tp>
        <v>68.010000000000005</v>
        <stp/>
        <stp>ContractData</stp>
        <stp>NTQX8</stp>
        <stp>High</stp>
        <stp/>
        <stp>T</stp>
        <tr r="D18" s="2"/>
      </tp>
      <tp>
        <v>73</v>
        <stp/>
        <stp>ContractData</stp>
        <stp>BFQZ8</stp>
        <stp>High</stp>
        <stp/>
        <stp>T</stp>
        <tr r="D42" s="2"/>
      </tp>
      <tp>
        <v>67.92</v>
        <stp/>
        <stp>ContractData</stp>
        <stp>NTQZ8</stp>
        <stp>High</stp>
        <stp/>
        <stp>T</stp>
        <tr r="D19" s="2"/>
      </tp>
      <tp>
        <v>74.88</v>
        <stp/>
        <stp>ContractData</stp>
        <stp>BFQU8</stp>
        <stp>High</stp>
        <stp/>
        <stp>T</stp>
        <tr r="D39" s="2"/>
      </tp>
      <tp>
        <v>69.489999999999995</v>
        <stp/>
        <stp>ContractData</stp>
        <stp>NTQU8</stp>
        <stp>High</stp>
        <stp/>
        <stp>T</stp>
        <tr r="D16" s="2"/>
      </tp>
      <tp>
        <v>74.430000000000007</v>
        <stp/>
        <stp>ContractData</stp>
        <stp>BFQV8</stp>
        <stp>High</stp>
        <stp/>
        <stp>T</stp>
        <tr r="D40" s="2"/>
      </tp>
      <tp>
        <v>68.37</v>
        <stp/>
        <stp>ContractData</stp>
        <stp>NTQV8</stp>
        <stp>High</stp>
        <stp/>
        <stp>T</stp>
        <tr r="D17" s="2"/>
      </tp>
      <tp>
        <v>75.61</v>
        <stp/>
        <stp>ContractData</stp>
        <stp>BFQQ8</stp>
        <stp>High</stp>
        <stp/>
        <stp>T</stp>
        <tr r="D38" s="2"/>
      </tp>
      <tp>
        <v>70.03</v>
        <stp/>
        <stp>ContractData</stp>
        <stp>NTQQ8</stp>
        <stp>High</stp>
        <stp/>
        <stp>T</stp>
        <tr r="D15" s="2"/>
      </tp>
      <tp>
        <v>70.75</v>
        <stp/>
        <stp>ContractData</stp>
        <stp>NTQM8</stp>
        <stp>High</stp>
        <stp/>
        <stp>T</stp>
        <tr r="D13" s="2"/>
      </tp>
      <tp>
        <v>0.55000000000000004</v>
        <stp/>
        <stp>ContractData</stp>
        <stp>BFQS1Q</stp>
        <stp>Y_Settlement</stp>
        <stp/>
        <stp>T</stp>
        <tr r="AN3" s="5"/>
        <tr r="AO3" s="5"/>
        <tr r="X3" s="5"/>
      </tp>
      <tp>
        <v>0.46</v>
        <stp/>
        <stp>ContractData</stp>
        <stp>BFQS1V</stp>
        <stp>Y_Settlement</stp>
        <stp/>
        <stp>T</stp>
        <tr r="X5" s="5"/>
        <tr r="AN5" s="5"/>
        <tr r="AO5" s="5"/>
      </tp>
      <tp>
        <v>0.56000000000000005</v>
        <stp/>
        <stp>ContractData</stp>
        <stp>BFQS1U</stp>
        <stp>Y_Settlement</stp>
        <stp/>
        <stp>T</stp>
        <tr r="X4" s="5"/>
        <tr r="AN4" s="5"/>
        <tr r="AO4" s="5"/>
      </tp>
      <tp>
        <v>0.46</v>
        <stp/>
        <stp>ContractData</stp>
        <stp>BFQS1Z</stp>
        <stp>Y_Settlement</stp>
        <stp/>
        <stp>T</stp>
        <tr r="X7" s="5"/>
        <tr r="AO7" s="5"/>
        <tr r="AN7" s="5"/>
      </tp>
      <tp>
        <v>0.48</v>
        <stp/>
        <stp>ContractData</stp>
        <stp>BFQS1X</stp>
        <stp>Y_Settlement</stp>
        <stp/>
        <stp>T</stp>
        <tr r="AN6" s="5"/>
        <tr r="AO6" s="5"/>
        <tr r="X6" s="5"/>
      </tp>
      <tp>
        <v>0.47000000000000003</v>
        <stp/>
        <stp>ContractData</stp>
        <stp>BFQS1G</stp>
        <stp>Y_Settlement</stp>
        <stp/>
        <stp>T</stp>
        <tr r="AN9" s="5"/>
        <tr r="AO9" s="5"/>
        <tr r="X9" s="5"/>
      </tp>
      <tp>
        <v>0.47000000000000003</v>
        <stp/>
        <stp>ContractData</stp>
        <stp>BFQS1F</stp>
        <stp>Y_Settlement</stp>
        <stp/>
        <stp>T</stp>
        <tr r="AO8" s="5"/>
        <tr r="AN8" s="5"/>
        <tr r="X8" s="5"/>
      </tp>
      <tp>
        <v>0.46</v>
        <stp/>
        <stp>ContractData</stp>
        <stp>BFQS1H</stp>
        <stp>Y_Settlement</stp>
        <stp/>
        <stp>T</stp>
        <tr r="AN10" s="5"/>
        <tr r="X10" s="5"/>
        <tr r="AO10" s="5"/>
      </tp>
      <tp>
        <v>0.34</v>
        <stp/>
        <stp>ContractData</stp>
        <stp>BFQS1N</stp>
        <stp>Y_Settlement</stp>
        <stp/>
        <stp>T</stp>
        <tr r="AO2" s="5"/>
        <tr r="X2" s="5"/>
        <tr r="AN2" s="5"/>
      </tp>
      <tp>
        <v>75.97</v>
        <stp/>
        <stp>ContractData</stp>
        <stp>BFQN8</stp>
        <stp>High</stp>
        <stp/>
        <stp>T</stp>
        <tr r="D37" s="2"/>
      </tp>
      <tp>
        <v>70.59</v>
        <stp/>
        <stp>ContractData</stp>
        <stp>NTQN8</stp>
        <stp>High</stp>
        <stp/>
        <stp>T</stp>
        <tr r="D14" s="2"/>
      </tp>
      <tp>
        <v>71.180000000000007</v>
        <stp/>
        <stp>ContractData</stp>
        <stp>BFQH9</stp>
        <stp>High</stp>
        <stp/>
        <stp>T</stp>
        <tr r="D45" s="2"/>
      </tp>
      <tp>
        <v>71.64</v>
        <stp/>
        <stp>ContractData</stp>
        <stp>BFQG9</stp>
        <stp>High</stp>
        <stp/>
        <stp>T</stp>
        <tr r="D44" s="2"/>
      </tp>
      <tp>
        <v>65.89</v>
        <stp/>
        <stp>ContractData</stp>
        <stp>NTQG9</stp>
        <stp>High</stp>
        <stp/>
        <stp>T</stp>
        <tr r="D21" s="2"/>
      </tp>
      <tp>
        <v>72.11</v>
        <stp/>
        <stp>ContractData</stp>
        <stp>BFQF9</stp>
        <stp>High</stp>
        <stp/>
        <stp>T</stp>
        <tr r="D43" s="2"/>
      </tp>
      <tp>
        <v>67.010000000000005</v>
        <stp/>
        <stp>ContractData</stp>
        <stp>NTQF9</stp>
        <stp>High</stp>
        <stp/>
        <stp>T</stp>
        <tr r="D20" s="2"/>
      </tp>
      <tp t="s">
        <v/>
        <stp/>
        <stp>ContractData</stp>
        <stp>NTQS1G</stp>
        <stp>Y_Settlement</stp>
        <stp/>
        <stp>T</stp>
        <tr r="AN10" s="6"/>
        <tr r="X10" s="6"/>
        <tr r="AO10" s="6"/>
      </tp>
      <tp>
        <v>0.61</v>
        <stp/>
        <stp>ContractData</stp>
        <stp>NTQS1F</stp>
        <stp>Y_Settlement</stp>
        <stp/>
        <stp>T</stp>
        <tr r="AO9" s="6"/>
        <tr r="AN9" s="6"/>
        <tr r="X9" s="6"/>
      </tp>
      <tp>
        <v>0.15</v>
        <stp/>
        <stp>ContractData</stp>
        <stp>NTQS1M</stp>
        <stp>Y_Settlement</stp>
        <stp/>
        <stp>T</stp>
        <tr r="AN2" s="6"/>
        <tr r="AO2" s="6"/>
        <tr r="X2" s="6"/>
      </tp>
      <tp>
        <v>0.41000000000000003</v>
        <stp/>
        <stp>ContractData</stp>
        <stp>NTQS1N</stp>
        <stp>Y_Settlement</stp>
        <stp/>
        <stp>T</stp>
        <tr r="AN3" s="6"/>
        <tr r="X3" s="6"/>
        <tr r="AO3" s="6"/>
      </tp>
      <tp>
        <v>0.54</v>
        <stp/>
        <stp>ContractData</stp>
        <stp>NTQS1Q</stp>
        <stp>Y_Settlement</stp>
        <stp/>
        <stp>T</stp>
        <tr r="X4" s="6"/>
        <tr r="AO4" s="6"/>
        <tr r="AN4" s="6"/>
      </tp>
      <tp>
        <v>0.57000000000000006</v>
        <stp/>
        <stp>ContractData</stp>
        <stp>NTQS1U</stp>
        <stp>Y_Settlement</stp>
        <stp/>
        <stp>T</stp>
        <tr r="X5" s="6"/>
        <tr r="AO5" s="6"/>
        <tr r="AN5" s="6"/>
      </tp>
      <tp>
        <v>0.53</v>
        <stp/>
        <stp>ContractData</stp>
        <stp>NTQS1V</stp>
        <stp>Y_Settlement</stp>
        <stp/>
        <stp>T</stp>
        <tr r="X6" s="6"/>
        <tr r="AN6" s="6"/>
        <tr r="AO6" s="6"/>
      </tp>
      <tp>
        <v>0.53</v>
        <stp/>
        <stp>ContractData</stp>
        <stp>NTQS1X</stp>
        <stp>Y_Settlement</stp>
        <stp/>
        <stp>T</stp>
        <tr r="AO7" s="6"/>
        <tr r="X7" s="6"/>
        <tr r="AN7" s="6"/>
      </tp>
      <tp>
        <v>0.54</v>
        <stp/>
        <stp>ContractData</stp>
        <stp>NTQS1Z</stp>
        <stp>Y_Settlement</stp>
        <stp/>
        <stp>T</stp>
        <tr r="X8" s="6"/>
        <tr r="AN8" s="6"/>
        <tr r="AO8" s="6"/>
      </tp>
      <tp>
        <v>65.88</v>
        <stp/>
        <stp>ContractData</stp>
        <stp>NTQG9</stp>
        <stp>LastTradeToday</stp>
        <stp/>
        <stp>T</stp>
        <tr r="F21" s="2"/>
        <tr r="U10" s="6"/>
        <tr r="R10" s="6"/>
      </tp>
      <tp>
        <v>66.5</v>
        <stp/>
        <stp>ContractData</stp>
        <stp>NTQF9</stp>
        <stp>LastTradeToday</stp>
        <stp/>
        <stp>T</stp>
        <tr r="F20" s="2"/>
        <tr r="R9" s="6"/>
        <tr r="U9" s="6"/>
      </tp>
      <tp>
        <v>70.16</v>
        <stp/>
        <stp>ContractData</stp>
        <stp>NTQN8</stp>
        <stp>LasttradeToday</stp>
        <stp/>
        <stp>T</stp>
        <tr r="K10" s="2"/>
      </tp>
      <tp>
        <v>70.489999999999995</v>
        <stp/>
        <stp>ContractData</stp>
        <stp>NTQM8</stp>
        <stp>LasttradeToday</stp>
        <stp/>
        <stp>T</stp>
        <tr r="J10" s="2"/>
      </tp>
      <tp>
        <v>67.78</v>
        <stp/>
        <stp>ContractData</stp>
        <stp>NTQZ8</stp>
        <stp>LasttradeToday</stp>
        <stp/>
        <stp>T</stp>
        <tr r="P10" s="2"/>
      </tp>
      <tp>
        <v>67.89</v>
        <stp/>
        <stp>ContractData</stp>
        <stp>NTQX8</stp>
        <stp>LasttradeToday</stp>
        <stp/>
        <stp>T</stp>
        <tr r="O10" s="2"/>
      </tp>
      <tp>
        <v>69.64</v>
        <stp/>
        <stp>ContractData</stp>
        <stp>NTQQ8</stp>
        <stp>LasttradeToday</stp>
        <stp/>
        <stp>T</stp>
        <tr r="L10" s="2"/>
      </tp>
      <tp>
        <v>68.37</v>
        <stp/>
        <stp>ContractData</stp>
        <stp>NTQV8</stp>
        <stp>LasttradeToday</stp>
        <stp/>
        <stp>T</stp>
        <tr r="N10" s="2"/>
      </tp>
      <tp>
        <v>69.12</v>
        <stp/>
        <stp>ContractData</stp>
        <stp>NTQU8</stp>
        <stp>LasttradeToday</stp>
        <stp/>
        <stp>T</stp>
        <tr r="M10" s="2"/>
      </tp>
      <tp>
        <v>70.16</v>
        <stp/>
        <stp>ContractData</stp>
        <stp>NTQN8</stp>
        <stp>LastTradeToday</stp>
        <stp/>
        <stp>T</stp>
        <tr r="F14" s="2"/>
        <tr r="K10" s="2"/>
        <tr r="R3" s="6"/>
        <tr r="U3" s="6"/>
      </tp>
      <tp>
        <v>70.489999999999995</v>
        <stp/>
        <stp>ContractData</stp>
        <stp>NTQM8</stp>
        <stp>LastTradeToday</stp>
        <stp/>
        <stp>T</stp>
        <tr r="A7" s="2"/>
        <tr r="J10" s="2"/>
        <tr r="F13" s="2"/>
        <tr r="F9" s="2"/>
        <tr r="U2" s="6"/>
        <tr r="R2" s="6"/>
      </tp>
      <tp>
        <v>67.78</v>
        <stp/>
        <stp>ContractData</stp>
        <stp>NTQZ8</stp>
        <stp>LastTradeToday</stp>
        <stp/>
        <stp>T</stp>
        <tr r="P10" s="2"/>
        <tr r="F19" s="2"/>
        <tr r="R8" s="6"/>
        <tr r="U8" s="6"/>
      </tp>
      <tp>
        <v>67.89</v>
        <stp/>
        <stp>ContractData</stp>
        <stp>NTQX8</stp>
        <stp>LastTradeToday</stp>
        <stp/>
        <stp>T</stp>
        <tr r="F18" s="2"/>
        <tr r="O10" s="2"/>
        <tr r="U7" s="6"/>
        <tr r="R7" s="6"/>
      </tp>
      <tp>
        <v>69.64</v>
        <stp/>
        <stp>ContractData</stp>
        <stp>NTQQ8</stp>
        <stp>LastTradeToday</stp>
        <stp/>
        <stp>T</stp>
        <tr r="F15" s="2"/>
        <tr r="L10" s="2"/>
        <tr r="U4" s="6"/>
        <tr r="R4" s="6"/>
      </tp>
      <tp>
        <v>68.37</v>
        <stp/>
        <stp>ContractData</stp>
        <stp>NTQV8</stp>
        <stp>LastTradeToday</stp>
        <stp/>
        <stp>T</stp>
        <tr r="F17" s="2"/>
        <tr r="N10" s="2"/>
        <tr r="U6" s="6"/>
        <tr r="R6" s="6"/>
      </tp>
      <tp>
        <v>69.12</v>
        <stp/>
        <stp>ContractData</stp>
        <stp>NTQU8</stp>
        <stp>LastTradeToday</stp>
        <stp/>
        <stp>T</stp>
        <tr r="F16" s="2"/>
        <tr r="M10" s="2"/>
        <tr r="R5" s="6"/>
        <tr r="U5" s="6"/>
      </tp>
      <tp>
        <v>0.36</v>
        <stp/>
        <stp>ContractData</stp>
        <stp>BFQS1N8</stp>
        <stp>LastTradeToday</stp>
        <stp/>
        <stp>T</stp>
        <tr r="F47" s="2"/>
        <tr r="R15" s="2"/>
      </tp>
      <tp>
        <v>0.48</v>
        <stp/>
        <stp>ContractData</stp>
        <stp>BFQS1X8</stp>
        <stp>LastTradeToday</stp>
        <stp/>
        <stp>T</stp>
        <tr r="F51" s="2"/>
        <tr r="V15" s="2"/>
      </tp>
      <tp>
        <v>0.48</v>
        <stp/>
        <stp>ContractData</stp>
        <stp>BFQS1Z8</stp>
        <stp>LastTradeToday</stp>
        <stp/>
        <stp>T</stp>
        <tr r="F52" s="2"/>
        <tr r="W15" s="2"/>
      </tp>
      <tp>
        <v>0.52</v>
        <stp/>
        <stp>ContractData</stp>
        <stp>BFQS1Q8</stp>
        <stp>LastTradeToday</stp>
        <stp/>
        <stp>T</stp>
        <tr r="F48" s="2"/>
        <tr r="S15" s="2"/>
      </tp>
      <tp>
        <v>0.54</v>
        <stp/>
        <stp>ContractData</stp>
        <stp>BFQS1U8</stp>
        <stp>LastTradeToday</stp>
        <stp/>
        <stp>T</stp>
        <tr r="F49" s="2"/>
        <tr r="T15" s="2"/>
      </tp>
      <tp>
        <v>0.47000000000000003</v>
        <stp/>
        <stp>ContractData</stp>
        <stp>BFQS1V8</stp>
        <stp>LastTradeToday</stp>
        <stp/>
        <stp>T</stp>
        <tr r="F50" s="2"/>
        <tr r="U15" s="2"/>
      </tp>
      <tp>
        <v>0.54</v>
        <stp/>
        <stp>ContractData</stp>
        <stp>NTQS1X8</stp>
        <stp>LastTradeToday</stp>
        <stp/>
        <stp>T</stp>
        <tr r="F28" s="2"/>
        <tr r="P15" s="2"/>
      </tp>
      <tp>
        <v>0.52</v>
        <stp/>
        <stp>ContractData</stp>
        <stp>NTQS1Q8</stp>
        <stp>LastTradeToday</stp>
        <stp/>
        <stp>T</stp>
        <tr r="F25" s="2"/>
        <tr r="M15" s="2"/>
      </tp>
      <tp>
        <v>0.55000000000000004</v>
        <stp/>
        <stp>ContractData</stp>
        <stp>NTQS1V8</stp>
        <stp>LastTradeToday</stp>
        <stp/>
        <stp>T</stp>
        <tr r="F27" s="2"/>
        <tr r="O15" s="2"/>
      </tp>
      <tp t="s">
        <v/>
        <stp/>
        <stp>ContractData</stp>
        <stp>NTQS1U8</stp>
        <stp>LastTradeToday</stp>
        <stp/>
        <stp>T</stp>
        <tr r="F26" s="2"/>
        <tr r="N15" s="2"/>
      </tp>
      <tp>
        <v>0.38</v>
        <stp/>
        <stp>ContractData</stp>
        <stp>NTQS1N8</stp>
        <stp>LastTradeToday</stp>
        <stp/>
        <stp>T</stp>
        <tr r="F24" s="2"/>
        <tr r="L15" s="2"/>
      </tp>
      <tp>
        <v>0.13</v>
        <stp/>
        <stp>ContractData</stp>
        <stp>NTQS1M8</stp>
        <stp>LastTradeToday</stp>
        <stp/>
        <stp>T</stp>
        <tr r="F23" s="2"/>
        <tr r="K15" s="2"/>
      </tp>
      <tp>
        <v>0.36</v>
        <stp/>
        <stp>ContractData</stp>
        <stp>BFQS1N8</stp>
        <stp>LasttradeToday</stp>
        <stp/>
        <stp>T</stp>
        <tr r="R15" s="2"/>
      </tp>
      <tp>
        <v>0.48</v>
        <stp/>
        <stp>ContractData</stp>
        <stp>BFQS1X8</stp>
        <stp>LasttradeToday</stp>
        <stp/>
        <stp>T</stp>
        <tr r="V15" s="2"/>
      </tp>
      <tp>
        <v>0.48</v>
        <stp/>
        <stp>ContractData</stp>
        <stp>BFQS1Z8</stp>
        <stp>LasttradeToday</stp>
        <stp/>
        <stp>T</stp>
        <tr r="W15" s="2"/>
      </tp>
      <tp>
        <v>0.52</v>
        <stp/>
        <stp>ContractData</stp>
        <stp>BFQS1Q8</stp>
        <stp>LasttradeToday</stp>
        <stp/>
        <stp>T</stp>
        <tr r="S15" s="2"/>
      </tp>
      <tp>
        <v>0.54</v>
        <stp/>
        <stp>ContractData</stp>
        <stp>BFQS1U8</stp>
        <stp>LasttradeToday</stp>
        <stp/>
        <stp>T</stp>
        <tr r="T15" s="2"/>
      </tp>
      <tp>
        <v>0.47000000000000003</v>
        <stp/>
        <stp>ContractData</stp>
        <stp>BFQS1V8</stp>
        <stp>LasttradeToday</stp>
        <stp/>
        <stp>T</stp>
        <tr r="U15" s="2"/>
      </tp>
      <tp>
        <v>0.54</v>
        <stp/>
        <stp>ContractData</stp>
        <stp>NTQS1X8</stp>
        <stp>LasttradeToday</stp>
        <stp/>
        <stp>T</stp>
        <tr r="P15" s="2"/>
      </tp>
      <tp>
        <v>0.52</v>
        <stp/>
        <stp>ContractData</stp>
        <stp>NTQS1Q8</stp>
        <stp>LasttradeToday</stp>
        <stp/>
        <stp>T</stp>
        <tr r="M15" s="2"/>
      </tp>
      <tp>
        <v>0.55000000000000004</v>
        <stp/>
        <stp>ContractData</stp>
        <stp>NTQS1V8</stp>
        <stp>LasttradeToday</stp>
        <stp/>
        <stp>T</stp>
        <tr r="O15" s="2"/>
      </tp>
      <tp>
        <v>0.38</v>
        <stp/>
        <stp>ContractData</stp>
        <stp>NTQS1N8</stp>
        <stp>LasttradeToday</stp>
        <stp/>
        <stp>T</stp>
        <tr r="L15" s="2"/>
      </tp>
      <tp>
        <v>0.13</v>
        <stp/>
        <stp>ContractData</stp>
        <stp>NTQS1M8</stp>
        <stp>LasttradeToday</stp>
        <stp/>
        <stp>T</stp>
        <tr r="K15" s="2"/>
      </tp>
      <tp t="s">
        <v>NFX Brent Crude, Jul 18</v>
        <stp/>
        <stp>ContractData</stp>
        <stp>BFQN8</stp>
        <stp>LongDescription</stp>
        <stp/>
        <stp>T</stp>
        <tr r="B30" s="2"/>
        <tr r="B37" s="2"/>
        <tr r="B37" s="2"/>
        <tr r="Q4" s="2"/>
      </tp>
      <tp t="s">
        <v>NFX Brent Crude, Mar 19</v>
        <stp/>
        <stp>ContractData</stp>
        <stp>BFQH9</stp>
        <stp>LongDescription</stp>
        <stp/>
        <stp>T</stp>
        <tr r="B45" s="2"/>
        <tr r="B45" s="2"/>
      </tp>
      <tp t="s">
        <v>NFX Brent Crude, Feb 19</v>
        <stp/>
        <stp>ContractData</stp>
        <stp>BFQG9</stp>
        <stp>LongDescription</stp>
        <stp/>
        <stp>T</stp>
        <tr r="B44" s="2"/>
        <tr r="B44" s="2"/>
      </tp>
      <tp t="s">
        <v>NFX Brent Crude, Jan 19</v>
        <stp/>
        <stp>ContractData</stp>
        <stp>BFQF9</stp>
        <stp>LongDescription</stp>
        <stp/>
        <stp>T</stp>
        <tr r="B43" s="2"/>
        <tr r="B43" s="2"/>
      </tp>
      <tp t="s">
        <v>NFX Brent Crude, Nov 18</v>
        <stp/>
        <stp>ContractData</stp>
        <stp>BFQX8</stp>
        <stp>LongDescription</stp>
        <stp/>
        <stp>T</stp>
        <tr r="B41" s="2"/>
        <tr r="B41" s="2"/>
      </tp>
      <tp t="s">
        <v>NFX Brent Crude, Dec 18</v>
        <stp/>
        <stp>ContractData</stp>
        <stp>BFQZ8</stp>
        <stp>LongDescription</stp>
        <stp/>
        <stp>T</stp>
        <tr r="B42" s="2"/>
        <tr r="B42" s="2"/>
      </tp>
      <tp t="s">
        <v>NFX Brent Crude, Sep 18</v>
        <stp/>
        <stp>ContractData</stp>
        <stp>BFQU8</stp>
        <stp>LongDescription</stp>
        <stp/>
        <stp>T</stp>
        <tr r="B39" s="2"/>
        <tr r="B39" s="2"/>
      </tp>
      <tp t="s">
        <v>NFX Brent Crude, Oct 18</v>
        <stp/>
        <stp>ContractData</stp>
        <stp>BFQV8</stp>
        <stp>LongDescription</stp>
        <stp/>
        <stp>T</stp>
        <tr r="B40" s="2"/>
        <tr r="B40" s="2"/>
      </tp>
      <tp t="s">
        <v>NFX Brent Crude, Aug 18</v>
        <stp/>
        <stp>ContractData</stp>
        <stp>BFQQ8</stp>
        <stp>LongDescription</stp>
        <stp/>
        <stp>T</stp>
        <tr r="B38" s="2"/>
        <tr r="B38" s="2"/>
      </tp>
      <tp>
        <v>74.52</v>
        <stp/>
        <stp>ContractData</stp>
        <stp>BFQQ8</stp>
        <stp>Y_Settlement</stp>
        <tr r="G38" s="2"/>
      </tp>
      <tp>
        <v>69.16</v>
        <stp/>
        <stp>ContractData</stp>
        <stp>NTQQ8</stp>
        <stp>Y_Settlement</stp>
        <tr r="G15" s="2"/>
      </tp>
      <tp>
        <v>72.09</v>
        <stp/>
        <stp>ContractData</stp>
        <stp>BFQF9</stp>
        <stp>LasttradeToday</stp>
        <stp/>
        <stp>T</stp>
        <tr r="W10" s="2"/>
      </tp>
      <tp>
        <v>71.17</v>
        <stp/>
        <stp>ContractData</stp>
        <stp>BFQH9</stp>
        <stp>LastTradeToday</stp>
        <stp/>
        <stp>T</stp>
        <tr r="F45" s="2"/>
        <tr r="R10" s="5"/>
        <tr r="U10" s="5"/>
      </tp>
      <tp>
        <v>71.64</v>
        <stp/>
        <stp>ContractData</stp>
        <stp>BFQG9</stp>
        <stp>LastTradeToday</stp>
        <stp/>
        <stp>T</stp>
        <tr r="F44" s="2"/>
        <tr r="R9" s="5"/>
        <tr r="U9" s="5"/>
      </tp>
      <tp>
        <v>72.09</v>
        <stp/>
        <stp>ContractData</stp>
        <stp>BFQF9</stp>
        <stp>LastTradeToday</stp>
        <stp/>
        <stp>T</stp>
        <tr r="W10" s="2"/>
        <tr r="F43" s="2"/>
        <tr r="U8" s="5"/>
        <tr r="R8" s="5"/>
      </tp>
      <tp>
        <v>75.86</v>
        <stp/>
        <stp>ContractData</stp>
        <stp>BFQN8</stp>
        <stp>LasttradeToday</stp>
        <stp/>
        <stp>T</stp>
        <tr r="Q10" s="2"/>
      </tp>
      <tp>
        <v>72.570000000000007</v>
        <stp/>
        <stp>ContractData</stp>
        <stp>BFQZ8</stp>
        <stp>LasttradeToday</stp>
        <stp/>
        <stp>T</stp>
        <tr r="V10" s="2"/>
      </tp>
      <tp>
        <v>73.710000000000008</v>
        <stp/>
        <stp>ContractData</stp>
        <stp>BFQX8</stp>
        <stp>LasttradeToday</stp>
        <stp/>
        <stp>T</stp>
        <tr r="U10" s="2"/>
      </tp>
      <tp>
        <v>75.19</v>
        <stp/>
        <stp>ContractData</stp>
        <stp>BFQQ8</stp>
        <stp>LasttradeToday</stp>
        <stp/>
        <stp>T</stp>
        <tr r="R10" s="2"/>
      </tp>
      <tp>
        <v>74.17</v>
        <stp/>
        <stp>ContractData</stp>
        <stp>BFQV8</stp>
        <stp>LasttradeToday</stp>
        <stp/>
        <stp>T</stp>
        <tr r="T10" s="2"/>
      </tp>
      <tp>
        <v>74.710000000000008</v>
        <stp/>
        <stp>ContractData</stp>
        <stp>BFQU8</stp>
        <stp>LasttradeToday</stp>
        <stp/>
        <stp>T</stp>
        <tr r="S10" s="2"/>
      </tp>
      <tp>
        <v>75.86</v>
        <stp/>
        <stp>ContractData</stp>
        <stp>BFQN8</stp>
        <stp>LastTradeToday</stp>
        <stp/>
        <stp>T</stp>
        <tr r="A8" s="2"/>
        <tr r="F37" s="2"/>
        <tr r="F34" s="2"/>
        <tr r="Q10" s="2"/>
        <tr r="R2" s="5"/>
        <tr r="U2" s="5"/>
      </tp>
      <tp>
        <v>72.570000000000007</v>
        <stp/>
        <stp>ContractData</stp>
        <stp>BFQZ8</stp>
        <stp>LastTradeToday</stp>
        <stp/>
        <stp>T</stp>
        <tr r="V10" s="2"/>
        <tr r="F42" s="2"/>
        <tr r="R7" s="5"/>
        <tr r="U7" s="5"/>
      </tp>
      <tp>
        <v>73.710000000000008</v>
        <stp/>
        <stp>ContractData</stp>
        <stp>BFQX8</stp>
        <stp>LastTradeToday</stp>
        <stp/>
        <stp>T</stp>
        <tr r="F41" s="2"/>
        <tr r="U10" s="2"/>
        <tr r="R6" s="5"/>
        <tr r="U6" s="5"/>
      </tp>
      <tp>
        <v>75.19</v>
        <stp/>
        <stp>ContractData</stp>
        <stp>BFQQ8</stp>
        <stp>LastTradeToday</stp>
        <stp/>
        <stp>T</stp>
        <tr r="F38" s="2"/>
        <tr r="R10" s="2"/>
        <tr r="R3" s="5"/>
        <tr r="U3" s="5"/>
      </tp>
      <tp>
        <v>74.17</v>
        <stp/>
        <stp>ContractData</stp>
        <stp>BFQV8</stp>
        <stp>LastTradeToday</stp>
        <stp/>
        <stp>T</stp>
        <tr r="F40" s="2"/>
        <tr r="T10" s="2"/>
        <tr r="U5" s="5"/>
        <tr r="R5" s="5"/>
      </tp>
      <tp>
        <v>74.710000000000008</v>
        <stp/>
        <stp>ContractData</stp>
        <stp>BFQU8</stp>
        <stp>LastTradeToday</stp>
        <stp/>
        <stp>T</stp>
        <tr r="F39" s="2"/>
        <tr r="S10" s="2"/>
        <tr r="U4" s="5"/>
        <tr r="R4" s="5"/>
      </tp>
      <tp>
        <v>73.459999999999994</v>
        <stp/>
        <stp>ContractData</stp>
        <stp>BFQV8</stp>
        <stp>Y_Settlement</stp>
        <tr r="G40" s="2"/>
      </tp>
      <tp>
        <v>68.05</v>
        <stp/>
        <stp>ContractData</stp>
        <stp>NTQV8</stp>
        <stp>Y_Settlement</stp>
        <tr r="G17" s="2"/>
      </tp>
      <tp>
        <v>72.540000000000006</v>
        <stp/>
        <stp>ContractData</stp>
        <stp>BFQZ8</stp>
        <stp>Y_Settlement</stp>
        <stp/>
        <stp>T</stp>
        <tr r="U7" s="5"/>
        <tr r="AJ7" s="5"/>
        <tr r="AK7" s="5"/>
      </tp>
      <tp>
        <v>67.010000000000005</v>
        <stp/>
        <stp>ContractData</stp>
        <stp>NTQZ8</stp>
        <stp>Y_Settlement</stp>
        <stp/>
        <stp>T</stp>
        <tr r="U8" s="6"/>
        <tr r="AK8" s="6"/>
        <tr r="AJ8" s="6"/>
      </tp>
      <tp>
        <v>73</v>
        <stp/>
        <stp>ContractData</stp>
        <stp>BFQX8</stp>
        <stp>Y_Settlement</stp>
        <stp/>
        <stp>T</stp>
        <tr r="AK6" s="5"/>
        <tr r="AJ6" s="5"/>
        <tr r="U6" s="5"/>
      </tp>
      <tp>
        <v>67.52</v>
        <stp/>
        <stp>ContractData</stp>
        <stp>NTQX8</stp>
        <stp>Y_Settlement</stp>
        <stp/>
        <stp>T</stp>
        <tr r="AK7" s="6"/>
        <tr r="U7" s="6"/>
        <tr r="AJ7" s="6"/>
      </tp>
      <tp>
        <v>74.52</v>
        <stp/>
        <stp>ContractData</stp>
        <stp>BFQQ8</stp>
        <stp>Y_Settlement</stp>
        <stp/>
        <stp>T</stp>
        <tr r="AK3" s="5"/>
        <tr r="AJ3" s="5"/>
        <tr r="U3" s="5"/>
      </tp>
      <tp>
        <v>69.16</v>
        <stp/>
        <stp>ContractData</stp>
        <stp>NTQQ8</stp>
        <stp>Y_Settlement</stp>
        <stp/>
        <stp>T</stp>
        <tr r="AK4" s="6"/>
        <tr r="U4" s="6"/>
        <tr r="AJ4" s="6"/>
      </tp>
      <tp>
        <v>73.460000000000008</v>
        <stp/>
        <stp>ContractData</stp>
        <stp>BFQV8</stp>
        <stp>Y_Settlement</stp>
        <stp/>
        <stp>T</stp>
        <tr r="U5" s="5"/>
        <tr r="AK5" s="5"/>
        <tr r="AJ5" s="5"/>
      </tp>
      <tp>
        <v>68.05</v>
        <stp/>
        <stp>ContractData</stp>
        <stp>NTQV8</stp>
        <stp>Y_Settlement</stp>
        <stp/>
        <stp>T</stp>
        <tr r="AK6" s="6"/>
        <tr r="AJ6" s="6"/>
        <tr r="U6" s="6"/>
      </tp>
      <tp>
        <v>73.989999999999995</v>
        <stp/>
        <stp>ContractData</stp>
        <stp>BFQU8</stp>
        <stp>Y_Settlement</stp>
        <stp/>
        <stp>T</stp>
        <tr r="U4" s="5"/>
        <tr r="AK4" s="5"/>
        <tr r="AJ4" s="5"/>
      </tp>
      <tp>
        <v>68.62</v>
        <stp/>
        <stp>ContractData</stp>
        <stp>NTQU8</stp>
        <stp>Y_Settlement</stp>
        <stp/>
        <stp>T</stp>
        <tr r="AJ5" s="6"/>
        <tr r="AK5" s="6"/>
        <tr r="U5" s="6"/>
      </tp>
      <tp>
        <v>71.16</v>
        <stp/>
        <stp>ContractData</stp>
        <stp>BFQH9</stp>
        <stp>Y_Settlement</stp>
        <stp/>
        <stp>T</stp>
        <tr r="AK10" s="5"/>
        <tr r="AJ10" s="5"/>
        <tr r="U10" s="5"/>
      </tp>
      <tp>
        <v>74.87</v>
        <stp/>
        <stp>ContractData</stp>
        <stp>BFQN8</stp>
        <stp>Y_Settlement</stp>
        <stp/>
        <stp>T</stp>
        <tr r="A8" s="2"/>
        <tr r="U2" s="5"/>
        <tr r="AJ2" s="5"/>
        <tr r="AK2" s="5"/>
      </tp>
      <tp>
        <v>69.58</v>
        <stp/>
        <stp>ContractData</stp>
        <stp>NTQN8</stp>
        <stp>Y_Settlement</stp>
        <stp/>
        <stp>T</stp>
        <tr r="U3" s="6"/>
        <tr r="AK3" s="6"/>
        <tr r="AJ3" s="6"/>
      </tp>
      <tp>
        <v>69.72</v>
        <stp/>
        <stp>ContractData</stp>
        <stp>NTQM8</stp>
        <stp>Y_Settlement</stp>
        <stp/>
        <stp>T</stp>
        <tr r="A7" s="2"/>
        <tr r="U2" s="6"/>
        <tr r="AK2" s="6"/>
        <tr r="AJ2" s="6"/>
      </tp>
      <tp>
        <v>72.09</v>
        <stp/>
        <stp>ContractData</stp>
        <stp>BFQF9</stp>
        <stp>Y_Settlement</stp>
        <stp/>
        <stp>T</stp>
        <tr r="U8" s="5"/>
        <tr r="AJ8" s="5"/>
        <tr r="AK8" s="5"/>
      </tp>
      <tp>
        <v>66.48</v>
        <stp/>
        <stp>ContractData</stp>
        <stp>NTQF9</stp>
        <stp>Y_Settlement</stp>
        <stp/>
        <stp>T</stp>
        <tr r="AJ9" s="6"/>
        <tr r="AK9" s="6"/>
        <tr r="U9" s="6"/>
      </tp>
      <tp>
        <v>71.62</v>
        <stp/>
        <stp>ContractData</stp>
        <stp>BFQG9</stp>
        <stp>Y_Settlement</stp>
        <stp/>
        <stp>T</stp>
        <tr r="AK9" s="5"/>
        <tr r="U9" s="5"/>
        <tr r="AJ9" s="5"/>
      </tp>
      <tp>
        <v>65.87</v>
        <stp/>
        <stp>ContractData</stp>
        <stp>NTQG9</stp>
        <stp>Y_Settlement</stp>
        <stp/>
        <stp>T</stp>
        <tr r="AK10" s="6"/>
        <tr r="AJ10" s="6"/>
        <tr r="U10" s="6"/>
      </tp>
      <tp>
        <v>73.989999999999995</v>
        <stp/>
        <stp>ContractData</stp>
        <stp>BFQU8</stp>
        <stp>Y_Settlement</stp>
        <tr r="G39" s="2"/>
      </tp>
      <tp>
        <v>68.62</v>
        <stp/>
        <stp>ContractData</stp>
        <stp>NTQU8</stp>
        <stp>Y_Settlement</stp>
        <tr r="G16" s="2"/>
      </tp>
      <tp t="s">
        <v>BFQF9</v>
        <stp/>
        <stp>ContractData</stp>
        <stp>BFQF9</stp>
        <stp>Symbol</stp>
        <tr r="A43" s="2"/>
      </tp>
      <tp t="s">
        <v>BFQG9</v>
        <stp/>
        <stp>ContractData</stp>
        <stp>BFQG9</stp>
        <stp>Symbol</stp>
        <tr r="A44" s="2"/>
      </tp>
      <tp t="s">
        <v>BFQH9</v>
        <stp/>
        <stp>ContractData</stp>
        <stp>BFQH9</stp>
        <stp>Symbol</stp>
        <tr r="A45" s="2"/>
      </tp>
      <tp t="s">
        <v>BFQN8</v>
        <stp/>
        <stp>ContractData</stp>
        <stp>BFQN8</stp>
        <stp>Symbol</stp>
        <tr r="A37" s="2"/>
      </tp>
      <tp t="s">
        <v>BFQQ8</v>
        <stp/>
        <stp>ContractData</stp>
        <stp>BFQQ8</stp>
        <stp>Symbol</stp>
        <tr r="A38" s="2"/>
      </tp>
      <tp t="s">
        <v>BFQU8</v>
        <stp/>
        <stp>ContractData</stp>
        <stp>BFQU8</stp>
        <stp>Symbol</stp>
        <tr r="A39" s="2"/>
      </tp>
      <tp t="s">
        <v>BFQV8</v>
        <stp/>
        <stp>ContractData</stp>
        <stp>BFQV8</stp>
        <stp>Symbol</stp>
        <tr r="A40" s="2"/>
      </tp>
      <tp t="s">
        <v>BFQX8</v>
        <stp/>
        <stp>ContractData</stp>
        <stp>BFQX8</stp>
        <stp>Symbol</stp>
        <tr r="A41" s="2"/>
      </tp>
      <tp t="s">
        <v>BFQZ8</v>
        <stp/>
        <stp>ContractData</stp>
        <stp>BFQZ8</stp>
        <stp>Symbol</stp>
        <tr r="A42" s="2"/>
      </tp>
      <tp>
        <v>71.16</v>
        <stp/>
        <stp>ContractData</stp>
        <stp>BFQH9</stp>
        <stp>Y_Settlement</stp>
        <tr r="G45" s="2"/>
      </tp>
      <tp>
        <v>74.87</v>
        <stp/>
        <stp>ContractData</stp>
        <stp>BFQN8</stp>
        <stp>Y_Settlement</stp>
        <tr r="G37" s="2"/>
      </tp>
      <tp>
        <v>69.58</v>
        <stp/>
        <stp>ContractData</stp>
        <stp>NTQN8</stp>
        <stp>Y_Settlement</stp>
        <tr r="G14" s="2"/>
      </tp>
      <tp>
        <v>69.72</v>
        <stp/>
        <stp>ContractData</stp>
        <stp>NTQM8</stp>
        <stp>Y_Settlement</stp>
        <tr r="G13" s="2"/>
      </tp>
      <tp t="s">
        <v>NTQM8</v>
        <stp/>
        <stp>ContractData</stp>
        <stp>NTQM8</stp>
        <stp>Symbol</stp>
        <stp/>
        <stp>T</stp>
        <tr r="J6" s="2"/>
      </tp>
      <tp t="s">
        <v>NTQN8</v>
        <stp/>
        <stp>ContractData</stp>
        <stp>NTQN8</stp>
        <stp>Symbol</stp>
        <stp/>
        <stp>T</stp>
        <tr r="K6" s="2"/>
      </tp>
      <tp t="s">
        <v>NTQQ8</v>
        <stp/>
        <stp>ContractData</stp>
        <stp>NTQQ8</stp>
        <stp>Symbol</stp>
        <stp/>
        <stp>T</stp>
        <tr r="L6" s="2"/>
      </tp>
      <tp t="s">
        <v>NTQU8</v>
        <stp/>
        <stp>ContractData</stp>
        <stp>NTQU8</stp>
        <stp>Symbol</stp>
        <stp/>
        <stp>T</stp>
        <tr r="M6" s="2"/>
      </tp>
      <tp t="s">
        <v>NTQV8</v>
        <stp/>
        <stp>ContractData</stp>
        <stp>NTQV8</stp>
        <stp>Symbol</stp>
        <stp/>
        <stp>T</stp>
        <tr r="N6" s="2"/>
      </tp>
      <tp t="s">
        <v>NTQX8</v>
        <stp/>
        <stp>ContractData</stp>
        <stp>NTQX8</stp>
        <stp>Symbol</stp>
        <stp/>
        <stp>T</stp>
        <tr r="O6" s="2"/>
      </tp>
      <tp t="s">
        <v>NTQZ8</v>
        <stp/>
        <stp>ContractData</stp>
        <stp>NTQZ8</stp>
        <stp>Symbol</stp>
        <stp/>
        <stp>T</stp>
        <tr r="P6" s="2"/>
      </tp>
      <tp t="s">
        <v>BFQF9</v>
        <stp/>
        <stp>ContractData</stp>
        <stp>BFQF9</stp>
        <stp>Symbol</stp>
        <stp/>
        <stp>T</stp>
        <tr r="W6" s="2"/>
      </tp>
      <tp t="s">
        <v>NFX WTI Crude Oil Penultimate Financial, Jun 18</v>
        <stp/>
        <stp>ContractData</stp>
        <stp>NTQM8</stp>
        <stp>LongDescription</stp>
        <stp/>
        <stp>T</stp>
        <tr r="J4" s="2"/>
        <tr r="B13" s="2"/>
        <tr r="B13" s="2"/>
        <tr r="B4" s="2"/>
      </tp>
      <tp t="s">
        <v>NFX WTI Crude Oil Penultimate Financial, Jul 18</v>
        <stp/>
        <stp>ContractData</stp>
        <stp>NTQN8</stp>
        <stp>LongDescription</stp>
        <stp/>
        <stp>T</stp>
        <tr r="B14" s="2"/>
        <tr r="B14" s="2"/>
      </tp>
      <tp t="s">
        <v>NFX WTI Crude Oil Penultimate Financial, Feb 19</v>
        <stp/>
        <stp>ContractData</stp>
        <stp>NTQG9</stp>
        <stp>LongDescription</stp>
        <stp/>
        <stp>T</stp>
        <tr r="B21" s="2"/>
        <tr r="B21" s="2"/>
      </tp>
      <tp t="s">
        <v>NFX WTI Crude Oil Penultimate Financial, Jan 19</v>
        <stp/>
        <stp>ContractData</stp>
        <stp>NTQF9</stp>
        <stp>LongDescription</stp>
        <stp/>
        <stp>T</stp>
        <tr r="B20" s="2"/>
        <tr r="B20" s="2"/>
      </tp>
      <tp t="s">
        <v>NFX WTI Crude Oil Penultimate Financial, Nov 18</v>
        <stp/>
        <stp>ContractData</stp>
        <stp>NTQX8</stp>
        <stp>LongDescription</stp>
        <stp/>
        <stp>T</stp>
        <tr r="B18" s="2"/>
        <tr r="B18" s="2"/>
      </tp>
      <tp t="s">
        <v>NFX WTI Crude Oil Penultimate Financial, Dec 18</v>
        <stp/>
        <stp>ContractData</stp>
        <stp>NTQZ8</stp>
        <stp>LongDescription</stp>
        <stp/>
        <stp>T</stp>
        <tr r="B19" s="2"/>
        <tr r="B19" s="2"/>
      </tp>
      <tp t="s">
        <v>NFX WTI Crude Oil Penultimate Financial, Sep 18</v>
        <stp/>
        <stp>ContractData</stp>
        <stp>NTQU8</stp>
        <stp>LongDescription</stp>
        <stp/>
        <stp>T</stp>
        <tr r="B16" s="2"/>
        <tr r="B16" s="2"/>
      </tp>
      <tp t="s">
        <v>NFX WTI Crude Oil Penultimate Financial, Oct 18</v>
        <stp/>
        <stp>ContractData</stp>
        <stp>NTQV8</stp>
        <stp>LongDescription</stp>
        <stp/>
        <stp>T</stp>
        <tr r="B17" s="2"/>
        <tr r="B17" s="2"/>
      </tp>
      <tp t="s">
        <v>NFX WTI Crude Oil Penultimate Financial, Aug 18</v>
        <stp/>
        <stp>ContractData</stp>
        <stp>NTQQ8</stp>
        <stp>LongDescription</stp>
        <stp/>
        <stp>T</stp>
        <tr r="B15" s="2"/>
        <tr r="B15" s="2"/>
      </tp>
      <tp t="s">
        <v>BFQN8</v>
        <stp/>
        <stp>ContractData</stp>
        <stp>BFQN8</stp>
        <stp>Symbol</stp>
        <stp/>
        <stp>T</stp>
        <tr r="Q6" s="2"/>
      </tp>
      <tp t="s">
        <v>BFQQ8</v>
        <stp/>
        <stp>ContractData</stp>
        <stp>BFQQ8</stp>
        <stp>Symbol</stp>
        <stp/>
        <stp>T</stp>
        <tr r="R6" s="2"/>
      </tp>
      <tp t="s">
        <v>BFQU8</v>
        <stp/>
        <stp>ContractData</stp>
        <stp>BFQU8</stp>
        <stp>Symbol</stp>
        <stp/>
        <stp>T</stp>
        <tr r="S6" s="2"/>
      </tp>
      <tp t="s">
        <v>BFQV8</v>
        <stp/>
        <stp>ContractData</stp>
        <stp>BFQV8</stp>
        <stp>Symbol</stp>
        <stp/>
        <stp>T</stp>
        <tr r="T6" s="2"/>
      </tp>
      <tp t="s">
        <v>BFQX8</v>
        <stp/>
        <stp>ContractData</stp>
        <stp>BFQX8</stp>
        <stp>Symbol</stp>
        <stp/>
        <stp>T</stp>
        <tr r="U6" s="2"/>
      </tp>
      <tp t="s">
        <v>BFQZ8</v>
        <stp/>
        <stp>ContractData</stp>
        <stp>BFQZ8</stp>
        <stp>Symbol</stp>
        <stp/>
        <stp>T</stp>
        <tr r="V6" s="2"/>
      </tp>
      <tp>
        <v>71.62</v>
        <stp/>
        <stp>ContractData</stp>
        <stp>BFQG9</stp>
        <stp>Y_Settlement</stp>
        <tr r="G44" s="2"/>
      </tp>
      <tp>
        <v>65.87</v>
        <stp/>
        <stp>ContractData</stp>
        <stp>NTQG9</stp>
        <stp>Y_Settlement</stp>
        <tr r="G21" s="2"/>
      </tp>
      <tp>
        <v>72.09</v>
        <stp/>
        <stp>ContractData</stp>
        <stp>BFQF9</stp>
        <stp>Y_Settlement</stp>
        <tr r="G43" s="2"/>
      </tp>
      <tp>
        <v>66.48</v>
        <stp/>
        <stp>ContractData</stp>
        <stp>NTQF9</stp>
        <stp>Y_Settlement</stp>
        <tr r="G20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5404261336009E-2"/>
          <c:y val="0.27928118121816331"/>
          <c:w val="0.89030603497795113"/>
          <c:h val="0.5572999505020405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BFQ!$U$2:$U$13</c:f>
              <c:numCache>
                <c:formatCode>0.00</c:formatCode>
                <c:ptCount val="12"/>
                <c:pt idx="0">
                  <c:v>0.98999999999999488</c:v>
                </c:pt>
                <c:pt idx="1">
                  <c:v>0.67000000000000171</c:v>
                </c:pt>
                <c:pt idx="2">
                  <c:v>0.72000000000001307</c:v>
                </c:pt>
                <c:pt idx="3">
                  <c:v>0.70999999999999375</c:v>
                </c:pt>
                <c:pt idx="4">
                  <c:v>0.71000000000000796</c:v>
                </c:pt>
                <c:pt idx="5">
                  <c:v>3.0000000000001137E-2</c:v>
                </c:pt>
                <c:pt idx="6">
                  <c:v>0</c:v>
                </c:pt>
                <c:pt idx="7">
                  <c:v>1.9999999999996021E-2</c:v>
                </c:pt>
                <c:pt idx="8">
                  <c:v>1.0000000000005116E-2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6-4DA3-AFF9-2923447C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79560"/>
        <c:axId val="388580736"/>
      </c:barChart>
      <c:catAx>
        <c:axId val="388579560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none"/>
        <c:minorTickMark val="none"/>
        <c:tickLblPos val="nextTo"/>
        <c:crossAx val="388580736"/>
        <c:crosses val="autoZero"/>
        <c:auto val="1"/>
        <c:lblAlgn val="ctr"/>
        <c:lblOffset val="100"/>
        <c:noMultiLvlLbl val="0"/>
      </c:catAx>
      <c:valAx>
        <c:axId val="3885807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7956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9.0358889865131228E-2"/>
          <c:w val="0.88506437539902105"/>
          <c:h val="0.76428991922724021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BFQ!$AI$2:$AI$7</c:f>
              <c:strCache>
                <c:ptCount val="6"/>
                <c:pt idx="0">
                  <c:v>JUL, AUG</c:v>
                </c:pt>
                <c:pt idx="1">
                  <c:v>AUG, SEP</c:v>
                </c:pt>
                <c:pt idx="2">
                  <c:v>SEP, OCT</c:v>
                </c:pt>
                <c:pt idx="3">
                  <c:v>OCT, NOV</c:v>
                </c:pt>
                <c:pt idx="4">
                  <c:v>NOV, DEC</c:v>
                </c:pt>
                <c:pt idx="5">
                  <c:v>DEC, JAN</c:v>
                </c:pt>
              </c:strCache>
            </c:strRef>
          </c:cat>
          <c:val>
            <c:numRef>
              <c:f>BFQ!$AG$2:$AG$7</c:f>
              <c:numCache>
                <c:formatCode>General</c:formatCode>
                <c:ptCount val="6"/>
                <c:pt idx="0">
                  <c:v>0.36</c:v>
                </c:pt>
                <c:pt idx="1">
                  <c:v>0.52</c:v>
                </c:pt>
                <c:pt idx="2">
                  <c:v>0.54</c:v>
                </c:pt>
                <c:pt idx="3">
                  <c:v>0.47000000000000003</c:v>
                </c:pt>
                <c:pt idx="4">
                  <c:v>0.48</c:v>
                </c:pt>
                <c:pt idx="5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F2D-8B0B-A0A2AE7D6C50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FF0000"/>
                </a:solidFill>
              </a:ln>
            </c:spPr>
          </c:marker>
          <c:cat>
            <c:strRef>
              <c:f>BFQ!$AI$2:$AI$7</c:f>
              <c:strCache>
                <c:ptCount val="6"/>
                <c:pt idx="0">
                  <c:v>JUL, AUG</c:v>
                </c:pt>
                <c:pt idx="1">
                  <c:v>AUG, SEP</c:v>
                </c:pt>
                <c:pt idx="2">
                  <c:v>SEP, OCT</c:v>
                </c:pt>
                <c:pt idx="3">
                  <c:v>OCT, NOV</c:v>
                </c:pt>
                <c:pt idx="4">
                  <c:v>NOV, DEC</c:v>
                </c:pt>
                <c:pt idx="5">
                  <c:v>DEC, JAN</c:v>
                </c:pt>
              </c:strCache>
            </c:strRef>
          </c:cat>
          <c:val>
            <c:numRef>
              <c:f>BFQ!$AP$2:$AP$7</c:f>
              <c:numCache>
                <c:formatCode>General</c:formatCode>
                <c:ptCount val="6"/>
                <c:pt idx="0">
                  <c:v>0.34</c:v>
                </c:pt>
                <c:pt idx="1">
                  <c:v>0.55000000000000004</c:v>
                </c:pt>
                <c:pt idx="2">
                  <c:v>0.56000000000000005</c:v>
                </c:pt>
                <c:pt idx="3">
                  <c:v>0.46</c:v>
                </c:pt>
                <c:pt idx="4">
                  <c:v>0.48</c:v>
                </c:pt>
                <c:pt idx="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F2D-8B0B-A0A2AE7D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77768"/>
        <c:axId val="386480264"/>
      </c:lineChart>
      <c:catAx>
        <c:axId val="2402777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crossAx val="386480264"/>
        <c:crosses val="autoZero"/>
        <c:auto val="1"/>
        <c:lblAlgn val="ctr"/>
        <c:lblOffset val="100"/>
        <c:noMultiLvlLbl val="0"/>
      </c:catAx>
      <c:valAx>
        <c:axId val="38648026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7768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055493063367E-2"/>
          <c:y val="0.16423542295308324"/>
          <c:w val="0.88942393965460198"/>
          <c:h val="0.663038548752834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MainDisplay!$AF$48:$AF$53</c:f>
              <c:strCache>
                <c:ptCount val="6"/>
                <c:pt idx="0">
                  <c:v>BFQS1N</c:v>
                </c:pt>
                <c:pt idx="1">
                  <c:v>BFQS1Q</c:v>
                </c:pt>
                <c:pt idx="2">
                  <c:v>BFQS1U</c:v>
                </c:pt>
                <c:pt idx="3">
                  <c:v>BFQS1V</c:v>
                </c:pt>
                <c:pt idx="4">
                  <c:v>BFQS1X</c:v>
                </c:pt>
                <c:pt idx="5">
                  <c:v>BFQS1Z</c:v>
                </c:pt>
              </c:strCache>
            </c:strRef>
          </c:cat>
          <c:val>
            <c:numRef>
              <c:f>MainDisplay!$AD$48:$AD$53</c:f>
              <c:numCache>
                <c:formatCode>General</c:formatCode>
                <c:ptCount val="6"/>
                <c:pt idx="0">
                  <c:v>30</c:v>
                </c:pt>
                <c:pt idx="1">
                  <c:v>43</c:v>
                </c:pt>
                <c:pt idx="2">
                  <c:v>28</c:v>
                </c:pt>
                <c:pt idx="3">
                  <c:v>30</c:v>
                </c:pt>
                <c:pt idx="4">
                  <c:v>85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7-49A8-A903-FAE105F24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481440"/>
        <c:axId val="386478696"/>
      </c:barChart>
      <c:catAx>
        <c:axId val="3864814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6478696"/>
        <c:crosses val="autoZero"/>
        <c:auto val="1"/>
        <c:lblAlgn val="ctr"/>
        <c:lblOffset val="100"/>
        <c:noMultiLvlLbl val="0"/>
      </c:catAx>
      <c:valAx>
        <c:axId val="38647869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648144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16249107083626962"/>
          <c:w val="0.88494602807533396"/>
          <c:h val="0.7322279597473778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MainDisplay!$AB$35:$AB$41</c:f>
              <c:numCache>
                <c:formatCode>General</c:formatCode>
                <c:ptCount val="7"/>
              </c:numCache>
            </c:numRef>
          </c:cat>
          <c:val>
            <c:numRef>
              <c:f>MainDisplay!$AD$35:$AD$41</c:f>
              <c:numCache>
                <c:formatCode>General</c:formatCode>
                <c:ptCount val="7"/>
                <c:pt idx="0">
                  <c:v>161</c:v>
                </c:pt>
                <c:pt idx="1">
                  <c:v>73</c:v>
                </c:pt>
                <c:pt idx="2">
                  <c:v>71</c:v>
                </c:pt>
                <c:pt idx="3">
                  <c:v>58</c:v>
                </c:pt>
                <c:pt idx="4">
                  <c:v>115</c:v>
                </c:pt>
                <c:pt idx="5">
                  <c:v>187</c:v>
                </c:pt>
                <c:pt idx="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2-407F-B4D2-FFD69FC5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479480"/>
        <c:axId val="386478304"/>
      </c:barChart>
      <c:catAx>
        <c:axId val="38647948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6478304"/>
        <c:crosses val="autoZero"/>
        <c:auto val="1"/>
        <c:lblAlgn val="ctr"/>
        <c:lblOffset val="100"/>
        <c:noMultiLvlLbl val="0"/>
      </c:catAx>
      <c:valAx>
        <c:axId val="38647830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647948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29991331872665339"/>
          <c:w val="0.88541021309794243"/>
          <c:h val="0.53666851085718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BFQ!$X$2:$X$7</c:f>
              <c:numCache>
                <c:formatCode>0.00</c:formatCode>
                <c:ptCount val="6"/>
                <c:pt idx="0">
                  <c:v>1.9999999999999962E-2</c:v>
                </c:pt>
                <c:pt idx="1">
                  <c:v>-3.0000000000000027E-2</c:v>
                </c:pt>
                <c:pt idx="2">
                  <c:v>-2.0000000000000018E-2</c:v>
                </c:pt>
                <c:pt idx="3">
                  <c:v>1.0000000000000009E-2</c:v>
                </c:pt>
                <c:pt idx="4">
                  <c:v>0</c:v>
                </c:pt>
                <c:pt idx="5">
                  <c:v>1.9999999999999962E-2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3-43E8-A2D8-118A9DB6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77208"/>
        <c:axId val="388578776"/>
      </c:barChart>
      <c:catAx>
        <c:axId val="38857720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388578776"/>
        <c:crosses val="autoZero"/>
        <c:auto val="1"/>
        <c:lblAlgn val="ctr"/>
        <c:lblOffset val="100"/>
        <c:noMultiLvlLbl val="0"/>
      </c:catAx>
      <c:valAx>
        <c:axId val="38857877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7720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22782508900070891"/>
          <c:w val="0.87644209179734889"/>
          <c:h val="0.608757129384579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NTQ!$X$2:$X$7</c:f>
              <c:numCache>
                <c:formatCode>0.00</c:formatCode>
                <c:ptCount val="6"/>
                <c:pt idx="0">
                  <c:v>-1.999999999999999E-2</c:v>
                </c:pt>
                <c:pt idx="1">
                  <c:v>-3.0000000000000027E-2</c:v>
                </c:pt>
                <c:pt idx="2">
                  <c:v>-2.0000000000000018E-2</c:v>
                </c:pt>
                <c:pt idx="3">
                  <c:v>0</c:v>
                </c:pt>
                <c:pt idx="4">
                  <c:v>2.0000000000000018E-2</c:v>
                </c:pt>
                <c:pt idx="5">
                  <c:v>1.0000000000000009E-2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F-4E6B-A6B4-0B6B0A5E2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49416"/>
        <c:axId val="388547064"/>
      </c:barChart>
      <c:catAx>
        <c:axId val="388549416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388547064"/>
        <c:crosses val="autoZero"/>
        <c:auto val="1"/>
        <c:lblAlgn val="ctr"/>
        <c:lblOffset val="100"/>
        <c:noMultiLvlLbl val="0"/>
      </c:catAx>
      <c:valAx>
        <c:axId val="388547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9416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52265696472287E-2"/>
          <c:y val="6.1705955441851305E-2"/>
          <c:w val="0.89652270632054132"/>
          <c:h val="0.809011012989169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NTQ!$AH$2:$AH$8</c:f>
              <c:strCache>
                <c:ptCount val="7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</c:strCache>
            </c:strRef>
          </c:cat>
          <c:val>
            <c:numRef>
              <c:f>NTQ!$AF$2:$AF$8</c:f>
              <c:numCache>
                <c:formatCode>General</c:formatCode>
                <c:ptCount val="7"/>
                <c:pt idx="0">
                  <c:v>70.489999999999995</c:v>
                </c:pt>
                <c:pt idx="1">
                  <c:v>70.365000000000009</c:v>
                </c:pt>
                <c:pt idx="2">
                  <c:v>69.995000000000005</c:v>
                </c:pt>
                <c:pt idx="3">
                  <c:v>69.460000000000008</c:v>
                </c:pt>
                <c:pt idx="4">
                  <c:v>68.88</c:v>
                </c:pt>
                <c:pt idx="5">
                  <c:v>#N/A</c:v>
                </c:pt>
                <c:pt idx="6">
                  <c:v>67.78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05C-A896-5167F57E8A05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NTQ!$AH$2:$AH$8</c:f>
              <c:strCache>
                <c:ptCount val="7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</c:strCache>
            </c:strRef>
          </c:cat>
          <c:val>
            <c:numRef>
              <c:f>NTQ!$AL$2:$AL$8</c:f>
              <c:numCache>
                <c:formatCode>General</c:formatCode>
                <c:ptCount val="7"/>
                <c:pt idx="0">
                  <c:v>69.72</c:v>
                </c:pt>
                <c:pt idx="1">
                  <c:v>69.58</c:v>
                </c:pt>
                <c:pt idx="2">
                  <c:v>69.16</c:v>
                </c:pt>
                <c:pt idx="3">
                  <c:v>68.62</c:v>
                </c:pt>
                <c:pt idx="4">
                  <c:v>68.05</c:v>
                </c:pt>
                <c:pt idx="5">
                  <c:v>67.52</c:v>
                </c:pt>
                <c:pt idx="6">
                  <c:v>67.010000000000005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05C-A896-5167F57E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48240"/>
        <c:axId val="388543536"/>
      </c:lineChart>
      <c:catAx>
        <c:axId val="3885482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8543536"/>
        <c:crosses val="autoZero"/>
        <c:auto val="1"/>
        <c:lblAlgn val="ctr"/>
        <c:lblOffset val="100"/>
        <c:noMultiLvlLbl val="0"/>
      </c:catAx>
      <c:valAx>
        <c:axId val="3885435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8240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3998996570925"/>
          <c:y val="5.4295338525409666E-2"/>
          <c:w val="0.88212901112479425"/>
          <c:h val="0.81294575064083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BFQ!$AH$2:$AH$8</c:f>
              <c:strCache>
                <c:ptCount val="7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</c:strCache>
            </c:strRef>
          </c:cat>
          <c:val>
            <c:numRef>
              <c:f>BFQ!$R$2:$R$8</c:f>
              <c:numCache>
                <c:formatCode>0.00</c:formatCode>
                <c:ptCount val="7"/>
                <c:pt idx="0">
                  <c:v>75.86</c:v>
                </c:pt>
                <c:pt idx="1">
                  <c:v>75.19</c:v>
                </c:pt>
                <c:pt idx="2">
                  <c:v>74.710000000000008</c:v>
                </c:pt>
                <c:pt idx="3">
                  <c:v>74.17</c:v>
                </c:pt>
                <c:pt idx="4">
                  <c:v>73.710000000000008</c:v>
                </c:pt>
                <c:pt idx="5">
                  <c:v>72.570000000000007</c:v>
                </c:pt>
                <c:pt idx="6">
                  <c:v>72.09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8-47FE-A0EC-EB02CC33162E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12700">
                <a:solidFill>
                  <a:srgbClr val="FF0000"/>
                </a:solidFill>
              </a:ln>
            </c:spPr>
          </c:marker>
          <c:cat>
            <c:strRef>
              <c:f>BFQ!$AH$2:$AH$8</c:f>
              <c:strCache>
                <c:ptCount val="7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</c:strCache>
            </c:strRef>
          </c:cat>
          <c:val>
            <c:numRef>
              <c:f>BFQ!$AL$2:$AL$8</c:f>
              <c:numCache>
                <c:formatCode>General</c:formatCode>
                <c:ptCount val="7"/>
                <c:pt idx="0">
                  <c:v>74.87</c:v>
                </c:pt>
                <c:pt idx="1">
                  <c:v>74.52</c:v>
                </c:pt>
                <c:pt idx="2">
                  <c:v>73.989999999999995</c:v>
                </c:pt>
                <c:pt idx="3">
                  <c:v>73.460000000000008</c:v>
                </c:pt>
                <c:pt idx="4">
                  <c:v>73</c:v>
                </c:pt>
                <c:pt idx="5">
                  <c:v>72.540000000000006</c:v>
                </c:pt>
                <c:pt idx="6">
                  <c:v>72.09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8-47FE-A0EC-EB02CC33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44712"/>
        <c:axId val="388544320"/>
      </c:lineChart>
      <c:catAx>
        <c:axId val="38854471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4320"/>
        <c:crosses val="autoZero"/>
        <c:auto val="1"/>
        <c:lblAlgn val="ctr"/>
        <c:lblOffset val="100"/>
        <c:noMultiLvlLbl val="0"/>
      </c:catAx>
      <c:valAx>
        <c:axId val="38854432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4712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20818464702221498"/>
          <c:w val="0.88270127641891161"/>
          <c:h val="0.657583678328868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MainDisplay!$AB$35:$AB$41</c:f>
              <c:numCache>
                <c:formatCode>General</c:formatCode>
                <c:ptCount val="7"/>
              </c:numCache>
            </c:numRef>
          </c:cat>
          <c:val>
            <c:numRef>
              <c:f>MainDisplay!$AA$35:$AA$41</c:f>
              <c:numCache>
                <c:formatCode>General</c:formatCode>
                <c:ptCount val="7"/>
                <c:pt idx="0">
                  <c:v>589</c:v>
                </c:pt>
                <c:pt idx="1">
                  <c:v>337</c:v>
                </c:pt>
                <c:pt idx="2">
                  <c:v>69</c:v>
                </c:pt>
                <c:pt idx="3">
                  <c:v>13</c:v>
                </c:pt>
                <c:pt idx="4">
                  <c:v>5</c:v>
                </c:pt>
                <c:pt idx="5">
                  <c:v>24</c:v>
                </c:pt>
                <c:pt idx="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077-81D4-8129B322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50592"/>
        <c:axId val="388548632"/>
      </c:barChart>
      <c:catAx>
        <c:axId val="3885505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388548632"/>
        <c:crosses val="autoZero"/>
        <c:auto val="1"/>
        <c:lblAlgn val="ctr"/>
        <c:lblOffset val="100"/>
        <c:noMultiLvlLbl val="0"/>
      </c:catAx>
      <c:valAx>
        <c:axId val="3885486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50592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69788032825"/>
          <c:y val="0.28200829734992805"/>
          <c:w val="0.86668597793946633"/>
          <c:h val="0.554573420257951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NTQ!$U$2:$U$9</c:f>
              <c:numCache>
                <c:formatCode>0.00</c:formatCode>
                <c:ptCount val="8"/>
                <c:pt idx="0">
                  <c:v>0.76999999999999602</c:v>
                </c:pt>
                <c:pt idx="1">
                  <c:v>0.57999999999999829</c:v>
                </c:pt>
                <c:pt idx="2">
                  <c:v>0.48000000000000398</c:v>
                </c:pt>
                <c:pt idx="3">
                  <c:v>0.5</c:v>
                </c:pt>
                <c:pt idx="4">
                  <c:v>0.32000000000000739</c:v>
                </c:pt>
                <c:pt idx="5">
                  <c:v>0.37000000000000455</c:v>
                </c:pt>
                <c:pt idx="6">
                  <c:v>0.76999999999999602</c:v>
                </c:pt>
                <c:pt idx="7">
                  <c:v>1.9999999999996021E-2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E-4682-8B98-5DDC6A2E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47848"/>
        <c:axId val="240278160"/>
      </c:barChart>
      <c:catAx>
        <c:axId val="38854784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240278160"/>
        <c:crosses val="autoZero"/>
        <c:auto val="1"/>
        <c:lblAlgn val="ctr"/>
        <c:lblOffset val="100"/>
        <c:noMultiLvlLbl val="0"/>
      </c:catAx>
      <c:valAx>
        <c:axId val="24027816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38854784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8.1110416252120121E-2"/>
          <c:w val="0.86254191566880301"/>
          <c:h val="0.77353866416517414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6350"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NTQ!$AI$2:$AI$7</c:f>
              <c:strCache>
                <c:ptCount val="6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</c:strCache>
            </c:strRef>
          </c:cat>
          <c:val>
            <c:numRef>
              <c:f>NTQ!$AG$2:$AG$7</c:f>
              <c:numCache>
                <c:formatCode>General</c:formatCode>
                <c:ptCount val="6"/>
                <c:pt idx="0">
                  <c:v>0.13</c:v>
                </c:pt>
                <c:pt idx="1">
                  <c:v>0.38</c:v>
                </c:pt>
                <c:pt idx="2">
                  <c:v>0.53500000000000003</c:v>
                </c:pt>
                <c:pt idx="3">
                  <c:v>0.58000000000000007</c:v>
                </c:pt>
                <c:pt idx="4">
                  <c:v>0.55000000000000004</c:v>
                </c:pt>
                <c:pt idx="5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7-4AE1-BC9A-4DA3CDE1ECC6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NTQ!$AI$2:$AI$7</c:f>
              <c:strCache>
                <c:ptCount val="6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</c:strCache>
            </c:strRef>
          </c:cat>
          <c:val>
            <c:numRef>
              <c:f>NTQ!$AP$2:$AP$7</c:f>
              <c:numCache>
                <c:formatCode>General</c:formatCode>
                <c:ptCount val="6"/>
                <c:pt idx="0">
                  <c:v>0.15</c:v>
                </c:pt>
                <c:pt idx="1">
                  <c:v>0.41000000000000003</c:v>
                </c:pt>
                <c:pt idx="2">
                  <c:v>0.54</c:v>
                </c:pt>
                <c:pt idx="3">
                  <c:v>0.57000000000000006</c:v>
                </c:pt>
                <c:pt idx="4">
                  <c:v>0.53</c:v>
                </c:pt>
                <c:pt idx="5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7-4AE1-BC9A-4DA3CDE1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78944"/>
        <c:axId val="240276984"/>
      </c:lineChart>
      <c:catAx>
        <c:axId val="24027894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crossAx val="240276984"/>
        <c:crosses val="autoZero"/>
        <c:auto val="1"/>
        <c:lblAlgn val="ctr"/>
        <c:lblOffset val="100"/>
        <c:noMultiLvlLbl val="0"/>
      </c:catAx>
      <c:valAx>
        <c:axId val="240276984"/>
        <c:scaling>
          <c:orientation val="minMax"/>
        </c:scaling>
        <c:delete val="0"/>
        <c:axPos val="l"/>
        <c:majorGridlines>
          <c:spPr>
            <a:ln w="12700"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8944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14686484143610484"/>
          <c:w val="0.88270127641891161"/>
          <c:h val="0.74191769606780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MainDisplay!$AC$48:$AC$53</c:f>
              <c:strCache>
                <c:ptCount val="6"/>
                <c:pt idx="0">
                  <c:v>NTQS1M</c:v>
                </c:pt>
                <c:pt idx="1">
                  <c:v>NTQS1N</c:v>
                </c:pt>
                <c:pt idx="2">
                  <c:v>NTQS1Q</c:v>
                </c:pt>
                <c:pt idx="3">
                  <c:v>NTQS1U</c:v>
                </c:pt>
                <c:pt idx="4">
                  <c:v>NTQS1V</c:v>
                </c:pt>
                <c:pt idx="5">
                  <c:v>NTQS1X</c:v>
                </c:pt>
              </c:strCache>
            </c:strRef>
          </c:cat>
          <c:val>
            <c:numRef>
              <c:f>MainDisplay!$AA$48:$AA$53</c:f>
              <c:numCache>
                <c:formatCode>General</c:formatCode>
                <c:ptCount val="6"/>
                <c:pt idx="0">
                  <c:v>281</c:v>
                </c:pt>
                <c:pt idx="1">
                  <c:v>56</c:v>
                </c:pt>
                <c:pt idx="2">
                  <c:v>13</c:v>
                </c:pt>
                <c:pt idx="3">
                  <c:v>0</c:v>
                </c:pt>
                <c:pt idx="4">
                  <c:v>5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8-4D06-8D54-26A0882E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79336"/>
        <c:axId val="240280120"/>
      </c:barChart>
      <c:catAx>
        <c:axId val="24027933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240280120"/>
        <c:crosses val="autoZero"/>
        <c:auto val="1"/>
        <c:lblAlgn val="ctr"/>
        <c:lblOffset val="100"/>
        <c:noMultiLvlLbl val="0"/>
      </c:catAx>
      <c:valAx>
        <c:axId val="2402801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40279336"/>
        <c:crosses val="autoZero"/>
        <c:crossBetween val="between"/>
      </c:valAx>
      <c:spPr>
        <a:solidFill>
          <a:schemeClr val="tx1"/>
        </a:solidFill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809625</xdr:colOff>
      <xdr:row>31</xdr:row>
      <xdr:rowOff>20955</xdr:rowOff>
    </xdr:from>
    <xdr:to>
      <xdr:col>22</xdr:col>
      <xdr:colOff>809625</xdr:colOff>
      <xdr:row>35</xdr:row>
      <xdr:rowOff>85724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754380</xdr:colOff>
      <xdr:row>50</xdr:row>
      <xdr:rowOff>1905</xdr:rowOff>
    </xdr:from>
    <xdr:to>
      <xdr:col>22</xdr:col>
      <xdr:colOff>762000</xdr:colOff>
      <xdr:row>53</xdr:row>
      <xdr:rowOff>173623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819149</xdr:colOff>
      <xdr:row>50</xdr:row>
      <xdr:rowOff>22860</xdr:rowOff>
    </xdr:from>
    <xdr:to>
      <xdr:col>16</xdr:col>
      <xdr:colOff>9524</xdr:colOff>
      <xdr:row>54</xdr:row>
      <xdr:rowOff>1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</xdr:colOff>
      <xdr:row>14</xdr:row>
      <xdr:rowOff>174437</xdr:rowOff>
    </xdr:from>
    <xdr:to>
      <xdr:col>16</xdr:col>
      <xdr:colOff>43815</xdr:colOff>
      <xdr:row>26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</xdr:colOff>
      <xdr:row>15</xdr:row>
      <xdr:rowOff>20373</xdr:rowOff>
    </xdr:from>
    <xdr:to>
      <xdr:col>22</xdr:col>
      <xdr:colOff>762000</xdr:colOff>
      <xdr:row>25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129870</xdr:colOff>
      <xdr:row>13</xdr:row>
      <xdr:rowOff>51181</xdr:rowOff>
    </xdr:from>
    <xdr:to>
      <xdr:col>9</xdr:col>
      <xdr:colOff>655807</xdr:colOff>
      <xdr:row>13</xdr:row>
      <xdr:rowOff>173137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5445" y="187998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16</xdr:col>
      <xdr:colOff>146352</xdr:colOff>
      <xdr:row>13</xdr:row>
      <xdr:rowOff>43561</xdr:rowOff>
    </xdr:from>
    <xdr:to>
      <xdr:col>16</xdr:col>
      <xdr:colOff>672289</xdr:colOff>
      <xdr:row>13</xdr:row>
      <xdr:rowOff>165517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09777" y="1872361"/>
          <a:ext cx="525937" cy="121956"/>
        </a:xfrm>
        <a:prstGeom prst="rect">
          <a:avLst/>
        </a:prstGeom>
      </xdr:spPr>
    </xdr:pic>
    <xdr:clientData/>
  </xdr:twoCellAnchor>
  <xdr:twoCellAnchor>
    <xdr:from>
      <xdr:col>9</xdr:col>
      <xdr:colOff>10625</xdr:colOff>
      <xdr:row>26</xdr:row>
      <xdr:rowOff>51435</xdr:rowOff>
    </xdr:from>
    <xdr:to>
      <xdr:col>16</xdr:col>
      <xdr:colOff>32386</xdr:colOff>
      <xdr:row>30</xdr:row>
      <xdr:rowOff>165735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31835</xdr:colOff>
      <xdr:row>31</xdr:row>
      <xdr:rowOff>10160</xdr:rowOff>
    </xdr:from>
    <xdr:to>
      <xdr:col>16</xdr:col>
      <xdr:colOff>43815</xdr:colOff>
      <xdr:row>35</xdr:row>
      <xdr:rowOff>53340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8</xdr:col>
      <xdr:colOff>809625</xdr:colOff>
      <xdr:row>31</xdr:row>
      <xdr:rowOff>9525</xdr:rowOff>
    </xdr:from>
    <xdr:ext cx="5695949" cy="209549"/>
    <xdr:sp macro="" textlink="">
      <xdr:nvSpPr>
        <xdr:cNvPr id="36" name="TextBox 35"/>
        <xdr:cNvSpPr txBox="1"/>
      </xdr:nvSpPr>
      <xdr:spPr>
        <a:xfrm>
          <a:off x="6553200" y="5534025"/>
          <a:ext cx="5695949" cy="209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9</xdr:col>
      <xdr:colOff>7621</xdr:colOff>
      <xdr:row>35</xdr:row>
      <xdr:rowOff>60960</xdr:rowOff>
    </xdr:from>
    <xdr:to>
      <xdr:col>16</xdr:col>
      <xdr:colOff>34290</xdr:colOff>
      <xdr:row>45</xdr:row>
      <xdr:rowOff>171450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7620</xdr:colOff>
      <xdr:row>46</xdr:row>
      <xdr:rowOff>1</xdr:rowOff>
    </xdr:from>
    <xdr:to>
      <xdr:col>16</xdr:col>
      <xdr:colOff>7620</xdr:colOff>
      <xdr:row>50</xdr:row>
      <xdr:rowOff>30481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35</xdr:row>
      <xdr:rowOff>9525</xdr:rowOff>
    </xdr:from>
    <xdr:to>
      <xdr:col>22</xdr:col>
      <xdr:colOff>800100</xdr:colOff>
      <xdr:row>46</xdr:row>
      <xdr:rowOff>71894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819149</xdr:colOff>
      <xdr:row>45</xdr:row>
      <xdr:rowOff>190500</xdr:rowOff>
    </xdr:from>
    <xdr:to>
      <xdr:col>23</xdr:col>
      <xdr:colOff>9524</xdr:colOff>
      <xdr:row>50</xdr:row>
      <xdr:rowOff>30480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9</xdr:col>
      <xdr:colOff>57150</xdr:colOff>
      <xdr:row>34</xdr:row>
      <xdr:rowOff>180975</xdr:rowOff>
    </xdr:from>
    <xdr:ext cx="5619750" cy="245744"/>
    <xdr:sp macro="" textlink="">
      <xdr:nvSpPr>
        <xdr:cNvPr id="28" name="TextBox 27"/>
        <xdr:cNvSpPr txBox="1"/>
      </xdr:nvSpPr>
      <xdr:spPr>
        <a:xfrm>
          <a:off x="6848475" y="5915025"/>
          <a:ext cx="5619750" cy="2457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0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  <xdr:oneCellAnchor>
    <xdr:from>
      <xdr:col>9</xdr:col>
      <xdr:colOff>47624</xdr:colOff>
      <xdr:row>49</xdr:row>
      <xdr:rowOff>190501</xdr:rowOff>
    </xdr:from>
    <xdr:ext cx="5610225" cy="190500"/>
    <xdr:sp macro="" textlink="">
      <xdr:nvSpPr>
        <xdr:cNvPr id="32" name="TextBox 31"/>
        <xdr:cNvSpPr txBox="1"/>
      </xdr:nvSpPr>
      <xdr:spPr>
        <a:xfrm>
          <a:off x="6838949" y="8924926"/>
          <a:ext cx="5610225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16</xdr:col>
      <xdr:colOff>28575</xdr:colOff>
      <xdr:row>50</xdr:row>
      <xdr:rowOff>1905</xdr:rowOff>
    </xdr:from>
    <xdr:ext cx="5619749" cy="243841"/>
    <xdr:sp macro="" textlink="">
      <xdr:nvSpPr>
        <xdr:cNvPr id="45" name="TextBox 44"/>
        <xdr:cNvSpPr txBox="1"/>
      </xdr:nvSpPr>
      <xdr:spPr>
        <a:xfrm>
          <a:off x="12477750" y="8936355"/>
          <a:ext cx="5619749" cy="243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16</xdr:col>
      <xdr:colOff>7619</xdr:colOff>
      <xdr:row>31</xdr:row>
      <xdr:rowOff>15241</xdr:rowOff>
    </xdr:from>
    <xdr:ext cx="5621655" cy="194310"/>
    <xdr:sp macro="" textlink="">
      <xdr:nvSpPr>
        <xdr:cNvPr id="46" name="TextBox 45"/>
        <xdr:cNvSpPr txBox="1"/>
      </xdr:nvSpPr>
      <xdr:spPr>
        <a:xfrm>
          <a:off x="12228194" y="5539741"/>
          <a:ext cx="5621655" cy="194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15</xdr:col>
      <xdr:colOff>800100</xdr:colOff>
      <xdr:row>26</xdr:row>
      <xdr:rowOff>9525</xdr:rowOff>
    </xdr:from>
    <xdr:to>
      <xdr:col>22</xdr:col>
      <xdr:colOff>800099</xdr:colOff>
      <xdr:row>31</xdr:row>
      <xdr:rowOff>11431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47625</xdr:colOff>
      <xdr:row>46</xdr:row>
      <xdr:rowOff>9525</xdr:rowOff>
    </xdr:from>
    <xdr:to>
      <xdr:col>15</xdr:col>
      <xdr:colOff>813001</xdr:colOff>
      <xdr:row>46</xdr:row>
      <xdr:rowOff>171450</xdr:rowOff>
    </xdr:to>
    <xdr:sp macro="" textlink="">
      <xdr:nvSpPr>
        <xdr:cNvPr id="24" name="TextBox 16"/>
        <xdr:cNvSpPr txBox="1"/>
      </xdr:nvSpPr>
      <xdr:spPr>
        <a:xfrm>
          <a:off x="6838950" y="8143875"/>
          <a:ext cx="5604076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twoCellAnchor>
  <xdr:oneCellAnchor>
    <xdr:from>
      <xdr:col>16</xdr:col>
      <xdr:colOff>28575</xdr:colOff>
      <xdr:row>35</xdr:row>
      <xdr:rowOff>0</xdr:rowOff>
    </xdr:from>
    <xdr:ext cx="5619750" cy="245744"/>
    <xdr:sp macro="" textlink="">
      <xdr:nvSpPr>
        <xdr:cNvPr id="25" name="TextBox 24"/>
        <xdr:cNvSpPr txBox="1"/>
      </xdr:nvSpPr>
      <xdr:spPr>
        <a:xfrm>
          <a:off x="12477750" y="5934075"/>
          <a:ext cx="5619750" cy="2457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0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0.00156</cdr:x>
      <cdr:y>0</cdr:y>
    </cdr:from>
    <cdr:to>
      <cdr:x>1</cdr:x>
      <cdr:y>0.18033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8860" y="0"/>
          <a:ext cx="5670751" cy="1666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60"/>
  <sheetViews>
    <sheetView showGridLines="0" showRowColHeaders="0" tabSelected="1" topLeftCell="A3" zoomScaleNormal="100" workbookViewId="0">
      <selection activeCell="E15" sqref="E15"/>
    </sheetView>
  </sheetViews>
  <sheetFormatPr defaultColWidth="9" defaultRowHeight="12.75" x14ac:dyDescent="0.2"/>
  <cols>
    <col min="1" max="1" width="0.375" style="22" customWidth="1"/>
    <col min="2" max="2" width="15.625" style="1" customWidth="1"/>
    <col min="3" max="7" width="10.75" style="1" customWidth="1"/>
    <col min="8" max="8" width="8.625" style="1" customWidth="1"/>
    <col min="9" max="9" width="10.75" style="1" customWidth="1"/>
    <col min="10" max="10" width="9.75" style="1" customWidth="1"/>
    <col min="11" max="15" width="10.75" style="1" customWidth="1"/>
    <col min="16" max="16" width="10.75" style="9" customWidth="1"/>
    <col min="17" max="17" width="9.75" style="1" customWidth="1"/>
    <col min="18" max="22" width="10.75" style="1" customWidth="1"/>
    <col min="23" max="23" width="10.75" style="10" customWidth="1"/>
    <col min="24" max="24" width="10.75" style="96" customWidth="1"/>
    <col min="25" max="34" width="9" style="96"/>
    <col min="35" max="50" width="9" style="97"/>
    <col min="51" max="16384" width="9" style="1"/>
  </cols>
  <sheetData>
    <row r="1" spans="1:50" ht="9" hidden="1" customHeight="1" x14ac:dyDescent="0.2"/>
    <row r="2" spans="1:50" ht="9" hidden="1" customHeight="1" thickBot="1" x14ac:dyDescent="0.25"/>
    <row r="3" spans="1:50" s="9" customFormat="1" ht="2.1" customHeight="1" x14ac:dyDescent="0.2">
      <c r="A3" s="22"/>
      <c r="B3" s="146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46"/>
      <c r="V3" s="46"/>
      <c r="W3" s="47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</row>
    <row r="4" spans="1:50" ht="15.95" customHeight="1" x14ac:dyDescent="0.2">
      <c r="B4" s="144" t="str">
        <f>"CQG"&amp;" "&amp;RTD("cqg.rtd",,"ContractData",J6,"LongDescription",,"T")</f>
        <v>CQG NFX WTI Crude Oil Penultimate Financial, Jun 18</v>
      </c>
      <c r="C4" s="144"/>
      <c r="D4" s="144"/>
      <c r="E4" s="144"/>
      <c r="F4" s="144"/>
      <c r="G4" s="144"/>
      <c r="H4" s="144"/>
      <c r="I4" s="144"/>
      <c r="J4" s="144" t="str">
        <f>LEFT(RTD("cqg.rtd",,"ContractData",J6,"LongDescription",,"T"),29)&amp;" Oil"</f>
        <v>NFX WTI Crude Oil Penultimate Oil</v>
      </c>
      <c r="K4" s="144"/>
      <c r="L4" s="144"/>
      <c r="M4" s="144"/>
      <c r="N4" s="144"/>
      <c r="O4" s="144"/>
      <c r="P4" s="144"/>
      <c r="Q4" s="142" t="str">
        <f>LEFT(RTD("cqg.rtd",,"ContractData",Q6,"LongDescription",,"T"),15)&amp;" Oil"</f>
        <v>NFX Brent Crude Oil</v>
      </c>
      <c r="R4" s="142"/>
      <c r="S4" s="142"/>
      <c r="T4" s="142"/>
      <c r="U4" s="142"/>
      <c r="V4" s="142"/>
      <c r="W4" s="142"/>
    </row>
    <row r="5" spans="1:50" ht="15.95" customHeight="1" thickBot="1" x14ac:dyDescent="0.25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3"/>
      <c r="R5" s="143"/>
      <c r="S5" s="143"/>
      <c r="T5" s="143"/>
      <c r="U5" s="143"/>
      <c r="V5" s="143"/>
      <c r="W5" s="143"/>
    </row>
    <row r="6" spans="1:50" ht="15.95" hidden="1" customHeight="1" thickBot="1" x14ac:dyDescent="0.25">
      <c r="B6" s="15"/>
      <c r="C6" s="15"/>
      <c r="D6" s="15"/>
      <c r="E6" s="15"/>
      <c r="F6" s="15"/>
      <c r="G6" s="15"/>
      <c r="H6" s="15"/>
      <c r="I6" s="15"/>
      <c r="J6" s="40" t="str">
        <f>RTD("cqg.rtd",,"ContractData",NTQ!Q2,"Symbol",,"T")</f>
        <v>NTQM8</v>
      </c>
      <c r="K6" s="43" t="str">
        <f>RTD("cqg.rtd",,"ContractData",NTQ!Q3,"Symbol",,"T")</f>
        <v>NTQN8</v>
      </c>
      <c r="L6" s="43" t="str">
        <f>RTD("cqg.rtd",,"ContractData",NTQ!Q4,"Symbol",,"T")</f>
        <v>NTQQ8</v>
      </c>
      <c r="M6" s="43" t="str">
        <f>RTD("cqg.rtd",,"ContractData",NTQ!Q5,"Symbol",,"T")</f>
        <v>NTQU8</v>
      </c>
      <c r="N6" s="44" t="str">
        <f>RTD("cqg.rtd",,"ContractData",NTQ!Q6,"Symbol",,"T")</f>
        <v>NTQV8</v>
      </c>
      <c r="O6" s="44" t="str">
        <f>RTD("cqg.rtd",,"ContractData",NTQ!Q7,"Symbol",,"T")</f>
        <v>NTQX8</v>
      </c>
      <c r="P6" s="11" t="str">
        <f>RTD("cqg.rtd",,"ContractData",NTQ!Q8,"Symbol",,"T")</f>
        <v>NTQZ8</v>
      </c>
      <c r="Q6" s="45" t="str">
        <f>RTD("cqg.rtd",,"ContractData",BFQ!Q2,"Symbol",,"T")</f>
        <v>BFQN8</v>
      </c>
      <c r="R6" s="45" t="str">
        <f>RTD("cqg.rtd",,"ContractData",BFQ!Q3,"Symbol",,"T")</f>
        <v>BFQQ8</v>
      </c>
      <c r="S6" s="45" t="str">
        <f>RTD("cqg.rtd",,"ContractData",BFQ!Q4,"Symbol",,"T")</f>
        <v>BFQU8</v>
      </c>
      <c r="T6" s="45" t="str">
        <f>RTD("cqg.rtd",,"ContractData",BFQ!Q5,"Symbol",,"T")</f>
        <v>BFQV8</v>
      </c>
      <c r="U6" s="45" t="str">
        <f>RTD("cqg.rtd",,"ContractData",BFQ!Q6,"Symbol",,"T")</f>
        <v>BFQX8</v>
      </c>
      <c r="V6" s="45" t="str">
        <f>RTD("cqg.rtd",,"ContractData",BFQ!Q7,"Symbol",,"T")</f>
        <v>BFQZ8</v>
      </c>
      <c r="W6" s="45" t="str">
        <f>RTD("cqg.rtd",,"ContractData",BFQ!Q8,"Symbol",,"T")</f>
        <v>BFQF9</v>
      </c>
      <c r="Y6" s="96" t="str">
        <f>LEFT(RIGHT(E7,2),1)</f>
        <v/>
      </c>
      <c r="AA6" s="96" t="str">
        <f>LEFT(RIGHT(G7,2),1)</f>
        <v/>
      </c>
      <c r="AB6" s="96" t="str">
        <f>LEFT(RIGHT(H7,2),1)</f>
        <v/>
      </c>
      <c r="AC6" s="96" t="str">
        <f>LEFT(RIGHT(I7,2),1)</f>
        <v/>
      </c>
      <c r="AD6" s="96" t="str">
        <f t="shared" ref="AD6:AQ6" si="0">LEFT(RIGHT(J6,2),1)</f>
        <v>M</v>
      </c>
      <c r="AE6" s="96" t="str">
        <f t="shared" si="0"/>
        <v>N</v>
      </c>
      <c r="AF6" s="96" t="str">
        <f t="shared" si="0"/>
        <v>Q</v>
      </c>
      <c r="AG6" s="96" t="str">
        <f t="shared" si="0"/>
        <v>U</v>
      </c>
      <c r="AH6" s="96" t="str">
        <f t="shared" si="0"/>
        <v>V</v>
      </c>
      <c r="AI6" s="96" t="str">
        <f t="shared" si="0"/>
        <v>X</v>
      </c>
      <c r="AJ6" s="96" t="str">
        <f t="shared" si="0"/>
        <v>Z</v>
      </c>
      <c r="AK6" s="96" t="str">
        <f t="shared" si="0"/>
        <v>N</v>
      </c>
      <c r="AL6" s="96" t="str">
        <f t="shared" si="0"/>
        <v>Q</v>
      </c>
      <c r="AM6" s="96" t="str">
        <f t="shared" si="0"/>
        <v>U</v>
      </c>
      <c r="AN6" s="96" t="str">
        <f t="shared" si="0"/>
        <v>V</v>
      </c>
      <c r="AO6" s="96" t="str">
        <f t="shared" si="0"/>
        <v>X</v>
      </c>
      <c r="AP6" s="96" t="str">
        <f t="shared" si="0"/>
        <v>Z</v>
      </c>
      <c r="AQ6" s="96" t="str">
        <f t="shared" si="0"/>
        <v>F</v>
      </c>
      <c r="AR6" s="96"/>
      <c r="AS6" s="96"/>
    </row>
    <row r="7" spans="1:50" ht="15.95" customHeight="1" x14ac:dyDescent="0.2">
      <c r="A7" s="22">
        <f>IFERROR(RTD("cqg.rtd", ,"ContractData",J6, "LastTradeToday",, "T")-RTD("cqg.rtd", ,"ContractData",J6, "Y_Settlement",, "T"),"")</f>
        <v>0.76999999999999602</v>
      </c>
      <c r="B7" s="147" t="s">
        <v>1</v>
      </c>
      <c r="C7" s="148">
        <f>RTD("cqg.rtd", ,"ContractData",J6, "MT_LastAskVolume",, "T")</f>
        <v>7</v>
      </c>
      <c r="D7" s="149">
        <f>RTD("cqg.rtd", ,"ContractData",J6, "Ask",, "T")</f>
        <v>70.5</v>
      </c>
      <c r="E7" s="150"/>
      <c r="F7" s="118" t="s">
        <v>14</v>
      </c>
      <c r="G7" s="119"/>
      <c r="H7" s="119"/>
      <c r="I7" s="119"/>
      <c r="J7" s="37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JUN</v>
      </c>
      <c r="K7" s="37" t="str">
        <f t="shared" si="1"/>
        <v>JUL</v>
      </c>
      <c r="L7" s="37" t="str">
        <f t="shared" si="1"/>
        <v>AUG</v>
      </c>
      <c r="M7" s="37" t="str">
        <f t="shared" si="1"/>
        <v>SEP</v>
      </c>
      <c r="N7" s="37" t="str">
        <f t="shared" si="1"/>
        <v>OCT</v>
      </c>
      <c r="O7" s="37" t="str">
        <f t="shared" si="1"/>
        <v>NOV</v>
      </c>
      <c r="P7" s="37" t="str">
        <f t="shared" si="1"/>
        <v>DEC</v>
      </c>
      <c r="Q7" s="37" t="str">
        <f t="shared" ref="Q7:W7" si="2">IF(AK6="F","JAN",IF(AK6="G","FEB",IF(AK6="H","MAR",IF(AK6="J","APR",IF(AK6="K","MAY",IF(AK6="M","JUN",IF(AK6="N","JUL",IF(AK6="Q","AUG",IF(AK6="U","SEP",IF(AK6="V","OCT",IF(AK6="X","NOV",IF(AK6="Z","DEC",))))))))))))</f>
        <v>JUL</v>
      </c>
      <c r="R7" s="37" t="str">
        <f t="shared" si="2"/>
        <v>AUG</v>
      </c>
      <c r="S7" s="37" t="str">
        <f t="shared" si="2"/>
        <v>SEP</v>
      </c>
      <c r="T7" s="37" t="str">
        <f t="shared" si="2"/>
        <v>OCT</v>
      </c>
      <c r="U7" s="37" t="str">
        <f t="shared" si="2"/>
        <v>NOV</v>
      </c>
      <c r="V7" s="37" t="str">
        <f t="shared" si="2"/>
        <v>DEC</v>
      </c>
      <c r="W7" s="37" t="str">
        <f t="shared" si="2"/>
        <v>JAN</v>
      </c>
    </row>
    <row r="8" spans="1:50" ht="15.95" customHeight="1" x14ac:dyDescent="0.3">
      <c r="A8" s="22">
        <f>IFERROR(RTD("cqg.rtd", ,"ContractData",Q6, "LastTradeToday",, "T")-RTD("cqg.rtd", ,"ContractData",Q6, "Y_Settlement",, "T"),"")</f>
        <v>0.98999999999999488</v>
      </c>
      <c r="B8" s="111"/>
      <c r="C8" s="113"/>
      <c r="D8" s="116"/>
      <c r="E8" s="117"/>
      <c r="F8" s="118"/>
      <c r="G8" s="119"/>
      <c r="H8" s="119"/>
      <c r="I8" s="119"/>
      <c r="J8" s="16" t="str">
        <f>IF(RTD("cqg.rtd", ,"ContractData",J6, "Ask",, "T")="","",TEXT(RTD("cqg.rtd", ,"ContractData",J6, "Ask",, "T"),"#.00")&amp;" "&amp;"A")</f>
        <v>70.50 A</v>
      </c>
      <c r="K8" s="16" t="str">
        <f>IF(RTD("cqg.rtd", ,"ContractData",K6, "Ask",, "T")="","",TEXT(RTD("cqg.rtd", ,"ContractData",K6, "Ask",, "T"),"#.00")&amp;" "&amp;"A")</f>
        <v>70.38 A</v>
      </c>
      <c r="L8" s="16" t="str">
        <f>IF(RTD("cqg.rtd", ,"ContractData",L6, "Ask",, "T")="","",TEXT(RTD("cqg.rtd", ,"ContractData",L6, "Ask",, "T"),"#.00")&amp;" "&amp;"A")</f>
        <v>70.05 A</v>
      </c>
      <c r="M8" s="16" t="str">
        <f>IF(RTD("cqg.rtd", ,"ContractData",M6, "Ask",, "T")="","",TEXT(RTD("cqg.rtd", ,"ContractData",M6, "Ask",, "T"),"#.00")&amp;" "&amp;"A")</f>
        <v>69.52 A</v>
      </c>
      <c r="N8" s="16" t="str">
        <f>IF(RTD("cqg.rtd", ,"ContractData",N6, "Ask",, "T")="","",TEXT(RTD("cqg.rtd", ,"ContractData",N6, "Ask",, "T"),"#.00")&amp;" "&amp;"A")</f>
        <v>68.95 A</v>
      </c>
      <c r="O8" s="16" t="str">
        <f>IF(RTD("cqg.rtd", ,"ContractData",O6, "Ask",, "T")="","",TEXT(RTD("cqg.rtd", ,"ContractData",O6, "Ask",, "T"),"#.00")&amp;" "&amp;"A")</f>
        <v/>
      </c>
      <c r="P8" s="16" t="str">
        <f>IF(RTD("cqg.rtd", ,"ContractData",P6, "Ask",, "T")="","",TEXT(RTD("cqg.rtd", ,"ContractData",P6, "Ask",, "T"),"#.00")&amp;" "&amp;"A")</f>
        <v>67.79 A</v>
      </c>
      <c r="Q8" s="16" t="str">
        <f>IF(RTD("cqg.rtd", ,"ContractData",Q6, "Ask",, "T")="","",TEXT(RTD("cqg.rtd", ,"ContractData",Q6, "Ask",, "T"),"#.00")&amp;" "&amp;"A")</f>
        <v>75.86 A</v>
      </c>
      <c r="R8" s="16" t="str">
        <f>IF(RTD("cqg.rtd", ,"ContractData",R6, "Ask",, "T")="","",TEXT(RTD("cqg.rtd", ,"ContractData",R6, "Ask",, "T"),"#.00")&amp;" "&amp;"A")</f>
        <v>75.51 A</v>
      </c>
      <c r="S8" s="16" t="str">
        <f>IF(RTD("cqg.rtd", ,"ContractData",S6, "Ask",, "T")="","",TEXT(RTD("cqg.rtd", ,"ContractData",S6, "Ask",, "T"),"#.00")&amp;" "&amp;"A")</f>
        <v>75.02 A</v>
      </c>
      <c r="T8" s="16" t="str">
        <f>IF(RTD("cqg.rtd", ,"ContractData",T6, "Ask",, "T")="","",TEXT(RTD("cqg.rtd", ,"ContractData",T6, "Ask",, "T"),"#.00")&amp;" "&amp;"A")</f>
        <v>74.47 A</v>
      </c>
      <c r="U8" s="16" t="str">
        <f>IF(RTD("cqg.rtd", ,"ContractData",U6, "Ask",, "T")="","",TEXT(RTD("cqg.rtd", ,"ContractData",U6, "Ask",, "T"),"#.00")&amp;" "&amp;"A")</f>
        <v>74.00 A</v>
      </c>
      <c r="V8" s="16" t="str">
        <f>IF(RTD("cqg.rtd", ,"ContractData",V6, "Ask",, "T")="","",TEXT(RTD("cqg.rtd", ,"ContractData",V6, "Ask",, "T"),"#.00")&amp;" "&amp;"A")</f>
        <v/>
      </c>
      <c r="W8" s="16" t="str">
        <f>IF(RTD("cqg.rtd", ,"ContractData",W6, "Ask",, "T")="","",TEXT(RTD("cqg.rtd", ,"ContractData",W6, "Ask",, "T"),"#.00")&amp;" "&amp;"A")</f>
        <v/>
      </c>
    </row>
    <row r="9" spans="1:50" ht="15.95" customHeight="1" x14ac:dyDescent="0.3">
      <c r="B9" s="120" t="s">
        <v>0</v>
      </c>
      <c r="C9" s="122">
        <f>RTD("cqg.rtd", ,"ContractData",J6, "MT_LastBidVolume",, "T")</f>
        <v>12</v>
      </c>
      <c r="D9" s="124">
        <f>RTD("cqg.rtd", ,"ContractData",J6, "Bid",, "T")</f>
        <v>70.48</v>
      </c>
      <c r="E9" s="124"/>
      <c r="F9" s="126">
        <f>RTD("cqg.rtd", ,"ContractData",J6, "LastTradeToday",, "T")</f>
        <v>70.489999999999995</v>
      </c>
      <c r="G9" s="127"/>
      <c r="H9" s="130" t="str">
        <f>IF(A7&gt;0,"+"&amp;TEXT(A7,"#.00"),TEXT(A7,"#.00"))</f>
        <v>+.77</v>
      </c>
      <c r="I9" s="130"/>
      <c r="J9" s="16" t="str">
        <f>IF(RTD("cqg.rtd", ,"ContractData",J6, "Bid",, "T")="","",TEXT(RTD("cqg.rtd", ,"ContractData",J6, "Bid",, "T"),"#.00")&amp;" "&amp;"B")</f>
        <v>70.48 B</v>
      </c>
      <c r="K9" s="16" t="str">
        <f>IF(RTD("cqg.rtd", ,"ContractData",K6, "Bid",, "T")="","",TEXT(RTD("cqg.rtd", ,"ContractData",K6, "Bid",, "T"),"#.00")&amp;" "&amp;"B")</f>
        <v>70.35 B</v>
      </c>
      <c r="L9" s="16" t="str">
        <f>IF(RTD("cqg.rtd", ,"ContractData",L6, "Bid",, "T")="","",TEXT(RTD("cqg.rtd", ,"ContractData",L6, "Bid",, "T"),"#.00")&amp;" "&amp;"B")</f>
        <v>69.94 B</v>
      </c>
      <c r="M9" s="16" t="str">
        <f>IF(RTD("cqg.rtd", ,"ContractData",M6, "Bid",, "T")="","",TEXT(RTD("cqg.rtd", ,"ContractData",M6, "Bid",, "T"),"#.00")&amp;" "&amp;"B")</f>
        <v>69.40 B</v>
      </c>
      <c r="N9" s="16" t="str">
        <f>IF(RTD("cqg.rtd", ,"ContractData",N6, "Bid",, "T")="","",TEXT(RTD("cqg.rtd", ,"ContractData",N6, "Bid",, "T"),"#.00")&amp;" "&amp;"B")</f>
        <v>68.81 B</v>
      </c>
      <c r="O9" s="16" t="str">
        <f>IF(RTD("cqg.rtd", ,"ContractData",O6, "Bid",, "T")="","",TEXT(RTD("cqg.rtd", ,"ContractData",O6, "Bid",, "T"),"#.00")&amp;" "&amp;"B")</f>
        <v/>
      </c>
      <c r="P9" s="16" t="str">
        <f>IF(RTD("cqg.rtd", ,"ContractData",P6, "Bid",, "T")="","",TEXT(RTD("cqg.rtd", ,"ContractData",P6, "Bid",, "T"),"#.00")&amp;" "&amp;"B")</f>
        <v>67.76 B</v>
      </c>
      <c r="Q9" s="16" t="str">
        <f>IF(RTD("cqg.rtd", ,"ContractData",Q6, "Bid",, "T")="","",TEXT(RTD("cqg.rtd", ,"ContractData",Q6, "Bid",, "T"),"#.00")&amp;" "&amp;"B")</f>
        <v>75.84 B</v>
      </c>
      <c r="R9" s="16" t="str">
        <f>IF(RTD("cqg.rtd", ,"ContractData",R6, "Bid",, "T")="","",TEXT(RTD("cqg.rtd", ,"ContractData",R6, "Bid",, "T"),"#.00")&amp;" "&amp;"B")</f>
        <v>75.48 B</v>
      </c>
      <c r="S9" s="16" t="str">
        <f>IF(RTD("cqg.rtd", ,"ContractData",S6, "Bid",, "T")="","",TEXT(RTD("cqg.rtd", ,"ContractData",S6, "Bid",, "T"),"#.00")&amp;" "&amp;"B")</f>
        <v>74.91 B</v>
      </c>
      <c r="T9" s="16" t="str">
        <f>IF(RTD("cqg.rtd", ,"ContractData",T6, "Bid",, "T")="","",TEXT(RTD("cqg.rtd", ,"ContractData",T6, "Bid",, "T"),"#.00")&amp;" "&amp;"B")</f>
        <v>74.36 B</v>
      </c>
      <c r="U9" s="16" t="str">
        <f>IF(RTD("cqg.rtd", ,"ContractData",U6, "Bid",, "T")="","",TEXT(RTD("cqg.rtd", ,"ContractData",U6, "Bid",, "T"),"#.00")&amp;" "&amp;"B")</f>
        <v>73.87 B</v>
      </c>
      <c r="V9" s="16" t="str">
        <f>IF(RTD("cqg.rtd", ,"ContractData",V6, "Bid",, "T")="","",TEXT(RTD("cqg.rtd", ,"ContractData",V6, "Bid",, "T"),"#.00")&amp;" "&amp;"B")</f>
        <v/>
      </c>
      <c r="W9" s="16" t="str">
        <f>IF(RTD("cqg.rtd", ,"ContractData",W6, "Bid",, "T")="","",TEXT(RTD("cqg.rtd", ,"ContractData",W6, "Bid",, "T"),"#.00")&amp;" "&amp;"B")</f>
        <v/>
      </c>
    </row>
    <row r="10" spans="1:50" ht="15.95" customHeight="1" thickBot="1" x14ac:dyDescent="0.35">
      <c r="B10" s="121"/>
      <c r="C10" s="123"/>
      <c r="D10" s="125"/>
      <c r="E10" s="125"/>
      <c r="F10" s="128"/>
      <c r="G10" s="129"/>
      <c r="H10" s="131"/>
      <c r="I10" s="131"/>
      <c r="J10" s="16" t="str">
        <f>IF(RTD("cqg.rtd", ,"ContractData",J6, "LastTradeToday",, "T")="","",TEXT(RTD("cqg.rtd", ,"ContractData",J6, "LasttradeToday",, "T"),"#.00")&amp;" "&amp;"L")</f>
        <v>70.49 L</v>
      </c>
      <c r="K10" s="16" t="str">
        <f>IF(RTD("cqg.rtd", ,"ContractData",K6, "LastTradeToday",, "T")="","",TEXT(RTD("cqg.rtd", ,"ContractData",K6, "LasttradeToday",, "T"),"#.00")&amp;" "&amp;"L")</f>
        <v>70.16 L</v>
      </c>
      <c r="L10" s="16" t="str">
        <f>IF(RTD("cqg.rtd", ,"ContractData",L6, "LastTradeToday",, "T")="","",TEXT(RTD("cqg.rtd", ,"ContractData",L6, "LasttradeToday",, "T"),"#.00")&amp;" "&amp;"L")</f>
        <v>69.64 L</v>
      </c>
      <c r="M10" s="16" t="str">
        <f>IF(RTD("cqg.rtd", ,"ContractData",M6, "LastTradeToday",, "T")="","",TEXT(RTD("cqg.rtd", ,"ContractData",M6, "LasttradeToday",, "T"),"#.00")&amp;" "&amp;"L")</f>
        <v>69.12 L</v>
      </c>
      <c r="N10" s="16" t="str">
        <f>IF(RTD("cqg.rtd", ,"ContractData",N6, "LastTradeToday",, "T")="","",TEXT(RTD("cqg.rtd", ,"ContractData",N6, "LasttradeToday",, "T"),"#.00")&amp;" "&amp;"L")</f>
        <v>68.37 L</v>
      </c>
      <c r="O10" s="16" t="str">
        <f>IF(RTD("cqg.rtd", ,"ContractData",O6, "LastTradeToday",, "T")="","",TEXT(RTD("cqg.rtd", ,"ContractData",O6, "LasttradeToday",, "T"),"#.00")&amp;" "&amp;"L")</f>
        <v>67.89 L</v>
      </c>
      <c r="P10" s="16" t="str">
        <f>IF(RTD("cqg.rtd", ,"ContractData",P6, "LastTradeToday",, "T")="","",TEXT(RTD("cqg.rtd", ,"ContractData",P6, "LasttradeToday",, "T"),"#.00")&amp;" "&amp;"L")</f>
        <v>67.78 L</v>
      </c>
      <c r="Q10" s="16" t="str">
        <f>IF(RTD("cqg.rtd", ,"ContractData",Q6, "LastTradeToday",, "T")="","",TEXT(RTD("cqg.rtd", ,"ContractData",Q6, "LasttradeToday",, "T"),"#.00")&amp;" "&amp;"L")</f>
        <v>75.86 L</v>
      </c>
      <c r="R10" s="16" t="str">
        <f>IF(RTD("cqg.rtd", ,"ContractData",R6, "LastTradeToday",, "T")="","",TEXT(RTD("cqg.rtd", ,"ContractData",R6, "LasttradeToday",, "T"),"#.00")&amp;" "&amp;"L")</f>
        <v>75.19 L</v>
      </c>
      <c r="S10" s="16" t="str">
        <f>IF(RTD("cqg.rtd", ,"ContractData",S6, "LastTradeToday",, "T")="","",TEXT(RTD("cqg.rtd", ,"ContractData",S6, "LasttradeToday",, "T"),"#.00")&amp;" "&amp;"L")</f>
        <v>74.71 L</v>
      </c>
      <c r="T10" s="16" t="str">
        <f>IF(RTD("cqg.rtd", ,"ContractData",T6, "LastTradeToday",, "T")="","",TEXT(RTD("cqg.rtd", ,"ContractData",T6, "LasttradeToday",, "T"),"#.00")&amp;" "&amp;"L")</f>
        <v>74.17 L</v>
      </c>
      <c r="U10" s="16" t="str">
        <f>IF(RTD("cqg.rtd", ,"ContractData",U6, "LastTradeToday",, "T")="","",TEXT(RTD("cqg.rtd", ,"ContractData",U6, "LasttradeToday",, "T"),"#.00")&amp;" "&amp;"L")</f>
        <v>73.71 L</v>
      </c>
      <c r="V10" s="16" t="str">
        <f>IF(RTD("cqg.rtd", ,"ContractData",V6, "LastTradeToday",, "T")="","",TEXT(RTD("cqg.rtd", ,"ContractData",V6, "LasttradeToday",, "T"),"#.00")&amp;" "&amp;"L")</f>
        <v>72.57 L</v>
      </c>
      <c r="W10" s="16" t="str">
        <f>IF(RTD("cqg.rtd", ,"ContractData",W6, "LastTradeToday",, "T")="","",TEXT(RTD("cqg.rtd", ,"ContractData",W6, "LasttradeToday",, "T"),"#.00")&amp;" "&amp;"L")</f>
        <v>72.09 L</v>
      </c>
    </row>
    <row r="11" spans="1:50" ht="15.95" hidden="1" customHeight="1" x14ac:dyDescent="0.3">
      <c r="B11" s="12"/>
      <c r="C11" s="95"/>
      <c r="D11" s="13"/>
      <c r="E11" s="13"/>
      <c r="F11" s="14"/>
      <c r="G11" s="14"/>
      <c r="H11" s="14"/>
      <c r="I11" s="14"/>
      <c r="J11" s="17"/>
      <c r="K11" s="18" t="str">
        <f>RTD("cqg.rtd",,"ContractData",NTQ!D2,"Symbol",,"T")</f>
        <v>NTQS1M8</v>
      </c>
      <c r="L11" s="18" t="str">
        <f>RTD("cqg.rtd",,"ContractData",NTQ!E2,"Symbol",,"T")</f>
        <v>NTQS1N8</v>
      </c>
      <c r="M11" s="18" t="str">
        <f>RTD("cqg.rtd",,"ContractData",NTQ!F2,"Symbol",,"T")</f>
        <v>NTQS1Q8</v>
      </c>
      <c r="N11" s="18" t="str">
        <f>RTD("cqg.rtd",,"ContractData",NTQ!G2,"Symbol",,"T")</f>
        <v>NTQS1U8</v>
      </c>
      <c r="O11" s="18" t="str">
        <f>RTD("cqg.rtd",,"ContractData",NTQ!H2,"Symbol",,"T")</f>
        <v>NTQS1V8</v>
      </c>
      <c r="P11" s="18" t="str">
        <f>RTD("cqg.rtd",,"ContractData",NTQ!I2,"Symbol",,"T")</f>
        <v>NTQS1X8</v>
      </c>
      <c r="Q11" s="17"/>
      <c r="R11" s="18" t="str">
        <f>RTD("cqg.rtd",,"ContractData",BFQ!D2,"Symbol",,"T")</f>
        <v>BFQS1N8</v>
      </c>
      <c r="S11" s="18" t="str">
        <f>RTD("cqg.rtd",,"ContractData",BFQ!E2,"Symbol",,"T")</f>
        <v>BFQS1Q8</v>
      </c>
      <c r="T11" s="18" t="str">
        <f>RTD("cqg.rtd",,"ContractData",BFQ!F2,"Symbol",,"T")</f>
        <v>BFQS1U8</v>
      </c>
      <c r="U11" s="18" t="str">
        <f>RTD("cqg.rtd",,"ContractData",BFQ!G2,"Symbol",,"T")</f>
        <v>BFQS1V8</v>
      </c>
      <c r="V11" s="18" t="str">
        <f>RTD("cqg.rtd",,"ContractData",BFQ!H2,"Symbol",,"T")</f>
        <v>BFQS1X8</v>
      </c>
      <c r="W11" s="18" t="str">
        <f>RTD("cqg.rtd",,"ContractData",BFQ!I2,"Symbol",,"T")</f>
        <v>BFQS1Z8</v>
      </c>
    </row>
    <row r="12" spans="1:50" ht="15.95" customHeight="1" x14ac:dyDescent="0.2">
      <c r="B12" s="85" t="s">
        <v>8</v>
      </c>
      <c r="C12" s="86" t="s">
        <v>9</v>
      </c>
      <c r="D12" s="86" t="s">
        <v>10</v>
      </c>
      <c r="E12" s="86" t="s">
        <v>11</v>
      </c>
      <c r="F12" s="86" t="s">
        <v>7</v>
      </c>
      <c r="G12" s="86" t="s">
        <v>12</v>
      </c>
      <c r="H12" s="86" t="s">
        <v>12</v>
      </c>
      <c r="I12" s="87" t="s">
        <v>13</v>
      </c>
      <c r="J12" s="38" t="s">
        <v>6</v>
      </c>
      <c r="K12" s="39" t="str">
        <f>$J$7&amp;", "&amp;K7</f>
        <v>JUN, JUL</v>
      </c>
      <c r="L12" s="39" t="str">
        <f>$K$7&amp;", "&amp;L7</f>
        <v>JUL, AUG</v>
      </c>
      <c r="M12" s="39" t="str">
        <f>$L$7&amp;", "&amp;M7</f>
        <v>AUG, SEP</v>
      </c>
      <c r="N12" s="39" t="str">
        <f>$M$7&amp;", "&amp;N7</f>
        <v>SEP, OCT</v>
      </c>
      <c r="O12" s="39" t="str">
        <f>$N$7&amp;", "&amp;O7</f>
        <v>OCT, NOV</v>
      </c>
      <c r="P12" s="39" t="str">
        <f>$O$7&amp;", "&amp;P7</f>
        <v>NOV, DEC</v>
      </c>
      <c r="Q12" s="39" t="s">
        <v>6</v>
      </c>
      <c r="R12" s="39" t="str">
        <f>$Q$7&amp;", "&amp;R7</f>
        <v>JUL, AUG</v>
      </c>
      <c r="S12" s="39" t="str">
        <f>$R$7&amp;", "&amp;S7</f>
        <v>AUG, SEP</v>
      </c>
      <c r="T12" s="39" t="str">
        <f>$S$7&amp;", "&amp;T7</f>
        <v>SEP, OCT</v>
      </c>
      <c r="U12" s="39" t="str">
        <f>$T$7&amp;", "&amp;U7</f>
        <v>OCT, NOV</v>
      </c>
      <c r="V12" s="39" t="str">
        <f>$U$7&amp;", "&amp;V7</f>
        <v>NOV, DEC</v>
      </c>
      <c r="W12" s="39" t="str">
        <f>$V$7&amp;", "&amp;W7</f>
        <v>DEC, JAN</v>
      </c>
    </row>
    <row r="13" spans="1:50" ht="15.95" customHeight="1" x14ac:dyDescent="0.3">
      <c r="A13" s="22" t="str">
        <f>RTD("cqg.rtd",,"ContractData",NTQ!Q2,"Symbol")</f>
        <v>NTQM8</v>
      </c>
      <c r="B13" s="34" t="str">
        <f>RIGHT(RTD("cqg.rtd",,"ContractData",A13,"LongDescription",,"T"),LEN(RTD("cqg.rtd",,"ContractData",A13,"LongDescription",,"T"))-40)</f>
        <v xml:space="preserve"> Jun 18</v>
      </c>
      <c r="C13" s="35">
        <f>RTD("cqg.rtd", ,"ContractData",A13, "Open",, "T")</f>
        <v>70.06</v>
      </c>
      <c r="D13" s="35">
        <f>RTD("cqg.rtd", ,"ContractData",A13, "High",, "T")</f>
        <v>70.75</v>
      </c>
      <c r="E13" s="35">
        <f>RTD("cqg.rtd", ,"ContractData",A13, "Low",, "T")</f>
        <v>70.06</v>
      </c>
      <c r="F13" s="35">
        <f>RTD("cqg.rtd", ,"ContractData",A13, "LastTradeToday",, "T")</f>
        <v>70.489999999999995</v>
      </c>
      <c r="G13" s="35">
        <f>IFERROR(F13-RTD("cqg.rtd", ,"ContractData",A13, "Y_Settlement"),"")</f>
        <v>0.76999999999999602</v>
      </c>
      <c r="H13" s="19">
        <f>G13</f>
        <v>0.76999999999999602</v>
      </c>
      <c r="I13" s="33">
        <f>IF(RTD("cqg.rtd", ,"ContractData",A13, "T_CVol",, "T")=0,"",RTD("cqg.rtd", ,"ContractData",A13, "T_CVol",, "T"))</f>
        <v>589</v>
      </c>
      <c r="J13" s="138"/>
      <c r="K13" s="16" t="str">
        <f>IF(RTD("cqg.rtd", ,"ContractData",K11, "Ask",, "T")="","",TEXT(RTD("cqg.rtd", ,"ContractData",K11, "Ask",, "T"),"#.00")&amp;" "&amp;"A")</f>
        <v>.13 A</v>
      </c>
      <c r="L13" s="16" t="str">
        <f>IF(RTD("cqg.rtd", ,"ContractData",L11, "Ask",, "T")="","",TEXT(RTD("cqg.rtd", ,"ContractData",L11, "Ask",, "T"),"#.00")&amp;" "&amp;"A")</f>
        <v>.38 A</v>
      </c>
      <c r="M13" s="16" t="str">
        <f>IF(RTD("cqg.rtd", ,"ContractData",M11, "Ask",, "T")="","",TEXT(RTD("cqg.rtd", ,"ContractData",M11, "Ask",, "T"),"#.00")&amp;" "&amp;"A")</f>
        <v>.54 A</v>
      </c>
      <c r="N13" s="16" t="str">
        <f>IF(RTD("cqg.rtd", ,"ContractData",N11, "Ask",, "T")="","",TEXT(RTD("cqg.rtd", ,"ContractData",N11, "Ask",, "T"),"#.00")&amp;" "&amp;"A")</f>
        <v>.59 A</v>
      </c>
      <c r="O13" s="16" t="str">
        <f>IF(RTD("cqg.rtd", ,"ContractData",O11, "Ask",, "T")="","",TEXT(RTD("cqg.rtd", ,"ContractData",O11, "Ask",, "T"),"#.00")&amp;" "&amp;"A")</f>
        <v>.56 A</v>
      </c>
      <c r="P13" s="16" t="str">
        <f>IF(RTD("cqg.rtd", ,"ContractData",P11, "Ask",, "T")="","",TEXT(RTD("cqg.rtd", ,"ContractData",P11, "Ask",, "T"),"#.00")&amp;" "&amp;"A")</f>
        <v>.55 A</v>
      </c>
      <c r="Q13" s="140"/>
      <c r="R13" s="16" t="str">
        <f>IF(RTD("cqg.rtd", ,"ContractData",R11, "Ask",, "T")="","",TEXT(RTD("cqg.rtd", ,"ContractData",R11, "Ask",, "T"),"#.00")&amp;" "&amp;"A")</f>
        <v>.36 A</v>
      </c>
      <c r="S13" s="16" t="str">
        <f>IF(RTD("cqg.rtd", ,"ContractData",S11, "Ask",, "T")="","",TEXT(RTD("cqg.rtd", ,"ContractData",S11, "Ask",, "T"),"#.00")&amp;" "&amp;"A")</f>
        <v>.53 A</v>
      </c>
      <c r="T13" s="16" t="str">
        <f>IF(RTD("cqg.rtd", ,"ContractData",T11, "Ask",, "T")="","",TEXT(RTD("cqg.rtd", ,"ContractData",T11, "Ask",, "T"),"#.00")&amp;" "&amp;"A")</f>
        <v>.55 A</v>
      </c>
      <c r="U13" s="16" t="str">
        <f>IF(RTD("cqg.rtd", ,"ContractData",U11, "Ask",, "T")="","",TEXT(RTD("cqg.rtd", ,"ContractData",U11, "Ask",, "T"),"#.00")&amp;" "&amp;"A")</f>
        <v>.49 A</v>
      </c>
      <c r="V13" s="16" t="str">
        <f>IF(RTD("cqg.rtd", ,"ContractData",V11, "Ask",, "T")="","",TEXT(RTD("cqg.rtd", ,"ContractData",V11, "Ask",, "T"),"#.00")&amp;" "&amp;"A")</f>
        <v>.50 A</v>
      </c>
      <c r="W13" s="16" t="str">
        <f>IF(RTD("cqg.rtd", ,"ContractData",W11, "Ask",, "T")="","",TEXT(RTD("cqg.rtd", ,"ContractData",W11, "Ask",, "T"),"#.00")&amp;" "&amp;"A")</f>
        <v>.48 A</v>
      </c>
      <c r="X13" s="96" t="s">
        <v>5</v>
      </c>
      <c r="Y13" s="96" t="s">
        <v>5</v>
      </c>
    </row>
    <row r="14" spans="1:50" ht="15.95" customHeight="1" x14ac:dyDescent="0.3">
      <c r="A14" s="22" t="str">
        <f>RTD("cqg.rtd",,"ContractData",NTQ!Q3,"Symbol")</f>
        <v>NTQN8</v>
      </c>
      <c r="B14" s="34" t="str">
        <f>RIGHT(RTD("cqg.rtd",,"ContractData",A14,"LongDescription",,"T"),LEN(RTD("cqg.rtd",,"ContractData",A14,"LongDescription",,"T"))-40)</f>
        <v xml:space="preserve"> Jul 18</v>
      </c>
      <c r="C14" s="35">
        <f>RTD("cqg.rtd", ,"ContractData",A14, "Open",, "T")</f>
        <v>70.27</v>
      </c>
      <c r="D14" s="35">
        <f>RTD("cqg.rtd", ,"ContractData",A14, "High",, "T")</f>
        <v>70.59</v>
      </c>
      <c r="E14" s="35">
        <f>RTD("cqg.rtd", ,"ContractData",A14, "Low",, "T")</f>
        <v>69.98</v>
      </c>
      <c r="F14" s="35">
        <f>RTD("cqg.rtd", ,"ContractData",A14, "LastTradeToday",, "T")</f>
        <v>70.16</v>
      </c>
      <c r="G14" s="35">
        <f>IFERROR(F14-RTD("cqg.rtd", ,"ContractData",A14, "Y_Settlement"),"")</f>
        <v>0.57999999999999829</v>
      </c>
      <c r="H14" s="19">
        <f t="shared" ref="H14:H21" si="3">G14</f>
        <v>0.57999999999999829</v>
      </c>
      <c r="I14" s="33">
        <f>IF(RTD("cqg.rtd", ,"ContractData",A14, "T_CVol",, "T")=0,"",RTD("cqg.rtd", ,"ContractData",A14, "T_CVol",, "T"))</f>
        <v>337</v>
      </c>
      <c r="J14" s="138"/>
      <c r="K14" s="16" t="str">
        <f>IF(RTD("cqg.rtd", ,"ContractData",K11, "Bid",, "T")="","",TEXT(RTD("cqg.rtd", ,"ContractData",K11, "Bid",, "T"),"#.00")&amp;" "&amp;"B")</f>
        <v>.12 B</v>
      </c>
      <c r="L14" s="16" t="str">
        <f>IF(RTD("cqg.rtd", ,"ContractData",L11, "Bid",, "T")="","",TEXT(RTD("cqg.rtd", ,"ContractData",L11, "Bid",, "T"),"#.00")&amp;" "&amp;"B")</f>
        <v>.37 B</v>
      </c>
      <c r="M14" s="16" t="str">
        <f>IF(RTD("cqg.rtd", ,"ContractData",M11, "Bid",, "T")="","",TEXT(RTD("cqg.rtd", ,"ContractData",M11, "Bid",, "T"),"#.00")&amp;" "&amp;"B")</f>
        <v>.53 B</v>
      </c>
      <c r="N14" s="16" t="str">
        <f>IF(RTD("cqg.rtd", ,"ContractData",N11, "Bid",, "T")="","",TEXT(RTD("cqg.rtd", ,"ContractData",N11, "Bid",, "T"),"#.00")&amp;" "&amp;"B")</f>
        <v>.57 B</v>
      </c>
      <c r="O14" s="16" t="str">
        <f>IF(RTD("cqg.rtd", ,"ContractData",O11, "Bid",, "T")="","",TEXT(RTD("cqg.rtd", ,"ContractData",O11, "Bid",, "T"),"#.00")&amp;" "&amp;"B")</f>
        <v>.54 B</v>
      </c>
      <c r="P14" s="16" t="str">
        <f>IF(RTD("cqg.rtd", ,"ContractData",P11, "Bid",, "T")="","",TEXT(RTD("cqg.rtd", ,"ContractData",P11, "Bid",, "T"),"#.00")&amp;" "&amp;"B")</f>
        <v>.54 B</v>
      </c>
      <c r="Q14" s="140"/>
      <c r="R14" s="16" t="str">
        <f>IF(RTD("cqg.rtd", ,"ContractData",R11, "Bid",, "T")="","",TEXT(RTD("cqg.rtd", ,"ContractData",R11, "Bid",, "T"),"#.00")&amp;" "&amp;"B")</f>
        <v>.35 B</v>
      </c>
      <c r="S14" s="16" t="str">
        <f>IF(RTD("cqg.rtd", ,"ContractData",S11, "Bid",, "T")="","",TEXT(RTD("cqg.rtd", ,"ContractData",S11, "Bid",, "T"),"#.00")&amp;" "&amp;"B")</f>
        <v>.52 B</v>
      </c>
      <c r="T14" s="16" t="str">
        <f>IF(RTD("cqg.rtd", ,"ContractData",T11, "Bid",, "T")="","",TEXT(RTD("cqg.rtd", ,"ContractData",T11, "Bid",, "T"),"#.00")&amp;" "&amp;"B")</f>
        <v>.54 B</v>
      </c>
      <c r="U14" s="16" t="str">
        <f>IF(RTD("cqg.rtd", ,"ContractData",U11, "Bid",, "T")="","",TEXT(RTD("cqg.rtd", ,"ContractData",U11, "Bid",, "T"),"#.00")&amp;" "&amp;"B")</f>
        <v>.47 B</v>
      </c>
      <c r="V14" s="16" t="str">
        <f>IF(RTD("cqg.rtd", ,"ContractData",V11, "Bid",, "T")="","",TEXT(RTD("cqg.rtd", ,"ContractData",V11, "Bid",, "T"),"#.00")&amp;" "&amp;"B")</f>
        <v>.48 B</v>
      </c>
      <c r="W14" s="16" t="str">
        <f>IF(RTD("cqg.rtd", ,"ContractData",W11, "Bid",, "T")="","",TEXT(RTD("cqg.rtd", ,"ContractData",W11, "Bid",, "T"),"#.00")&amp;" "&amp;"B")</f>
        <v>.47 B</v>
      </c>
    </row>
    <row r="15" spans="1:50" ht="15.95" customHeight="1" x14ac:dyDescent="0.3">
      <c r="A15" s="22" t="str">
        <f>RTD("cqg.rtd",,"ContractData",NTQ!Q4,"Symbol")</f>
        <v>NTQQ8</v>
      </c>
      <c r="B15" s="34" t="str">
        <f>RIGHT(RTD("cqg.rtd",,"ContractData",A15,"LongDescription",,"T"),LEN(RTD("cqg.rtd",,"ContractData",A15,"LongDescription",,"T"))-40)</f>
        <v xml:space="preserve"> Aug 18</v>
      </c>
      <c r="C15" s="35">
        <f>RTD("cqg.rtd", ,"ContractData",A15, "Open",, "T")</f>
        <v>69.94</v>
      </c>
      <c r="D15" s="35">
        <f>RTD("cqg.rtd", ,"ContractData",A15, "High",, "T")</f>
        <v>70.03</v>
      </c>
      <c r="E15" s="35">
        <f>RTD("cqg.rtd", ,"ContractData",A15, "Low",, "T")</f>
        <v>69.64</v>
      </c>
      <c r="F15" s="35">
        <f>RTD("cqg.rtd", ,"ContractData",A15, "LastTradeToday",, "T")</f>
        <v>69.64</v>
      </c>
      <c r="G15" s="35">
        <f>IFERROR(F15-RTD("cqg.rtd", ,"ContractData",A15, "Y_Settlement"),"")</f>
        <v>0.48000000000000398</v>
      </c>
      <c r="H15" s="19">
        <f t="shared" si="3"/>
        <v>0.48000000000000398</v>
      </c>
      <c r="I15" s="33">
        <f>IF(RTD("cqg.rtd", ,"ContractData",A15, "T_CVol",, "T")=0,"",RTD("cqg.rtd", ,"ContractData",A15, "T_CVol",, "T"))</f>
        <v>69</v>
      </c>
      <c r="J15" s="138"/>
      <c r="K15" s="16" t="str">
        <f>IF(RTD("cqg.rtd", ,"ContractData",K11, "LastTradeToday",, "T")="","",TEXT(RTD("cqg.rtd", ,"ContractData",K11, "LasttradeToday",, "T"),"#.00")&amp;" "&amp;"L")</f>
        <v>.13 L</v>
      </c>
      <c r="L15" s="16" t="str">
        <f>IF(RTD("cqg.rtd", ,"ContractData",L11, "LastTradeToday",, "T")="","",TEXT(RTD("cqg.rtd", ,"ContractData",L11, "LasttradeToday",, "T"),"#.00")&amp;" "&amp;"L")</f>
        <v>.38 L</v>
      </c>
      <c r="M15" s="16" t="str">
        <f>IF(RTD("cqg.rtd", ,"ContractData",M11, "LastTradeToday",, "T")="","",TEXT(RTD("cqg.rtd", ,"ContractData",M11, "LasttradeToday",, "T"),"#.00")&amp;" "&amp;"L")</f>
        <v>.52 L</v>
      </c>
      <c r="N15" s="16" t="str">
        <f>IF(RTD("cqg.rtd", ,"ContractData",N11, "LastTradeToday",, "T")="","",TEXT(RTD("cqg.rtd", ,"ContractData",N11, "LasttradeToday",, "T"),"#.00")&amp;" "&amp;"L")</f>
        <v/>
      </c>
      <c r="O15" s="16" t="str">
        <f>IF(RTD("cqg.rtd", ,"ContractData",O11, "LastTradeToday",, "T")="","",TEXT(RTD("cqg.rtd", ,"ContractData",O11, "LasttradeToday",, "T"),"#.00")&amp;" "&amp;"L")</f>
        <v>.55 L</v>
      </c>
      <c r="P15" s="16" t="str">
        <f>IF(RTD("cqg.rtd", ,"ContractData",P11, "LastTradeToday",, "T")="","",TEXT(RTD("cqg.rtd", ,"ContractData",P11, "LasttradeToday",, "T"),"#.00")&amp;" "&amp;"L")</f>
        <v>.54 L</v>
      </c>
      <c r="Q15" s="140"/>
      <c r="R15" s="16" t="str">
        <f>IF(RTD("cqg.rtd", ,"ContractData",R11, "LastTradeToday",, "T")="","",TEXT(RTD("cqg.rtd", ,"ContractData",R11, "LasttradeToday",, "T"),"#.00")&amp;" "&amp;"L")</f>
        <v>.36 L</v>
      </c>
      <c r="S15" s="16" t="str">
        <f>IF(RTD("cqg.rtd", ,"ContractData",S11, "LastTradeToday",, "T")="","",TEXT(RTD("cqg.rtd", ,"ContractData",S11, "LasttradeToday",, "T"),"#.00")&amp;" "&amp;"L")</f>
        <v>.52 L</v>
      </c>
      <c r="T15" s="16" t="str">
        <f>IF(RTD("cqg.rtd", ,"ContractData",T11, "LastTradeToday",, "T")="","",TEXT(RTD("cqg.rtd", ,"ContractData",T11, "LasttradeToday",, "T"),"#.00")&amp;" "&amp;"L")</f>
        <v>.54 L</v>
      </c>
      <c r="U15" s="16" t="str">
        <f>IF(RTD("cqg.rtd", ,"ContractData",U11, "LastTradeToday",, "T")="","",TEXT(RTD("cqg.rtd", ,"ContractData",U11, "LasttradeToday",, "T"),"#.00")&amp;" "&amp;"L")</f>
        <v>.47 L</v>
      </c>
      <c r="V15" s="16" t="str">
        <f>IF(RTD("cqg.rtd", ,"ContractData",V11, "LastTradeToday",, "T")="","",TEXT(RTD("cqg.rtd", ,"ContractData",V11, "LasttradeToday",, "T"),"#.00")&amp;" "&amp;"L")</f>
        <v>.48 L</v>
      </c>
      <c r="W15" s="16" t="str">
        <f>IF(RTD("cqg.rtd", ,"ContractData",W11, "LastTradeToday",, "T")="","",TEXT(RTD("cqg.rtd", ,"ContractData",W11, "LasttradeToday",, "T"),"#.00")&amp;" "&amp;"L")</f>
        <v>.48 L</v>
      </c>
    </row>
    <row r="16" spans="1:50" ht="15.95" customHeight="1" x14ac:dyDescent="0.3">
      <c r="A16" s="22" t="str">
        <f>RTD("cqg.rtd",,"ContractData",NTQ!Q5,"Symbol")</f>
        <v>NTQU8</v>
      </c>
      <c r="B16" s="34" t="str">
        <f>RIGHT(RTD("cqg.rtd",,"ContractData",A16,"LongDescription",,"T"),LEN(RTD("cqg.rtd",,"ContractData",A16,"LongDescription",,"T"))-40)</f>
        <v xml:space="preserve"> Sep 18</v>
      </c>
      <c r="C16" s="35">
        <f>RTD("cqg.rtd", ,"ContractData",A16, "Open",, "T")</f>
        <v>69.489999999999995</v>
      </c>
      <c r="D16" s="35">
        <f>RTD("cqg.rtd", ,"ContractData",A16, "High",, "T")</f>
        <v>69.489999999999995</v>
      </c>
      <c r="E16" s="35">
        <f>RTD("cqg.rtd", ,"ContractData",A16, "Low",, "T")</f>
        <v>69.12</v>
      </c>
      <c r="F16" s="35">
        <f>RTD("cqg.rtd", ,"ContractData",A16, "LastTradeToday",, "T")</f>
        <v>69.12</v>
      </c>
      <c r="G16" s="35">
        <f>IFERROR(F16-RTD("cqg.rtd", ,"ContractData",A16, "Y_Settlement"),"")</f>
        <v>0.5</v>
      </c>
      <c r="H16" s="19">
        <f t="shared" si="3"/>
        <v>0.5</v>
      </c>
      <c r="I16" s="33">
        <f>IF(RTD("cqg.rtd", ,"ContractData",A16, "T_CVol",, "T")=0,"",RTD("cqg.rtd", ,"ContractData",A16, "T_CVol",, "T"))</f>
        <v>13</v>
      </c>
      <c r="J16" s="7"/>
      <c r="K16" s="7"/>
      <c r="L16" s="7"/>
      <c r="M16" s="7"/>
      <c r="N16" s="7"/>
      <c r="O16" s="7"/>
      <c r="P16" s="7"/>
      <c r="Q16" s="58"/>
      <c r="R16" s="59"/>
      <c r="S16" s="59"/>
      <c r="T16" s="59"/>
      <c r="U16" s="59"/>
      <c r="V16" s="60"/>
      <c r="W16" s="61"/>
    </row>
    <row r="17" spans="1:50" ht="15.95" customHeight="1" x14ac:dyDescent="0.3">
      <c r="A17" s="22" t="str">
        <f>RTD("cqg.rtd",,"ContractData",NTQ!Q6,"Symbol")</f>
        <v>NTQV8</v>
      </c>
      <c r="B17" s="34" t="str">
        <f>RIGHT(RTD("cqg.rtd",,"ContractData",A17,"LongDescription",,"T"),LEN(RTD("cqg.rtd",,"ContractData",A17,"LongDescription",,"T"))-40)</f>
        <v xml:space="preserve"> Oct 18</v>
      </c>
      <c r="C17" s="35">
        <f>RTD("cqg.rtd", ,"ContractData",A17, "Open",, "T")</f>
        <v>68.37</v>
      </c>
      <c r="D17" s="35">
        <f>RTD("cqg.rtd", ,"ContractData",A17, "High",, "T")</f>
        <v>68.37</v>
      </c>
      <c r="E17" s="35">
        <f>RTD("cqg.rtd", ,"ContractData",A17, "Low",, "T")</f>
        <v>68.37</v>
      </c>
      <c r="F17" s="35">
        <f>RTD("cqg.rtd", ,"ContractData",A17, "LastTradeToday",, "T")</f>
        <v>68.37</v>
      </c>
      <c r="G17" s="35">
        <f>IFERROR(F17-RTD("cqg.rtd", ,"ContractData",A17, "Y_Settlement"),"")</f>
        <v>0.32000000000000739</v>
      </c>
      <c r="H17" s="19">
        <f t="shared" si="3"/>
        <v>0.32000000000000739</v>
      </c>
      <c r="I17" s="33">
        <f>IF(RTD("cqg.rtd", ,"ContractData",A17, "T_CVol",, "T")=0,"",RTD("cqg.rtd", ,"ContractData",A17, "T_CVol",, "T"))</f>
        <v>5</v>
      </c>
      <c r="J17" s="3"/>
      <c r="K17" s="3"/>
      <c r="L17" s="3"/>
      <c r="M17" s="3"/>
      <c r="N17" s="3"/>
      <c r="O17" s="3"/>
      <c r="P17" s="3"/>
      <c r="Q17" s="62"/>
      <c r="R17" s="3"/>
      <c r="S17" s="3"/>
      <c r="T17" s="3"/>
      <c r="U17" s="3"/>
      <c r="V17" s="63"/>
      <c r="W17" s="64" t="s">
        <v>5</v>
      </c>
    </row>
    <row r="18" spans="1:50" ht="15.95" customHeight="1" x14ac:dyDescent="0.3">
      <c r="A18" s="22" t="str">
        <f>RTD("cqg.rtd",,"ContractData",NTQ!Q7,"Symbol")</f>
        <v>NTQX8</v>
      </c>
      <c r="B18" s="34" t="str">
        <f>RIGHT(RTD("cqg.rtd",,"ContractData",A18,"LongDescription",,"T"),LEN(RTD("cqg.rtd",,"ContractData",A18,"LongDescription",,"T"))-40)</f>
        <v xml:space="preserve"> Nov 18</v>
      </c>
      <c r="C18" s="35">
        <f>RTD("cqg.rtd", ,"ContractData",A18, "Open",, "T")</f>
        <v>67.820000000000007</v>
      </c>
      <c r="D18" s="35">
        <f>RTD("cqg.rtd", ,"ContractData",A18, "High",, "T")</f>
        <v>68.010000000000005</v>
      </c>
      <c r="E18" s="35">
        <f>RTD("cqg.rtd", ,"ContractData",A18, "Low",, "T")</f>
        <v>67.820000000000007</v>
      </c>
      <c r="F18" s="35">
        <f>RTD("cqg.rtd", ,"ContractData",A18, "LastTradeToday",, "T")</f>
        <v>67.89</v>
      </c>
      <c r="G18" s="35">
        <f>IFERROR(F18-RTD("cqg.rtd", ,"ContractData",A18, "Y_Settlement"),"")</f>
        <v>0.37000000000000455</v>
      </c>
      <c r="H18" s="19">
        <f t="shared" si="3"/>
        <v>0.37000000000000455</v>
      </c>
      <c r="I18" s="33">
        <f>IF(RTD("cqg.rtd", ,"ContractData",A18, "T_CVol",, "T")=0,"",RTD("cqg.rtd", ,"ContractData",A18, "T_CVol",, "T"))</f>
        <v>24</v>
      </c>
      <c r="J18" s="3"/>
      <c r="K18" s="3"/>
      <c r="L18" s="3"/>
      <c r="M18" s="3"/>
      <c r="N18" s="3"/>
      <c r="O18" s="3"/>
      <c r="P18" s="3"/>
      <c r="Q18" s="65"/>
      <c r="R18" s="4"/>
      <c r="S18" s="4"/>
      <c r="T18" s="4"/>
      <c r="U18" s="4"/>
      <c r="V18" s="63"/>
      <c r="W18" s="64"/>
    </row>
    <row r="19" spans="1:50" ht="15.95" customHeight="1" x14ac:dyDescent="0.3">
      <c r="A19" s="22" t="str">
        <f>RTD("cqg.rtd",,"ContractData",NTQ!Q8,"Symbol")</f>
        <v>NTQZ8</v>
      </c>
      <c r="B19" s="34" t="str">
        <f>RIGHT(RTD("cqg.rtd",,"ContractData",A19,"LongDescription",,"T"),LEN(RTD("cqg.rtd",,"ContractData",A19,"LongDescription",,"T"))-40)</f>
        <v xml:space="preserve"> Dec 18</v>
      </c>
      <c r="C19" s="35">
        <f>RTD("cqg.rtd", ,"ContractData",A19, "Open",, "T")</f>
        <v>67.400000000000006</v>
      </c>
      <c r="D19" s="35">
        <f>RTD("cqg.rtd", ,"ContractData",A19, "High",, "T")</f>
        <v>67.92</v>
      </c>
      <c r="E19" s="35">
        <f>RTD("cqg.rtd", ,"ContractData",A19, "Low",, "T")</f>
        <v>67.290000000000006</v>
      </c>
      <c r="F19" s="35">
        <f>RTD("cqg.rtd", ,"ContractData",A19, "LastTradeToday",, "T")</f>
        <v>67.78</v>
      </c>
      <c r="G19" s="35">
        <f>IFERROR(F19-RTD("cqg.rtd", ,"ContractData",A19, "Y_Settlement"),"")</f>
        <v>0.76999999999999602</v>
      </c>
      <c r="H19" s="19">
        <f t="shared" si="3"/>
        <v>0.76999999999999602</v>
      </c>
      <c r="I19" s="33">
        <f>IF(RTD("cqg.rtd", ,"ContractData",A19, "T_CVol",, "T")=0,"",RTD("cqg.rtd", ,"ContractData",A19, "T_CVol",, "T"))</f>
        <v>77</v>
      </c>
      <c r="J19" s="3"/>
      <c r="K19" s="3"/>
      <c r="L19" s="3"/>
      <c r="M19" s="3"/>
      <c r="N19" s="3"/>
      <c r="O19" s="3"/>
      <c r="P19" s="3"/>
      <c r="Q19" s="65"/>
      <c r="R19" s="4"/>
      <c r="S19" s="4"/>
      <c r="T19" s="4"/>
      <c r="U19" s="4"/>
      <c r="V19" s="63"/>
      <c r="W19" s="64"/>
    </row>
    <row r="20" spans="1:50" ht="15.95" customHeight="1" x14ac:dyDescent="0.3">
      <c r="A20" s="22" t="str">
        <f>RTD("cqg.rtd",,"ContractData",NTQ!Q9,"Symbol")</f>
        <v>NTQF9</v>
      </c>
      <c r="B20" s="34" t="str">
        <f>RIGHT(RTD("cqg.rtd",,"ContractData",A20,"LongDescription",,"T"),LEN(RTD("cqg.rtd",,"ContractData",A20,"LongDescription",,"T"))-40)</f>
        <v xml:space="preserve"> Jan 19</v>
      </c>
      <c r="C20" s="35">
        <f>RTD("cqg.rtd", ,"ContractData",A20, "Open",, "T")</f>
        <v>67.010000000000005</v>
      </c>
      <c r="D20" s="35">
        <f>RTD("cqg.rtd", ,"ContractData",A20, "High",, "T")</f>
        <v>67.010000000000005</v>
      </c>
      <c r="E20" s="35">
        <f>RTD("cqg.rtd", ,"ContractData",A20, "Low",, "T")</f>
        <v>66.5</v>
      </c>
      <c r="F20" s="35">
        <f>RTD("cqg.rtd", ,"ContractData",A20, "LastTradeToday",, "T")</f>
        <v>66.5</v>
      </c>
      <c r="G20" s="35">
        <f>IFERROR(F20-RTD("cqg.rtd", ,"ContractData",A20, "Y_Settlement"),"")</f>
        <v>1.9999999999996021E-2</v>
      </c>
      <c r="H20" s="19">
        <f t="shared" si="3"/>
        <v>1.9999999999996021E-2</v>
      </c>
      <c r="I20" s="33">
        <f>IF(RTD("cqg.rtd", ,"ContractData",A20, "T_CVol",, "T")=0,"",RTD("cqg.rtd", ,"ContractData",A20, "T_CVol",, "T"))</f>
        <v>33</v>
      </c>
      <c r="J20" s="3"/>
      <c r="K20" s="3"/>
      <c r="L20" s="3"/>
      <c r="M20" s="3"/>
      <c r="N20" s="3"/>
      <c r="O20" s="3"/>
      <c r="P20" s="3"/>
      <c r="Q20" s="66"/>
      <c r="R20" s="4"/>
      <c r="S20" s="4"/>
      <c r="T20" s="4"/>
      <c r="U20" s="4"/>
      <c r="V20" s="63"/>
      <c r="W20" s="64"/>
    </row>
    <row r="21" spans="1:50" ht="15.95" customHeight="1" x14ac:dyDescent="0.3">
      <c r="A21" s="22" t="str">
        <f>RTD("cqg.rtd",,"ContractData",NTQ!Q10,"Symbol")</f>
        <v>NTQG9</v>
      </c>
      <c r="B21" s="34" t="str">
        <f>RIGHT(RTD("cqg.rtd",,"ContractData",A21,"LongDescription",,"T"),LEN(RTD("cqg.rtd",,"ContractData",A21,"LongDescription",,"T"))-40)</f>
        <v xml:space="preserve"> Feb 19</v>
      </c>
      <c r="C21" s="35">
        <f>RTD("cqg.rtd", ,"ContractData",A21, "Open",, "T")</f>
        <v>65.89</v>
      </c>
      <c r="D21" s="35">
        <f>RTD("cqg.rtd", ,"ContractData",A21, "High",, "T")</f>
        <v>65.89</v>
      </c>
      <c r="E21" s="35">
        <f>RTD("cqg.rtd", ,"ContractData",A21, "Low",, "T")</f>
        <v>65.87</v>
      </c>
      <c r="F21" s="35">
        <f>RTD("cqg.rtd", ,"ContractData",A21, "LastTradeToday",, "T")</f>
        <v>65.88</v>
      </c>
      <c r="G21" s="35">
        <f>IFERROR(F21-RTD("cqg.rtd", ,"ContractData",A21, "Y_Settlement"),"")</f>
        <v>9.9999999999909051E-3</v>
      </c>
      <c r="H21" s="19">
        <f t="shared" si="3"/>
        <v>9.9999999999909051E-3</v>
      </c>
      <c r="I21" s="33">
        <f>IF(RTD("cqg.rtd", ,"ContractData",A21, "T_CVol",, "T")=0,"",RTD("cqg.rtd", ,"ContractData",A21, "T_CVol",, "T"))</f>
        <v>37</v>
      </c>
      <c r="J21" s="3"/>
      <c r="K21" s="3"/>
      <c r="L21" s="3"/>
      <c r="M21" s="3"/>
      <c r="N21" s="3"/>
      <c r="O21" s="3"/>
      <c r="P21" s="3"/>
      <c r="Q21" s="65"/>
      <c r="R21" s="4"/>
      <c r="S21" s="4"/>
      <c r="T21" s="4"/>
      <c r="U21" s="4"/>
      <c r="V21" s="63"/>
      <c r="W21" s="64"/>
    </row>
    <row r="22" spans="1:50" ht="15.95" customHeight="1" x14ac:dyDescent="0.2">
      <c r="B22" s="85" t="s">
        <v>17</v>
      </c>
      <c r="C22" s="86" t="s">
        <v>9</v>
      </c>
      <c r="D22" s="86" t="s">
        <v>10</v>
      </c>
      <c r="E22" s="86" t="s">
        <v>11</v>
      </c>
      <c r="F22" s="86" t="s">
        <v>7</v>
      </c>
      <c r="G22" s="86" t="s">
        <v>12</v>
      </c>
      <c r="H22" s="86" t="s">
        <v>12</v>
      </c>
      <c r="I22" s="88" t="s">
        <v>13</v>
      </c>
      <c r="J22" s="3"/>
      <c r="K22" s="3"/>
      <c r="L22" s="3"/>
      <c r="M22" s="3"/>
      <c r="N22" s="3"/>
      <c r="O22" s="3"/>
      <c r="P22" s="3"/>
      <c r="Q22" s="65"/>
      <c r="R22" s="4"/>
      <c r="S22" s="4"/>
      <c r="T22" s="4"/>
      <c r="U22" s="4"/>
      <c r="V22" s="63"/>
      <c r="W22" s="64" t="s">
        <v>5</v>
      </c>
    </row>
    <row r="23" spans="1:50" ht="15.95" customHeight="1" x14ac:dyDescent="0.3">
      <c r="A23" s="22" t="str">
        <f>RTD("cqg.rtd",,"ContractData",NTQ!V2,"Symbol")</f>
        <v>NTQS1M8</v>
      </c>
      <c r="B23" s="41" t="str">
        <f>J7&amp;" &amp; "&amp;K7</f>
        <v>JUN &amp; JUL</v>
      </c>
      <c r="C23" s="35">
        <f>RTD("cqg.rtd", ,"ContractData",A23, "Open",, "T")</f>
        <v>0.16</v>
      </c>
      <c r="D23" s="35">
        <f>RTD("cqg.rtd", ,"ContractData",A23, "High",, "T")</f>
        <v>0.17</v>
      </c>
      <c r="E23" s="35">
        <f>RTD("cqg.rtd", ,"ContractData",A23, "Low",, "T")</f>
        <v>0.12</v>
      </c>
      <c r="F23" s="35">
        <f>RTD("cqg.rtd", ,"ContractData",A23, "LastTradeToday",, "T")</f>
        <v>0.13</v>
      </c>
      <c r="G23" s="35">
        <f>IFERROR(F23-RTD("cqg.rtd", ,"ContractData",A23, "Y_Settlement"),"")</f>
        <v>-1.999999999999999E-2</v>
      </c>
      <c r="H23" s="19">
        <f>G23</f>
        <v>-1.999999999999999E-2</v>
      </c>
      <c r="I23" s="33">
        <f>IF(RTD("cqg.rtd", ,"ContractData",A23, "T_CVol",, "T")=0,"",RTD("cqg.rtd", ,"ContractData",A23, "T_CVol",, "T"))</f>
        <v>281</v>
      </c>
      <c r="J23" s="3"/>
      <c r="K23" s="3"/>
      <c r="L23" s="3"/>
      <c r="M23" s="3"/>
      <c r="N23" s="3"/>
      <c r="O23" s="3"/>
      <c r="P23" s="3"/>
      <c r="Q23" s="65"/>
      <c r="R23" s="4"/>
      <c r="S23" s="4"/>
      <c r="T23" s="4"/>
      <c r="U23" s="4"/>
      <c r="V23" s="63"/>
      <c r="W23" s="64"/>
    </row>
    <row r="24" spans="1:50" ht="15.95" customHeight="1" x14ac:dyDescent="0.3">
      <c r="A24" s="22" t="str">
        <f>RTD("cqg.rtd",,"ContractData",NTQ!V3,"Symbol")</f>
        <v>NTQS1N8</v>
      </c>
      <c r="B24" s="41" t="str">
        <f>K7&amp;" &amp; "&amp;L7</f>
        <v>JUL &amp; AUG</v>
      </c>
      <c r="C24" s="35">
        <f>RTD("cqg.rtd", ,"ContractData",A24, "Open",, "T")</f>
        <v>0.41000000000000003</v>
      </c>
      <c r="D24" s="35">
        <f>RTD("cqg.rtd", ,"ContractData",A24, "High",, "T")</f>
        <v>0.42</v>
      </c>
      <c r="E24" s="35">
        <f>RTD("cqg.rtd", ,"ContractData",A24, "Low",, "T")</f>
        <v>0.38</v>
      </c>
      <c r="F24" s="35">
        <f>RTD("cqg.rtd", ,"ContractData",A24, "LastTradeToday",, "T")</f>
        <v>0.38</v>
      </c>
      <c r="G24" s="35">
        <f>IFERROR(F24-RTD("cqg.rtd", ,"ContractData",A24, "Y_Settlement"),"")</f>
        <v>-2.9999999999999971E-2</v>
      </c>
      <c r="H24" s="19">
        <f t="shared" ref="H24:H28" si="4">G24</f>
        <v>-2.9999999999999971E-2</v>
      </c>
      <c r="I24" s="33">
        <f>IF(RTD("cqg.rtd", ,"ContractData",A24, "T_CVol",, "T")=0,"",RTD("cqg.rtd", ,"ContractData",A24, "T_CVol",, "T"))</f>
        <v>56</v>
      </c>
      <c r="J24" s="5"/>
      <c r="K24" s="5"/>
      <c r="L24" s="5"/>
      <c r="M24" s="5"/>
      <c r="N24" s="5"/>
      <c r="O24" s="5"/>
      <c r="P24" s="5"/>
      <c r="Q24" s="66"/>
      <c r="R24" s="4"/>
      <c r="S24" s="4"/>
      <c r="T24" s="4"/>
      <c r="U24" s="4"/>
      <c r="V24" s="63"/>
      <c r="W24" s="64"/>
    </row>
    <row r="25" spans="1:50" ht="15.95" customHeight="1" x14ac:dyDescent="0.3">
      <c r="A25" s="22" t="str">
        <f>RTD("cqg.rtd",,"ContractData",NTQ!V4,"Symbol")</f>
        <v>NTQS1Q8</v>
      </c>
      <c r="B25" s="41" t="str">
        <f>L7&amp;" &amp; "&amp;M7</f>
        <v>AUG &amp; SEP</v>
      </c>
      <c r="C25" s="35">
        <f>RTD("cqg.rtd", ,"ContractData",A25, "Open",, "T")</f>
        <v>0.54</v>
      </c>
      <c r="D25" s="35">
        <f>RTD("cqg.rtd", ,"ContractData",A25, "High",, "T")</f>
        <v>0.54</v>
      </c>
      <c r="E25" s="35">
        <f>RTD("cqg.rtd", ,"ContractData",A25, "Low",, "T")</f>
        <v>0.52</v>
      </c>
      <c r="F25" s="35">
        <f>RTD("cqg.rtd", ,"ContractData",A25, "LastTradeToday",, "T")</f>
        <v>0.52</v>
      </c>
      <c r="G25" s="35">
        <f>IFERROR(F25-RTD("cqg.rtd", ,"ContractData",A25, "Y_Settlement"),"")</f>
        <v>-2.0000000000000018E-2</v>
      </c>
      <c r="H25" s="19">
        <f t="shared" si="4"/>
        <v>-2.0000000000000018E-2</v>
      </c>
      <c r="I25" s="33">
        <f>IF(RTD("cqg.rtd", ,"ContractData",A25, "T_CVol",, "T")=0,"",RTD("cqg.rtd", ,"ContractData",A25, "T_CVol",, "T"))</f>
        <v>13</v>
      </c>
      <c r="J25" s="6"/>
      <c r="K25" s="6"/>
      <c r="L25" s="6"/>
      <c r="M25" s="6"/>
      <c r="N25" s="6"/>
      <c r="O25" s="6"/>
      <c r="P25" s="6"/>
      <c r="Q25" s="67"/>
      <c r="R25" s="63"/>
      <c r="S25" s="63"/>
      <c r="T25" s="63"/>
      <c r="U25" s="63"/>
      <c r="V25" s="63"/>
      <c r="W25" s="64"/>
    </row>
    <row r="26" spans="1:50" ht="15.95" customHeight="1" x14ac:dyDescent="0.3">
      <c r="A26" s="22" t="str">
        <f>RTD("cqg.rtd",,"ContractData",NTQ!V5,"Symbol")</f>
        <v>NTQS1U8</v>
      </c>
      <c r="B26" s="41" t="str">
        <f>M7&amp;" &amp; "&amp;N7</f>
        <v>SEP &amp; OCT</v>
      </c>
      <c r="C26" s="35" t="str">
        <f>RTD("cqg.rtd", ,"ContractData",A26, "Open",, "T")</f>
        <v/>
      </c>
      <c r="D26" s="35" t="str">
        <f>RTD("cqg.rtd", ,"ContractData",A26, "High",, "T")</f>
        <v/>
      </c>
      <c r="E26" s="35" t="str">
        <f>RTD("cqg.rtd", ,"ContractData",A26, "Low",, "T")</f>
        <v/>
      </c>
      <c r="F26" s="35" t="str">
        <f>RTD("cqg.rtd", ,"ContractData",A26, "LastTradeToday",, "T")</f>
        <v/>
      </c>
      <c r="G26" s="35" t="str">
        <f>IFERROR(F26-RTD("cqg.rtd", ,"ContractData",A26, "Y_Settlement"),"")</f>
        <v/>
      </c>
      <c r="H26" s="19" t="str">
        <f t="shared" si="4"/>
        <v/>
      </c>
      <c r="I26" s="33" t="str">
        <f>IF(RTD("cqg.rtd", ,"ContractData",A26, "T_CVol",, "T")=0,"",RTD("cqg.rtd", ,"ContractData",A26, "T_CVol",, "T"))</f>
        <v/>
      </c>
      <c r="J26" s="6"/>
      <c r="K26" s="6"/>
      <c r="L26" s="6"/>
      <c r="M26" s="6"/>
      <c r="N26" s="6"/>
      <c r="O26" s="6"/>
      <c r="P26" s="6"/>
      <c r="Q26" s="67"/>
      <c r="R26" s="63"/>
      <c r="S26" s="63"/>
      <c r="T26" s="63"/>
      <c r="U26" s="63"/>
      <c r="V26" s="63"/>
      <c r="W26" s="64"/>
    </row>
    <row r="27" spans="1:50" ht="15.95" customHeight="1" x14ac:dyDescent="0.3">
      <c r="A27" s="22" t="str">
        <f>RTD("cqg.rtd",,"ContractData",NTQ!V6,"Symbol")</f>
        <v>NTQS1V8</v>
      </c>
      <c r="B27" s="41" t="str">
        <f>N7&amp;" &amp; "&amp;O7</f>
        <v>OCT &amp; NOV</v>
      </c>
      <c r="C27" s="35">
        <f>RTD("cqg.rtd", ,"ContractData",A27, "Open",, "T")</f>
        <v>0.55000000000000004</v>
      </c>
      <c r="D27" s="35">
        <f>RTD("cqg.rtd", ,"ContractData",A27, "High",, "T")</f>
        <v>0.55000000000000004</v>
      </c>
      <c r="E27" s="35">
        <f>RTD("cqg.rtd", ,"ContractData",A27, "Low",, "T")</f>
        <v>0.55000000000000004</v>
      </c>
      <c r="F27" s="35">
        <f>RTD("cqg.rtd", ,"ContractData",A27, "LastTradeToday",, "T")</f>
        <v>0.55000000000000004</v>
      </c>
      <c r="G27" s="35">
        <f>IFERROR(F27-RTD("cqg.rtd", ,"ContractData",A27, "Y_Settlement"),"")</f>
        <v>2.0000000000000018E-2</v>
      </c>
      <c r="H27" s="19">
        <f t="shared" si="4"/>
        <v>2.0000000000000018E-2</v>
      </c>
      <c r="I27" s="33">
        <f>IF(RTD("cqg.rtd", ,"ContractData",A27, "T_CVol",, "T")=0,"",RTD("cqg.rtd", ,"ContractData",A27, "T_CVol",, "T"))</f>
        <v>5</v>
      </c>
      <c r="J27" s="48"/>
      <c r="K27" s="49"/>
      <c r="L27" s="49"/>
      <c r="M27" s="49"/>
      <c r="N27" s="49"/>
      <c r="O27" s="49"/>
      <c r="P27" s="50"/>
      <c r="Q27" s="68"/>
      <c r="R27" s="69"/>
      <c r="S27" s="69"/>
      <c r="T27" s="69"/>
      <c r="U27" s="69"/>
      <c r="V27" s="69"/>
      <c r="W27" s="70"/>
    </row>
    <row r="28" spans="1:50" s="9" customFormat="1" ht="15.95" customHeight="1" x14ac:dyDescent="0.3">
      <c r="A28" s="22" t="str">
        <f>RTD("cqg.rtd",,"ContractData",NTQ!V7,"Symbol")</f>
        <v>NTQS1X8</v>
      </c>
      <c r="B28" s="42" t="str">
        <f>O7&amp;" &amp; "&amp;P7</f>
        <v>NOV &amp; DEC</v>
      </c>
      <c r="C28" s="35">
        <f>RTD("cqg.rtd", ,"ContractData",A28, "Open",, "T")</f>
        <v>0.55000000000000004</v>
      </c>
      <c r="D28" s="35">
        <f>RTD("cqg.rtd", ,"ContractData",A28, "High",, "T")</f>
        <v>0.55000000000000004</v>
      </c>
      <c r="E28" s="35">
        <f>RTD("cqg.rtd", ,"ContractData",A28, "Low",, "T")</f>
        <v>0.53</v>
      </c>
      <c r="F28" s="35">
        <f>RTD("cqg.rtd", ,"ContractData",A28, "LastTradeToday",, "T")</f>
        <v>0.54</v>
      </c>
      <c r="G28" s="35">
        <f>IFERROR(F28-RTD("cqg.rtd", ,"ContractData",A28, "Y_Settlement"),"")</f>
        <v>1.0000000000000009E-2</v>
      </c>
      <c r="H28" s="19">
        <f t="shared" si="4"/>
        <v>1.0000000000000009E-2</v>
      </c>
      <c r="I28" s="33">
        <f>IF(RTD("cqg.rtd", ,"ContractData",A28, "T_CVol",, "T")=0,"",RTD("cqg.rtd", ,"ContractData",A28, "T_CVol",, "T"))</f>
        <v>19</v>
      </c>
      <c r="J28" s="51"/>
      <c r="K28" s="6"/>
      <c r="L28" s="6"/>
      <c r="M28" s="6"/>
      <c r="N28" s="6"/>
      <c r="O28" s="6"/>
      <c r="P28" s="52"/>
      <c r="Q28" s="71"/>
      <c r="R28" s="63"/>
      <c r="S28" s="63"/>
      <c r="T28" s="63"/>
      <c r="U28" s="63"/>
      <c r="V28" s="63"/>
      <c r="W28" s="72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</row>
    <row r="29" spans="1:50" ht="15.95" customHeight="1" x14ac:dyDescent="0.2">
      <c r="B29" s="24"/>
      <c r="C29" s="25"/>
      <c r="D29" s="25"/>
      <c r="E29" s="25"/>
      <c r="F29" s="25"/>
      <c r="G29" s="25"/>
      <c r="H29" s="25"/>
      <c r="I29" s="25"/>
      <c r="J29" s="53"/>
      <c r="K29" s="5"/>
      <c r="L29" s="5"/>
      <c r="M29" s="5"/>
      <c r="N29" s="5"/>
      <c r="O29" s="5"/>
      <c r="P29" s="54"/>
      <c r="Q29" s="73"/>
      <c r="R29" s="63"/>
      <c r="S29" s="63"/>
      <c r="T29" s="63"/>
      <c r="U29" s="63"/>
      <c r="V29" s="63"/>
      <c r="W29" s="72"/>
    </row>
    <row r="30" spans="1:50" ht="15.95" customHeight="1" x14ac:dyDescent="0.2">
      <c r="B30" s="106" t="str">
        <f>"CQG"&amp;" "&amp;RTD("cqg.rtd",,"ContractData",Q6,"LongDescription",,"T")</f>
        <v>CQG NFX Brent Crude, Jul 18</v>
      </c>
      <c r="C30" s="107"/>
      <c r="D30" s="107"/>
      <c r="E30" s="107"/>
      <c r="F30" s="107"/>
      <c r="G30" s="107"/>
      <c r="H30" s="107"/>
      <c r="I30" s="107"/>
      <c r="J30" s="51"/>
      <c r="K30" s="6"/>
      <c r="L30" s="6"/>
      <c r="M30" s="6"/>
      <c r="N30" s="6"/>
      <c r="O30" s="6"/>
      <c r="P30" s="52"/>
      <c r="Q30" s="71"/>
      <c r="R30" s="63"/>
      <c r="S30" s="63"/>
      <c r="T30" s="63"/>
      <c r="U30" s="63"/>
      <c r="V30" s="63"/>
      <c r="W30" s="72"/>
    </row>
    <row r="31" spans="1:50" ht="15.95" customHeight="1" x14ac:dyDescent="0.2">
      <c r="B31" s="108"/>
      <c r="C31" s="109"/>
      <c r="D31" s="109"/>
      <c r="E31" s="109"/>
      <c r="F31" s="109"/>
      <c r="G31" s="109"/>
      <c r="H31" s="109"/>
      <c r="I31" s="109"/>
      <c r="J31" s="55"/>
      <c r="K31" s="56"/>
      <c r="L31" s="56"/>
      <c r="M31" s="56"/>
      <c r="N31" s="56"/>
      <c r="O31" s="56"/>
      <c r="P31" s="57"/>
      <c r="Q31" s="74"/>
      <c r="R31" s="75"/>
      <c r="S31" s="75"/>
      <c r="T31" s="75"/>
      <c r="U31" s="75"/>
      <c r="V31" s="75"/>
      <c r="W31" s="76"/>
    </row>
    <row r="32" spans="1:50" ht="15.95" customHeight="1" x14ac:dyDescent="0.2">
      <c r="B32" s="110" t="s">
        <v>1</v>
      </c>
      <c r="C32" s="112">
        <f>RTD("cqg.rtd", ,"ContractData",Q6, "MT_LastAskVolume",, "T")</f>
        <v>7</v>
      </c>
      <c r="D32" s="114">
        <f>RTD("cqg.rtd", ,"ContractData",Q6, "Ask",, "T")</f>
        <v>75.86</v>
      </c>
      <c r="E32" s="115"/>
      <c r="F32" s="118" t="s">
        <v>14</v>
      </c>
      <c r="G32" s="119"/>
      <c r="H32" s="119"/>
      <c r="I32" s="119"/>
      <c r="J32" s="48"/>
      <c r="K32" s="49"/>
      <c r="L32" s="49"/>
      <c r="M32" s="49"/>
      <c r="N32" s="49"/>
      <c r="O32" s="49"/>
      <c r="P32" s="50"/>
      <c r="Q32" s="68"/>
      <c r="R32" s="69"/>
      <c r="S32" s="69"/>
      <c r="T32" s="69"/>
      <c r="U32" s="69"/>
      <c r="V32" s="69"/>
      <c r="W32" s="70"/>
      <c r="AA32" s="96">
        <f>RTD("cqg.rtd", ,"ContractData",AC35, "T_CVol",, "T")</f>
        <v>589</v>
      </c>
    </row>
    <row r="33" spans="1:32" ht="15.95" customHeight="1" x14ac:dyDescent="0.2">
      <c r="B33" s="111"/>
      <c r="C33" s="113"/>
      <c r="D33" s="116"/>
      <c r="E33" s="117"/>
      <c r="F33" s="118"/>
      <c r="G33" s="119"/>
      <c r="H33" s="119"/>
      <c r="I33" s="119"/>
      <c r="J33" s="79"/>
      <c r="K33" s="7"/>
      <c r="L33" s="7"/>
      <c r="M33" s="7"/>
      <c r="N33" s="7"/>
      <c r="O33" s="7"/>
      <c r="P33" s="80"/>
      <c r="Q33" s="73"/>
      <c r="R33" s="63"/>
      <c r="S33" s="63"/>
      <c r="T33" s="63"/>
      <c r="U33" s="63"/>
      <c r="V33" s="63"/>
      <c r="W33" s="72"/>
    </row>
    <row r="34" spans="1:32" ht="15.95" customHeight="1" x14ac:dyDescent="0.2">
      <c r="B34" s="120" t="s">
        <v>0</v>
      </c>
      <c r="C34" s="122">
        <f>RTD("cqg.rtd", ,"ContractData",Q6, "MT_LastBidVolume",, "T")</f>
        <v>2</v>
      </c>
      <c r="D34" s="124">
        <f>RTD("cqg.rtd", ,"ContractData",Q6, "Bid",, "T")</f>
        <v>75.84</v>
      </c>
      <c r="E34" s="124"/>
      <c r="F34" s="126">
        <f>RTD("cqg.rtd", ,"ContractData",Q6, "LastTradeToday",, "T")</f>
        <v>75.86</v>
      </c>
      <c r="G34" s="127"/>
      <c r="H34" s="130" t="str">
        <f>IF(A8&gt;0,"+"&amp;TEXT(A8,"#.00"),TEXT(A8,"#.00"))</f>
        <v>+.99</v>
      </c>
      <c r="I34" s="130"/>
      <c r="J34" s="51"/>
      <c r="K34" s="6"/>
      <c r="L34" s="6"/>
      <c r="M34" s="6"/>
      <c r="N34" s="6"/>
      <c r="O34" s="6"/>
      <c r="P34" s="52"/>
      <c r="Q34" s="71"/>
      <c r="R34" s="63"/>
      <c r="S34" s="63"/>
      <c r="T34" s="63"/>
      <c r="U34" s="63"/>
      <c r="V34" s="63"/>
      <c r="W34" s="72"/>
    </row>
    <row r="35" spans="1:32" ht="15.95" customHeight="1" thickBot="1" x14ac:dyDescent="0.25">
      <c r="B35" s="121"/>
      <c r="C35" s="123"/>
      <c r="D35" s="125"/>
      <c r="E35" s="125"/>
      <c r="F35" s="128"/>
      <c r="G35" s="129"/>
      <c r="H35" s="131"/>
      <c r="I35" s="131"/>
      <c r="J35" s="55"/>
      <c r="K35" s="56"/>
      <c r="L35" s="56"/>
      <c r="M35" s="56"/>
      <c r="N35" s="56"/>
      <c r="O35" s="56"/>
      <c r="P35" s="57"/>
      <c r="Q35" s="71"/>
      <c r="R35" s="63"/>
      <c r="S35" s="63"/>
      <c r="T35" s="63"/>
      <c r="U35" s="63"/>
      <c r="V35" s="63"/>
      <c r="W35" s="72"/>
      <c r="AA35" s="96">
        <f>RTD("cqg.rtd", ,"ContractData",AC35, "T_CVol",, "T")</f>
        <v>589</v>
      </c>
      <c r="AC35" s="96" t="str">
        <f>NTQ!Q2</f>
        <v>NTQM8</v>
      </c>
      <c r="AD35" s="96">
        <f>RTD("cqg.rtd", ,"ContractData",AF35, "T_CVol",, "T")</f>
        <v>161</v>
      </c>
      <c r="AF35" s="96" t="str">
        <f>BFQ!Q2</f>
        <v>BFQN8</v>
      </c>
    </row>
    <row r="36" spans="1:32" ht="15.95" customHeight="1" x14ac:dyDescent="0.2">
      <c r="B36" s="89" t="s">
        <v>8</v>
      </c>
      <c r="C36" s="90" t="s">
        <v>9</v>
      </c>
      <c r="D36" s="90" t="s">
        <v>10</v>
      </c>
      <c r="E36" s="90" t="s">
        <v>11</v>
      </c>
      <c r="F36" s="90" t="s">
        <v>7</v>
      </c>
      <c r="G36" s="90" t="s">
        <v>12</v>
      </c>
      <c r="H36" s="90" t="s">
        <v>12</v>
      </c>
      <c r="I36" s="91" t="s">
        <v>13</v>
      </c>
      <c r="J36" s="6"/>
      <c r="K36" s="6"/>
      <c r="L36" s="6"/>
      <c r="M36" s="6"/>
      <c r="N36" s="6"/>
      <c r="O36" s="6"/>
      <c r="P36" s="6"/>
      <c r="Q36" s="68"/>
      <c r="R36" s="69"/>
      <c r="S36" s="69"/>
      <c r="T36" s="69"/>
      <c r="U36" s="69"/>
      <c r="V36" s="69"/>
      <c r="W36" s="70"/>
      <c r="AA36" s="96">
        <f>RTD("cqg.rtd", ,"ContractData",AC36, "T_CVol",, "T")</f>
        <v>337</v>
      </c>
      <c r="AC36" s="96" t="str">
        <f>NTQ!Q3</f>
        <v>NTQN8</v>
      </c>
      <c r="AD36" s="96">
        <f>RTD("cqg.rtd", ,"ContractData",AF36, "T_CVol",, "T")</f>
        <v>73</v>
      </c>
      <c r="AF36" s="96" t="str">
        <f>BFQ!Q3</f>
        <v>BFQQ8</v>
      </c>
    </row>
    <row r="37" spans="1:32" ht="15.95" customHeight="1" x14ac:dyDescent="0.3">
      <c r="A37" s="22" t="str">
        <f>RTD("cqg.rtd",,"ContractData",BFQ!Q2,"Symbol")</f>
        <v>BFQN8</v>
      </c>
      <c r="B37" s="34" t="str">
        <f>RIGHT(RTD("cqg.rtd",,"ContractData",A37,"LongDescription",,"T"),LEN(RTD("cqg.rtd",,"ContractData",A37,"LongDescription",,"T"))-17)</f>
        <v>Jul 18</v>
      </c>
      <c r="C37" s="35">
        <f>RTD("cqg.rtd", ,"ContractData",A37, "Open",, "T")</f>
        <v>75.16</v>
      </c>
      <c r="D37" s="35">
        <f>RTD("cqg.rtd", ,"ContractData",A37, "High",, "T")</f>
        <v>75.97</v>
      </c>
      <c r="E37" s="35">
        <f>RTD("cqg.rtd", ,"ContractData",A37, "Low",, "T")</f>
        <v>75.16</v>
      </c>
      <c r="F37" s="35">
        <f>RTD("cqg.rtd", ,"ContractData",A37, "LastTradeToday",, "T")</f>
        <v>75.86</v>
      </c>
      <c r="G37" s="36">
        <f>IFERROR(F37-RTD("cqg.rtd", ,"ContractData",A37, "Y_Settlement"),"")</f>
        <v>0.98999999999999488</v>
      </c>
      <c r="H37" s="21">
        <f>G37</f>
        <v>0.98999999999999488</v>
      </c>
      <c r="I37" s="33">
        <f>IF(RTD("cqg.rtd", ,"ContractData",A37, "T_CVol",, "T")=0,"",RTD("cqg.rtd", ,"ContractData",A37, "T_CVol",, "T"))</f>
        <v>161</v>
      </c>
      <c r="J37" s="7"/>
      <c r="K37" s="7"/>
      <c r="L37" s="7"/>
      <c r="M37" s="7"/>
      <c r="N37" s="7"/>
      <c r="O37" s="7"/>
      <c r="P37" s="7"/>
      <c r="Q37" s="77"/>
      <c r="R37" s="63"/>
      <c r="S37" s="63"/>
      <c r="T37" s="63"/>
      <c r="U37" s="63"/>
      <c r="V37" s="63"/>
      <c r="W37" s="72"/>
      <c r="AA37" s="96">
        <f>RTD("cqg.rtd", ,"ContractData",AC37, "T_CVol",, "T")</f>
        <v>69</v>
      </c>
      <c r="AC37" s="96" t="str">
        <f>NTQ!Q4</f>
        <v>NTQQ8</v>
      </c>
      <c r="AD37" s="96">
        <f>RTD("cqg.rtd", ,"ContractData",AF37, "T_CVol",, "T")</f>
        <v>71</v>
      </c>
      <c r="AF37" s="96" t="str">
        <f>BFQ!Q4</f>
        <v>BFQU8</v>
      </c>
    </row>
    <row r="38" spans="1:32" ht="15.95" customHeight="1" x14ac:dyDescent="0.3">
      <c r="A38" s="22" t="str">
        <f>RTD("cqg.rtd",,"ContractData",BFQ!Q3,"Symbol")</f>
        <v>BFQQ8</v>
      </c>
      <c r="B38" s="34" t="str">
        <f>RIGHT(RTD("cqg.rtd",,"ContractData",A38,"LongDescription",,"T"),LEN(RTD("cqg.rtd",,"ContractData",A38,"LongDescription",,"T"))-17)</f>
        <v>Aug 18</v>
      </c>
      <c r="C38" s="35">
        <f>RTD("cqg.rtd", ,"ContractData",A38, "Open",, "T")</f>
        <v>74.600000000000009</v>
      </c>
      <c r="D38" s="35">
        <f>RTD("cqg.rtd", ,"ContractData",A38, "High",, "T")</f>
        <v>75.61</v>
      </c>
      <c r="E38" s="35">
        <f>RTD("cqg.rtd", ,"ContractData",A38, "Low",, "T")</f>
        <v>74.600000000000009</v>
      </c>
      <c r="F38" s="35">
        <f>RTD("cqg.rtd", ,"ContractData",A38, "LastTradeToday",, "T")</f>
        <v>75.19</v>
      </c>
      <c r="G38" s="36">
        <f>IFERROR(F38-RTD("cqg.rtd", ,"ContractData",A38, "Y_Settlement"),"")</f>
        <v>0.67000000000000171</v>
      </c>
      <c r="H38" s="21">
        <f t="shared" ref="H38:H45" si="5">G38</f>
        <v>0.67000000000000171</v>
      </c>
      <c r="I38" s="33">
        <f>IF(RTD("cqg.rtd", ,"ContractData",A38, "T_CVol",, "T")=0,"",RTD("cqg.rtd", ,"ContractData",A38, "T_CVol",, "T"))</f>
        <v>73</v>
      </c>
      <c r="J38" s="6"/>
      <c r="K38" s="6"/>
      <c r="L38" s="6"/>
      <c r="M38" s="6"/>
      <c r="N38" s="6"/>
      <c r="O38" s="6"/>
      <c r="P38" s="6"/>
      <c r="Q38" s="77"/>
      <c r="R38" s="63"/>
      <c r="S38" s="63"/>
      <c r="T38" s="63"/>
      <c r="U38" s="63"/>
      <c r="V38" s="63"/>
      <c r="W38" s="72"/>
      <c r="AA38" s="96">
        <f>RTD("cqg.rtd", ,"ContractData",AC38, "T_CVol",, "T")</f>
        <v>13</v>
      </c>
      <c r="AC38" s="96" t="str">
        <f>NTQ!Q5</f>
        <v>NTQU8</v>
      </c>
      <c r="AD38" s="96">
        <f>RTD("cqg.rtd", ,"ContractData",AF38, "T_CVol",, "T")</f>
        <v>58</v>
      </c>
      <c r="AF38" s="96" t="str">
        <f>BFQ!Q5</f>
        <v>BFQV8</v>
      </c>
    </row>
    <row r="39" spans="1:32" ht="15.95" customHeight="1" x14ac:dyDescent="0.3">
      <c r="A39" s="22" t="str">
        <f>RTD("cqg.rtd",,"ContractData",BFQ!Q4,"Symbol")</f>
        <v>BFQU8</v>
      </c>
      <c r="B39" s="34" t="str">
        <f>RIGHT(RTD("cqg.rtd",,"ContractData",A39,"LongDescription",,"T"),LEN(RTD("cqg.rtd",,"ContractData",A39,"LongDescription",,"T"))-17)</f>
        <v>Sep 18</v>
      </c>
      <c r="C39" s="35">
        <f>RTD("cqg.rtd", ,"ContractData",A39, "Open",, "T")</f>
        <v>74.08</v>
      </c>
      <c r="D39" s="35">
        <f>RTD("cqg.rtd", ,"ContractData",A39, "High",, "T")</f>
        <v>74.88</v>
      </c>
      <c r="E39" s="35">
        <f>RTD("cqg.rtd", ,"ContractData",A39, "Low",, "T")</f>
        <v>74.08</v>
      </c>
      <c r="F39" s="35">
        <f>RTD("cqg.rtd", ,"ContractData",A39, "LastTradeToday",, "T")</f>
        <v>74.710000000000008</v>
      </c>
      <c r="G39" s="36">
        <f>IFERROR(F39-RTD("cqg.rtd", ,"ContractData",A39, "Y_Settlement"),"")</f>
        <v>0.72000000000001307</v>
      </c>
      <c r="H39" s="21">
        <f t="shared" si="5"/>
        <v>0.72000000000001307</v>
      </c>
      <c r="I39" s="33">
        <f>IF(RTD("cqg.rtd", ,"ContractData",A39, "T_CVol",, "T")=0,"",RTD("cqg.rtd", ,"ContractData",A39, "T_CVol",, "T"))</f>
        <v>71</v>
      </c>
      <c r="J39" s="6"/>
      <c r="K39" s="6"/>
      <c r="L39" s="6"/>
      <c r="M39" s="6"/>
      <c r="N39" s="6"/>
      <c r="O39" s="6"/>
      <c r="P39" s="6"/>
      <c r="Q39" s="77"/>
      <c r="R39" s="63"/>
      <c r="S39" s="63"/>
      <c r="T39" s="63"/>
      <c r="U39" s="63"/>
      <c r="V39" s="63"/>
      <c r="W39" s="72"/>
      <c r="AA39" s="96">
        <f>RTD("cqg.rtd", ,"ContractData",AC39, "T_CVol",, "T")</f>
        <v>5</v>
      </c>
      <c r="AC39" s="96" t="str">
        <f>NTQ!Q6</f>
        <v>NTQV8</v>
      </c>
      <c r="AD39" s="96">
        <f>RTD("cqg.rtd", ,"ContractData",AF39, "T_CVol",, "T")</f>
        <v>115</v>
      </c>
      <c r="AF39" s="96" t="str">
        <f>BFQ!Q6</f>
        <v>BFQX8</v>
      </c>
    </row>
    <row r="40" spans="1:32" ht="15.95" customHeight="1" x14ac:dyDescent="0.3">
      <c r="A40" s="22" t="str">
        <f>RTD("cqg.rtd",,"ContractData",BFQ!Q5,"Symbol")</f>
        <v>BFQV8</v>
      </c>
      <c r="B40" s="34" t="str">
        <f>RIGHT(RTD("cqg.rtd",,"ContractData",A40,"LongDescription",,"T"),LEN(RTD("cqg.rtd",,"ContractData",A40,"LongDescription",,"T"))-17)</f>
        <v>Oct 18</v>
      </c>
      <c r="C40" s="35">
        <f>RTD("cqg.rtd", ,"ContractData",A40, "Open",, "T")</f>
        <v>74.31</v>
      </c>
      <c r="D40" s="35">
        <f>RTD("cqg.rtd", ,"ContractData",A40, "High",, "T")</f>
        <v>74.430000000000007</v>
      </c>
      <c r="E40" s="35">
        <f>RTD("cqg.rtd", ,"ContractData",A40, "Low",, "T")</f>
        <v>74.08</v>
      </c>
      <c r="F40" s="35">
        <f>RTD("cqg.rtd", ,"ContractData",A40, "LastTradeToday",, "T")</f>
        <v>74.17</v>
      </c>
      <c r="G40" s="36">
        <f>IFERROR(F40-RTD("cqg.rtd", ,"ContractData",A40, "Y_Settlement"),"")</f>
        <v>0.71000000000000796</v>
      </c>
      <c r="H40" s="21">
        <f t="shared" si="5"/>
        <v>0.71000000000000796</v>
      </c>
      <c r="I40" s="33">
        <f>IF(RTD("cqg.rtd", ,"ContractData",A40, "T_CVol",, "T")=0,"",RTD("cqg.rtd", ,"ContractData",A40, "T_CVol",, "T"))</f>
        <v>58</v>
      </c>
      <c r="J40" s="6"/>
      <c r="K40" s="6"/>
      <c r="L40" s="6"/>
      <c r="M40" s="6"/>
      <c r="N40" s="6"/>
      <c r="O40" s="6"/>
      <c r="P40" s="6"/>
      <c r="Q40" s="77"/>
      <c r="R40" s="63"/>
      <c r="S40" s="63"/>
      <c r="T40" s="63"/>
      <c r="U40" s="63"/>
      <c r="V40" s="63"/>
      <c r="W40" s="72"/>
      <c r="AA40" s="96">
        <f>RTD("cqg.rtd", ,"ContractData",AC40, "T_CVol",, "T")</f>
        <v>24</v>
      </c>
      <c r="AC40" s="96" t="str">
        <f>NTQ!Q7</f>
        <v>NTQX8</v>
      </c>
      <c r="AD40" s="96">
        <f>RTD("cqg.rtd", ,"ContractData",AF40, "T_CVol",, "T")</f>
        <v>187</v>
      </c>
      <c r="AF40" s="96" t="str">
        <f>BFQ!Q7</f>
        <v>BFQZ8</v>
      </c>
    </row>
    <row r="41" spans="1:32" ht="15.95" customHeight="1" x14ac:dyDescent="0.3">
      <c r="A41" s="22" t="str">
        <f>RTD("cqg.rtd",,"ContractData",BFQ!Q6,"Symbol")</f>
        <v>BFQX8</v>
      </c>
      <c r="B41" s="34" t="str">
        <f>RIGHT(RTD("cqg.rtd",,"ContractData",A41,"LongDescription",,"T"),LEN(RTD("cqg.rtd",,"ContractData",A41,"LongDescription",,"T"))-17)</f>
        <v>Nov 18</v>
      </c>
      <c r="C41" s="35">
        <f>RTD("cqg.rtd", ,"ContractData",A41, "Open",, "T")</f>
        <v>73.42</v>
      </c>
      <c r="D41" s="35">
        <f>RTD("cqg.rtd", ,"ContractData",A41, "High",, "T")</f>
        <v>73.960000000000008</v>
      </c>
      <c r="E41" s="35">
        <f>RTD("cqg.rtd", ,"ContractData",A41, "Low",, "T")</f>
        <v>73.27</v>
      </c>
      <c r="F41" s="35">
        <f>RTD("cqg.rtd", ,"ContractData",A41, "LastTradeToday",, "T")</f>
        <v>73.710000000000008</v>
      </c>
      <c r="G41" s="36">
        <f>IFERROR(F41-RTD("cqg.rtd", ,"ContractData",A41, "Y_Settlement"),"")</f>
        <v>0.71000000000000796</v>
      </c>
      <c r="H41" s="21">
        <f t="shared" si="5"/>
        <v>0.71000000000000796</v>
      </c>
      <c r="I41" s="33">
        <f>IF(RTD("cqg.rtd", ,"ContractData",A41, "T_CVol",, "T")=0,"",RTD("cqg.rtd", ,"ContractData",A41, "T_CVol",, "T"))</f>
        <v>115</v>
      </c>
      <c r="J41" s="2"/>
      <c r="K41" s="7"/>
      <c r="L41" s="7"/>
      <c r="M41" s="7"/>
      <c r="N41" s="7"/>
      <c r="O41" s="7"/>
      <c r="P41" s="7"/>
      <c r="Q41" s="77"/>
      <c r="R41" s="63"/>
      <c r="S41" s="63"/>
      <c r="T41" s="63"/>
      <c r="U41" s="63"/>
      <c r="V41" s="63"/>
      <c r="W41" s="72"/>
      <c r="AA41" s="96">
        <f>RTD("cqg.rtd", ,"ContractData",AC41, "T_CVol",, "T")</f>
        <v>77</v>
      </c>
      <c r="AC41" s="96" t="str">
        <f>NTQ!Q8</f>
        <v>NTQZ8</v>
      </c>
      <c r="AD41" s="96">
        <f>RTD("cqg.rtd", ,"ContractData",AF41, "T_CVol",, "T")</f>
        <v>215</v>
      </c>
      <c r="AF41" s="96" t="str">
        <f>BFQ!Q8</f>
        <v>BFQF9</v>
      </c>
    </row>
    <row r="42" spans="1:32" ht="15.95" customHeight="1" x14ac:dyDescent="0.3">
      <c r="A42" s="22" t="str">
        <f>RTD("cqg.rtd",,"ContractData",BFQ!Q7,"Symbol")</f>
        <v>BFQZ8</v>
      </c>
      <c r="B42" s="34" t="str">
        <f>RIGHT(RTD("cqg.rtd",,"ContractData",A42,"LongDescription",,"T"),LEN(RTD("cqg.rtd",,"ContractData",A42,"LongDescription",,"T"))-17)</f>
        <v>Dec 18</v>
      </c>
      <c r="C42" s="35">
        <f>RTD("cqg.rtd", ,"ContractData",A42, "Open",, "T")</f>
        <v>72.58</v>
      </c>
      <c r="D42" s="35">
        <f>RTD("cqg.rtd", ,"ContractData",A42, "High",, "T")</f>
        <v>73</v>
      </c>
      <c r="E42" s="35">
        <f>RTD("cqg.rtd", ,"ContractData",A42, "Low",, "T")</f>
        <v>72.55</v>
      </c>
      <c r="F42" s="35">
        <f>RTD("cqg.rtd", ,"ContractData",A42, "LastTradeToday",, "T")</f>
        <v>72.570000000000007</v>
      </c>
      <c r="G42" s="36">
        <f>IFERROR(F42-RTD("cqg.rtd", ,"ContractData",A42, "Y_Settlement"),"")</f>
        <v>3.0000000000001137E-2</v>
      </c>
      <c r="H42" s="21">
        <f t="shared" si="5"/>
        <v>3.0000000000001137E-2</v>
      </c>
      <c r="I42" s="33">
        <f>IF(RTD("cqg.rtd", ,"ContractData",A42, "T_CVol",, "T")=0,"",RTD("cqg.rtd", ,"ContractData",A42, "T_CVol",, "T"))</f>
        <v>187</v>
      </c>
      <c r="J42" s="6"/>
      <c r="K42" s="6"/>
      <c r="L42" s="6"/>
      <c r="M42" s="6"/>
      <c r="N42" s="6"/>
      <c r="O42" s="6"/>
      <c r="P42" s="6"/>
      <c r="Q42" s="77"/>
      <c r="R42" s="63"/>
      <c r="S42" s="63"/>
      <c r="T42" s="63"/>
      <c r="U42" s="63"/>
      <c r="V42" s="63"/>
      <c r="W42" s="72"/>
      <c r="AA42" s="96">
        <f>RTD("cqg.rtd", ,"ContractData",AC42, "T_CVol",, "T")</f>
        <v>33</v>
      </c>
      <c r="AC42" s="96" t="str">
        <f>NTQ!Q9</f>
        <v>NTQF9</v>
      </c>
      <c r="AD42" s="96">
        <f>RTD("cqg.rtd", ,"ContractData",AF42, "T_CVol",, "T")</f>
        <v>215</v>
      </c>
      <c r="AF42" s="96" t="str">
        <f>BFQ!Q9</f>
        <v>BFQG9</v>
      </c>
    </row>
    <row r="43" spans="1:32" ht="15.95" customHeight="1" x14ac:dyDescent="0.3">
      <c r="A43" s="22" t="str">
        <f>RTD("cqg.rtd",,"ContractData",BFQ!Q8,"Symbol")</f>
        <v>BFQF9</v>
      </c>
      <c r="B43" s="34" t="str">
        <f>RIGHT(RTD("cqg.rtd",,"ContractData",A43,"LongDescription",,"T"),LEN(RTD("cqg.rtd",,"ContractData",A43,"LongDescription",,"T"))-17)</f>
        <v>Jan 19</v>
      </c>
      <c r="C43" s="35">
        <f>RTD("cqg.rtd", ,"ContractData",A43, "Open",, "T")</f>
        <v>72.09</v>
      </c>
      <c r="D43" s="35">
        <f>RTD("cqg.rtd", ,"ContractData",A43, "High",, "T")</f>
        <v>72.11</v>
      </c>
      <c r="E43" s="35">
        <f>RTD("cqg.rtd", ,"ContractData",A43, "Low",, "T")</f>
        <v>72.09</v>
      </c>
      <c r="F43" s="35">
        <f>RTD("cqg.rtd", ,"ContractData",A43, "LastTradeToday",, "T")</f>
        <v>72.09</v>
      </c>
      <c r="G43" s="36">
        <f>IFERROR(F43-RTD("cqg.rtd", ,"ContractData",A43, "Y_Settlement"),"")</f>
        <v>0</v>
      </c>
      <c r="H43" s="21">
        <f t="shared" si="5"/>
        <v>0</v>
      </c>
      <c r="I43" s="33">
        <f>IF(RTD("cqg.rtd", ,"ContractData",A43, "T_CVol",, "T")=0,"",RTD("cqg.rtd", ,"ContractData",A43, "T_CVol",, "T"))</f>
        <v>215</v>
      </c>
      <c r="J43" s="6"/>
      <c r="K43" s="6"/>
      <c r="L43" s="6"/>
      <c r="M43" s="6"/>
      <c r="N43" s="6"/>
      <c r="O43" s="6"/>
      <c r="P43" s="6"/>
      <c r="Q43" s="77"/>
      <c r="R43" s="63"/>
      <c r="S43" s="63"/>
      <c r="T43" s="63"/>
      <c r="U43" s="63"/>
      <c r="V43" s="63"/>
      <c r="W43" s="72"/>
      <c r="AA43" s="96">
        <f>RTD("cqg.rtd", ,"ContractData",AC43, "T_CVol",, "T")</f>
        <v>37</v>
      </c>
      <c r="AC43" s="96" t="str">
        <f>NTQ!Q10</f>
        <v>NTQG9</v>
      </c>
      <c r="AD43" s="96">
        <f>RTD("cqg.rtd", ,"ContractData",AF43, "T_CVol",, "T")</f>
        <v>72</v>
      </c>
      <c r="AF43" s="96" t="str">
        <f>BFQ!Q10</f>
        <v>BFQH9</v>
      </c>
    </row>
    <row r="44" spans="1:32" ht="15.95" customHeight="1" x14ac:dyDescent="0.3">
      <c r="A44" s="22" t="str">
        <f>RTD("cqg.rtd",,"ContractData",BFQ!Q9,"Symbol")</f>
        <v>BFQG9</v>
      </c>
      <c r="B44" s="34" t="str">
        <f>RIGHT(RTD("cqg.rtd",,"ContractData",A44,"LongDescription",,"T"),LEN(RTD("cqg.rtd",,"ContractData",A44,"LongDescription",,"T"))-17)</f>
        <v>Feb 19</v>
      </c>
      <c r="C44" s="35">
        <f>RTD("cqg.rtd", ,"ContractData",A44, "Open",, "T")</f>
        <v>71.62</v>
      </c>
      <c r="D44" s="35">
        <f>RTD("cqg.rtd", ,"ContractData",A44, "High",, "T")</f>
        <v>71.64</v>
      </c>
      <c r="E44" s="35">
        <f>RTD("cqg.rtd", ,"ContractData",A44, "Low",, "T")</f>
        <v>71.62</v>
      </c>
      <c r="F44" s="35">
        <f>RTD("cqg.rtd", ,"ContractData",A44, "LastTradeToday",, "T")</f>
        <v>71.64</v>
      </c>
      <c r="G44" s="36">
        <f>IFERROR(F44-RTD("cqg.rtd", ,"ContractData",A44, "Y_Settlement"),"")</f>
        <v>1.9999999999996021E-2</v>
      </c>
      <c r="H44" s="21">
        <f t="shared" si="5"/>
        <v>1.9999999999996021E-2</v>
      </c>
      <c r="I44" s="33">
        <f>IF(RTD("cqg.rtd", ,"ContractData",A44, "T_CVol",, "T")=0,"",RTD("cqg.rtd", ,"ContractData",A44, "T_CVol",, "T"))</f>
        <v>215</v>
      </c>
      <c r="J44" s="6"/>
      <c r="K44" s="6"/>
      <c r="L44" s="6"/>
      <c r="M44" s="6"/>
      <c r="N44" s="6"/>
      <c r="O44" s="6"/>
      <c r="P44" s="6"/>
      <c r="Q44" s="77"/>
      <c r="R44" s="63"/>
      <c r="S44" s="63"/>
      <c r="T44" s="63"/>
      <c r="U44" s="63"/>
      <c r="V44" s="63"/>
      <c r="W44" s="72"/>
      <c r="AF44" s="96">
        <f>BFQ!Q11</f>
        <v>0</v>
      </c>
    </row>
    <row r="45" spans="1:32" ht="15.95" customHeight="1" x14ac:dyDescent="0.3">
      <c r="A45" s="22" t="str">
        <f>RTD("cqg.rtd",,"ContractData",BFQ!Q10,"Symbol")</f>
        <v>BFQH9</v>
      </c>
      <c r="B45" s="34" t="str">
        <f>RIGHT(RTD("cqg.rtd",,"ContractData",A45,"LongDescription",,"T"),LEN(RTD("cqg.rtd",,"ContractData",A45,"LongDescription",,"T"))-17)</f>
        <v>Mar 19</v>
      </c>
      <c r="C45" s="35">
        <f>RTD("cqg.rtd", ,"ContractData",A45, "Open",, "T")</f>
        <v>71.180000000000007</v>
      </c>
      <c r="D45" s="35">
        <f>RTD("cqg.rtd", ,"ContractData",A45, "High",, "T")</f>
        <v>71.180000000000007</v>
      </c>
      <c r="E45" s="35">
        <f>RTD("cqg.rtd", ,"ContractData",A45, "Low",, "T")</f>
        <v>71.16</v>
      </c>
      <c r="F45" s="35">
        <f>RTD("cqg.rtd", ,"ContractData",A45, "LastTradeToday",, "T")</f>
        <v>71.17</v>
      </c>
      <c r="G45" s="36">
        <f>IFERROR(F45-RTD("cqg.rtd", ,"ContractData",A45, "Y_Settlement"),"")</f>
        <v>1.0000000000005116E-2</v>
      </c>
      <c r="H45" s="21">
        <f t="shared" si="5"/>
        <v>1.0000000000005116E-2</v>
      </c>
      <c r="I45" s="33">
        <f>IF(RTD("cqg.rtd", ,"ContractData",A45, "T_CVol",, "T")=0,"",RTD("cqg.rtd", ,"ContractData",A45, "T_CVol",, "T"))</f>
        <v>72</v>
      </c>
      <c r="J45" s="8"/>
      <c r="K45" s="2"/>
      <c r="L45" s="7"/>
      <c r="M45" s="7"/>
      <c r="N45" s="7"/>
      <c r="O45" s="7"/>
      <c r="P45" s="7"/>
      <c r="Q45" s="77"/>
      <c r="R45" s="63"/>
      <c r="S45" s="63"/>
      <c r="T45" s="63"/>
      <c r="U45" s="63"/>
      <c r="V45" s="63"/>
      <c r="W45" s="72"/>
      <c r="AF45" s="96">
        <f>BFQ!Q12</f>
        <v>0</v>
      </c>
    </row>
    <row r="46" spans="1:32" ht="15.95" customHeight="1" x14ac:dyDescent="0.2">
      <c r="B46" s="85" t="s">
        <v>17</v>
      </c>
      <c r="C46" s="92" t="s">
        <v>9</v>
      </c>
      <c r="D46" s="92" t="s">
        <v>10</v>
      </c>
      <c r="E46" s="92" t="s">
        <v>11</v>
      </c>
      <c r="F46" s="92" t="s">
        <v>7</v>
      </c>
      <c r="G46" s="92" t="s">
        <v>12</v>
      </c>
      <c r="H46" s="92" t="s">
        <v>12</v>
      </c>
      <c r="I46" s="93" t="s">
        <v>13</v>
      </c>
      <c r="J46" s="8"/>
      <c r="K46" s="6"/>
      <c r="L46" s="6"/>
      <c r="M46" s="6"/>
      <c r="N46" s="6"/>
      <c r="O46" s="6"/>
      <c r="P46" s="6"/>
      <c r="Q46" s="78"/>
      <c r="R46" s="75"/>
      <c r="S46" s="75"/>
      <c r="T46" s="75"/>
      <c r="U46" s="75"/>
      <c r="V46" s="75"/>
      <c r="W46" s="76"/>
      <c r="AF46" s="96">
        <f>BFQ!Q13</f>
        <v>0</v>
      </c>
    </row>
    <row r="47" spans="1:32" ht="15.95" customHeight="1" x14ac:dyDescent="0.3">
      <c r="A47" s="22" t="str">
        <f>RTD("cqg.rtd",,"ContractData",BFQ!V2,"Symbol")</f>
        <v>BFQS1N8</v>
      </c>
      <c r="B47" s="41" t="str">
        <f>Q7&amp;" &amp; "&amp;R7</f>
        <v>JUL &amp; AUG</v>
      </c>
      <c r="C47" s="35">
        <f>RTD("cqg.rtd", ,"ContractData",A47, "Open",, "T")</f>
        <v>0.36</v>
      </c>
      <c r="D47" s="35">
        <f>RTD("cqg.rtd", ,"ContractData",A47, "High",, "T")</f>
        <v>0.36</v>
      </c>
      <c r="E47" s="35">
        <f>RTD("cqg.rtd", ,"ContractData",A47, "Low",, "T")</f>
        <v>0.36</v>
      </c>
      <c r="F47" s="35">
        <f>RTD("cqg.rtd", ,"ContractData",A47, "LastTradeToday",, "T")</f>
        <v>0.36</v>
      </c>
      <c r="G47" s="35">
        <f>IFERROR(F47-RTD("cqg.rtd", ,"ContractData",A47, "Y_Settlement"),"")</f>
        <v>1.9999999999999962E-2</v>
      </c>
      <c r="H47" s="19">
        <f>G47</f>
        <v>1.9999999999999962E-2</v>
      </c>
      <c r="I47" s="33">
        <f>IF(RTD("cqg.rtd", ,"ContractData",A47, "T_CVol",, "T")=0,"",RTD("cqg.rtd", ,"ContractData",A47, "T_CVol",, "T"))</f>
        <v>30</v>
      </c>
      <c r="J47" s="84"/>
      <c r="K47" s="49"/>
      <c r="L47" s="49"/>
      <c r="M47" s="49"/>
      <c r="N47" s="49"/>
      <c r="O47" s="49"/>
      <c r="P47" s="50"/>
      <c r="Q47" s="77"/>
      <c r="R47" s="63"/>
      <c r="S47" s="63"/>
      <c r="T47" s="63"/>
      <c r="U47" s="63"/>
      <c r="V47" s="63"/>
      <c r="W47" s="72"/>
    </row>
    <row r="48" spans="1:32" ht="15.95" customHeight="1" x14ac:dyDescent="0.3">
      <c r="A48" s="22" t="str">
        <f>RTD("cqg.rtd",,"ContractData",BFQ!V3,"Symbol")</f>
        <v>BFQS1Q8</v>
      </c>
      <c r="B48" s="41" t="str">
        <f>R7&amp;" &amp; "&amp;S7</f>
        <v>AUG &amp; SEP</v>
      </c>
      <c r="C48" s="35">
        <f>RTD("cqg.rtd", ,"ContractData",A48, "Open",, "T")</f>
        <v>0.52</v>
      </c>
      <c r="D48" s="35">
        <f>RTD("cqg.rtd", ,"ContractData",A48, "High",, "T")</f>
        <v>0.54</v>
      </c>
      <c r="E48" s="35">
        <f>RTD("cqg.rtd", ,"ContractData",A48, "Low",, "T")</f>
        <v>0.52</v>
      </c>
      <c r="F48" s="35">
        <f>RTD("cqg.rtd", ,"ContractData",A48, "LastTradeToday",, "T")</f>
        <v>0.52</v>
      </c>
      <c r="G48" s="35">
        <f>IFERROR(F48-RTD("cqg.rtd", ,"ContractData",A48, "Y_Settlement"),"")</f>
        <v>-3.0000000000000027E-2</v>
      </c>
      <c r="H48" s="19">
        <f t="shared" ref="H48:H52" si="6">G48</f>
        <v>-3.0000000000000027E-2</v>
      </c>
      <c r="I48" s="33">
        <f>IF(RTD("cqg.rtd", ,"ContractData",A48, "T_CVol",, "T")=0,"",RTD("cqg.rtd", ,"ContractData",A48, "T_CVol",, "T"))</f>
        <v>43</v>
      </c>
      <c r="J48" s="8"/>
      <c r="K48" s="6"/>
      <c r="L48" s="6"/>
      <c r="M48" s="6"/>
      <c r="N48" s="6"/>
      <c r="O48" s="6"/>
      <c r="P48" s="52"/>
      <c r="Q48" s="77"/>
      <c r="R48" s="63"/>
      <c r="S48" s="63"/>
      <c r="T48" s="63"/>
      <c r="U48" s="63"/>
      <c r="V48" s="63"/>
      <c r="W48" s="72"/>
      <c r="AA48" s="96">
        <f>RTD("cqg.rtd", ,"ContractData",AC48, "T_CVol",, "T")</f>
        <v>281</v>
      </c>
      <c r="AC48" s="96" t="str">
        <f>NTQ!V2</f>
        <v>NTQS1M</v>
      </c>
      <c r="AD48" s="96">
        <f>RTD("cqg.rtd", ,"ContractData",AF48, "T_CVol",, "T")</f>
        <v>30</v>
      </c>
      <c r="AF48" s="96" t="str">
        <f>BFQ!V2</f>
        <v>BFQS1N</v>
      </c>
    </row>
    <row r="49" spans="1:50" ht="15.95" customHeight="1" x14ac:dyDescent="0.3">
      <c r="A49" s="22" t="str">
        <f>RTD("cqg.rtd",,"ContractData",BFQ!V4,"Symbol")</f>
        <v>BFQS1U8</v>
      </c>
      <c r="B49" s="41" t="str">
        <f>S7&amp;" &amp; "&amp;T7</f>
        <v>SEP &amp; OCT</v>
      </c>
      <c r="C49" s="35">
        <f>RTD("cqg.rtd", ,"ContractData",A49, "Open",, "T")</f>
        <v>0.54</v>
      </c>
      <c r="D49" s="35">
        <f>RTD("cqg.rtd", ,"ContractData",A49, "High",, "T")</f>
        <v>0.55000000000000004</v>
      </c>
      <c r="E49" s="35">
        <f>RTD("cqg.rtd", ,"ContractData",A49, "Low",, "T")</f>
        <v>0.54</v>
      </c>
      <c r="F49" s="35">
        <f>RTD("cqg.rtd", ,"ContractData",A49, "LastTradeToday",, "T")</f>
        <v>0.54</v>
      </c>
      <c r="G49" s="35">
        <f>IFERROR(F49-RTD("cqg.rtd", ,"ContractData",A49, "Y_Settlement"),"")</f>
        <v>-2.0000000000000018E-2</v>
      </c>
      <c r="H49" s="19">
        <f t="shared" si="6"/>
        <v>-2.0000000000000018E-2</v>
      </c>
      <c r="I49" s="33">
        <f>IF(RTD("cqg.rtd", ,"ContractData",A49, "T_CVol",, "T")=0,"",RTD("cqg.rtd", ,"ContractData",A49, "T_CVol",, "T"))</f>
        <v>28</v>
      </c>
      <c r="J49" s="8"/>
      <c r="K49" s="8"/>
      <c r="L49" s="2"/>
      <c r="M49" s="7"/>
      <c r="N49" s="7"/>
      <c r="O49" s="7"/>
      <c r="P49" s="80"/>
      <c r="Q49" s="77"/>
      <c r="R49" s="63"/>
      <c r="S49" s="63"/>
      <c r="T49" s="63"/>
      <c r="U49" s="63"/>
      <c r="V49" s="63"/>
      <c r="W49" s="72"/>
      <c r="AA49" s="96">
        <f>RTD("cqg.rtd", ,"ContractData",AC49, "T_CVol",, "T")</f>
        <v>56</v>
      </c>
      <c r="AC49" s="96" t="str">
        <f>NTQ!V3</f>
        <v>NTQS1N</v>
      </c>
      <c r="AD49" s="96">
        <f>RTD("cqg.rtd", ,"ContractData",AF49, "T_CVol",, "T")</f>
        <v>43</v>
      </c>
      <c r="AF49" s="96" t="str">
        <f>BFQ!V3</f>
        <v>BFQS1Q</v>
      </c>
    </row>
    <row r="50" spans="1:50" ht="15.95" customHeight="1" x14ac:dyDescent="0.3">
      <c r="A50" s="22" t="str">
        <f>RTD("cqg.rtd",,"ContractData",BFQ!V5,"Symbol")</f>
        <v>BFQS1V8</v>
      </c>
      <c r="B50" s="41" t="str">
        <f>T7&amp;" &amp; "&amp;U7</f>
        <v>OCT &amp; NOV</v>
      </c>
      <c r="C50" s="35">
        <f>RTD("cqg.rtd", ,"ContractData",A50, "Open",, "T")</f>
        <v>0.47000000000000003</v>
      </c>
      <c r="D50" s="35">
        <f>RTD("cqg.rtd", ,"ContractData",A50, "High",, "T")</f>
        <v>0.47000000000000003</v>
      </c>
      <c r="E50" s="35">
        <f>RTD("cqg.rtd", ,"ContractData",A50, "Low",, "T")</f>
        <v>0.47000000000000003</v>
      </c>
      <c r="F50" s="35">
        <f>RTD("cqg.rtd", ,"ContractData",A50, "LastTradeToday",, "T")</f>
        <v>0.47000000000000003</v>
      </c>
      <c r="G50" s="35">
        <f>IFERROR(F50-RTD("cqg.rtd", ,"ContractData",A50, "Y_Settlement"),"")</f>
        <v>1.0000000000000009E-2</v>
      </c>
      <c r="H50" s="19">
        <f t="shared" si="6"/>
        <v>1.0000000000000009E-2</v>
      </c>
      <c r="I50" s="33">
        <f>IF(RTD("cqg.rtd", ,"ContractData",A50, "T_CVol",, "T")=0,"",RTD("cqg.rtd", ,"ContractData",A50, "T_CVol",, "T"))</f>
        <v>30</v>
      </c>
      <c r="J50" s="81"/>
      <c r="K50" s="81"/>
      <c r="L50" s="56"/>
      <c r="M50" s="56"/>
      <c r="N50" s="56"/>
      <c r="O50" s="56"/>
      <c r="P50" s="57"/>
      <c r="Q50" s="77"/>
      <c r="R50" s="63"/>
      <c r="S50" s="63"/>
      <c r="T50" s="63"/>
      <c r="U50" s="63"/>
      <c r="V50" s="63"/>
      <c r="W50" s="72"/>
      <c r="AA50" s="96">
        <f>RTD("cqg.rtd", ,"ContractData",AC50, "T_CVol",, "T")</f>
        <v>13</v>
      </c>
      <c r="AC50" s="96" t="str">
        <f>NTQ!V4</f>
        <v>NTQS1Q</v>
      </c>
      <c r="AD50" s="96">
        <f>RTD("cqg.rtd", ,"ContractData",AF50, "T_CVol",, "T")</f>
        <v>28</v>
      </c>
      <c r="AF50" s="96" t="str">
        <f>BFQ!V4</f>
        <v>BFQS1U</v>
      </c>
    </row>
    <row r="51" spans="1:50" ht="15.95" customHeight="1" x14ac:dyDescent="0.3">
      <c r="A51" s="22" t="str">
        <f>RTD("cqg.rtd",,"ContractData",BFQ!V6,"Symbol")</f>
        <v>BFQS1X8</v>
      </c>
      <c r="B51" s="41" t="str">
        <f>U7&amp;" &amp; "&amp;V7</f>
        <v>NOV &amp; DEC</v>
      </c>
      <c r="C51" s="35">
        <f>RTD("cqg.rtd", ,"ContractData",A51, "Open",, "T")</f>
        <v>0.48</v>
      </c>
      <c r="D51" s="35">
        <f>RTD("cqg.rtd", ,"ContractData",A51, "High",, "T")</f>
        <v>0.49</v>
      </c>
      <c r="E51" s="35">
        <f>RTD("cqg.rtd", ,"ContractData",A51, "Low",, "T")</f>
        <v>0.48</v>
      </c>
      <c r="F51" s="35">
        <f>RTD("cqg.rtd", ,"ContractData",A51, "LastTradeToday",, "T")</f>
        <v>0.48</v>
      </c>
      <c r="G51" s="35">
        <f>IFERROR(F51-RTD("cqg.rtd", ,"ContractData",A51, "Y_Settlement"),"")</f>
        <v>0</v>
      </c>
      <c r="H51" s="19">
        <f t="shared" si="6"/>
        <v>0</v>
      </c>
      <c r="I51" s="33">
        <f>IF(RTD("cqg.rtd", ,"ContractData",A51, "T_CVol",, "T")=0,"",RTD("cqg.rtd", ,"ContractData",A51, "T_CVol",, "T"))</f>
        <v>85</v>
      </c>
      <c r="J51" s="8"/>
      <c r="K51" s="8"/>
      <c r="L51" s="6"/>
      <c r="M51" s="6"/>
      <c r="N51" s="6"/>
      <c r="O51" s="6"/>
      <c r="P51" s="6"/>
      <c r="Q51" s="82"/>
      <c r="R51" s="69"/>
      <c r="S51" s="69"/>
      <c r="T51" s="69"/>
      <c r="U51" s="69"/>
      <c r="V51" s="69"/>
      <c r="W51" s="70"/>
      <c r="AA51" s="96">
        <f>RTD("cqg.rtd", ,"ContractData",AC51, "T_CVol",, "T")</f>
        <v>0</v>
      </c>
      <c r="AC51" s="96" t="str">
        <f>NTQ!V5</f>
        <v>NTQS1U</v>
      </c>
      <c r="AD51" s="96">
        <f>RTD("cqg.rtd", ,"ContractData",AF51, "T_CVol",, "T")</f>
        <v>30</v>
      </c>
      <c r="AF51" s="96" t="str">
        <f>BFQ!V5</f>
        <v>BFQS1V</v>
      </c>
    </row>
    <row r="52" spans="1:50" ht="15.95" customHeight="1" x14ac:dyDescent="0.3">
      <c r="A52" s="22" t="str">
        <f>RTD("cqg.rtd",,"ContractData",BFQ!V7,"Symbol")</f>
        <v>BFQS1Z8</v>
      </c>
      <c r="B52" s="41" t="str">
        <f>V7&amp;" &amp; "&amp;W7</f>
        <v>DEC &amp; JAN</v>
      </c>
      <c r="C52" s="35">
        <f>RTD("cqg.rtd", ,"ContractData",A52, "Open",, "T")</f>
        <v>0.46</v>
      </c>
      <c r="D52" s="35">
        <f>RTD("cqg.rtd", ,"ContractData",A52, "High",, "T")</f>
        <v>0.48</v>
      </c>
      <c r="E52" s="35">
        <f>RTD("cqg.rtd", ,"ContractData",A52, "Low",, "T")</f>
        <v>0.46</v>
      </c>
      <c r="F52" s="35">
        <f>RTD("cqg.rtd", ,"ContractData",A52, "LastTradeToday",, "T")</f>
        <v>0.48</v>
      </c>
      <c r="G52" s="35">
        <f>IFERROR(F52-RTD("cqg.rtd", ,"ContractData",A52, "Y_Settlement"),"")</f>
        <v>1.9999999999999962E-2</v>
      </c>
      <c r="H52" s="94">
        <f t="shared" si="6"/>
        <v>1.9999999999999962E-2</v>
      </c>
      <c r="I52" s="33">
        <f>IF(RTD("cqg.rtd", ,"ContractData",A52, "T_CVol",, "T")=0,"",RTD("cqg.rtd", ,"ContractData",A52, "T_CVol",, "T"))</f>
        <v>58</v>
      </c>
      <c r="J52" s="8"/>
      <c r="K52" s="8"/>
      <c r="L52" s="6"/>
      <c r="M52" s="6"/>
      <c r="N52" s="6"/>
      <c r="O52" s="6"/>
      <c r="P52" s="6"/>
      <c r="Q52" s="77"/>
      <c r="U52" s="9"/>
      <c r="V52" s="9"/>
      <c r="W52" s="72"/>
      <c r="AA52" s="96">
        <f>RTD("cqg.rtd", ,"ContractData",AC52, "T_CVol",, "T")</f>
        <v>5</v>
      </c>
      <c r="AC52" s="96" t="str">
        <f>NTQ!V6</f>
        <v>NTQS1V</v>
      </c>
      <c r="AD52" s="96">
        <f>RTD("cqg.rtd", ,"ContractData",AF52, "T_CVol",, "T")</f>
        <v>85</v>
      </c>
      <c r="AF52" s="96" t="str">
        <f>BFQ!V6</f>
        <v>BFQS1X</v>
      </c>
    </row>
    <row r="53" spans="1:50" ht="15.95" customHeight="1" x14ac:dyDescent="0.2">
      <c r="B53" s="100" t="s">
        <v>22</v>
      </c>
      <c r="C53" s="100"/>
      <c r="D53" s="100"/>
      <c r="E53" s="132" t="s">
        <v>19</v>
      </c>
      <c r="F53" s="132"/>
      <c r="G53" s="132"/>
      <c r="H53" s="101">
        <f ca="1">NOW()</f>
        <v>43227.340205787033</v>
      </c>
      <c r="I53" s="102"/>
      <c r="J53" s="8"/>
      <c r="K53" s="8"/>
      <c r="L53" s="8"/>
      <c r="M53" s="2"/>
      <c r="N53" s="7"/>
      <c r="O53" s="7"/>
      <c r="P53" s="7"/>
      <c r="Q53" s="77"/>
      <c r="U53" s="9"/>
      <c r="V53" s="9"/>
      <c r="W53" s="72"/>
      <c r="AA53" s="96">
        <f>RTD("cqg.rtd", ,"ContractData",AC53, "T_CVol",, "T")</f>
        <v>19</v>
      </c>
      <c r="AC53" s="96" t="str">
        <f>NTQ!V7</f>
        <v>NTQS1X</v>
      </c>
      <c r="AD53" s="96">
        <f>RTD("cqg.rtd", ,"ContractData",AF53, "T_CVol",, "T")</f>
        <v>58</v>
      </c>
      <c r="AF53" s="96" t="str">
        <f>BFQ!V7</f>
        <v>BFQS1Z</v>
      </c>
    </row>
    <row r="54" spans="1:50" ht="15.95" customHeight="1" x14ac:dyDescent="0.25">
      <c r="B54" s="105" t="s">
        <v>18</v>
      </c>
      <c r="C54" s="105"/>
      <c r="D54" s="105"/>
      <c r="E54" s="133"/>
      <c r="F54" s="133"/>
      <c r="G54" s="133"/>
      <c r="H54" s="103"/>
      <c r="I54" s="104"/>
      <c r="J54" s="30"/>
      <c r="K54" s="30"/>
      <c r="L54" s="30"/>
      <c r="M54" s="29"/>
      <c r="N54" s="29"/>
      <c r="O54" s="29"/>
      <c r="P54" s="29"/>
      <c r="Q54" s="83"/>
      <c r="R54" s="31"/>
      <c r="S54" s="31"/>
      <c r="T54" s="31"/>
      <c r="U54" s="31"/>
      <c r="V54" s="31"/>
      <c r="W54" s="76"/>
      <c r="AA54" s="96">
        <f>RTD("cqg.rtd", ,"ContractData",AC54, "T_CVol",, "T")</f>
        <v>5</v>
      </c>
      <c r="AC54" s="96" t="str">
        <f>NTQ!V8</f>
        <v>NTQS1Z</v>
      </c>
      <c r="AD54" s="96">
        <f>RTD("cqg.rtd", ,"ContractData",AF54, "T_CVol",, "T")</f>
        <v>157</v>
      </c>
      <c r="AF54" s="96" t="str">
        <f>BFQ!V8</f>
        <v>BFQS1F</v>
      </c>
    </row>
    <row r="55" spans="1:50" s="20" customFormat="1" ht="15.95" customHeight="1" x14ac:dyDescent="0.25">
      <c r="A55" s="23"/>
      <c r="B55" s="137"/>
      <c r="C55" s="134"/>
      <c r="D55" s="134"/>
      <c r="E55" s="134"/>
      <c r="F55" s="134"/>
      <c r="G55" s="136"/>
      <c r="H55" s="136"/>
      <c r="I55" s="135"/>
      <c r="J55" s="135"/>
      <c r="K55" s="32"/>
      <c r="L55" s="26"/>
      <c r="M55" s="135"/>
      <c r="N55" s="135"/>
      <c r="O55" s="136"/>
      <c r="P55" s="136"/>
      <c r="Q55" s="141"/>
      <c r="R55" s="141"/>
      <c r="S55" s="26"/>
      <c r="T55" s="135"/>
      <c r="U55" s="135"/>
      <c r="V55" s="27"/>
      <c r="W55" s="2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</row>
    <row r="56" spans="1:50" ht="15.95" customHeight="1" x14ac:dyDescent="0.2">
      <c r="B56" s="3"/>
      <c r="C56" s="3"/>
      <c r="D56" s="3"/>
      <c r="E56" s="3"/>
      <c r="F56" s="6"/>
      <c r="G56" s="6"/>
      <c r="N56" s="6"/>
      <c r="O56" s="6"/>
      <c r="P56" s="6"/>
    </row>
    <row r="57" spans="1:50" ht="15.95" customHeight="1" x14ac:dyDescent="0.2"/>
    <row r="58" spans="1:50" ht="15" customHeight="1" x14ac:dyDescent="0.2"/>
    <row r="59" spans="1:50" x14ac:dyDescent="0.2">
      <c r="G59" s="9"/>
      <c r="H59" s="9"/>
      <c r="I59" s="9"/>
      <c r="J59" s="9"/>
      <c r="K59" s="9"/>
    </row>
    <row r="60" spans="1:50" x14ac:dyDescent="0.2">
      <c r="G60" s="9"/>
      <c r="H60" s="9"/>
      <c r="I60" s="9"/>
      <c r="J60" s="9"/>
      <c r="K60" s="9"/>
    </row>
  </sheetData>
  <sheetProtection algorithmName="SHA-512" hashValue="5BxJll2gjpSvEtu0q+7FzhUOfCSgG+KA81zyMZkc83zTmGkdrUHqi2d83V8KkKvP9OF41ibtQMivh7QFs9Cnaw==" saltValue="cC3h6A/RYcTFNUpoqBFdrg==" spinCount="100000" sheet="1" objects="1" selectLockedCells="1" selectUnlockedCells="1"/>
  <mergeCells count="42">
    <mergeCell ref="B3:D3"/>
    <mergeCell ref="E3:G3"/>
    <mergeCell ref="B9:B10"/>
    <mergeCell ref="H3:J3"/>
    <mergeCell ref="K3:M3"/>
    <mergeCell ref="B4:I5"/>
    <mergeCell ref="C9:C10"/>
    <mergeCell ref="D9:E10"/>
    <mergeCell ref="F9:G10"/>
    <mergeCell ref="H9:I10"/>
    <mergeCell ref="B7:B8"/>
    <mergeCell ref="C7:C8"/>
    <mergeCell ref="D7:E8"/>
    <mergeCell ref="F7:I8"/>
    <mergeCell ref="J13:J15"/>
    <mergeCell ref="N3:Q3"/>
    <mergeCell ref="T55:U55"/>
    <mergeCell ref="R3:T3"/>
    <mergeCell ref="Q13:Q15"/>
    <mergeCell ref="Q55:R55"/>
    <mergeCell ref="Q4:W5"/>
    <mergeCell ref="J4:P5"/>
    <mergeCell ref="E55:F55"/>
    <mergeCell ref="I55:J55"/>
    <mergeCell ref="O55:P55"/>
    <mergeCell ref="M55:N55"/>
    <mergeCell ref="B55:D55"/>
    <mergeCell ref="G55:H55"/>
    <mergeCell ref="B53:D53"/>
    <mergeCell ref="H53:I54"/>
    <mergeCell ref="B54:D54"/>
    <mergeCell ref="B30:I31"/>
    <mergeCell ref="B32:B33"/>
    <mergeCell ref="C32:C33"/>
    <mergeCell ref="D32:E33"/>
    <mergeCell ref="F32:I33"/>
    <mergeCell ref="B34:B35"/>
    <mergeCell ref="C34:C35"/>
    <mergeCell ref="D34:E35"/>
    <mergeCell ref="F34:G35"/>
    <mergeCell ref="H34:I35"/>
    <mergeCell ref="E53:G54"/>
  </mergeCells>
  <conditionalFormatting sqref="D57">
    <cfRule type="expression" dxfId="14" priority="73">
      <formula>$H$48&lt;0</formula>
    </cfRule>
  </conditionalFormatting>
  <conditionalFormatting sqref="D57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D56">
    <cfRule type="expression" dxfId="13" priority="71">
      <formula>$H$48&lt;0</formula>
    </cfRule>
  </conditionalFormatting>
  <conditionalFormatting sqref="D56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">
    <cfRule type="colorScale" priority="57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H23:H28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{D2F61A29-063C-46FD-9128-BC48E0732E11}</x14:id>
        </ext>
      </extLst>
    </cfRule>
  </conditionalFormatting>
  <conditionalFormatting sqref="H37:H45">
    <cfRule type="dataBar" priority="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{FC3DB44B-46B6-4586-86B7-8E1F8702FFF0}</x14:id>
        </ext>
      </extLst>
    </cfRule>
  </conditionalFormatting>
  <conditionalFormatting sqref="G37:G45">
    <cfRule type="colorScale" priority="52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47">
    <cfRule type="colorScale" priority="51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H48:H52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{6D8272C9-2C24-424F-B0BB-5CD84B2021C7}</x14:id>
        </ext>
      </extLst>
    </cfRule>
  </conditionalFormatting>
  <conditionalFormatting sqref="G23:G28">
    <cfRule type="colorScale" priority="38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37">
    <cfRule type="expression" dxfId="12" priority="26">
      <formula>H37&gt;0</formula>
    </cfRule>
  </conditionalFormatting>
  <conditionalFormatting sqref="G38">
    <cfRule type="expression" dxfId="11" priority="25">
      <formula>H38&gt;0</formula>
    </cfRule>
  </conditionalFormatting>
  <conditionalFormatting sqref="G39">
    <cfRule type="expression" dxfId="10" priority="24">
      <formula>H39&gt;0</formula>
    </cfRule>
  </conditionalFormatting>
  <conditionalFormatting sqref="G40">
    <cfRule type="expression" dxfId="9" priority="23">
      <formula>H40&gt;0</formula>
    </cfRule>
  </conditionalFormatting>
  <conditionalFormatting sqref="G41">
    <cfRule type="expression" dxfId="8" priority="22">
      <formula>H41&gt;0</formula>
    </cfRule>
  </conditionalFormatting>
  <conditionalFormatting sqref="G42">
    <cfRule type="expression" dxfId="7" priority="21">
      <formula>H42&gt;0</formula>
    </cfRule>
  </conditionalFormatting>
  <conditionalFormatting sqref="G43">
    <cfRule type="expression" dxfId="6" priority="20">
      <formula>H43&gt;0</formula>
    </cfRule>
  </conditionalFormatting>
  <conditionalFormatting sqref="G44">
    <cfRule type="expression" dxfId="5" priority="19">
      <formula>H44&gt;0</formula>
    </cfRule>
  </conditionalFormatting>
  <conditionalFormatting sqref="G45">
    <cfRule type="expression" dxfId="4" priority="18">
      <formula>H45&gt;0</formula>
    </cfRule>
  </conditionalFormatting>
  <conditionalFormatting sqref="G47">
    <cfRule type="expression" dxfId="3" priority="17">
      <formula>H47&gt;0</formula>
    </cfRule>
  </conditionalFormatting>
  <conditionalFormatting sqref="H13:H21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{7C880A04-F772-403B-813D-7698415C69AB}</x14:id>
        </ext>
      </extLst>
    </cfRule>
  </conditionalFormatting>
  <conditionalFormatting sqref="G38:G45">
    <cfRule type="expression" dxfId="2" priority="7">
      <formula>H38&gt;0</formula>
    </cfRule>
  </conditionalFormatting>
  <conditionalFormatting sqref="H47:H52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{29D4E168-5E5E-44B8-A2BE-90CEA9B7A54D}</x14:id>
        </ext>
      </extLst>
    </cfRule>
  </conditionalFormatting>
  <conditionalFormatting sqref="G14:G21">
    <cfRule type="colorScale" priority="4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38:G45">
    <cfRule type="expression" dxfId="1" priority="3">
      <formula>H38&gt;0</formula>
    </cfRule>
  </conditionalFormatting>
  <conditionalFormatting sqref="G48:G52">
    <cfRule type="colorScale" priority="2">
      <colorScale>
        <cfvo type="min"/>
        <cfvo type="num" val="0"/>
        <cfvo type="max"/>
        <color rgb="FFFF0000"/>
        <color theme="3" tint="0.59999389629810485"/>
        <color rgb="FF00B050"/>
      </colorScale>
    </cfRule>
  </conditionalFormatting>
  <conditionalFormatting sqref="G48:G52">
    <cfRule type="expression" dxfId="0" priority="1">
      <formula>H48&gt;0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D57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D2F61A29-063C-46FD-9128-BC48E0732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H23:H28</xm:sqref>
        </x14:conditionalFormatting>
        <x14:conditionalFormatting xmlns:xm="http://schemas.microsoft.com/office/excel/2006/main">
          <x14:cfRule type="dataBar" id="{FC3DB44B-46B6-4586-86B7-8E1F8702FF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H37:H45</xm:sqref>
        </x14:conditionalFormatting>
        <x14:conditionalFormatting xmlns:xm="http://schemas.microsoft.com/office/excel/2006/main">
          <x14:cfRule type="dataBar" id="{6D8272C9-2C24-424F-B0BB-5CD84B2021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H48:H52</xm:sqref>
        </x14:conditionalFormatting>
        <x14:conditionalFormatting xmlns:xm="http://schemas.microsoft.com/office/excel/2006/main">
          <x14:cfRule type="dataBar" id="{7C880A04-F772-403B-813D-7698415C69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H13:H21</xm:sqref>
        </x14:conditionalFormatting>
        <x14:conditionalFormatting xmlns:xm="http://schemas.microsoft.com/office/excel/2006/main">
          <x14:cfRule type="dataBar" id="{29D4E168-5E5E-44B8-A2BE-90CEA9B7A5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H47:H52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49"/>
  <sheetViews>
    <sheetView topLeftCell="S1" workbookViewId="0">
      <selection activeCell="V20" sqref="V20"/>
    </sheetView>
  </sheetViews>
  <sheetFormatPr defaultColWidth="9" defaultRowHeight="14.25" x14ac:dyDescent="0.2"/>
  <cols>
    <col min="1" max="17" width="9" style="152"/>
    <col min="18" max="18" width="14.375" style="152" customWidth="1"/>
    <col min="19" max="20" width="9" style="152"/>
    <col min="21" max="21" width="17.75" style="152" customWidth="1"/>
    <col min="22" max="22" width="9" style="152"/>
    <col min="23" max="23" width="18.875" style="152" customWidth="1"/>
    <col min="24" max="16384" width="9" style="152"/>
  </cols>
  <sheetData>
    <row r="1" spans="1:42" x14ac:dyDescent="0.2">
      <c r="A1" s="151"/>
      <c r="B1" s="151"/>
      <c r="C1" s="151" t="s">
        <v>2</v>
      </c>
      <c r="D1" s="152">
        <v>1</v>
      </c>
      <c r="E1" s="152">
        <v>2</v>
      </c>
      <c r="F1" s="152">
        <v>3</v>
      </c>
      <c r="G1" s="152">
        <v>4</v>
      </c>
      <c r="H1" s="152">
        <v>5</v>
      </c>
      <c r="I1" s="152">
        <v>6</v>
      </c>
      <c r="J1" s="152">
        <v>7</v>
      </c>
      <c r="K1" s="152">
        <v>8</v>
      </c>
      <c r="L1" s="152">
        <v>9</v>
      </c>
      <c r="M1" s="152">
        <v>10</v>
      </c>
      <c r="N1" s="152">
        <v>11</v>
      </c>
      <c r="O1" s="152">
        <v>12</v>
      </c>
      <c r="P1" s="153"/>
      <c r="Q1" s="154" t="s">
        <v>20</v>
      </c>
      <c r="R1" s="155" t="s">
        <v>15</v>
      </c>
      <c r="S1" s="155" t="s">
        <v>0</v>
      </c>
      <c r="T1" s="155" t="s">
        <v>1</v>
      </c>
      <c r="U1" s="153"/>
      <c r="V1" s="153"/>
      <c r="W1" s="155" t="s">
        <v>15</v>
      </c>
      <c r="X1" s="153"/>
      <c r="Y1" s="155" t="s">
        <v>0</v>
      </c>
      <c r="Z1" s="155" t="s">
        <v>1</v>
      </c>
      <c r="AA1" s="153" t="s">
        <v>3</v>
      </c>
      <c r="AB1" s="153" t="s">
        <v>3</v>
      </c>
      <c r="AC1" s="156"/>
      <c r="AD1" s="153" t="s">
        <v>3</v>
      </c>
      <c r="AJ1" s="152" t="s">
        <v>16</v>
      </c>
      <c r="AK1" s="152" t="s">
        <v>16</v>
      </c>
      <c r="AN1" s="152" t="s">
        <v>16</v>
      </c>
      <c r="AO1" s="152" t="s">
        <v>16</v>
      </c>
    </row>
    <row r="2" spans="1:42" x14ac:dyDescent="0.2">
      <c r="A2" s="151" t="str">
        <f>Q2</f>
        <v>NTQM8</v>
      </c>
      <c r="B2" s="151"/>
      <c r="C2" s="157" t="str">
        <f>LEFT(RIGHT(A2,2),1)</f>
        <v>M</v>
      </c>
      <c r="D2" s="152" t="str">
        <f>$Q$1&amp;$C$1&amp;$D$1&amp;$C2</f>
        <v>NTQS1M</v>
      </c>
      <c r="E2" s="152" t="str">
        <f>$Q$1&amp;$C$1&amp;$D$1&amp;$C3</f>
        <v>NTQS1N</v>
      </c>
      <c r="F2" s="152" t="str">
        <f>$Q$1&amp;$C$1&amp;$D$1&amp;$C4</f>
        <v>NTQS1Q</v>
      </c>
      <c r="G2" s="152" t="str">
        <f>$Q$1&amp;$C$1&amp;$D$1&amp;$C5</f>
        <v>NTQS1U</v>
      </c>
      <c r="H2" s="152" t="str">
        <f>$Q$1&amp;$C$1&amp;$D$1&amp;$C6</f>
        <v>NTQS1V</v>
      </c>
      <c r="I2" s="152" t="str">
        <f>$Q$1&amp;$C$1&amp;$D$1&amp;$C7</f>
        <v>NTQS1X</v>
      </c>
      <c r="J2" s="152" t="str">
        <f>$Q$1&amp;$C$1&amp;$D$1&amp;$C8</f>
        <v>NTQS1Z</v>
      </c>
      <c r="K2" s="152" t="str">
        <f>$Q$1&amp;$C$1&amp;$D$1&amp;$C9</f>
        <v>NTQS1F</v>
      </c>
      <c r="L2" s="152" t="str">
        <f>$Q$1&amp;$C$1&amp;$D$1&amp;$C10</f>
        <v>NTQS1G</v>
      </c>
      <c r="M2" s="152" t="str">
        <f>$Q$1&amp;$C$1&amp;$D$1&amp;$C11</f>
        <v>NTQS10</v>
      </c>
      <c r="N2" s="152" t="str">
        <f>$Q$1&amp;$C$1&amp;$D$1&amp;$C12</f>
        <v>NTQS10</v>
      </c>
      <c r="O2" s="152" t="str">
        <f>$Q$1&amp;$C$1&amp;$D$1&amp;$C13</f>
        <v>NTQS10</v>
      </c>
      <c r="P2" s="153" t="str">
        <f>LEFT(RIGHT(Q2,2),1)</f>
        <v>M</v>
      </c>
      <c r="Q2" s="158" t="str">
        <f>RTD("cqg.rtd",,"ContractData",$Q$1&amp;"??1","Symbol",,"T")</f>
        <v>NTQM8</v>
      </c>
      <c r="R2" s="156">
        <f>RTD("cqg.rtd",,"ContractData",Q2,$R$1,,"T")</f>
        <v>70.489999999999995</v>
      </c>
      <c r="S2" s="156">
        <f>RTD("cqg.rtd",,"ContractData",Q2,$S$1,,"T")</f>
        <v>70.48</v>
      </c>
      <c r="T2" s="156">
        <f>RTD("cqg.rtd",,"ContractData",Q2,$T$1,,"T")</f>
        <v>70.5</v>
      </c>
      <c r="U2" s="156">
        <f>IFERROR(RTD("cqg.rtd",,"ContractData",Q2,$R$1,,"T")-RTD("cqg.rtd",,"ContractData",Q2,"Y_Settlement",,"T"),"")</f>
        <v>0.76999999999999602</v>
      </c>
      <c r="V2" s="153" t="str">
        <f>D2</f>
        <v>NTQS1M</v>
      </c>
      <c r="W2" s="156">
        <f>RTD("cqg.rtd",,"ContractData",V2,$W$1,,"T")</f>
        <v>0.13</v>
      </c>
      <c r="X2" s="156">
        <f>IFERROR(RTD("cqg.rtd",,"ContractData",V2,$R$1,,"T")-RTD("cqg.rtd",,"ContractData",V2,"Y_Settlement",,"T"),"")</f>
        <v>-1.999999999999999E-2</v>
      </c>
      <c r="Y2" s="156">
        <f>RTD("cqg.rtd",,"ContractData",V2,$Y$1,,"T")</f>
        <v>0.12</v>
      </c>
      <c r="Z2" s="156">
        <f>RTD("cqg.rtd",,"ContractData",V2,$Z$1,,"T")</f>
        <v>0.13</v>
      </c>
      <c r="AA2" s="156">
        <f>IF(OR(W2="",W2&lt;Y2,W2&gt;Z2),(Y2+Z2)/2,W2)</f>
        <v>0.13</v>
      </c>
      <c r="AB2" s="156">
        <f>IF(OR(S2="",T2=""),R2,(IF(OR(R2="",R2&lt;S2,R2&gt;T2),(S2+T2)/2,R2)))</f>
        <v>70.489999999999995</v>
      </c>
      <c r="AC2" s="156">
        <f>IF(OR(R2="",R2&lt;S2,R2&gt;T2),(S2+T2)/2,R2)</f>
        <v>70.489999999999995</v>
      </c>
      <c r="AD2" s="156">
        <f>IF(OR(Y2="",Z2=""),W2,(IF(OR(W2="",W2&lt;Y2,W2&gt;Z2),(Y2+Z2)/2,W2)))</f>
        <v>0.13</v>
      </c>
      <c r="AF2" s="152">
        <f>IF(ISERROR(AC2),NA(),AC2)</f>
        <v>70.489999999999995</v>
      </c>
      <c r="AG2" s="152">
        <f>IF(AD2="",NA(),AD2)</f>
        <v>0.13</v>
      </c>
      <c r="AH2" s="152" t="str">
        <f>IF(P2="F","JAN",IF(P2="G","FEB",IF(P2="H","MAR",IF(P2="J","APR",IF(P2="K","MAY",IF(P2="M","JUN",IF(P2="N","JUL",IF(P2="Q","AUG",IF(P2="U","SEP",IF(P2="V","OCT",IF(P2="X","NOV",IF(P2="Z","DEC",))))))))))))</f>
        <v>JUN</v>
      </c>
      <c r="AI2" s="152" t="str">
        <f>$AH$2&amp;", "&amp;AH3</f>
        <v>JUN, JUL</v>
      </c>
      <c r="AJ2" s="152">
        <f>RTD("cqg.rtd",,"ContractData",Q2,$AJ$1,,"T")</f>
        <v>69.72</v>
      </c>
      <c r="AK2" s="152">
        <f>RTD("cqg.rtd",,"ContractData",Q2,$AK$1,,"T")</f>
        <v>69.72</v>
      </c>
      <c r="AL2" s="152">
        <f>IF(AJ2="",NA(),AJ2)</f>
        <v>69.72</v>
      </c>
      <c r="AN2" s="152">
        <f>RTD("cqg.rtd",,"ContractData",V2,$AJ$1,,"T")</f>
        <v>0.15</v>
      </c>
      <c r="AO2" s="152">
        <f>RTD("cqg.rtd",,"ContractData",V2,$AK$1,,"T")</f>
        <v>0.15</v>
      </c>
      <c r="AP2" s="152">
        <f>IF(AN2="",NA(),AN2)</f>
        <v>0.15</v>
      </c>
    </row>
    <row r="3" spans="1:42" x14ac:dyDescent="0.2">
      <c r="A3" s="151" t="str">
        <f t="shared" ref="A3:A13" si="0">Q3</f>
        <v>NTQN8</v>
      </c>
      <c r="B3" s="151"/>
      <c r="C3" s="157" t="str">
        <f t="shared" ref="C3:C13" si="1">LEFT(RIGHT(A3,2),1)</f>
        <v>N</v>
      </c>
      <c r="D3" s="152" t="str">
        <f t="shared" ref="D3:D12" si="2">$Q$1&amp;$C$1&amp;$D$1&amp;$C3</f>
        <v>NTQS1N</v>
      </c>
      <c r="P3" s="153" t="str">
        <f t="shared" ref="P3:P15" si="3">LEFT(RIGHT(Q3,2),1)</f>
        <v>N</v>
      </c>
      <c r="Q3" s="158" t="str">
        <f>RTD("cqg.rtd",,"ContractData",$Q$1&amp;"??2","Symbol",,"T")</f>
        <v>NTQN8</v>
      </c>
      <c r="R3" s="156">
        <f>RTD("cqg.rtd",,"ContractData",Q3,$R$1,,"T")</f>
        <v>70.16</v>
      </c>
      <c r="S3" s="156">
        <f>RTD("cqg.rtd",,"ContractData",Q3,$S$1,,"T")</f>
        <v>70.350000000000009</v>
      </c>
      <c r="T3" s="156">
        <f>RTD("cqg.rtd",,"ContractData",Q3,$T$1,,"T")</f>
        <v>70.38</v>
      </c>
      <c r="U3" s="156">
        <f>IFERROR(RTD("cqg.rtd",,"ContractData",Q3,$R$1,,"T")-RTD("cqg.rtd",,"ContractData",Q3,"Y_Settlement",,"T"),"")</f>
        <v>0.57999999999999829</v>
      </c>
      <c r="V3" s="153" t="str">
        <f>E2</f>
        <v>NTQS1N</v>
      </c>
      <c r="W3" s="156">
        <f>RTD("cqg.rtd",,"ContractData",V3,$W$1,,"T")</f>
        <v>0.38</v>
      </c>
      <c r="X3" s="156">
        <f>IFERROR(RTD("cqg.rtd",,"ContractData",V3,$R$1,,"T")-RTD("cqg.rtd",,"ContractData",V3,"Y_Settlement",,"T"),"")</f>
        <v>-3.0000000000000027E-2</v>
      </c>
      <c r="Y3" s="156">
        <f>RTD("cqg.rtd",,"ContractData",V3,$Y$1,,"T")</f>
        <v>0.37</v>
      </c>
      <c r="Z3" s="156">
        <f>RTD("cqg.rtd",,"ContractData",V3,$Z$1,,"T")</f>
        <v>0.38</v>
      </c>
      <c r="AA3" s="156">
        <f t="shared" ref="AA3:AA10" si="4">IF(OR(W3="",W3&lt;Y3,W3&gt;Z3),(Y3+Z3)/2,W3)</f>
        <v>0.38</v>
      </c>
      <c r="AB3" s="156">
        <f t="shared" ref="AB3:AB10" si="5">IF(OR(S3="",T3=""),R3,(IF(OR(R3="",R3&lt;S3,R3&gt;T3),(S3+T3)/2,R3)))</f>
        <v>70.365000000000009</v>
      </c>
      <c r="AC3" s="156">
        <f>IF(OR(R3="",R3&lt;S3,R3&gt;T3),(S3+T3)/2,R3)</f>
        <v>70.365000000000009</v>
      </c>
      <c r="AD3" s="156">
        <f t="shared" ref="AD3:AD10" si="6">IF(OR(Y3="",Z3=""),W3,(IF(OR(W3="",W3&lt;Y3,W3&gt;Z3),(Y3+Z3)/2,W3)))</f>
        <v>0.38</v>
      </c>
      <c r="AF3" s="152">
        <f t="shared" ref="AF3:AF10" si="7">IF(ISERROR(AC3),NA(),AC3)</f>
        <v>70.365000000000009</v>
      </c>
      <c r="AG3" s="152">
        <f>IF(AD3="",NA(),AD3)</f>
        <v>0.38</v>
      </c>
      <c r="AH3" s="152" t="str">
        <f t="shared" ref="AH3:AH10" si="8">IF(P3="F","JAN",IF(P3="G","FEB",IF(P3="H","MAR",IF(P3="J","APR",IF(P3="K","MAY",IF(P3="M","JUN",IF(P3="N","JUL",IF(P3="Q","AUG",IF(P3="U","SEP",IF(P3="V","OCT",IF(P3="X","NOV",IF(P3="Z","DEC",))))))))))))</f>
        <v>JUL</v>
      </c>
      <c r="AI3" s="152" t="str">
        <f>$AH$3&amp;", "&amp;AH4</f>
        <v>JUL, AUG</v>
      </c>
      <c r="AJ3" s="152">
        <f>RTD("cqg.rtd",,"ContractData",Q3,$AJ$1,,"T")</f>
        <v>69.58</v>
      </c>
      <c r="AK3" s="152">
        <f>RTD("cqg.rtd",,"ContractData",Q3,$AK$1,,"T")</f>
        <v>69.58</v>
      </c>
      <c r="AL3" s="152">
        <f t="shared" ref="AL3:AL10" si="9">IF(AJ3="",NA(),AJ3)</f>
        <v>69.58</v>
      </c>
      <c r="AN3" s="152">
        <f>RTD("cqg.rtd",,"ContractData",V3,$AJ$1,,"T")</f>
        <v>0.41000000000000003</v>
      </c>
      <c r="AO3" s="152">
        <f>RTD("cqg.rtd",,"ContractData",V3,$AK$1,,"T")</f>
        <v>0.41000000000000003</v>
      </c>
      <c r="AP3" s="152">
        <f t="shared" ref="AP3:AP10" si="10">IF(AN3="",NA(),AN3)</f>
        <v>0.41000000000000003</v>
      </c>
    </row>
    <row r="4" spans="1:42" x14ac:dyDescent="0.2">
      <c r="A4" s="151" t="str">
        <f t="shared" si="0"/>
        <v>NTQQ8</v>
      </c>
      <c r="B4" s="151"/>
      <c r="C4" s="157" t="str">
        <f t="shared" si="1"/>
        <v>Q</v>
      </c>
      <c r="D4" s="152" t="str">
        <f t="shared" si="2"/>
        <v>NTQS1Q</v>
      </c>
      <c r="P4" s="153" t="str">
        <f t="shared" si="3"/>
        <v>Q</v>
      </c>
      <c r="Q4" s="158" t="str">
        <f>RTD("cqg.rtd",,"ContractData",$Q$1&amp;"??3","Symbol",,"T")</f>
        <v>NTQQ8</v>
      </c>
      <c r="R4" s="156">
        <f>RTD("cqg.rtd",,"ContractData",Q4,$R$1,,"T")</f>
        <v>69.64</v>
      </c>
      <c r="S4" s="156">
        <f>RTD("cqg.rtd",,"ContractData",Q4,$S$1,,"T")</f>
        <v>69.94</v>
      </c>
      <c r="T4" s="156">
        <f>RTD("cqg.rtd",,"ContractData",Q4,$T$1,,"T")</f>
        <v>70.05</v>
      </c>
      <c r="U4" s="156">
        <f>IFERROR(RTD("cqg.rtd",,"ContractData",Q4,$R$1,,"T")-RTD("cqg.rtd",,"ContractData",Q4,"Y_Settlement",,"T"),"")</f>
        <v>0.48000000000000398</v>
      </c>
      <c r="V4" s="153" t="str">
        <f>F2</f>
        <v>NTQS1Q</v>
      </c>
      <c r="W4" s="156">
        <f>RTD("cqg.rtd",,"ContractData",V4,$W$1,,"T")</f>
        <v>0.52</v>
      </c>
      <c r="X4" s="156">
        <f>IFERROR(RTD("cqg.rtd",,"ContractData",V4,$R$1,,"T")-RTD("cqg.rtd",,"ContractData",V4,"Y_Settlement",,"T"),"")</f>
        <v>-2.0000000000000018E-2</v>
      </c>
      <c r="Y4" s="156">
        <f>RTD("cqg.rtd",,"ContractData",V4,$Y$1,,"T")</f>
        <v>0.53</v>
      </c>
      <c r="Z4" s="156">
        <f>RTD("cqg.rtd",,"ContractData",V4,$Z$1,,"T")</f>
        <v>0.54</v>
      </c>
      <c r="AA4" s="156">
        <f t="shared" si="4"/>
        <v>0.53500000000000003</v>
      </c>
      <c r="AB4" s="156">
        <f t="shared" si="5"/>
        <v>69.995000000000005</v>
      </c>
      <c r="AC4" s="156">
        <f t="shared" ref="AC4:AC10" si="11">IF(OR(R4="",R4&lt;S4,R4&gt;T4),(S4+T4)/2,R4)</f>
        <v>69.995000000000005</v>
      </c>
      <c r="AD4" s="156">
        <f t="shared" si="6"/>
        <v>0.53500000000000003</v>
      </c>
      <c r="AF4" s="152">
        <f t="shared" si="7"/>
        <v>69.995000000000005</v>
      </c>
      <c r="AG4" s="152">
        <f>IF(AD4="",NA(),AD4)</f>
        <v>0.53500000000000003</v>
      </c>
      <c r="AH4" s="152" t="str">
        <f t="shared" si="8"/>
        <v>AUG</v>
      </c>
      <c r="AI4" s="152" t="str">
        <f>$AH$4&amp;", "&amp;AH5</f>
        <v>AUG, SEP</v>
      </c>
      <c r="AJ4" s="152">
        <f>RTD("cqg.rtd",,"ContractData",Q4,$AJ$1,,"T")</f>
        <v>69.16</v>
      </c>
      <c r="AK4" s="152">
        <f>RTD("cqg.rtd",,"ContractData",Q4,$AK$1,,"T")</f>
        <v>69.16</v>
      </c>
      <c r="AL4" s="152">
        <f t="shared" si="9"/>
        <v>69.16</v>
      </c>
      <c r="AN4" s="152">
        <f>RTD("cqg.rtd",,"ContractData",V4,$AJ$1,,"T")</f>
        <v>0.54</v>
      </c>
      <c r="AO4" s="152">
        <f>RTD("cqg.rtd",,"ContractData",V4,$AK$1,,"T")</f>
        <v>0.54</v>
      </c>
      <c r="AP4" s="152">
        <f t="shared" si="10"/>
        <v>0.54</v>
      </c>
    </row>
    <row r="5" spans="1:42" x14ac:dyDescent="0.2">
      <c r="A5" s="151" t="str">
        <f t="shared" si="0"/>
        <v>NTQU8</v>
      </c>
      <c r="B5" s="151"/>
      <c r="C5" s="157" t="str">
        <f t="shared" si="1"/>
        <v>U</v>
      </c>
      <c r="D5" s="152" t="str">
        <f t="shared" si="2"/>
        <v>NTQS1U</v>
      </c>
      <c r="P5" s="153" t="str">
        <f t="shared" si="3"/>
        <v>U</v>
      </c>
      <c r="Q5" s="158" t="str">
        <f>RTD("cqg.rtd",,"ContractData",$Q$1&amp;"??4","Symbol",,"T")</f>
        <v>NTQU8</v>
      </c>
      <c r="R5" s="156">
        <f>RTD("cqg.rtd",,"ContractData",Q5,$R$1,,"T")</f>
        <v>69.12</v>
      </c>
      <c r="S5" s="156">
        <f>RTD("cqg.rtd",,"ContractData",Q5,$S$1,,"T")</f>
        <v>69.400000000000006</v>
      </c>
      <c r="T5" s="156">
        <f>RTD("cqg.rtd",,"ContractData",Q5,$T$1,,"T")</f>
        <v>69.52</v>
      </c>
      <c r="U5" s="156">
        <f>IFERROR(RTD("cqg.rtd",,"ContractData",Q5,$R$1,,"T")-RTD("cqg.rtd",,"ContractData",Q5,"Y_Settlement",,"T"),"")</f>
        <v>0.5</v>
      </c>
      <c r="V5" s="153" t="str">
        <f>G2</f>
        <v>NTQS1U</v>
      </c>
      <c r="W5" s="156" t="str">
        <f>RTD("cqg.rtd",,"ContractData",V5,$W$1,,"T")</f>
        <v/>
      </c>
      <c r="X5" s="156" t="str">
        <f>IFERROR(RTD("cqg.rtd",,"ContractData",V5,$R$1,,"T")-RTD("cqg.rtd",,"ContractData",V5,"Y_Settlement",,"T"),"")</f>
        <v/>
      </c>
      <c r="Y5" s="156">
        <f>RTD("cqg.rtd",,"ContractData",V5,$Y$1,,"T")</f>
        <v>0.57000000000000006</v>
      </c>
      <c r="Z5" s="156">
        <f>RTD("cqg.rtd",,"ContractData",V5,$Z$1,,"T")</f>
        <v>0.59</v>
      </c>
      <c r="AA5" s="156">
        <f t="shared" si="4"/>
        <v>0.58000000000000007</v>
      </c>
      <c r="AB5" s="156">
        <f t="shared" si="5"/>
        <v>69.460000000000008</v>
      </c>
      <c r="AC5" s="156">
        <f t="shared" si="11"/>
        <v>69.460000000000008</v>
      </c>
      <c r="AD5" s="156">
        <f t="shared" si="6"/>
        <v>0.58000000000000007</v>
      </c>
      <c r="AF5" s="152">
        <f t="shared" si="7"/>
        <v>69.460000000000008</v>
      </c>
      <c r="AG5" s="152">
        <f t="shared" ref="AG5:AG10" si="12">IF(AD5="",NA(),AD5)</f>
        <v>0.58000000000000007</v>
      </c>
      <c r="AH5" s="152" t="str">
        <f t="shared" si="8"/>
        <v>SEP</v>
      </c>
      <c r="AI5" s="152" t="str">
        <f>$AH$5&amp;", "&amp;AH6</f>
        <v>SEP, OCT</v>
      </c>
      <c r="AJ5" s="152">
        <f>RTD("cqg.rtd",,"ContractData",Q5,$AJ$1,,"T")</f>
        <v>68.62</v>
      </c>
      <c r="AK5" s="152">
        <f>RTD("cqg.rtd",,"ContractData",Q5,$AK$1,,"T")</f>
        <v>68.62</v>
      </c>
      <c r="AL5" s="152">
        <f t="shared" si="9"/>
        <v>68.62</v>
      </c>
      <c r="AN5" s="152">
        <f>RTD("cqg.rtd",,"ContractData",V5,$AJ$1,,"T")</f>
        <v>0.57000000000000006</v>
      </c>
      <c r="AO5" s="152">
        <f>RTD("cqg.rtd",,"ContractData",V5,$AK$1,,"T")</f>
        <v>0.57000000000000006</v>
      </c>
      <c r="AP5" s="152">
        <f t="shared" si="10"/>
        <v>0.57000000000000006</v>
      </c>
    </row>
    <row r="6" spans="1:42" x14ac:dyDescent="0.2">
      <c r="A6" s="151" t="str">
        <f t="shared" si="0"/>
        <v>NTQV8</v>
      </c>
      <c r="B6" s="151"/>
      <c r="C6" s="157" t="str">
        <f t="shared" si="1"/>
        <v>V</v>
      </c>
      <c r="D6" s="152" t="str">
        <f t="shared" si="2"/>
        <v>NTQS1V</v>
      </c>
      <c r="P6" s="153" t="str">
        <f t="shared" si="3"/>
        <v>V</v>
      </c>
      <c r="Q6" s="158" t="str">
        <f>RTD("cqg.rtd",,"ContractData",$Q$1&amp;"??5","Symbol",,"T")</f>
        <v>NTQV8</v>
      </c>
      <c r="R6" s="156">
        <f>RTD("cqg.rtd",,"ContractData",Q6,$R$1,,"T")</f>
        <v>68.37</v>
      </c>
      <c r="S6" s="156">
        <f>RTD("cqg.rtd",,"ContractData",Q6,$S$1,,"T")</f>
        <v>68.81</v>
      </c>
      <c r="T6" s="156">
        <f>RTD("cqg.rtd",,"ContractData",Q6,$T$1,,"T")</f>
        <v>68.95</v>
      </c>
      <c r="U6" s="156">
        <f>IFERROR(RTD("cqg.rtd",,"ContractData",Q6,$R$1,,"T")-RTD("cqg.rtd",,"ContractData",Q6,"Y_Settlement",,"T"),"")</f>
        <v>0.32000000000000739</v>
      </c>
      <c r="V6" s="153" t="str">
        <f>H2</f>
        <v>NTQS1V</v>
      </c>
      <c r="W6" s="156">
        <f>RTD("cqg.rtd",,"ContractData",V6,$W$1,,"T")</f>
        <v>0.55000000000000004</v>
      </c>
      <c r="X6" s="156">
        <f>IFERROR(RTD("cqg.rtd",,"ContractData",V6,$R$1,,"T")-RTD("cqg.rtd",,"ContractData",V6,"Y_Settlement",,"T"),"")</f>
        <v>2.0000000000000018E-2</v>
      </c>
      <c r="Y6" s="156">
        <f>RTD("cqg.rtd",,"ContractData",V6,$Y$1,,"T")</f>
        <v>0.54</v>
      </c>
      <c r="Z6" s="156">
        <f>RTD("cqg.rtd",,"ContractData",V6,$Z$1,,"T")</f>
        <v>0.56000000000000005</v>
      </c>
      <c r="AA6" s="156">
        <f t="shared" si="4"/>
        <v>0.55000000000000004</v>
      </c>
      <c r="AB6" s="156">
        <f t="shared" si="5"/>
        <v>68.88</v>
      </c>
      <c r="AC6" s="156">
        <f t="shared" si="11"/>
        <v>68.88</v>
      </c>
      <c r="AD6" s="156">
        <f t="shared" si="6"/>
        <v>0.55000000000000004</v>
      </c>
      <c r="AF6" s="152">
        <f t="shared" si="7"/>
        <v>68.88</v>
      </c>
      <c r="AG6" s="152">
        <f t="shared" si="12"/>
        <v>0.55000000000000004</v>
      </c>
      <c r="AH6" s="152" t="str">
        <f t="shared" si="8"/>
        <v>OCT</v>
      </c>
      <c r="AI6" s="152" t="str">
        <f>$AH$6&amp;", "&amp;AH7</f>
        <v>OCT, NOV</v>
      </c>
      <c r="AJ6" s="152">
        <f>RTD("cqg.rtd",,"ContractData",Q6,$AJ$1,,"T")</f>
        <v>68.05</v>
      </c>
      <c r="AK6" s="152">
        <f>RTD("cqg.rtd",,"ContractData",Q6,$AK$1,,"T")</f>
        <v>68.05</v>
      </c>
      <c r="AL6" s="152">
        <f t="shared" si="9"/>
        <v>68.05</v>
      </c>
      <c r="AN6" s="152">
        <f>RTD("cqg.rtd",,"ContractData",V6,$AJ$1,,"T")</f>
        <v>0.53</v>
      </c>
      <c r="AO6" s="152">
        <f>RTD("cqg.rtd",,"ContractData",V6,$AK$1,,"T")</f>
        <v>0.53</v>
      </c>
      <c r="AP6" s="152">
        <f t="shared" si="10"/>
        <v>0.53</v>
      </c>
    </row>
    <row r="7" spans="1:42" x14ac:dyDescent="0.2">
      <c r="A7" s="151" t="str">
        <f t="shared" si="0"/>
        <v>NTQX8</v>
      </c>
      <c r="B7" s="151"/>
      <c r="C7" s="157" t="str">
        <f t="shared" si="1"/>
        <v>X</v>
      </c>
      <c r="D7" s="152" t="str">
        <f t="shared" si="2"/>
        <v>NTQS1X</v>
      </c>
      <c r="P7" s="153" t="str">
        <f t="shared" si="3"/>
        <v>X</v>
      </c>
      <c r="Q7" s="158" t="str">
        <f>RTD("cqg.rtd",,"ContractData",$Q$1&amp;"??6","Symbol",,"T")</f>
        <v>NTQX8</v>
      </c>
      <c r="R7" s="156">
        <f>RTD("cqg.rtd",,"ContractData",Q7,$R$1,,"T")</f>
        <v>67.89</v>
      </c>
      <c r="S7" s="156" t="str">
        <f>RTD("cqg.rtd",,"ContractData",Q7,$S$1,,"T")</f>
        <v/>
      </c>
      <c r="T7" s="156" t="str">
        <f>RTD("cqg.rtd",,"ContractData",Q7,$T$1,,"T")</f>
        <v/>
      </c>
      <c r="U7" s="156">
        <f>IFERROR(RTD("cqg.rtd",,"ContractData",Q7,$R$1,,"T")-RTD("cqg.rtd",,"ContractData",Q7,"Y_Settlement",,"T"),"")</f>
        <v>0.37000000000000455</v>
      </c>
      <c r="V7" s="153" t="str">
        <f>I2</f>
        <v>NTQS1X</v>
      </c>
      <c r="W7" s="156">
        <f>RTD("cqg.rtd",,"ContractData",V7,$W$1,,"T")</f>
        <v>0.54</v>
      </c>
      <c r="X7" s="156">
        <f>IFERROR(RTD("cqg.rtd",,"ContractData",V7,$R$1,,"T")-RTD("cqg.rtd",,"ContractData",V7,"Y_Settlement",,"T"),"")</f>
        <v>1.0000000000000009E-2</v>
      </c>
      <c r="Y7" s="156">
        <f>RTD("cqg.rtd",,"ContractData",V7,$Y$1,,"T")</f>
        <v>0.54</v>
      </c>
      <c r="Z7" s="156">
        <f>RTD("cqg.rtd",,"ContractData",V7,$Z$1,,"T")</f>
        <v>0.55000000000000004</v>
      </c>
      <c r="AA7" s="156">
        <f t="shared" si="4"/>
        <v>0.54</v>
      </c>
      <c r="AB7" s="156">
        <f t="shared" si="5"/>
        <v>67.89</v>
      </c>
      <c r="AC7" s="156" t="e">
        <f t="shared" si="11"/>
        <v>#VALUE!</v>
      </c>
      <c r="AD7" s="156">
        <f t="shared" si="6"/>
        <v>0.54</v>
      </c>
      <c r="AF7" s="152" t="e">
        <f t="shared" si="7"/>
        <v>#N/A</v>
      </c>
      <c r="AG7" s="152">
        <f t="shared" si="12"/>
        <v>0.54</v>
      </c>
      <c r="AH7" s="152" t="str">
        <f t="shared" si="8"/>
        <v>NOV</v>
      </c>
      <c r="AI7" s="152" t="str">
        <f>$AH$7&amp;", "&amp;AH8</f>
        <v>NOV, DEC</v>
      </c>
      <c r="AJ7" s="152">
        <f>RTD("cqg.rtd",,"ContractData",Q7,$AJ$1,,"T")</f>
        <v>67.52</v>
      </c>
      <c r="AK7" s="152">
        <f>RTD("cqg.rtd",,"ContractData",Q7,$AK$1,,"T")</f>
        <v>67.52</v>
      </c>
      <c r="AL7" s="152">
        <f t="shared" si="9"/>
        <v>67.52</v>
      </c>
      <c r="AN7" s="152">
        <f>RTD("cqg.rtd",,"ContractData",V7,$AJ$1,,"T")</f>
        <v>0.53</v>
      </c>
      <c r="AO7" s="152">
        <f>RTD("cqg.rtd",,"ContractData",V7,$AK$1,,"T")</f>
        <v>0.53</v>
      </c>
      <c r="AP7" s="152">
        <f t="shared" si="10"/>
        <v>0.53</v>
      </c>
    </row>
    <row r="8" spans="1:42" x14ac:dyDescent="0.2">
      <c r="A8" s="151" t="str">
        <f t="shared" si="0"/>
        <v>NTQZ8</v>
      </c>
      <c r="B8" s="151"/>
      <c r="C8" s="157" t="str">
        <f t="shared" si="1"/>
        <v>Z</v>
      </c>
      <c r="D8" s="152" t="str">
        <f t="shared" si="2"/>
        <v>NTQS1Z</v>
      </c>
      <c r="P8" s="153" t="str">
        <f t="shared" si="3"/>
        <v>Z</v>
      </c>
      <c r="Q8" s="158" t="str">
        <f>RTD("cqg.rtd",,"ContractData",$Q$1&amp;"??7","Symbol",,"T")</f>
        <v>NTQZ8</v>
      </c>
      <c r="R8" s="156">
        <f>RTD("cqg.rtd",,"ContractData",Q8,$R$1,,"T")</f>
        <v>67.78</v>
      </c>
      <c r="S8" s="156">
        <f>RTD("cqg.rtd",,"ContractData",Q8,$S$1,,"T")</f>
        <v>67.760000000000005</v>
      </c>
      <c r="T8" s="156">
        <f>RTD("cqg.rtd",,"ContractData",Q8,$T$1,,"T")</f>
        <v>67.790000000000006</v>
      </c>
      <c r="U8" s="156">
        <f>IFERROR(RTD("cqg.rtd",,"ContractData",Q8,$R$1,,"T")-RTD("cqg.rtd",,"ContractData",Q8,"Y_Settlement",,"T"),"")</f>
        <v>0.76999999999999602</v>
      </c>
      <c r="V8" s="153" t="str">
        <f>J2</f>
        <v>NTQS1Z</v>
      </c>
      <c r="W8" s="156">
        <f>RTD("cqg.rtd",,"ContractData",V8,$W$1,,"T")</f>
        <v>0.56000000000000005</v>
      </c>
      <c r="X8" s="156">
        <f>IFERROR(RTD("cqg.rtd",,"ContractData",V8,$R$1,,"T")-RTD("cqg.rtd",,"ContractData",V8,"Y_Settlement",,"T"),"")</f>
        <v>2.0000000000000018E-2</v>
      </c>
      <c r="Y8" s="156">
        <f>RTD("cqg.rtd",,"ContractData",V8,$Y$1,,"T")</f>
        <v>0.56000000000000005</v>
      </c>
      <c r="Z8" s="156">
        <f>RTD("cqg.rtd",,"ContractData",V8,$Z$1,,"T")</f>
        <v>0.57000000000000006</v>
      </c>
      <c r="AA8" s="156">
        <f t="shared" si="4"/>
        <v>0.56000000000000005</v>
      </c>
      <c r="AB8" s="156">
        <f t="shared" si="5"/>
        <v>67.78</v>
      </c>
      <c r="AC8" s="156">
        <f t="shared" si="11"/>
        <v>67.78</v>
      </c>
      <c r="AD8" s="156">
        <f t="shared" si="6"/>
        <v>0.56000000000000005</v>
      </c>
      <c r="AF8" s="152">
        <f t="shared" si="7"/>
        <v>67.78</v>
      </c>
      <c r="AG8" s="152">
        <f t="shared" si="12"/>
        <v>0.56000000000000005</v>
      </c>
      <c r="AH8" s="152" t="str">
        <f t="shared" si="8"/>
        <v>DEC</v>
      </c>
      <c r="AI8" s="152" t="str">
        <f>$AH$8&amp;", "&amp;AH9</f>
        <v>DEC, JAN</v>
      </c>
      <c r="AJ8" s="152">
        <f>RTD("cqg.rtd",,"ContractData",Q8,$AJ$1,,"T")</f>
        <v>67.010000000000005</v>
      </c>
      <c r="AK8" s="152">
        <f>RTD("cqg.rtd",,"ContractData",Q8,$AK$1,,"T")</f>
        <v>67.010000000000005</v>
      </c>
      <c r="AL8" s="152">
        <f t="shared" si="9"/>
        <v>67.010000000000005</v>
      </c>
      <c r="AN8" s="152">
        <f>RTD("cqg.rtd",,"ContractData",V8,$AJ$1,,"T")</f>
        <v>0.54</v>
      </c>
      <c r="AO8" s="152">
        <f>RTD("cqg.rtd",,"ContractData",V8,$AK$1,,"T")</f>
        <v>0.54</v>
      </c>
      <c r="AP8" s="152">
        <f t="shared" si="10"/>
        <v>0.54</v>
      </c>
    </row>
    <row r="9" spans="1:42" x14ac:dyDescent="0.2">
      <c r="A9" s="151" t="str">
        <f t="shared" si="0"/>
        <v>NTQF9</v>
      </c>
      <c r="B9" s="151"/>
      <c r="C9" s="157" t="str">
        <f t="shared" si="1"/>
        <v>F</v>
      </c>
      <c r="D9" s="152" t="str">
        <f t="shared" si="2"/>
        <v>NTQS1F</v>
      </c>
      <c r="P9" s="153" t="str">
        <f t="shared" si="3"/>
        <v>F</v>
      </c>
      <c r="Q9" s="158" t="str">
        <f>RTD("cqg.rtd",,"ContractData",$Q$1&amp;"??8","Symbol",,"T")</f>
        <v>NTQF9</v>
      </c>
      <c r="R9" s="156">
        <f>RTD("cqg.rtd",,"ContractData",Q9,$R$1,,"T")</f>
        <v>66.5</v>
      </c>
      <c r="S9" s="156" t="str">
        <f>RTD("cqg.rtd",,"ContractData",Q9,$S$1,,"T")</f>
        <v/>
      </c>
      <c r="T9" s="156" t="str">
        <f>RTD("cqg.rtd",,"ContractData",Q9,$T$1,,"T")</f>
        <v/>
      </c>
      <c r="U9" s="156">
        <f>IFERROR(RTD("cqg.rtd",,"ContractData",Q9,$R$1,,"T")-RTD("cqg.rtd",,"ContractData",Q9,"Y_Settlement",,"T"),"")</f>
        <v>1.9999999999996021E-2</v>
      </c>
      <c r="V9" s="153" t="str">
        <f>K2</f>
        <v>NTQS1F</v>
      </c>
      <c r="W9" s="156">
        <f>RTD("cqg.rtd",,"ContractData",V9,$W$1,,"T")</f>
        <v>0.63</v>
      </c>
      <c r="X9" s="156">
        <f>IFERROR(RTD("cqg.rtd",,"ContractData",V9,$R$1,,"T")-RTD("cqg.rtd",,"ContractData",V9,"Y_Settlement",,"T"),"")</f>
        <v>2.0000000000000018E-2</v>
      </c>
      <c r="Y9" s="156">
        <f>RTD("cqg.rtd",,"ContractData",V9,$Y$1,,"T")</f>
        <v>0.63</v>
      </c>
      <c r="Z9" s="156">
        <f>RTD("cqg.rtd",,"ContractData",V9,$Z$1,,"T")</f>
        <v>0.64</v>
      </c>
      <c r="AA9" s="156">
        <f t="shared" si="4"/>
        <v>0.63</v>
      </c>
      <c r="AB9" s="156">
        <f t="shared" si="5"/>
        <v>66.5</v>
      </c>
      <c r="AC9" s="156" t="e">
        <f t="shared" si="11"/>
        <v>#VALUE!</v>
      </c>
      <c r="AD9" s="156">
        <f t="shared" si="6"/>
        <v>0.63</v>
      </c>
      <c r="AF9" s="152" t="e">
        <f t="shared" si="7"/>
        <v>#N/A</v>
      </c>
      <c r="AG9" s="152">
        <f t="shared" si="12"/>
        <v>0.63</v>
      </c>
      <c r="AH9" s="152" t="str">
        <f t="shared" si="8"/>
        <v>JAN</v>
      </c>
      <c r="AI9" s="152" t="str">
        <f>$AH$9&amp;", "&amp;AH10</f>
        <v>JAN, FEB</v>
      </c>
      <c r="AJ9" s="152">
        <f>RTD("cqg.rtd",,"ContractData",Q9,$AJ$1,,"T")</f>
        <v>66.48</v>
      </c>
      <c r="AK9" s="152">
        <f>RTD("cqg.rtd",,"ContractData",Q9,$AK$1,,"T")</f>
        <v>66.48</v>
      </c>
      <c r="AL9" s="152">
        <f t="shared" si="9"/>
        <v>66.48</v>
      </c>
      <c r="AN9" s="152">
        <f>RTD("cqg.rtd",,"ContractData",V9,$AJ$1,,"T")</f>
        <v>0.61</v>
      </c>
      <c r="AO9" s="152">
        <f>RTD("cqg.rtd",,"ContractData",V9,$AK$1,,"T")</f>
        <v>0.61</v>
      </c>
      <c r="AP9" s="152">
        <f t="shared" si="10"/>
        <v>0.61</v>
      </c>
    </row>
    <row r="10" spans="1:42" x14ac:dyDescent="0.2">
      <c r="A10" s="151" t="str">
        <f t="shared" si="0"/>
        <v>NTQG9</v>
      </c>
      <c r="B10" s="151"/>
      <c r="C10" s="157" t="str">
        <f t="shared" si="1"/>
        <v>G</v>
      </c>
      <c r="D10" s="152" t="str">
        <f t="shared" si="2"/>
        <v>NTQS1G</v>
      </c>
      <c r="P10" s="153" t="str">
        <f t="shared" si="3"/>
        <v>G</v>
      </c>
      <c r="Q10" s="158" t="str">
        <f>RTD("cqg.rtd",,"ContractData",$Q$1&amp;"??9","Symbol",,"T")</f>
        <v>NTQG9</v>
      </c>
      <c r="R10" s="156">
        <f>RTD("cqg.rtd",,"ContractData",Q10,$R$1,,"T")</f>
        <v>65.88</v>
      </c>
      <c r="S10" s="156" t="str">
        <f>RTD("cqg.rtd",,"ContractData",Q10,$S$1,,"T")</f>
        <v/>
      </c>
      <c r="T10" s="156" t="str">
        <f>RTD("cqg.rtd",,"ContractData",Q10,$T$1,,"T")</f>
        <v/>
      </c>
      <c r="U10" s="156">
        <f>IFERROR(RTD("cqg.rtd",,"ContractData",Q10,$R$1,,"T")-RTD("cqg.rtd",,"ContractData",Q10,"Y_Settlement",,"T"),"")</f>
        <v>9.9999999999909051E-3</v>
      </c>
      <c r="V10" s="153" t="str">
        <f>L2</f>
        <v>NTQS1G</v>
      </c>
      <c r="W10" s="156">
        <f>RTD("cqg.rtd",,"ContractData",V10,$W$1,,"T")</f>
        <v>0.62</v>
      </c>
      <c r="X10" s="156" t="str">
        <f>IFERROR(RTD("cqg.rtd",,"ContractData",V10,$R$1,,"T")-RTD("cqg.rtd",,"ContractData",V10,"Y_Settlement",,"T"),"")</f>
        <v/>
      </c>
      <c r="Y10" s="156">
        <f>RTD("cqg.rtd",,"ContractData",V10,$Y$1,,"T")</f>
        <v>0.62</v>
      </c>
      <c r="Z10" s="156">
        <f>RTD("cqg.rtd",,"ContractData",V10,$Z$1,,"T")</f>
        <v>0.63</v>
      </c>
      <c r="AA10" s="156">
        <f t="shared" si="4"/>
        <v>0.62</v>
      </c>
      <c r="AB10" s="156">
        <f t="shared" si="5"/>
        <v>65.88</v>
      </c>
      <c r="AC10" s="156" t="e">
        <f t="shared" si="11"/>
        <v>#VALUE!</v>
      </c>
      <c r="AD10" s="156">
        <f t="shared" si="6"/>
        <v>0.62</v>
      </c>
      <c r="AF10" s="152" t="e">
        <f t="shared" si="7"/>
        <v>#N/A</v>
      </c>
      <c r="AG10" s="152">
        <f t="shared" si="12"/>
        <v>0.62</v>
      </c>
      <c r="AH10" s="152" t="str">
        <f t="shared" si="8"/>
        <v>FEB</v>
      </c>
      <c r="AI10" s="152" t="str">
        <f>$AH$10&amp;", "&amp;AH11</f>
        <v xml:space="preserve">FEB, </v>
      </c>
      <c r="AJ10" s="152">
        <f>RTD("cqg.rtd",,"ContractData",Q10,$AJ$1,,"T")</f>
        <v>65.87</v>
      </c>
      <c r="AK10" s="152">
        <f>RTD("cqg.rtd",,"ContractData",Q10,$AK$1,,"T")</f>
        <v>65.87</v>
      </c>
      <c r="AL10" s="152">
        <f t="shared" si="9"/>
        <v>65.87</v>
      </c>
      <c r="AN10" s="152" t="str">
        <f>RTD("cqg.rtd",,"ContractData",V10,$AJ$1,,"T")</f>
        <v/>
      </c>
      <c r="AO10" s="152" t="str">
        <f>RTD("cqg.rtd",,"ContractData",V10,$AK$1,,"T")</f>
        <v/>
      </c>
      <c r="AP10" s="152" t="e">
        <f t="shared" si="10"/>
        <v>#N/A</v>
      </c>
    </row>
    <row r="11" spans="1:42" x14ac:dyDescent="0.2">
      <c r="A11" s="151">
        <f t="shared" si="0"/>
        <v>0</v>
      </c>
      <c r="B11" s="151"/>
      <c r="C11" s="157" t="str">
        <f t="shared" si="1"/>
        <v>0</v>
      </c>
      <c r="D11" s="152" t="str">
        <f t="shared" si="2"/>
        <v>NTQS10</v>
      </c>
      <c r="P11" s="153" t="str">
        <f t="shared" si="3"/>
        <v/>
      </c>
      <c r="Q11" s="158"/>
      <c r="R11" s="156"/>
      <c r="S11" s="156"/>
      <c r="T11" s="156"/>
      <c r="U11" s="156"/>
      <c r="V11" s="153"/>
      <c r="W11" s="156"/>
      <c r="X11" s="156"/>
      <c r="Y11" s="156"/>
      <c r="Z11" s="156"/>
      <c r="AA11" s="156"/>
      <c r="AB11" s="156"/>
      <c r="AC11" s="156"/>
      <c r="AD11" s="156"/>
    </row>
    <row r="12" spans="1:42" x14ac:dyDescent="0.2">
      <c r="A12" s="151">
        <f t="shared" si="0"/>
        <v>0</v>
      </c>
      <c r="B12" s="151"/>
      <c r="C12" s="157" t="str">
        <f t="shared" si="1"/>
        <v>0</v>
      </c>
      <c r="D12" s="152" t="str">
        <f t="shared" si="2"/>
        <v>NTQS10</v>
      </c>
      <c r="P12" s="153" t="str">
        <f t="shared" si="3"/>
        <v/>
      </c>
      <c r="Q12" s="158"/>
      <c r="R12" s="156"/>
      <c r="S12" s="156"/>
      <c r="T12" s="156"/>
      <c r="U12" s="156"/>
      <c r="V12" s="153"/>
      <c r="W12" s="156"/>
      <c r="X12" s="156"/>
      <c r="Y12" s="156"/>
      <c r="Z12" s="156"/>
      <c r="AA12" s="156"/>
      <c r="AB12" s="156"/>
      <c r="AC12" s="156"/>
      <c r="AD12" s="156"/>
    </row>
    <row r="13" spans="1:42" x14ac:dyDescent="0.2">
      <c r="A13" s="151">
        <f t="shared" si="0"/>
        <v>0</v>
      </c>
      <c r="B13" s="151"/>
      <c r="C13" s="157" t="str">
        <f t="shared" si="1"/>
        <v>0</v>
      </c>
      <c r="D13" s="152" t="str">
        <f>$Q$1&amp;$C$1&amp;$D$1&amp;$C13</f>
        <v>NTQS10</v>
      </c>
      <c r="P13" s="153" t="str">
        <f t="shared" si="3"/>
        <v/>
      </c>
      <c r="Q13" s="158"/>
      <c r="R13" s="156"/>
      <c r="S13" s="156"/>
      <c r="T13" s="156"/>
      <c r="U13" s="156"/>
      <c r="V13" s="153"/>
      <c r="W13" s="156"/>
      <c r="X13" s="156"/>
      <c r="Y13" s="156"/>
      <c r="Z13" s="156"/>
      <c r="AA13" s="156"/>
      <c r="AB13" s="156"/>
      <c r="AC13" s="156"/>
      <c r="AD13" s="156"/>
    </row>
    <row r="14" spans="1:42" x14ac:dyDescent="0.2">
      <c r="D14" s="152">
        <v>3</v>
      </c>
      <c r="P14" s="153" t="str">
        <f t="shared" si="3"/>
        <v/>
      </c>
      <c r="Q14" s="158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</row>
    <row r="15" spans="1:42" x14ac:dyDescent="0.2">
      <c r="D15" s="152" t="str">
        <f>$Q$1&amp;$C$1&amp;3&amp;$C2</f>
        <v>NTQS3M</v>
      </c>
      <c r="E15" s="152" t="str">
        <f>$Q$1&amp;$C$1&amp;3&amp;$C3</f>
        <v>NTQS3N</v>
      </c>
      <c r="F15" s="152" t="str">
        <f>$Q$1&amp;$C$1&amp;3&amp;$C4</f>
        <v>NTQS3Q</v>
      </c>
      <c r="G15" s="152" t="str">
        <f>$Q$1&amp;$C$1&amp;3&amp;$C5</f>
        <v>NTQS3U</v>
      </c>
      <c r="H15" s="152" t="str">
        <f>$Q$1&amp;$C$1&amp;3&amp;$C6</f>
        <v>NTQS3V</v>
      </c>
      <c r="I15" s="152" t="str">
        <f>$Q$1&amp;$C$1&amp;3&amp;$C7</f>
        <v>NTQS3X</v>
      </c>
      <c r="J15" s="152" t="str">
        <f>$Q$1&amp;$C$1&amp;3&amp;$C8</f>
        <v>NTQS3Z</v>
      </c>
      <c r="K15" s="152" t="str">
        <f>$Q$1&amp;$C$1&amp;3&amp;$C9</f>
        <v>NTQS3F</v>
      </c>
      <c r="L15" s="152" t="str">
        <f>$Q$1&amp;$C$1&amp;3&amp;$C10</f>
        <v>NTQS3G</v>
      </c>
      <c r="M15" s="152" t="str">
        <f>$Q$1&amp;$C$1&amp;3&amp;$C11</f>
        <v>NTQS30</v>
      </c>
      <c r="N15" s="152" t="str">
        <f>$Q$1&amp;$C$1&amp;3&amp;$C12</f>
        <v>NTQS30</v>
      </c>
      <c r="O15" s="152" t="str">
        <f>$Q$1&amp;$C$1&amp;3&amp;$C13</f>
        <v>NTQS30</v>
      </c>
      <c r="P15" s="153" t="str">
        <f t="shared" si="3"/>
        <v/>
      </c>
      <c r="Q15" s="158"/>
      <c r="R15" s="153"/>
      <c r="S15" s="153"/>
      <c r="T15" s="153"/>
      <c r="U15" s="153"/>
    </row>
    <row r="16" spans="1:42" x14ac:dyDescent="0.2">
      <c r="P16" s="153" t="str">
        <f>LEFT(RIGHT(Q16,2),1)</f>
        <v/>
      </c>
      <c r="Q16" s="158"/>
    </row>
    <row r="17" spans="7:29" x14ac:dyDescent="0.2">
      <c r="AB17" s="159"/>
      <c r="AC17" s="159"/>
    </row>
    <row r="18" spans="7:29" x14ac:dyDescent="0.2">
      <c r="AB18" s="159"/>
      <c r="AC18" s="159"/>
    </row>
    <row r="19" spans="7:29" x14ac:dyDescent="0.2">
      <c r="AB19" s="159"/>
      <c r="AC19" s="159"/>
    </row>
    <row r="20" spans="7:29" x14ac:dyDescent="0.2">
      <c r="G20" s="152" t="str">
        <f>RTD("cqg.rtd",,"ContractData",Q1&amp;"??2","Symbol",,"T")</f>
        <v>NTQN8</v>
      </c>
      <c r="U20" s="160"/>
      <c r="V20" s="160"/>
      <c r="AB20" s="159"/>
      <c r="AC20" s="159"/>
    </row>
    <row r="21" spans="7:29" x14ac:dyDescent="0.2">
      <c r="T21" s="159"/>
      <c r="U21" s="159"/>
      <c r="V21" s="159"/>
      <c r="X21" s="159"/>
      <c r="Y21" s="159"/>
      <c r="Z21" s="159"/>
      <c r="AB21" s="159"/>
      <c r="AC21" s="159"/>
    </row>
    <row r="22" spans="7:29" x14ac:dyDescent="0.2">
      <c r="T22" s="159"/>
      <c r="U22" s="159"/>
      <c r="V22" s="159"/>
      <c r="X22" s="159"/>
      <c r="Y22" s="159"/>
      <c r="Z22" s="159"/>
      <c r="AB22" s="159"/>
      <c r="AC22" s="159"/>
    </row>
    <row r="23" spans="7:29" x14ac:dyDescent="0.2">
      <c r="T23" s="159"/>
      <c r="U23" s="159"/>
      <c r="V23" s="159"/>
      <c r="X23" s="159"/>
      <c r="Y23" s="159"/>
      <c r="Z23" s="159"/>
      <c r="AB23" s="159"/>
      <c r="AC23" s="159"/>
    </row>
    <row r="24" spans="7:29" x14ac:dyDescent="0.2">
      <c r="T24" s="159"/>
      <c r="U24" s="159"/>
      <c r="V24" s="159"/>
      <c r="X24" s="159"/>
      <c r="Y24" s="159"/>
      <c r="Z24" s="159"/>
      <c r="AB24" s="159"/>
      <c r="AC24" s="159"/>
    </row>
    <row r="25" spans="7:29" x14ac:dyDescent="0.2">
      <c r="T25" s="159"/>
      <c r="U25" s="159"/>
      <c r="V25" s="159"/>
      <c r="X25" s="159"/>
      <c r="Y25" s="159"/>
      <c r="Z25" s="159"/>
    </row>
    <row r="26" spans="7:29" x14ac:dyDescent="0.2">
      <c r="T26" s="159"/>
      <c r="U26" s="159"/>
      <c r="V26" s="159"/>
      <c r="X26" s="159"/>
      <c r="Y26" s="159"/>
      <c r="Z26" s="159"/>
    </row>
    <row r="27" spans="7:29" x14ac:dyDescent="0.2">
      <c r="T27" s="159"/>
      <c r="U27" s="159"/>
      <c r="V27" s="159"/>
      <c r="X27" s="159"/>
      <c r="Y27" s="159"/>
      <c r="Z27" s="159"/>
    </row>
    <row r="28" spans="7:29" x14ac:dyDescent="0.2">
      <c r="T28" s="159"/>
      <c r="U28" s="159"/>
      <c r="V28" s="159"/>
      <c r="X28" s="159"/>
      <c r="Y28" s="159"/>
      <c r="Z28" s="159"/>
    </row>
    <row r="29" spans="7:29" x14ac:dyDescent="0.2">
      <c r="T29" s="159"/>
      <c r="U29" s="159"/>
      <c r="V29" s="159"/>
      <c r="X29" s="159"/>
      <c r="Y29" s="159"/>
      <c r="Z29" s="159"/>
    </row>
    <row r="30" spans="7:29" x14ac:dyDescent="0.2">
      <c r="P30" s="152" t="str">
        <f>RTD("cqg.rtd",,"ContractData","NTQ","Symbol",,"T")</f>
        <v>NTQZ8</v>
      </c>
      <c r="T30" s="159"/>
      <c r="U30" s="159"/>
      <c r="V30" s="159"/>
      <c r="X30" s="159"/>
      <c r="Y30" s="159"/>
      <c r="Z30" s="159"/>
    </row>
    <row r="31" spans="7:29" x14ac:dyDescent="0.2">
      <c r="T31" s="159"/>
      <c r="U31" s="159"/>
      <c r="V31" s="159"/>
      <c r="X31" s="159"/>
      <c r="Y31" s="159"/>
      <c r="Z31" s="159"/>
    </row>
    <row r="32" spans="7:29" x14ac:dyDescent="0.2">
      <c r="T32" s="159"/>
      <c r="U32" s="159"/>
      <c r="V32" s="159"/>
      <c r="X32" s="159"/>
      <c r="Y32" s="159"/>
      <c r="Z32" s="159"/>
    </row>
    <row r="33" spans="14:26" x14ac:dyDescent="0.2">
      <c r="Q33" s="152">
        <f>IF(RTD("cqg.rtd",,"ContractData",Q1&amp;"?", "Symbol")=RTD("cqg.rtd",,"ContractData",Q1&amp;"?1", "Symbol"),1,2)</f>
        <v>2</v>
      </c>
      <c r="T33" s="159"/>
      <c r="U33" s="159"/>
      <c r="V33" s="159"/>
    </row>
    <row r="34" spans="14:26" x14ac:dyDescent="0.2">
      <c r="N34" s="161"/>
      <c r="R34" s="152" t="s">
        <v>4</v>
      </c>
      <c r="T34" s="159"/>
      <c r="U34" s="159"/>
      <c r="V34" s="159"/>
      <c r="X34" s="159"/>
      <c r="Y34" s="159"/>
      <c r="Z34" s="159"/>
    </row>
    <row r="35" spans="14:26" x14ac:dyDescent="0.2">
      <c r="N35" s="161"/>
      <c r="R35" s="152" t="e">
        <f ca="1">IF(_xll.CQGXLContractData(Q1&amp;"?", "Symbol")=_xll.CQGXLContractData(Q1&amp;"?1", "Symbol"),1,2)</f>
        <v>#NAME?</v>
      </c>
      <c r="S35" s="152" t="e">
        <f ca="1">_xll.CQGXLContractData(Q1&amp;"?1", "Symbol")</f>
        <v>#NAME?</v>
      </c>
      <c r="T35" s="159"/>
      <c r="U35" s="159"/>
      <c r="V35" s="159"/>
      <c r="X35" s="159"/>
      <c r="Y35" s="159"/>
      <c r="Z35" s="159"/>
    </row>
    <row r="36" spans="14:26" x14ac:dyDescent="0.2">
      <c r="R36" s="152" t="e">
        <f ca="1">R35+1</f>
        <v>#NAME?</v>
      </c>
      <c r="S36" s="152" t="e">
        <f ca="1">_xll.CQGXLContractData(Q1&amp;"?2","Symbol")</f>
        <v>#NAME?</v>
      </c>
      <c r="T36" s="159"/>
      <c r="U36" s="159"/>
      <c r="V36" s="159"/>
      <c r="X36" s="159"/>
      <c r="Y36" s="159"/>
      <c r="Z36" s="159"/>
    </row>
    <row r="37" spans="14:26" x14ac:dyDescent="0.2">
      <c r="R37" s="152" t="e">
        <f t="shared" ref="R37:R49" ca="1" si="13">R36+1</f>
        <v>#NAME?</v>
      </c>
      <c r="T37" s="159"/>
      <c r="U37" s="159"/>
      <c r="V37" s="159"/>
      <c r="X37" s="159"/>
      <c r="Y37" s="159"/>
      <c r="Z37" s="159"/>
    </row>
    <row r="38" spans="14:26" x14ac:dyDescent="0.2">
      <c r="R38" s="152" t="e">
        <f t="shared" ca="1" si="13"/>
        <v>#NAME?</v>
      </c>
      <c r="T38" s="159"/>
      <c r="U38" s="159"/>
      <c r="V38" s="159"/>
      <c r="X38" s="159"/>
      <c r="Y38" s="159"/>
      <c r="Z38" s="159"/>
    </row>
    <row r="39" spans="14:26" x14ac:dyDescent="0.2">
      <c r="R39" s="152" t="e">
        <f t="shared" ca="1" si="13"/>
        <v>#NAME?</v>
      </c>
      <c r="T39" s="159"/>
      <c r="U39" s="159"/>
      <c r="V39" s="159"/>
      <c r="X39" s="159"/>
      <c r="Y39" s="159"/>
      <c r="Z39" s="159"/>
    </row>
    <row r="40" spans="14:26" x14ac:dyDescent="0.2">
      <c r="R40" s="152" t="e">
        <f t="shared" ca="1" si="13"/>
        <v>#NAME?</v>
      </c>
      <c r="T40" s="159"/>
      <c r="U40" s="159"/>
      <c r="V40" s="159"/>
      <c r="X40" s="159"/>
      <c r="Y40" s="159"/>
      <c r="Z40" s="159"/>
    </row>
    <row r="41" spans="14:26" x14ac:dyDescent="0.2">
      <c r="R41" s="152" t="e">
        <f t="shared" ca="1" si="13"/>
        <v>#NAME?</v>
      </c>
      <c r="T41" s="159"/>
      <c r="U41" s="159"/>
      <c r="V41" s="159"/>
      <c r="X41" s="159"/>
      <c r="Y41" s="159"/>
      <c r="Z41" s="159"/>
    </row>
    <row r="42" spans="14:26" x14ac:dyDescent="0.2">
      <c r="R42" s="152" t="e">
        <f t="shared" ca="1" si="13"/>
        <v>#NAME?</v>
      </c>
      <c r="T42" s="159"/>
      <c r="U42" s="159"/>
      <c r="V42" s="159"/>
      <c r="X42" s="159"/>
      <c r="Y42" s="159"/>
      <c r="Z42" s="159"/>
    </row>
    <row r="43" spans="14:26" x14ac:dyDescent="0.2">
      <c r="R43" s="152" t="e">
        <f t="shared" ca="1" si="13"/>
        <v>#NAME?</v>
      </c>
      <c r="T43" s="159"/>
      <c r="U43" s="159"/>
      <c r="V43" s="159"/>
      <c r="X43" s="159"/>
      <c r="Y43" s="159"/>
      <c r="Z43" s="159"/>
    </row>
    <row r="44" spans="14:26" x14ac:dyDescent="0.2">
      <c r="R44" s="152" t="e">
        <f t="shared" ca="1" si="13"/>
        <v>#NAME?</v>
      </c>
    </row>
    <row r="45" spans="14:26" x14ac:dyDescent="0.2">
      <c r="R45" s="152" t="e">
        <f t="shared" ca="1" si="13"/>
        <v>#NAME?</v>
      </c>
    </row>
    <row r="46" spans="14:26" x14ac:dyDescent="0.2">
      <c r="R46" s="152" t="e">
        <f t="shared" ca="1" si="13"/>
        <v>#NAME?</v>
      </c>
      <c r="Z46" s="159"/>
    </row>
    <row r="47" spans="14:26" x14ac:dyDescent="0.2">
      <c r="R47" s="152" t="e">
        <f t="shared" ca="1" si="13"/>
        <v>#NAME?</v>
      </c>
    </row>
    <row r="48" spans="14:26" x14ac:dyDescent="0.2">
      <c r="R48" s="152" t="e">
        <f t="shared" ca="1" si="13"/>
        <v>#NAME?</v>
      </c>
    </row>
    <row r="49" spans="18:18" x14ac:dyDescent="0.2">
      <c r="R49" s="152" t="e">
        <f t="shared" ca="1" si="13"/>
        <v>#NAME?</v>
      </c>
    </row>
  </sheetData>
  <sheetProtection algorithmName="SHA-512" hashValue="5shwjJsok75QmXBbqghL49W+N1mE3KjYUWRK7vD04yuXFKLp/b0LmjvGf2zJILXXKCYejIzWACPxl7c/0hw2GQ==" saltValue="oiQDfijmRvRyaFMmD10t2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49"/>
  <sheetViews>
    <sheetView topLeftCell="S1" workbookViewId="0">
      <selection activeCell="U19" sqref="U19"/>
    </sheetView>
  </sheetViews>
  <sheetFormatPr defaultColWidth="9" defaultRowHeight="14.25" x14ac:dyDescent="0.2"/>
  <cols>
    <col min="1" max="17" width="9" style="152"/>
    <col min="18" max="18" width="14.375" style="152" customWidth="1"/>
    <col min="19" max="20" width="9" style="152"/>
    <col min="21" max="21" width="17.75" style="152" customWidth="1"/>
    <col min="22" max="22" width="9" style="152"/>
    <col min="23" max="23" width="9" style="152" customWidth="1"/>
    <col min="24" max="16384" width="9" style="152"/>
  </cols>
  <sheetData>
    <row r="1" spans="1:42" x14ac:dyDescent="0.2">
      <c r="A1" s="151"/>
      <c r="B1" s="151"/>
      <c r="C1" s="151" t="s">
        <v>2</v>
      </c>
      <c r="D1" s="152">
        <v>1</v>
      </c>
      <c r="E1" s="152">
        <v>2</v>
      </c>
      <c r="F1" s="152">
        <v>3</v>
      </c>
      <c r="G1" s="152">
        <v>4</v>
      </c>
      <c r="H1" s="152">
        <v>5</v>
      </c>
      <c r="I1" s="152">
        <v>6</v>
      </c>
      <c r="J1" s="152">
        <v>7</v>
      </c>
      <c r="K1" s="152">
        <v>8</v>
      </c>
      <c r="L1" s="152">
        <v>9</v>
      </c>
      <c r="M1" s="152">
        <v>10</v>
      </c>
      <c r="N1" s="152">
        <v>11</v>
      </c>
      <c r="O1" s="152">
        <v>12</v>
      </c>
      <c r="P1" s="153"/>
      <c r="Q1" s="154" t="s">
        <v>21</v>
      </c>
      <c r="R1" s="155" t="s">
        <v>15</v>
      </c>
      <c r="S1" s="155" t="s">
        <v>0</v>
      </c>
      <c r="T1" s="155" t="s">
        <v>1</v>
      </c>
      <c r="U1" s="153"/>
      <c r="V1" s="153"/>
      <c r="W1" s="155" t="s">
        <v>15</v>
      </c>
      <c r="X1" s="153"/>
      <c r="Y1" s="155" t="s">
        <v>0</v>
      </c>
      <c r="Z1" s="155" t="s">
        <v>1</v>
      </c>
      <c r="AA1" s="153" t="s">
        <v>3</v>
      </c>
      <c r="AB1" s="153" t="s">
        <v>3</v>
      </c>
      <c r="AC1" s="156"/>
      <c r="AD1" s="153" t="s">
        <v>3</v>
      </c>
      <c r="AJ1" s="152" t="s">
        <v>16</v>
      </c>
      <c r="AK1" s="152" t="s">
        <v>16</v>
      </c>
    </row>
    <row r="2" spans="1:42" x14ac:dyDescent="0.2">
      <c r="A2" s="151" t="str">
        <f>Q2</f>
        <v>BFQN8</v>
      </c>
      <c r="B2" s="151"/>
      <c r="C2" s="157" t="str">
        <f>LEFT(RIGHT(A2,2),1)</f>
        <v>N</v>
      </c>
      <c r="D2" s="152" t="str">
        <f>$Q$1&amp;$C$1&amp;$D$1&amp;$C2</f>
        <v>BFQS1N</v>
      </c>
      <c r="E2" s="152" t="str">
        <f>$Q$1&amp;$C$1&amp;$D$1&amp;$C3</f>
        <v>BFQS1Q</v>
      </c>
      <c r="F2" s="152" t="str">
        <f>$Q$1&amp;$C$1&amp;$D$1&amp;$C4</f>
        <v>BFQS1U</v>
      </c>
      <c r="G2" s="152" t="str">
        <f>$Q$1&amp;$C$1&amp;$D$1&amp;$C5</f>
        <v>BFQS1V</v>
      </c>
      <c r="H2" s="152" t="str">
        <f>$Q$1&amp;$C$1&amp;$D$1&amp;$C6</f>
        <v>BFQS1X</v>
      </c>
      <c r="I2" s="152" t="str">
        <f>$Q$1&amp;$C$1&amp;$D$1&amp;$C7</f>
        <v>BFQS1Z</v>
      </c>
      <c r="J2" s="152" t="str">
        <f>$Q$1&amp;$C$1&amp;$D$1&amp;$C8</f>
        <v>BFQS1F</v>
      </c>
      <c r="K2" s="152" t="str">
        <f>$Q$1&amp;$C$1&amp;$D$1&amp;$C9</f>
        <v>BFQS1G</v>
      </c>
      <c r="L2" s="152" t="str">
        <f>$Q$1&amp;$C$1&amp;$D$1&amp;$C10</f>
        <v>BFQS1H</v>
      </c>
      <c r="M2" s="152" t="str">
        <f>$Q$1&amp;$C$1&amp;$D$1&amp;$C11</f>
        <v>BFQS10</v>
      </c>
      <c r="N2" s="152" t="str">
        <f>$Q$1&amp;$C$1&amp;$D$1&amp;$C12</f>
        <v>BFQS10</v>
      </c>
      <c r="O2" s="152" t="str">
        <f>$Q$1&amp;$C$1&amp;$D$1&amp;$C13</f>
        <v>BFQS10</v>
      </c>
      <c r="P2" s="153" t="str">
        <f>LEFT(RIGHT(Q2,2),1)</f>
        <v>N</v>
      </c>
      <c r="Q2" s="158" t="str">
        <f>RTD("cqg.rtd",,"ContractData",$Q$1&amp;"??1","Symbol",,"T")</f>
        <v>BFQN8</v>
      </c>
      <c r="R2" s="156">
        <f>RTD("cqg.rtd",,"ContractData",Q2,$R$1,,"T")</f>
        <v>75.86</v>
      </c>
      <c r="S2" s="156">
        <f>RTD("cqg.rtd",,"ContractData",Q2,$S$1,,"T")</f>
        <v>75.84</v>
      </c>
      <c r="T2" s="156">
        <f>RTD("cqg.rtd",,"ContractData",Q2,$T$1,,"T")</f>
        <v>75.86</v>
      </c>
      <c r="U2" s="156">
        <f>IFERROR(RTD("cqg.rtd",,"ContractData",Q2,$R$1,,"T")-RTD("cqg.rtd",,"ContractData",Q2,"Y_Settlement",,"T"),"")</f>
        <v>0.98999999999999488</v>
      </c>
      <c r="V2" s="153" t="str">
        <f>D2</f>
        <v>BFQS1N</v>
      </c>
      <c r="W2" s="156">
        <f>RTD("cqg.rtd",,"ContractData",V2,$W$1,,"T")</f>
        <v>0.36</v>
      </c>
      <c r="X2" s="156">
        <f>IFERROR(RTD("cqg.rtd",,"ContractData",V2,$R$1,,"T")-RTD("cqg.rtd",,"ContractData",V2,"Y_Settlement",,"T"),"")</f>
        <v>1.9999999999999962E-2</v>
      </c>
      <c r="Y2" s="156">
        <f>RTD("cqg.rtd",,"ContractData",V2,$Y$1,,"T")</f>
        <v>0.35000000000000003</v>
      </c>
      <c r="Z2" s="156">
        <f>RTD("cqg.rtd",,"ContractData",V2,$Z$1,,"T")</f>
        <v>0.36</v>
      </c>
      <c r="AA2" s="156">
        <f>IF(OR(W2="",W2&lt;Y2,W2&gt;Z2),(Y2+Z2)/2,W2)</f>
        <v>0.36</v>
      </c>
      <c r="AB2" s="156">
        <f>IF(OR(S2="",T2=""),R2,(IF(OR(R2="",R2&lt;S2,R2&gt;T2),(S2+T2)/2,R2)))</f>
        <v>75.86</v>
      </c>
      <c r="AC2" s="156">
        <f>IF(OR(R2="",R2&lt;S2,R2&gt;T2),(S2+T2)/2,R2)</f>
        <v>75.86</v>
      </c>
      <c r="AD2" s="156">
        <f>IF(OR(Y2="",Z2=""),W2,(IF(OR(W2="",W2&lt;Y2,W2&gt;Z2),(Y2+Z2)/2,W2)))</f>
        <v>0.36</v>
      </c>
      <c r="AF2" s="152">
        <f>IF(ISERROR(AC2),NA(),AC2)</f>
        <v>75.86</v>
      </c>
      <c r="AG2" s="152">
        <f>IF(AD2="",NA(),AD2)</f>
        <v>0.36</v>
      </c>
      <c r="AH2" s="152" t="str">
        <f>IF(P2="F","JAN",IF(P2="G","FEB",IF(P2="H","MAR",IF(P2="J","APR",IF(P2="K","MAY",IF(P2="M","JUN",IF(P2="N","JUL",IF(P2="Q","AUG",IF(P2="U","SEP",IF(P2="V","OCT",IF(P2="X","NOV",IF(P2="Z","DEC",))))))))))))</f>
        <v>JUL</v>
      </c>
      <c r="AI2" s="152" t="str">
        <f>$AH$2&amp;", "&amp;AH3</f>
        <v>JUL, AUG</v>
      </c>
      <c r="AJ2" s="152">
        <f>RTD("cqg.rtd",,"ContractData",Q2,$AJ$1,,"T")</f>
        <v>74.87</v>
      </c>
      <c r="AK2" s="152">
        <f>RTD("cqg.rtd",,"ContractData",Q2,$AK$1,,"T")</f>
        <v>74.87</v>
      </c>
      <c r="AL2" s="152">
        <f>IF(AJ2="",NA(),AJ2)</f>
        <v>74.87</v>
      </c>
      <c r="AN2" s="152">
        <f>RTD("cqg.rtd",,"ContractData",V2,$AJ$1,,"T")</f>
        <v>0.34</v>
      </c>
      <c r="AO2" s="152">
        <f>RTD("cqg.rtd",,"ContractData",V2,$AK$1,,"T")</f>
        <v>0.34</v>
      </c>
      <c r="AP2" s="152">
        <f>IF(AN2="",NA(),AN2)</f>
        <v>0.34</v>
      </c>
    </row>
    <row r="3" spans="1:42" x14ac:dyDescent="0.2">
      <c r="A3" s="151" t="str">
        <f t="shared" ref="A3:A13" si="0">Q3</f>
        <v>BFQQ8</v>
      </c>
      <c r="B3" s="151"/>
      <c r="C3" s="157" t="str">
        <f t="shared" ref="C3:C13" si="1">LEFT(RIGHT(A3,2),1)</f>
        <v>Q</v>
      </c>
      <c r="D3" s="152" t="str">
        <f t="shared" ref="D3:D12" si="2">$Q$1&amp;$C$1&amp;$D$1&amp;$C3</f>
        <v>BFQS1Q</v>
      </c>
      <c r="P3" s="153" t="str">
        <f t="shared" ref="P3:P10" si="3">LEFT(RIGHT(Q3,2),1)</f>
        <v>Q</v>
      </c>
      <c r="Q3" s="158" t="str">
        <f>RTD("cqg.rtd",,"ContractData",$Q$1&amp;"??2","Symbol",,"T")</f>
        <v>BFQQ8</v>
      </c>
      <c r="R3" s="156">
        <f>RTD("cqg.rtd",,"ContractData",Q3,$R$1,,"T")</f>
        <v>75.19</v>
      </c>
      <c r="S3" s="156">
        <f>RTD("cqg.rtd",,"ContractData",Q3,$S$1,,"T")</f>
        <v>75.48</v>
      </c>
      <c r="T3" s="156">
        <f>RTD("cqg.rtd",,"ContractData",Q3,$T$1,,"T")</f>
        <v>75.510000000000005</v>
      </c>
      <c r="U3" s="156">
        <f>IFERROR(RTD("cqg.rtd",,"ContractData",Q3,$R$1,,"T")-RTD("cqg.rtd",,"ContractData",Q3,"Y_Settlement",,"T"),"")</f>
        <v>0.67000000000000171</v>
      </c>
      <c r="V3" s="153" t="str">
        <f>E2</f>
        <v>BFQS1Q</v>
      </c>
      <c r="W3" s="156">
        <f>RTD("cqg.rtd",,"ContractData",V3,$W$1,,"T")</f>
        <v>0.52</v>
      </c>
      <c r="X3" s="156">
        <f>IFERROR(RTD("cqg.rtd",,"ContractData",V3,$R$1,,"T")-RTD("cqg.rtd",,"ContractData",V3,"Y_Settlement",,"T"),"")</f>
        <v>-3.0000000000000027E-2</v>
      </c>
      <c r="Y3" s="156">
        <f>RTD("cqg.rtd",,"ContractData",V3,$Y$1,,"T")</f>
        <v>0.52</v>
      </c>
      <c r="Z3" s="156">
        <f>RTD("cqg.rtd",,"ContractData",V3,$Z$1,,"T")</f>
        <v>0.53</v>
      </c>
      <c r="AA3" s="156">
        <f t="shared" ref="AA3:AA10" si="4">IF(OR(W3="",W3&lt;Y3,W3&gt;Z3),(Y3+Z3)/2,W3)</f>
        <v>0.52</v>
      </c>
      <c r="AB3" s="156">
        <f t="shared" ref="AB3:AB10" si="5">IF(OR(S3="",T3=""),R3,(IF(OR(R3="",R3&lt;S3,R3&gt;T3),(S3+T3)/2,R3)))</f>
        <v>75.495000000000005</v>
      </c>
      <c r="AC3" s="156">
        <f>IF(OR(R3="",R3&lt;S3,R3&gt;T3),(S3+T3)/2,R3)</f>
        <v>75.495000000000005</v>
      </c>
      <c r="AD3" s="156">
        <f t="shared" ref="AD3:AD10" si="6">IF(OR(Y3="",Z3=""),W3,(IF(OR(W3="",W3&lt;Y3,W3&gt;Z3),(Y3+Z3)/2,W3)))</f>
        <v>0.52</v>
      </c>
      <c r="AF3" s="152">
        <f t="shared" ref="AF3:AF10" si="7">IF(ISERROR(AC3),NA(),AC3)</f>
        <v>75.495000000000005</v>
      </c>
      <c r="AG3" s="152">
        <f>IF(AD3="",NA(),AD3)</f>
        <v>0.52</v>
      </c>
      <c r="AH3" s="152" t="str">
        <f t="shared" ref="AH3:AH10" si="8">IF(P3="F","JAN",IF(P3="G","FEB",IF(P3="H","MAR",IF(P3="J","APR",IF(P3="K","MAY",IF(P3="M","JUN",IF(P3="N","JUL",IF(P3="Q","AUG",IF(P3="U","SEP",IF(P3="V","OCT",IF(P3="X","NOV",IF(P3="Z","DEC",))))))))))))</f>
        <v>AUG</v>
      </c>
      <c r="AI3" s="152" t="str">
        <f>$AH$3&amp;", "&amp;AH4</f>
        <v>AUG, SEP</v>
      </c>
      <c r="AJ3" s="152">
        <f>RTD("cqg.rtd",,"ContractData",Q3,$AJ$1,,"T")</f>
        <v>74.52</v>
      </c>
      <c r="AK3" s="152">
        <f>RTD("cqg.rtd",,"ContractData",Q3,$AK$1,,"T")</f>
        <v>74.52</v>
      </c>
      <c r="AL3" s="152">
        <f t="shared" ref="AL3:AL10" si="9">IF(AJ3="",NA(),AJ3)</f>
        <v>74.52</v>
      </c>
      <c r="AN3" s="152">
        <f>RTD("cqg.rtd",,"ContractData",V3,$AJ$1,,"T")</f>
        <v>0.55000000000000004</v>
      </c>
      <c r="AO3" s="152">
        <f>RTD("cqg.rtd",,"ContractData",V3,$AK$1,,"T")</f>
        <v>0.55000000000000004</v>
      </c>
      <c r="AP3" s="152">
        <f t="shared" ref="AP3:AP10" si="10">IF(AN3="",NA(),AN3)</f>
        <v>0.55000000000000004</v>
      </c>
    </row>
    <row r="4" spans="1:42" x14ac:dyDescent="0.2">
      <c r="A4" s="151" t="str">
        <f t="shared" si="0"/>
        <v>BFQU8</v>
      </c>
      <c r="B4" s="151"/>
      <c r="C4" s="157" t="str">
        <f t="shared" si="1"/>
        <v>U</v>
      </c>
      <c r="D4" s="152" t="str">
        <f t="shared" si="2"/>
        <v>BFQS1U</v>
      </c>
      <c r="P4" s="153" t="str">
        <f t="shared" si="3"/>
        <v>U</v>
      </c>
      <c r="Q4" s="158" t="str">
        <f>RTD("cqg.rtd",,"ContractData",$Q$1&amp;"??3","Symbol",,"T")</f>
        <v>BFQU8</v>
      </c>
      <c r="R4" s="156">
        <f>RTD("cqg.rtd",,"ContractData",Q4,$R$1,,"T")</f>
        <v>74.710000000000008</v>
      </c>
      <c r="S4" s="156">
        <f>RTD("cqg.rtd",,"ContractData",Q4,$S$1,,"T")</f>
        <v>74.91</v>
      </c>
      <c r="T4" s="156">
        <f>RTD("cqg.rtd",,"ContractData",Q4,$T$1,,"T")</f>
        <v>75.02</v>
      </c>
      <c r="U4" s="156">
        <f>IFERROR(RTD("cqg.rtd",,"ContractData",Q4,$R$1,,"T")-RTD("cqg.rtd",,"ContractData",Q4,"Y_Settlement",,"T"),"")</f>
        <v>0.72000000000001307</v>
      </c>
      <c r="V4" s="153" t="str">
        <f>F2</f>
        <v>BFQS1U</v>
      </c>
      <c r="W4" s="156">
        <f>RTD("cqg.rtd",,"ContractData",V4,$W$1,,"T")</f>
        <v>0.54</v>
      </c>
      <c r="X4" s="156">
        <f>IFERROR(RTD("cqg.rtd",,"ContractData",V4,$R$1,,"T")-RTD("cqg.rtd",,"ContractData",V4,"Y_Settlement",,"T"),"")</f>
        <v>-2.0000000000000018E-2</v>
      </c>
      <c r="Y4" s="156">
        <f>RTD("cqg.rtd",,"ContractData",V4,$Y$1,,"T")</f>
        <v>0.54</v>
      </c>
      <c r="Z4" s="156">
        <f>RTD("cqg.rtd",,"ContractData",V4,$Z$1,,"T")</f>
        <v>0.55000000000000004</v>
      </c>
      <c r="AA4" s="156">
        <f t="shared" si="4"/>
        <v>0.54</v>
      </c>
      <c r="AB4" s="156">
        <f t="shared" si="5"/>
        <v>74.965000000000003</v>
      </c>
      <c r="AC4" s="156">
        <f t="shared" ref="AC4:AC10" si="11">IF(OR(R4="",R4&lt;S4,R4&gt;T4),(S4+T4)/2,R4)</f>
        <v>74.965000000000003</v>
      </c>
      <c r="AD4" s="156">
        <f t="shared" si="6"/>
        <v>0.54</v>
      </c>
      <c r="AF4" s="152">
        <f t="shared" si="7"/>
        <v>74.965000000000003</v>
      </c>
      <c r="AG4" s="152">
        <f>IF(AD4="",NA(),AD4)</f>
        <v>0.54</v>
      </c>
      <c r="AH4" s="152" t="str">
        <f t="shared" si="8"/>
        <v>SEP</v>
      </c>
      <c r="AI4" s="152" t="str">
        <f>$AH$4&amp;", "&amp;AH5</f>
        <v>SEP, OCT</v>
      </c>
      <c r="AJ4" s="152">
        <f>RTD("cqg.rtd",,"ContractData",Q4,$AJ$1,,"T")</f>
        <v>73.989999999999995</v>
      </c>
      <c r="AK4" s="152">
        <f>RTD("cqg.rtd",,"ContractData",Q4,$AK$1,,"T")</f>
        <v>73.989999999999995</v>
      </c>
      <c r="AL4" s="152">
        <f t="shared" si="9"/>
        <v>73.989999999999995</v>
      </c>
      <c r="AN4" s="152">
        <f>RTD("cqg.rtd",,"ContractData",V4,$AJ$1,,"T")</f>
        <v>0.56000000000000005</v>
      </c>
      <c r="AO4" s="152">
        <f>RTD("cqg.rtd",,"ContractData",V4,$AK$1,,"T")</f>
        <v>0.56000000000000005</v>
      </c>
      <c r="AP4" s="152">
        <f t="shared" si="10"/>
        <v>0.56000000000000005</v>
      </c>
    </row>
    <row r="5" spans="1:42" x14ac:dyDescent="0.2">
      <c r="A5" s="151" t="str">
        <f t="shared" si="0"/>
        <v>BFQV8</v>
      </c>
      <c r="B5" s="151"/>
      <c r="C5" s="157" t="str">
        <f t="shared" si="1"/>
        <v>V</v>
      </c>
      <c r="D5" s="152" t="str">
        <f t="shared" si="2"/>
        <v>BFQS1V</v>
      </c>
      <c r="P5" s="153" t="str">
        <f t="shared" si="3"/>
        <v>V</v>
      </c>
      <c r="Q5" s="158" t="str">
        <f>RTD("cqg.rtd",,"ContractData",$Q$1&amp;"??4","Symbol",,"T")</f>
        <v>BFQV8</v>
      </c>
      <c r="R5" s="156">
        <f>RTD("cqg.rtd",,"ContractData",Q5,$R$1,,"T")</f>
        <v>74.17</v>
      </c>
      <c r="S5" s="156">
        <f>RTD("cqg.rtd",,"ContractData",Q5,$S$1,,"T")</f>
        <v>74.36</v>
      </c>
      <c r="T5" s="156">
        <f>RTD("cqg.rtd",,"ContractData",Q5,$T$1,,"T")</f>
        <v>74.47</v>
      </c>
      <c r="U5" s="156">
        <f>IFERROR(RTD("cqg.rtd",,"ContractData",Q5,$R$1,,"T")-RTD("cqg.rtd",,"ContractData",Q5,"Y_Settlement",,"T"),"")</f>
        <v>0.70999999999999375</v>
      </c>
      <c r="V5" s="153" t="str">
        <f>G2</f>
        <v>BFQS1V</v>
      </c>
      <c r="W5" s="156">
        <f>RTD("cqg.rtd",,"ContractData",V5,$W$1,,"T")</f>
        <v>0.47000000000000003</v>
      </c>
      <c r="X5" s="156">
        <f>IFERROR(RTD("cqg.rtd",,"ContractData",V5,$R$1,,"T")-RTD("cqg.rtd",,"ContractData",V5,"Y_Settlement",,"T"),"")</f>
        <v>1.0000000000000009E-2</v>
      </c>
      <c r="Y5" s="156">
        <f>RTD("cqg.rtd",,"ContractData",V5,$Y$1,,"T")</f>
        <v>0.47000000000000003</v>
      </c>
      <c r="Z5" s="156">
        <f>RTD("cqg.rtd",,"ContractData",V5,$Z$1,,"T")</f>
        <v>0.49</v>
      </c>
      <c r="AA5" s="156">
        <f t="shared" si="4"/>
        <v>0.47000000000000003</v>
      </c>
      <c r="AB5" s="156">
        <f t="shared" si="5"/>
        <v>74.414999999999992</v>
      </c>
      <c r="AC5" s="156">
        <f t="shared" si="11"/>
        <v>74.414999999999992</v>
      </c>
      <c r="AD5" s="156">
        <f t="shared" si="6"/>
        <v>0.47000000000000003</v>
      </c>
      <c r="AF5" s="152">
        <f t="shared" si="7"/>
        <v>74.414999999999992</v>
      </c>
      <c r="AG5" s="152">
        <f t="shared" ref="AG5:AG10" si="12">IF(AD5="",NA(),AD5)</f>
        <v>0.47000000000000003</v>
      </c>
      <c r="AH5" s="152" t="str">
        <f t="shared" si="8"/>
        <v>OCT</v>
      </c>
      <c r="AI5" s="152" t="str">
        <f>$AH$5&amp;", "&amp;AH6</f>
        <v>OCT, NOV</v>
      </c>
      <c r="AJ5" s="152">
        <f>RTD("cqg.rtd",,"ContractData",Q5,$AJ$1,,"T")</f>
        <v>73.460000000000008</v>
      </c>
      <c r="AK5" s="152">
        <f>RTD("cqg.rtd",,"ContractData",Q5,$AK$1,,"T")</f>
        <v>73.460000000000008</v>
      </c>
      <c r="AL5" s="152">
        <f t="shared" si="9"/>
        <v>73.460000000000008</v>
      </c>
      <c r="AN5" s="152">
        <f>RTD("cqg.rtd",,"ContractData",V5,$AJ$1,,"T")</f>
        <v>0.46</v>
      </c>
      <c r="AO5" s="152">
        <f>RTD("cqg.rtd",,"ContractData",V5,$AK$1,,"T")</f>
        <v>0.46</v>
      </c>
      <c r="AP5" s="152">
        <f t="shared" si="10"/>
        <v>0.46</v>
      </c>
    </row>
    <row r="6" spans="1:42" x14ac:dyDescent="0.2">
      <c r="A6" s="151" t="str">
        <f t="shared" si="0"/>
        <v>BFQX8</v>
      </c>
      <c r="B6" s="151"/>
      <c r="C6" s="157" t="str">
        <f t="shared" si="1"/>
        <v>X</v>
      </c>
      <c r="D6" s="152" t="str">
        <f t="shared" si="2"/>
        <v>BFQS1X</v>
      </c>
      <c r="P6" s="153" t="str">
        <f t="shared" si="3"/>
        <v>X</v>
      </c>
      <c r="Q6" s="158" t="str">
        <f>RTD("cqg.rtd",,"ContractData",$Q$1&amp;"??5","Symbol",,"T")</f>
        <v>BFQX8</v>
      </c>
      <c r="R6" s="156">
        <f>RTD("cqg.rtd",,"ContractData",Q6,$R$1,,"T")</f>
        <v>73.710000000000008</v>
      </c>
      <c r="S6" s="156">
        <f>RTD("cqg.rtd",,"ContractData",Q6,$S$1,,"T")</f>
        <v>73.87</v>
      </c>
      <c r="T6" s="156">
        <f>RTD("cqg.rtd",,"ContractData",Q6,$T$1,,"T")</f>
        <v>74</v>
      </c>
      <c r="U6" s="156">
        <f>IFERROR(RTD("cqg.rtd",,"ContractData",Q6,$R$1,,"T")-RTD("cqg.rtd",,"ContractData",Q6,"Y_Settlement",,"T"),"")</f>
        <v>0.71000000000000796</v>
      </c>
      <c r="V6" s="153" t="str">
        <f>H2</f>
        <v>BFQS1X</v>
      </c>
      <c r="W6" s="156">
        <f>RTD("cqg.rtd",,"ContractData",V6,$W$1,,"T")</f>
        <v>0.48</v>
      </c>
      <c r="X6" s="156">
        <f>IFERROR(RTD("cqg.rtd",,"ContractData",V6,$R$1,,"T")-RTD("cqg.rtd",,"ContractData",V6,"Y_Settlement",,"T"),"")</f>
        <v>0</v>
      </c>
      <c r="Y6" s="156">
        <f>RTD("cqg.rtd",,"ContractData",V6,$Y$1,,"T")</f>
        <v>0.48</v>
      </c>
      <c r="Z6" s="156">
        <f>RTD("cqg.rtd",,"ContractData",V6,$Z$1,,"T")</f>
        <v>0.5</v>
      </c>
      <c r="AA6" s="156">
        <f t="shared" si="4"/>
        <v>0.48</v>
      </c>
      <c r="AB6" s="156">
        <f t="shared" si="5"/>
        <v>73.935000000000002</v>
      </c>
      <c r="AC6" s="156">
        <f t="shared" si="11"/>
        <v>73.935000000000002</v>
      </c>
      <c r="AD6" s="156">
        <f t="shared" si="6"/>
        <v>0.48</v>
      </c>
      <c r="AF6" s="152">
        <f t="shared" si="7"/>
        <v>73.935000000000002</v>
      </c>
      <c r="AG6" s="152">
        <f t="shared" si="12"/>
        <v>0.48</v>
      </c>
      <c r="AH6" s="152" t="str">
        <f t="shared" si="8"/>
        <v>NOV</v>
      </c>
      <c r="AI6" s="152" t="str">
        <f>$AH$6&amp;", "&amp;AH7</f>
        <v>NOV, DEC</v>
      </c>
      <c r="AJ6" s="152">
        <f>RTD("cqg.rtd",,"ContractData",Q6,$AJ$1,,"T")</f>
        <v>73</v>
      </c>
      <c r="AK6" s="152">
        <f>RTD("cqg.rtd",,"ContractData",Q6,$AK$1,,"T")</f>
        <v>73</v>
      </c>
      <c r="AL6" s="152">
        <f t="shared" si="9"/>
        <v>73</v>
      </c>
      <c r="AN6" s="152">
        <f>RTD("cqg.rtd",,"ContractData",V6,$AJ$1,,"T")</f>
        <v>0.48</v>
      </c>
      <c r="AO6" s="152">
        <f>RTD("cqg.rtd",,"ContractData",V6,$AK$1,,"T")</f>
        <v>0.48</v>
      </c>
      <c r="AP6" s="152">
        <f t="shared" si="10"/>
        <v>0.48</v>
      </c>
    </row>
    <row r="7" spans="1:42" x14ac:dyDescent="0.2">
      <c r="A7" s="151" t="str">
        <f t="shared" si="0"/>
        <v>BFQZ8</v>
      </c>
      <c r="B7" s="151"/>
      <c r="C7" s="157" t="str">
        <f t="shared" si="1"/>
        <v>Z</v>
      </c>
      <c r="D7" s="152" t="str">
        <f t="shared" si="2"/>
        <v>BFQS1Z</v>
      </c>
      <c r="P7" s="153" t="str">
        <f t="shared" si="3"/>
        <v>Z</v>
      </c>
      <c r="Q7" s="158" t="str">
        <f>RTD("cqg.rtd",,"ContractData",$Q$1&amp;"??6","Symbol",,"T")</f>
        <v>BFQZ8</v>
      </c>
      <c r="R7" s="156">
        <f>RTD("cqg.rtd",,"ContractData",Q7,$R$1,,"T")</f>
        <v>72.570000000000007</v>
      </c>
      <c r="S7" s="156" t="str">
        <f>RTD("cqg.rtd",,"ContractData",Q7,$S$1,,"T")</f>
        <v/>
      </c>
      <c r="T7" s="156" t="str">
        <f>RTD("cqg.rtd",,"ContractData",Q7,$T$1,,"T")</f>
        <v/>
      </c>
      <c r="U7" s="156">
        <f>IFERROR(RTD("cqg.rtd",,"ContractData",Q7,$R$1,,"T")-RTD("cqg.rtd",,"ContractData",Q7,"Y_Settlement",,"T"),"")</f>
        <v>3.0000000000001137E-2</v>
      </c>
      <c r="V7" s="153" t="str">
        <f>I2</f>
        <v>BFQS1Z</v>
      </c>
      <c r="W7" s="156">
        <f>RTD("cqg.rtd",,"ContractData",V7,$W$1,,"T")</f>
        <v>0.48</v>
      </c>
      <c r="X7" s="156">
        <f>IFERROR(RTD("cqg.rtd",,"ContractData",V7,$R$1,,"T")-RTD("cqg.rtd",,"ContractData",V7,"Y_Settlement",,"T"),"")</f>
        <v>1.9999999999999962E-2</v>
      </c>
      <c r="Y7" s="156">
        <f>RTD("cqg.rtd",,"ContractData",V7,$Y$1,,"T")</f>
        <v>0.47000000000000003</v>
      </c>
      <c r="Z7" s="156">
        <f>RTD("cqg.rtd",,"ContractData",V7,$Z$1,,"T")</f>
        <v>0.48</v>
      </c>
      <c r="AA7" s="156">
        <f t="shared" si="4"/>
        <v>0.48</v>
      </c>
      <c r="AB7" s="156">
        <f t="shared" si="5"/>
        <v>72.570000000000007</v>
      </c>
      <c r="AC7" s="156" t="e">
        <f t="shared" si="11"/>
        <v>#VALUE!</v>
      </c>
      <c r="AD7" s="156">
        <f t="shared" si="6"/>
        <v>0.48</v>
      </c>
      <c r="AF7" s="152" t="e">
        <f t="shared" si="7"/>
        <v>#N/A</v>
      </c>
      <c r="AG7" s="152">
        <f t="shared" si="12"/>
        <v>0.48</v>
      </c>
      <c r="AH7" s="152" t="str">
        <f t="shared" si="8"/>
        <v>DEC</v>
      </c>
      <c r="AI7" s="152" t="str">
        <f>$AH$7&amp;", "&amp;AH8</f>
        <v>DEC, JAN</v>
      </c>
      <c r="AJ7" s="152">
        <f>RTD("cqg.rtd",,"ContractData",Q7,$AJ$1,,"T")</f>
        <v>72.540000000000006</v>
      </c>
      <c r="AK7" s="152">
        <f>RTD("cqg.rtd",,"ContractData",Q7,$AK$1,,"T")</f>
        <v>72.540000000000006</v>
      </c>
      <c r="AL7" s="152">
        <f t="shared" si="9"/>
        <v>72.540000000000006</v>
      </c>
      <c r="AN7" s="152">
        <f>RTD("cqg.rtd",,"ContractData",V7,$AJ$1,,"T")</f>
        <v>0.46</v>
      </c>
      <c r="AO7" s="152">
        <f>RTD("cqg.rtd",,"ContractData",V7,$AK$1,,"T")</f>
        <v>0.46</v>
      </c>
      <c r="AP7" s="152">
        <f t="shared" si="10"/>
        <v>0.46</v>
      </c>
    </row>
    <row r="8" spans="1:42" x14ac:dyDescent="0.2">
      <c r="A8" s="151" t="str">
        <f t="shared" si="0"/>
        <v>BFQF9</v>
      </c>
      <c r="B8" s="151"/>
      <c r="C8" s="157" t="str">
        <f t="shared" si="1"/>
        <v>F</v>
      </c>
      <c r="D8" s="152" t="str">
        <f t="shared" si="2"/>
        <v>BFQS1F</v>
      </c>
      <c r="P8" s="153" t="str">
        <f t="shared" si="3"/>
        <v>F</v>
      </c>
      <c r="Q8" s="158" t="str">
        <f>RTD("cqg.rtd",,"ContractData",$Q$1&amp;"??7","Symbol",,"T")</f>
        <v>BFQF9</v>
      </c>
      <c r="R8" s="156">
        <f>RTD("cqg.rtd",,"ContractData",Q8,$R$1,,"T")</f>
        <v>72.09</v>
      </c>
      <c r="S8" s="156" t="str">
        <f>RTD("cqg.rtd",,"ContractData",Q8,$S$1,,"T")</f>
        <v/>
      </c>
      <c r="T8" s="156" t="str">
        <f>RTD("cqg.rtd",,"ContractData",Q8,$T$1,,"T")</f>
        <v/>
      </c>
      <c r="U8" s="156">
        <f>IFERROR(RTD("cqg.rtd",,"ContractData",Q8,$R$1,,"T")-RTD("cqg.rtd",,"ContractData",Q8,"Y_Settlement",,"T"),"")</f>
        <v>0</v>
      </c>
      <c r="V8" s="153" t="str">
        <f>J2</f>
        <v>BFQS1F</v>
      </c>
      <c r="W8" s="156">
        <f>RTD("cqg.rtd",,"ContractData",V8,$W$1,,"T")</f>
        <v>0.48</v>
      </c>
      <c r="X8" s="156">
        <f>IFERROR(RTD("cqg.rtd",,"ContractData",V8,$R$1,,"T")-RTD("cqg.rtd",,"ContractData",V8,"Y_Settlement",,"T"),"")</f>
        <v>9.9999999999999534E-3</v>
      </c>
      <c r="Y8" s="156">
        <f>RTD("cqg.rtd",,"ContractData",V8,$Y$1,,"T")</f>
        <v>0.48</v>
      </c>
      <c r="Z8" s="156">
        <f>RTD("cqg.rtd",,"ContractData",V8,$Z$1,,"T")</f>
        <v>0.5</v>
      </c>
      <c r="AA8" s="156">
        <f t="shared" si="4"/>
        <v>0.48</v>
      </c>
      <c r="AB8" s="156">
        <f t="shared" si="5"/>
        <v>72.09</v>
      </c>
      <c r="AC8" s="156" t="e">
        <f t="shared" si="11"/>
        <v>#VALUE!</v>
      </c>
      <c r="AD8" s="156">
        <f t="shared" si="6"/>
        <v>0.48</v>
      </c>
      <c r="AF8" s="152" t="e">
        <f t="shared" si="7"/>
        <v>#N/A</v>
      </c>
      <c r="AG8" s="152">
        <f t="shared" si="12"/>
        <v>0.48</v>
      </c>
      <c r="AH8" s="152" t="str">
        <f t="shared" si="8"/>
        <v>JAN</v>
      </c>
      <c r="AI8" s="152" t="str">
        <f>$AH$8&amp;", "&amp;AH9</f>
        <v>JAN, FEB</v>
      </c>
      <c r="AJ8" s="152">
        <f>RTD("cqg.rtd",,"ContractData",Q8,$AJ$1,,"T")</f>
        <v>72.09</v>
      </c>
      <c r="AK8" s="152">
        <f>RTD("cqg.rtd",,"ContractData",Q8,$AK$1,,"T")</f>
        <v>72.09</v>
      </c>
      <c r="AL8" s="152">
        <f t="shared" si="9"/>
        <v>72.09</v>
      </c>
      <c r="AN8" s="152">
        <f>RTD("cqg.rtd",,"ContractData",V8,$AJ$1,,"T")</f>
        <v>0.47000000000000003</v>
      </c>
      <c r="AO8" s="152">
        <f>RTD("cqg.rtd",,"ContractData",V8,$AK$1,,"T")</f>
        <v>0.47000000000000003</v>
      </c>
      <c r="AP8" s="152">
        <f t="shared" si="10"/>
        <v>0.47000000000000003</v>
      </c>
    </row>
    <row r="9" spans="1:42" x14ac:dyDescent="0.2">
      <c r="A9" s="151" t="str">
        <f t="shared" si="0"/>
        <v>BFQG9</v>
      </c>
      <c r="B9" s="151"/>
      <c r="C9" s="157" t="str">
        <f t="shared" si="1"/>
        <v>G</v>
      </c>
      <c r="D9" s="152" t="str">
        <f t="shared" si="2"/>
        <v>BFQS1G</v>
      </c>
      <c r="P9" s="153" t="str">
        <f t="shared" si="3"/>
        <v>G</v>
      </c>
      <c r="Q9" s="158" t="str">
        <f>RTD("cqg.rtd",,"ContractData",$Q$1&amp;"??8","Symbol",,"T")</f>
        <v>BFQG9</v>
      </c>
      <c r="R9" s="156">
        <f>RTD("cqg.rtd",,"ContractData",Q9,$R$1,,"T")</f>
        <v>71.64</v>
      </c>
      <c r="S9" s="156" t="str">
        <f>RTD("cqg.rtd",,"ContractData",Q9,$S$1,,"T")</f>
        <v/>
      </c>
      <c r="T9" s="156" t="str">
        <f>RTD("cqg.rtd",,"ContractData",Q9,$T$1,,"T")</f>
        <v/>
      </c>
      <c r="U9" s="156">
        <f>IFERROR(RTD("cqg.rtd",,"ContractData",Q9,$R$1,,"T")-RTD("cqg.rtd",,"ContractData",Q9,"Y_Settlement",,"T"),"")</f>
        <v>1.9999999999996021E-2</v>
      </c>
      <c r="V9" s="153" t="str">
        <f>K2</f>
        <v>BFQS1G</v>
      </c>
      <c r="W9" s="156">
        <f>RTD("cqg.rtd",,"ContractData",V9,$W$1,,"T")</f>
        <v>0.48</v>
      </c>
      <c r="X9" s="156">
        <f>IFERROR(RTD("cqg.rtd",,"ContractData",V9,$R$1,,"T")-RTD("cqg.rtd",,"ContractData",V9,"Y_Settlement",,"T"),"")</f>
        <v>9.9999999999999534E-3</v>
      </c>
      <c r="Y9" s="156">
        <f>RTD("cqg.rtd",,"ContractData",V9,$Y$1,,"T")</f>
        <v>0.48</v>
      </c>
      <c r="Z9" s="156">
        <f>RTD("cqg.rtd",,"ContractData",V9,$Z$1,,"T")</f>
        <v>0.49</v>
      </c>
      <c r="AA9" s="156">
        <f t="shared" si="4"/>
        <v>0.48</v>
      </c>
      <c r="AB9" s="156">
        <f t="shared" si="5"/>
        <v>71.64</v>
      </c>
      <c r="AC9" s="156" t="e">
        <f t="shared" si="11"/>
        <v>#VALUE!</v>
      </c>
      <c r="AD9" s="156">
        <f t="shared" si="6"/>
        <v>0.48</v>
      </c>
      <c r="AF9" s="152" t="e">
        <f t="shared" si="7"/>
        <v>#N/A</v>
      </c>
      <c r="AG9" s="152">
        <f t="shared" si="12"/>
        <v>0.48</v>
      </c>
      <c r="AH9" s="152" t="str">
        <f t="shared" si="8"/>
        <v>FEB</v>
      </c>
      <c r="AI9" s="152" t="str">
        <f>$AH$9&amp;", "&amp;AH10</f>
        <v>FEB, MAR</v>
      </c>
      <c r="AJ9" s="152">
        <f>RTD("cqg.rtd",,"ContractData",Q9,$AJ$1,,"T")</f>
        <v>71.62</v>
      </c>
      <c r="AK9" s="152">
        <f>RTD("cqg.rtd",,"ContractData",Q9,$AK$1,,"T")</f>
        <v>71.62</v>
      </c>
      <c r="AL9" s="152">
        <f t="shared" si="9"/>
        <v>71.62</v>
      </c>
      <c r="AN9" s="152">
        <f>RTD("cqg.rtd",,"ContractData",V9,$AJ$1,,"T")</f>
        <v>0.47000000000000003</v>
      </c>
      <c r="AO9" s="152">
        <f>RTD("cqg.rtd",,"ContractData",V9,$AK$1,,"T")</f>
        <v>0.47000000000000003</v>
      </c>
      <c r="AP9" s="152">
        <f t="shared" si="10"/>
        <v>0.47000000000000003</v>
      </c>
    </row>
    <row r="10" spans="1:42" x14ac:dyDescent="0.2">
      <c r="A10" s="151" t="str">
        <f t="shared" si="0"/>
        <v>BFQH9</v>
      </c>
      <c r="B10" s="151"/>
      <c r="C10" s="157" t="str">
        <f t="shared" si="1"/>
        <v>H</v>
      </c>
      <c r="D10" s="152" t="str">
        <f t="shared" si="2"/>
        <v>BFQS1H</v>
      </c>
      <c r="P10" s="153" t="str">
        <f t="shared" si="3"/>
        <v>H</v>
      </c>
      <c r="Q10" s="158" t="str">
        <f>RTD("cqg.rtd",,"ContractData",$Q$1&amp;"??9","Symbol",,"T")</f>
        <v>BFQH9</v>
      </c>
      <c r="R10" s="156">
        <f>RTD("cqg.rtd",,"ContractData",Q10,$R$1,,"T")</f>
        <v>71.17</v>
      </c>
      <c r="S10" s="156" t="str">
        <f>RTD("cqg.rtd",,"ContractData",Q10,$S$1,,"T")</f>
        <v/>
      </c>
      <c r="T10" s="156" t="str">
        <f>RTD("cqg.rtd",,"ContractData",Q10,$T$1,,"T")</f>
        <v/>
      </c>
      <c r="U10" s="156">
        <f>IFERROR(RTD("cqg.rtd",,"ContractData",Q10,$R$1,,"T")-RTD("cqg.rtd",,"ContractData",Q10,"Y_Settlement",,"T"),"")</f>
        <v>1.0000000000005116E-2</v>
      </c>
      <c r="V10" s="153" t="str">
        <f>L2</f>
        <v>BFQS1H</v>
      </c>
      <c r="W10" s="156">
        <f>RTD("cqg.rtd",,"ContractData",V10,$W$1,,"T")</f>
        <v>0.47000000000000003</v>
      </c>
      <c r="X10" s="156">
        <f>IFERROR(RTD("cqg.rtd",,"ContractData",V10,$R$1,,"T")-RTD("cqg.rtd",,"ContractData",V10,"Y_Settlement",,"T"),"")</f>
        <v>1.0000000000000009E-2</v>
      </c>
      <c r="Y10" s="156">
        <f>RTD("cqg.rtd",,"ContractData",V10,$Y$1,,"T")</f>
        <v>0.47000000000000003</v>
      </c>
      <c r="Z10" s="156">
        <f>RTD("cqg.rtd",,"ContractData",V10,$Z$1,,"T")</f>
        <v>0.48</v>
      </c>
      <c r="AA10" s="156">
        <f t="shared" si="4"/>
        <v>0.47000000000000003</v>
      </c>
      <c r="AB10" s="156">
        <f t="shared" si="5"/>
        <v>71.17</v>
      </c>
      <c r="AC10" s="156" t="e">
        <f t="shared" si="11"/>
        <v>#VALUE!</v>
      </c>
      <c r="AD10" s="156">
        <f t="shared" si="6"/>
        <v>0.47000000000000003</v>
      </c>
      <c r="AF10" s="152" t="e">
        <f t="shared" si="7"/>
        <v>#N/A</v>
      </c>
      <c r="AG10" s="152">
        <f t="shared" si="12"/>
        <v>0.47000000000000003</v>
      </c>
      <c r="AH10" s="152" t="str">
        <f t="shared" si="8"/>
        <v>MAR</v>
      </c>
      <c r="AI10" s="152" t="str">
        <f>$AH$10&amp;", "&amp;AH11</f>
        <v xml:space="preserve">MAR, </v>
      </c>
      <c r="AJ10" s="152">
        <f>RTD("cqg.rtd",,"ContractData",Q10,$AJ$1,,"T")</f>
        <v>71.16</v>
      </c>
      <c r="AK10" s="152">
        <f>RTD("cqg.rtd",,"ContractData",Q10,$AK$1,,"T")</f>
        <v>71.16</v>
      </c>
      <c r="AL10" s="152">
        <f t="shared" si="9"/>
        <v>71.16</v>
      </c>
      <c r="AN10" s="152">
        <f>RTD("cqg.rtd",,"ContractData",V10,$AJ$1,,"T")</f>
        <v>0.46</v>
      </c>
      <c r="AO10" s="152">
        <f>RTD("cqg.rtd",,"ContractData",V10,$AK$1,,"T")</f>
        <v>0.46</v>
      </c>
      <c r="AP10" s="152">
        <f t="shared" si="10"/>
        <v>0.46</v>
      </c>
    </row>
    <row r="11" spans="1:42" x14ac:dyDescent="0.2">
      <c r="A11" s="151">
        <f t="shared" si="0"/>
        <v>0</v>
      </c>
      <c r="B11" s="151"/>
      <c r="C11" s="157" t="str">
        <f t="shared" si="1"/>
        <v>0</v>
      </c>
      <c r="D11" s="152" t="str">
        <f t="shared" si="2"/>
        <v>BFQS10</v>
      </c>
      <c r="P11" s="153"/>
      <c r="Q11" s="158"/>
      <c r="R11" s="156"/>
      <c r="S11" s="156"/>
      <c r="T11" s="156"/>
      <c r="U11" s="156"/>
      <c r="V11" s="153"/>
      <c r="W11" s="156"/>
      <c r="X11" s="156"/>
      <c r="Y11" s="156"/>
      <c r="Z11" s="156"/>
      <c r="AA11" s="156"/>
      <c r="AB11" s="156"/>
      <c r="AC11" s="156"/>
      <c r="AD11" s="156"/>
    </row>
    <row r="12" spans="1:42" x14ac:dyDescent="0.2">
      <c r="A12" s="151">
        <f t="shared" si="0"/>
        <v>0</v>
      </c>
      <c r="B12" s="151"/>
      <c r="C12" s="157" t="str">
        <f t="shared" si="1"/>
        <v>0</v>
      </c>
      <c r="D12" s="152" t="str">
        <f t="shared" si="2"/>
        <v>BFQS10</v>
      </c>
      <c r="P12" s="153"/>
      <c r="Q12" s="158"/>
      <c r="R12" s="156"/>
      <c r="S12" s="156"/>
      <c r="T12" s="156"/>
      <c r="U12" s="156"/>
      <c r="V12" s="153"/>
      <c r="W12" s="156"/>
      <c r="X12" s="156"/>
      <c r="Y12" s="156"/>
      <c r="Z12" s="156"/>
      <c r="AA12" s="156"/>
      <c r="AB12" s="156"/>
      <c r="AC12" s="156"/>
      <c r="AD12" s="156"/>
    </row>
    <row r="13" spans="1:42" x14ac:dyDescent="0.2">
      <c r="A13" s="151">
        <f t="shared" si="0"/>
        <v>0</v>
      </c>
      <c r="B13" s="151"/>
      <c r="C13" s="157" t="str">
        <f t="shared" si="1"/>
        <v>0</v>
      </c>
      <c r="D13" s="152" t="str">
        <f>$Q$1&amp;$C$1&amp;$D$1&amp;$C13</f>
        <v>BFQS10</v>
      </c>
      <c r="P13" s="153"/>
      <c r="Q13" s="158"/>
      <c r="R13" s="156"/>
      <c r="S13" s="156"/>
      <c r="T13" s="156"/>
      <c r="U13" s="156"/>
      <c r="V13" s="153"/>
      <c r="W13" s="156"/>
      <c r="X13" s="156"/>
      <c r="Y13" s="156"/>
      <c r="Z13" s="156"/>
      <c r="AA13" s="156"/>
      <c r="AB13" s="156"/>
      <c r="AC13" s="156"/>
      <c r="AD13" s="156"/>
    </row>
    <row r="14" spans="1:42" x14ac:dyDescent="0.2">
      <c r="D14" s="152">
        <v>3</v>
      </c>
      <c r="P14" s="153"/>
      <c r="Q14" s="158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</row>
    <row r="15" spans="1:42" x14ac:dyDescent="0.2">
      <c r="D15" s="152" t="str">
        <f>$Q$1&amp;$C$1&amp;3&amp;$C2</f>
        <v>BFQS3N</v>
      </c>
      <c r="E15" s="152" t="str">
        <f>$Q$1&amp;$C$1&amp;3&amp;$C3</f>
        <v>BFQS3Q</v>
      </c>
      <c r="F15" s="152" t="str">
        <f>$Q$1&amp;$C$1&amp;3&amp;$C4</f>
        <v>BFQS3U</v>
      </c>
      <c r="G15" s="152" t="str">
        <f>$Q$1&amp;$C$1&amp;3&amp;$C5</f>
        <v>BFQS3V</v>
      </c>
      <c r="H15" s="152" t="str">
        <f>$Q$1&amp;$C$1&amp;3&amp;$C6</f>
        <v>BFQS3X</v>
      </c>
      <c r="I15" s="152" t="str">
        <f>$Q$1&amp;$C$1&amp;3&amp;$C7</f>
        <v>BFQS3Z</v>
      </c>
      <c r="J15" s="152" t="str">
        <f>$Q$1&amp;$C$1&amp;3&amp;$C8</f>
        <v>BFQS3F</v>
      </c>
      <c r="K15" s="152" t="str">
        <f>$Q$1&amp;$C$1&amp;3&amp;$C9</f>
        <v>BFQS3G</v>
      </c>
      <c r="L15" s="152" t="str">
        <f>$Q$1&amp;$C$1&amp;3&amp;$C10</f>
        <v>BFQS3H</v>
      </c>
      <c r="M15" s="152" t="str">
        <f>$Q$1&amp;$C$1&amp;3&amp;$C11</f>
        <v>BFQS30</v>
      </c>
      <c r="N15" s="152" t="str">
        <f>$Q$1&amp;$C$1&amp;3&amp;$C12</f>
        <v>BFQS30</v>
      </c>
      <c r="O15" s="152" t="str">
        <f>$Q$1&amp;$C$1&amp;3&amp;$C13</f>
        <v>BFQS30</v>
      </c>
      <c r="P15" s="153"/>
      <c r="Q15" s="158"/>
      <c r="R15" s="153"/>
      <c r="S15" s="153"/>
      <c r="T15" s="153"/>
      <c r="U15" s="153"/>
    </row>
    <row r="16" spans="1:42" x14ac:dyDescent="0.2">
      <c r="P16" s="153"/>
      <c r="Q16" s="158"/>
    </row>
    <row r="17" spans="20:29" x14ac:dyDescent="0.2">
      <c r="AB17" s="159"/>
      <c r="AC17" s="159"/>
    </row>
    <row r="18" spans="20:29" x14ac:dyDescent="0.2">
      <c r="AB18" s="159"/>
      <c r="AC18" s="159"/>
    </row>
    <row r="19" spans="20:29" x14ac:dyDescent="0.2">
      <c r="AB19" s="159"/>
      <c r="AC19" s="159"/>
    </row>
    <row r="20" spans="20:29" x14ac:dyDescent="0.2">
      <c r="U20" s="160"/>
      <c r="V20" s="160"/>
      <c r="AB20" s="159"/>
      <c r="AC20" s="159"/>
    </row>
    <row r="21" spans="20:29" x14ac:dyDescent="0.2">
      <c r="T21" s="159"/>
      <c r="U21" s="159"/>
      <c r="V21" s="159"/>
      <c r="X21" s="159"/>
      <c r="Y21" s="159"/>
      <c r="Z21" s="159"/>
      <c r="AB21" s="159"/>
      <c r="AC21" s="159"/>
    </row>
    <row r="22" spans="20:29" x14ac:dyDescent="0.2">
      <c r="T22" s="159"/>
      <c r="U22" s="159"/>
      <c r="V22" s="159"/>
      <c r="X22" s="159"/>
      <c r="Y22" s="159"/>
      <c r="Z22" s="159"/>
      <c r="AB22" s="159"/>
      <c r="AC22" s="159"/>
    </row>
    <row r="23" spans="20:29" x14ac:dyDescent="0.2">
      <c r="T23" s="159"/>
      <c r="U23" s="159"/>
      <c r="V23" s="159"/>
      <c r="X23" s="159"/>
      <c r="Y23" s="159"/>
      <c r="Z23" s="159"/>
      <c r="AB23" s="159"/>
      <c r="AC23" s="159"/>
    </row>
    <row r="24" spans="20:29" x14ac:dyDescent="0.2">
      <c r="T24" s="159"/>
      <c r="U24" s="159"/>
      <c r="V24" s="159"/>
      <c r="X24" s="159"/>
      <c r="Y24" s="159"/>
      <c r="Z24" s="159"/>
      <c r="AB24" s="159"/>
      <c r="AC24" s="159"/>
    </row>
    <row r="25" spans="20:29" x14ac:dyDescent="0.2">
      <c r="T25" s="159"/>
      <c r="U25" s="159"/>
      <c r="V25" s="159"/>
      <c r="X25" s="159"/>
      <c r="Y25" s="159"/>
      <c r="Z25" s="159"/>
    </row>
    <row r="26" spans="20:29" x14ac:dyDescent="0.2">
      <c r="T26" s="159"/>
      <c r="U26" s="159"/>
      <c r="V26" s="159"/>
      <c r="X26" s="159"/>
      <c r="Y26" s="159"/>
      <c r="Z26" s="159"/>
    </row>
    <row r="27" spans="20:29" x14ac:dyDescent="0.2">
      <c r="T27" s="159"/>
      <c r="U27" s="159"/>
      <c r="V27" s="159"/>
      <c r="X27" s="159"/>
      <c r="Y27" s="159"/>
      <c r="Z27" s="159"/>
    </row>
    <row r="28" spans="20:29" x14ac:dyDescent="0.2">
      <c r="T28" s="159"/>
      <c r="U28" s="159"/>
      <c r="V28" s="159"/>
      <c r="X28" s="159"/>
      <c r="Y28" s="159"/>
      <c r="Z28" s="159"/>
    </row>
    <row r="29" spans="20:29" x14ac:dyDescent="0.2">
      <c r="T29" s="159"/>
      <c r="U29" s="159"/>
      <c r="V29" s="159"/>
      <c r="X29" s="159"/>
      <c r="Y29" s="159"/>
      <c r="Z29" s="159"/>
    </row>
    <row r="30" spans="20:29" x14ac:dyDescent="0.2">
      <c r="T30" s="159"/>
      <c r="U30" s="159"/>
      <c r="V30" s="159"/>
      <c r="X30" s="159"/>
      <c r="Y30" s="159"/>
      <c r="Z30" s="159"/>
    </row>
    <row r="31" spans="20:29" x14ac:dyDescent="0.2">
      <c r="T31" s="159"/>
      <c r="U31" s="159"/>
      <c r="V31" s="159"/>
      <c r="X31" s="159"/>
      <c r="Y31" s="159"/>
      <c r="Z31" s="159"/>
    </row>
    <row r="32" spans="20:29" x14ac:dyDescent="0.2">
      <c r="T32" s="159"/>
      <c r="U32" s="159"/>
      <c r="V32" s="159"/>
      <c r="X32" s="159"/>
      <c r="Y32" s="159"/>
      <c r="Z32" s="159"/>
    </row>
    <row r="33" spans="14:26" x14ac:dyDescent="0.2">
      <c r="T33" s="159"/>
      <c r="U33" s="159"/>
      <c r="V33" s="159"/>
    </row>
    <row r="34" spans="14:26" x14ac:dyDescent="0.2">
      <c r="N34" s="161"/>
      <c r="R34" s="152" t="s">
        <v>4</v>
      </c>
      <c r="T34" s="159"/>
      <c r="U34" s="159"/>
      <c r="V34" s="159"/>
      <c r="X34" s="159"/>
      <c r="Y34" s="159"/>
      <c r="Z34" s="159"/>
    </row>
    <row r="35" spans="14:26" x14ac:dyDescent="0.2">
      <c r="N35" s="161"/>
      <c r="R35" s="152" t="e">
        <f ca="1">IF(_xll.CQGXLContractData(Q1&amp;"?", "Symbol")=_xll.CQGXLContractData(Q1&amp;"?1", "Symbol"),1,2)</f>
        <v>#NAME?</v>
      </c>
      <c r="S35" s="152" t="e">
        <f ca="1">_xll.CQGXLContractData(Q1&amp;"?1", "Symbol")</f>
        <v>#NAME?</v>
      </c>
      <c r="T35" s="159"/>
      <c r="U35" s="159"/>
      <c r="V35" s="159"/>
      <c r="X35" s="159"/>
      <c r="Y35" s="159"/>
      <c r="Z35" s="159"/>
    </row>
    <row r="36" spans="14:26" x14ac:dyDescent="0.2">
      <c r="R36" s="152" t="e">
        <f ca="1">R35+1</f>
        <v>#NAME?</v>
      </c>
      <c r="S36" s="152" t="e">
        <f ca="1">_xll.CQGXLContractData(Q1&amp;"?2","Symbol")</f>
        <v>#NAME?</v>
      </c>
      <c r="T36" s="159"/>
      <c r="U36" s="159"/>
      <c r="V36" s="159"/>
      <c r="X36" s="159"/>
      <c r="Y36" s="159"/>
      <c r="Z36" s="159"/>
    </row>
    <row r="37" spans="14:26" x14ac:dyDescent="0.2">
      <c r="R37" s="152" t="e">
        <f t="shared" ref="R37:R49" ca="1" si="13">R36+1</f>
        <v>#NAME?</v>
      </c>
      <c r="T37" s="159"/>
      <c r="U37" s="159"/>
      <c r="V37" s="159"/>
      <c r="X37" s="159"/>
      <c r="Y37" s="159"/>
      <c r="Z37" s="159"/>
    </row>
    <row r="38" spans="14:26" x14ac:dyDescent="0.2">
      <c r="R38" s="152" t="e">
        <f t="shared" ca="1" si="13"/>
        <v>#NAME?</v>
      </c>
      <c r="T38" s="159"/>
      <c r="U38" s="159"/>
      <c r="V38" s="159"/>
      <c r="X38" s="159"/>
      <c r="Y38" s="159"/>
      <c r="Z38" s="159"/>
    </row>
    <row r="39" spans="14:26" x14ac:dyDescent="0.2">
      <c r="R39" s="152" t="e">
        <f t="shared" ca="1" si="13"/>
        <v>#NAME?</v>
      </c>
      <c r="T39" s="159"/>
      <c r="U39" s="159"/>
      <c r="V39" s="159"/>
      <c r="X39" s="159"/>
      <c r="Y39" s="159"/>
      <c r="Z39" s="159"/>
    </row>
    <row r="40" spans="14:26" x14ac:dyDescent="0.2">
      <c r="R40" s="152" t="e">
        <f t="shared" ca="1" si="13"/>
        <v>#NAME?</v>
      </c>
      <c r="T40" s="159"/>
      <c r="U40" s="159"/>
      <c r="V40" s="159"/>
      <c r="X40" s="159"/>
      <c r="Y40" s="159"/>
      <c r="Z40" s="159"/>
    </row>
    <row r="41" spans="14:26" x14ac:dyDescent="0.2">
      <c r="R41" s="152" t="e">
        <f t="shared" ca="1" si="13"/>
        <v>#NAME?</v>
      </c>
      <c r="T41" s="159"/>
      <c r="U41" s="159"/>
      <c r="V41" s="159"/>
      <c r="X41" s="159"/>
      <c r="Y41" s="159"/>
      <c r="Z41" s="159"/>
    </row>
    <row r="42" spans="14:26" x14ac:dyDescent="0.2">
      <c r="R42" s="152" t="e">
        <f t="shared" ca="1" si="13"/>
        <v>#NAME?</v>
      </c>
      <c r="T42" s="159"/>
      <c r="U42" s="159"/>
      <c r="V42" s="159"/>
      <c r="X42" s="159"/>
      <c r="Y42" s="159"/>
      <c r="Z42" s="159"/>
    </row>
    <row r="43" spans="14:26" x14ac:dyDescent="0.2">
      <c r="R43" s="152" t="e">
        <f t="shared" ca="1" si="13"/>
        <v>#NAME?</v>
      </c>
      <c r="T43" s="159"/>
      <c r="U43" s="159"/>
      <c r="V43" s="159"/>
      <c r="X43" s="159"/>
      <c r="Y43" s="159"/>
      <c r="Z43" s="159"/>
    </row>
    <row r="44" spans="14:26" x14ac:dyDescent="0.2">
      <c r="R44" s="152" t="e">
        <f t="shared" ca="1" si="13"/>
        <v>#NAME?</v>
      </c>
    </row>
    <row r="45" spans="14:26" x14ac:dyDescent="0.2">
      <c r="R45" s="152" t="e">
        <f t="shared" ca="1" si="13"/>
        <v>#NAME?</v>
      </c>
    </row>
    <row r="46" spans="14:26" x14ac:dyDescent="0.2">
      <c r="R46" s="152" t="e">
        <f t="shared" ca="1" si="13"/>
        <v>#NAME?</v>
      </c>
      <c r="Z46" s="159"/>
    </row>
    <row r="47" spans="14:26" x14ac:dyDescent="0.2">
      <c r="R47" s="152" t="e">
        <f t="shared" ca="1" si="13"/>
        <v>#NAME?</v>
      </c>
    </row>
    <row r="48" spans="14:26" x14ac:dyDescent="0.2">
      <c r="R48" s="152" t="e">
        <f t="shared" ca="1" si="13"/>
        <v>#NAME?</v>
      </c>
    </row>
    <row r="49" spans="18:18" x14ac:dyDescent="0.2">
      <c r="R49" s="152" t="e">
        <f t="shared" ca="1" si="13"/>
        <v>#NAME?</v>
      </c>
    </row>
  </sheetData>
  <sheetProtection algorithmName="SHA-512" hashValue="dTSyoP7AQAedVTdK7kenTIZZNbluLes2ElLqFCmbvLXRlq93+v04qz13SV1dwa+dPll9pgQlG/k3dykrdPOFIQ==" saltValue="94Fzp/5tPSIRlQ3ykwbvp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MainDisplay</vt:lpstr>
      <vt:lpstr>NTQ</vt:lpstr>
      <vt:lpstr>BFQ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2018-05-07T14:09:55Z</dcterms:modified>
</cp:coreProperties>
</file>