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M8" i="1"/>
  <c r="O7" i="1"/>
  <c r="L4" i="1"/>
  <c r="L7" i="1"/>
  <c r="E4" i="1"/>
  <c r="L8" i="1"/>
  <c r="M4" i="1"/>
  <c r="D8" i="1"/>
  <c r="O8" i="1"/>
  <c r="M7" i="1"/>
  <c r="D7" i="1"/>
  <c r="E7" i="1"/>
  <c r="D4" i="1"/>
  <c r="L5" i="1"/>
  <c r="L9" i="1"/>
  <c r="M9" i="1"/>
  <c r="M6" i="1"/>
  <c r="E9" i="1"/>
  <c r="D6" i="1"/>
  <c r="E6" i="1"/>
  <c r="D5" i="1"/>
  <c r="M5" i="1"/>
  <c r="D9" i="1"/>
  <c r="O9" i="1"/>
  <c r="E5" i="1"/>
  <c r="O5" i="1"/>
  <c r="O6" i="1"/>
  <c r="L6" i="1"/>
  <c r="G9" i="1"/>
  <c r="O4" i="1"/>
  <c r="I5" i="1"/>
  <c r="J7" i="1"/>
  <c r="F6" i="1"/>
  <c r="J6" i="1"/>
  <c r="F5" i="1"/>
  <c r="J4" i="1"/>
  <c r="I8" i="1"/>
  <c r="G5" i="1"/>
  <c r="F4" i="1"/>
  <c r="G7" i="1"/>
  <c r="F7" i="1"/>
  <c r="J9" i="1"/>
  <c r="G6" i="1"/>
  <c r="I6" i="1"/>
  <c r="G8" i="1"/>
  <c r="F8" i="1"/>
  <c r="J8" i="1"/>
  <c r="I7" i="1"/>
  <c r="F9" i="1"/>
  <c r="J5" i="1"/>
  <c r="I4" i="1"/>
  <c r="G4" i="1"/>
  <c r="I9" i="1"/>
  <c r="B4" i="1"/>
  <c r="K9" i="1" l="1"/>
  <c r="K5" i="1"/>
  <c r="K8" i="1"/>
  <c r="K7" i="1"/>
  <c r="K6" i="1"/>
  <c r="K4" i="1"/>
  <c r="H9" i="1"/>
  <c r="H7" i="1"/>
  <c r="H4" i="1"/>
  <c r="H6" i="1"/>
  <c r="H5" i="1"/>
  <c r="H8" i="1"/>
  <c r="N4" i="1"/>
  <c r="N8" i="1"/>
  <c r="N5" i="1"/>
  <c r="N7" i="1"/>
  <c r="N9" i="1"/>
  <c r="N6" i="1"/>
</calcChain>
</file>

<file path=xl/sharedStrings.xml><?xml version="1.0" encoding="utf-8"?>
<sst xmlns="http://schemas.openxmlformats.org/spreadsheetml/2006/main" count="30" uniqueCount="25">
  <si>
    <t>Symbol</t>
  </si>
  <si>
    <t>EP</t>
  </si>
  <si>
    <t>Time of</t>
  </si>
  <si>
    <t>High</t>
  </si>
  <si>
    <t xml:space="preserve">Time of </t>
  </si>
  <si>
    <t>Low</t>
  </si>
  <si>
    <t>Primary</t>
  </si>
  <si>
    <t>Close</t>
  </si>
  <si>
    <t xml:space="preserve">Current </t>
  </si>
  <si>
    <t>Time</t>
  </si>
  <si>
    <t>Closing Alert</t>
  </si>
  <si>
    <t>Condition</t>
  </si>
  <si>
    <t>TYA</t>
  </si>
  <si>
    <t>CLE</t>
  </si>
  <si>
    <t>GCE</t>
  </si>
  <si>
    <t>DSX</t>
  </si>
  <si>
    <t>EU6</t>
  </si>
  <si>
    <t>Time Since</t>
  </si>
  <si>
    <t>Last</t>
  </si>
  <si>
    <t>Trade</t>
  </si>
  <si>
    <t>Net</t>
  </si>
  <si>
    <t>Change</t>
  </si>
  <si>
    <t>One-minute</t>
  </si>
  <si>
    <t>to Close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</si>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</sst>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:ss;@"/>
    <numFmt numFmtId="166" formatCode="0.00000000000"/>
    <numFmt numFmtId="167" formatCode="0.0000000"/>
    <numFmt numFmtId="168" formatCode="0.00000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shrinkToFit="1"/>
    </xf>
    <xf numFmtId="164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1" fontId="0" fillId="0" borderId="0" xfId="0" applyNumberFormat="1" applyAlignment="1">
      <alignment horizontal="center" shrinkToFit="1"/>
    </xf>
    <xf numFmtId="20" fontId="0" fillId="0" borderId="0" xfId="0" applyNumberFormat="1" applyAlignment="1">
      <alignment horizontal="center" shrinkToFit="1"/>
    </xf>
    <xf numFmtId="164" fontId="0" fillId="0" borderId="0" xfId="0" applyNumberFormat="1" applyFont="1" applyAlignment="1">
      <alignment horizontal="center" shrinkToFit="1"/>
    </xf>
    <xf numFmtId="165" fontId="0" fillId="0" borderId="0" xfId="0" applyNumberFormat="1" applyAlignment="1">
      <alignment horizontal="center" shrinkToFit="1"/>
    </xf>
    <xf numFmtId="166" fontId="0" fillId="0" borderId="0" xfId="0" applyNumberFormat="1" applyAlignment="1">
      <alignment horizontal="center" shrinkToFit="1"/>
    </xf>
    <xf numFmtId="22" fontId="0" fillId="0" borderId="0" xfId="0" applyNumberFormat="1" applyAlignment="1">
      <alignment horizontal="center" shrinkToFit="1"/>
    </xf>
    <xf numFmtId="167" fontId="0" fillId="0" borderId="0" xfId="0" applyNumberFormat="1" applyAlignment="1">
      <alignment horizontal="center" shrinkToFit="1"/>
    </xf>
    <xf numFmtId="168" fontId="0" fillId="0" borderId="0" xfId="0" applyNumberFormat="1" applyAlignment="1">
      <alignment horizontal="center" shrinkToFit="1"/>
    </xf>
    <xf numFmtId="164" fontId="0" fillId="0" borderId="0" xfId="0" applyNumberFormat="1" applyAlignment="1">
      <alignment horizontal="center" vertical="center" shrinkToFit="1"/>
    </xf>
    <xf numFmtId="164" fontId="0" fillId="0" borderId="0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shrinkToFit="1"/>
    </xf>
    <xf numFmtId="164" fontId="0" fillId="0" borderId="1" xfId="0" applyNumberFormat="1" applyBorder="1" applyAlignment="1">
      <alignment horizontal="center" shrinkToFit="1"/>
    </xf>
    <xf numFmtId="164" fontId="0" fillId="0" borderId="1" xfId="0" applyNumberFormat="1" applyBorder="1" applyAlignment="1">
      <alignment horizontal="center" vertical="center" shrinkToFit="1"/>
    </xf>
  </cellXfs>
  <cellStyles count="1"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1310.9</v>
        <stp/>
        <stp>ContractData</stp>
        <stp>GCE</stp>
        <stp>LastTrade</stp>
        <stp/>
        <stp>T</stp>
        <tr r="D6" s="1"/>
      </tp>
      <tp>
        <v>0.58333333333333337</v>
        <stp/>
        <stp>ContractData</stp>
        <stp>TYA</stp>
        <stp>PrimarySessionCloseTime</stp>
        <tr r="M7" s="1"/>
        <tr r="L7" s="1"/>
      </tp>
      <tp>
        <v>63.74</v>
        <stp/>
        <stp>ContractData</stp>
        <stp>CLE</stp>
        <stp>LastTrade</stp>
        <stp/>
        <stp>T</stp>
        <tr r="D5" s="1"/>
      </tp>
      <tp>
        <v>3330</v>
        <stp/>
        <stp>ContractData</stp>
        <stp>DSX</stp>
        <stp>LastTrade</stp>
        <stp/>
        <stp>T</stp>
        <tr r="D9" s="1"/>
      </tp>
      <tp>
        <v>0.5625</v>
        <stp/>
        <stp>ContractData</stp>
        <stp>CLE</stp>
        <stp>PrimarySessionCloseTime</stp>
        <tr r="M5" s="1"/>
        <tr r="L5" s="1"/>
      </tp>
      <tp>
        <v>0.66666666666666663</v>
        <stp/>
        <stp>ContractData</stp>
        <stp>EU6</stp>
        <stp>PrimarySessionCloseTime</stp>
        <tr r="L8" s="1"/>
        <tr r="M8" s="1"/>
      </tp>
      <tp>
        <v>0.66666666666666663</v>
        <stp/>
        <stp>ContractData</stp>
        <stp>DSX</stp>
        <stp>PrimarySessionCloseTime</stp>
        <tr r="M9" s="1"/>
        <tr r="L9" s="1"/>
      </tp>
      <tp>
        <v>0.52083333333333337</v>
        <stp/>
        <stp>ContractData</stp>
        <stp>GCE</stp>
        <stp>PrimarySessionCloseTime</stp>
        <tr r="L6" s="1"/>
        <tr r="M6" s="1"/>
      </tp>
      <tp>
        <v>1.2327000000000001</v>
        <stp/>
        <stp>ContractData</stp>
        <stp>EU6</stp>
        <stp>LastTrade</stp>
        <stp/>
        <stp>T</stp>
        <tr r="D8" s="1"/>
      </tp>
      <tp>
        <v>119.96875</v>
        <stp/>
        <stp>ContractData</stp>
        <stp>TYA</stp>
        <stp>LastTrade</stp>
        <stp/>
        <stp>T</stp>
        <tr r="D7" s="1"/>
      </tp>
      <tp>
        <v>0.70972222222222225</v>
        <stp/>
        <stp>ContractData</stp>
        <stp>CLE</stp>
        <stp>LOwTime</stp>
        <stp/>
        <stp>T</stp>
        <tr r="J5" s="1"/>
      </tp>
      <tp>
        <v>0.19722222222222222</v>
        <stp/>
        <stp>ContractData</stp>
        <stp>DSX</stp>
        <stp>LOwTime</stp>
        <stp/>
        <stp>T</stp>
        <tr r="J9" s="1"/>
      </tp>
      <tp t="s">
        <v/>
        <stp/>
        <stp>ContractData</stp>
        <stp>EU6</stp>
        <stp>LOwTime</stp>
        <stp/>
        <stp>T</stp>
        <tr r="J8" s="1"/>
      </tp>
      <tp>
        <v>0.39027777777777778</v>
        <stp/>
        <stp>ContractData</stp>
        <stp>GCE</stp>
        <stp>LOwTime</stp>
        <stp/>
        <stp>T</stp>
        <tr r="J6" s="1"/>
      </tp>
      <tp>
        <v>0.65486111111111112</v>
        <stp/>
        <stp>ContractData</stp>
        <stp>TYA</stp>
        <stp>LOwTime</stp>
        <stp/>
        <stp>T</stp>
        <tr r="J7" s="1"/>
      </tp>
      <tp>
        <v>0.80208333333333337</v>
        <stp/>
        <stp>ContractData</stp>
        <stp>TYA</stp>
        <stp>HIghTime</stp>
        <stp/>
        <stp>T</stp>
        <tr r="G7" s="1"/>
      </tp>
      <tp t="s">
        <v>10yr US Treasury Notes (Globex), Jun 18</v>
        <stp/>
        <stp>ContractData</stp>
        <stp>TYA</stp>
        <stp>LongDescription</stp>
        <tr r="O7" s="1"/>
      </tp>
      <tp>
        <v>0.54166666666666663</v>
        <stp/>
        <stp>ContractData</stp>
        <stp>EP</stp>
        <stp>LOwTime</stp>
        <stp/>
        <stp>T</stp>
        <tr r="J4" s="1"/>
      </tp>
      <tp>
        <v>1</v>
        <stp/>
        <stp>ContractData</stp>
        <stp>EP</stp>
        <stp>NetLastTrade</stp>
        <stp/>
        <stp>T</stp>
        <tr r="E4" s="1"/>
      </tp>
      <tp>
        <v>0.46666666666666667</v>
        <stp/>
        <stp>ContractData</stp>
        <stp>CLE</stp>
        <stp>HIghTime</stp>
        <stp/>
        <stp>T</stp>
        <tr r="G5" s="1"/>
      </tp>
      <tp>
        <v>0.60347222222222219</v>
        <stp/>
        <stp>ContractData</stp>
        <stp>DSX</stp>
        <stp>HIghTime</stp>
        <stp/>
        <stp>T</stp>
        <tr r="G9" s="1"/>
      </tp>
      <tp t="s">
        <v/>
        <stp/>
        <stp>ContractData</stp>
        <stp>EU6</stp>
        <stp>HIghTime</stp>
        <stp/>
        <stp>T</stp>
        <tr r="G8" s="1"/>
      </tp>
      <tp>
        <v>0.77638888888888891</v>
        <stp/>
        <stp>ContractData</stp>
        <stp>GCE</stp>
        <stp>HIghTime</stp>
        <stp/>
        <stp>T</stp>
        <tr r="G6" s="1"/>
      </tp>
      <tp t="s">
        <v>Gold (Globex), Apr 18</v>
        <stp/>
        <stp>ContractData</stp>
        <stp>GCE</stp>
        <stp>LongDescription</stp>
        <tr r="O6" s="1"/>
      </tp>
      <tp t="s">
        <v>Euro FX (Globex), Jun 18</v>
        <stp/>
        <stp>ContractData</stp>
        <stp>EU6</stp>
        <stp>LongDescription</stp>
        <tr r="O8" s="1"/>
      </tp>
      <tp>
        <v>2723.75</v>
        <stp/>
        <stp>ContractData</stp>
        <stp>EP</stp>
        <stp>LastTrade</stp>
        <stp/>
        <stp>T</stp>
        <tr r="D4" s="1"/>
      </tp>
      <tp>
        <v>2729</v>
        <stp/>
        <stp>ContractData</stp>
        <stp>EP</stp>
        <stp>HIgh</stp>
        <stp/>
        <stp>T</stp>
        <tr r="F4" s="1"/>
      </tp>
      <tp t="s">
        <v>Euro STOXX 50, Jun 18</v>
        <stp/>
        <stp>ContractData</stp>
        <stp>DSX</stp>
        <stp>LongDescription</stp>
        <tr r="O9" s="1"/>
      </tp>
      <tp t="s">
        <v>Crude Light (Globex), May 18</v>
        <stp/>
        <stp>ContractData</stp>
        <stp>CLE</stp>
        <stp>LongDescription</stp>
        <tr r="O5" s="1"/>
      </tp>
      <tp>
        <v>0.63541666666666663</v>
        <stp/>
        <stp>ContractData</stp>
        <stp>EP</stp>
        <stp>PrimarySessionCloseTime</stp>
        <tr r="M4" s="1"/>
        <tr r="L4" s="1"/>
      </tp>
      <tp>
        <v>43179.684942129628</v>
        <stp/>
        <stp>SystemInfo</stp>
        <stp>Linetime</stp>
        <tr r="B4" s="1"/>
      </tp>
      <tp>
        <v>3332</v>
        <stp/>
        <stp>ContractData</stp>
        <stp>DSX</stp>
        <stp>HIgh</stp>
        <stp/>
        <stp>T</stp>
        <tr r="F9" s="1"/>
      </tp>
      <tp t="s">
        <v>E-Mini S&amp;P 500, Jun 18</v>
        <stp/>
        <stp>ContractData</stp>
        <stp>EP</stp>
        <stp>LongDescription</stp>
        <tr r="O4" s="1"/>
      </tp>
      <tp t="s">
        <v/>
        <stp/>
        <stp>ContractData</stp>
        <stp>EU6</stp>
        <stp>HIgh</stp>
        <stp/>
        <stp>T</stp>
        <tr r="F8" s="1"/>
      </tp>
      <tp>
        <v>1318.1000000000001</v>
        <stp/>
        <stp>ContractData</stp>
        <stp>GCE</stp>
        <stp>HIgh</stp>
        <stp/>
        <stp>T</stp>
        <tr r="F6" s="1"/>
      </tp>
      <tp>
        <v>-0.421875</v>
        <stp/>
        <stp>ContractData</stp>
        <stp>TYA</stp>
        <stp>NetLastTrade</stp>
        <stp/>
        <stp>T</stp>
        <tr r="E7" s="1"/>
      </tp>
      <tp>
        <v>63.980000000000004</v>
        <stp/>
        <stp>ContractData</stp>
        <stp>CLE</stp>
        <stp>HIgh</stp>
        <stp/>
        <stp>T</stp>
        <tr r="F5" s="1"/>
      </tp>
      <tp>
        <v>0.27847222222222223</v>
        <stp/>
        <stp>ContractData</stp>
        <stp>EP</stp>
        <stp>HIghTime</stp>
        <stp/>
        <stp>T</stp>
        <tr r="G4" s="1"/>
      </tp>
      <tp>
        <v>120.34375</v>
        <stp/>
        <stp>ContractData</stp>
        <stp>TYA</stp>
        <stp>HIgh</stp>
        <stp/>
        <stp>T</stp>
        <tr r="F7" s="1"/>
      </tp>
      <tp>
        <v>62.13</v>
        <stp/>
        <stp>ContractData</stp>
        <stp>CLE</stp>
        <stp>Low</stp>
        <stp/>
        <stp>T</stp>
        <tr r="I5" s="1"/>
      </tp>
      <tp t="s">
        <v/>
        <stp/>
        <stp>ContractData</stp>
        <stp>EU6</stp>
        <stp>Low</stp>
        <stp/>
        <stp>T</stp>
        <tr r="I8" s="1"/>
      </tp>
      <tp>
        <v>3294</v>
        <stp/>
        <stp>ContractData</stp>
        <stp>DSX</stp>
        <stp>Low</stp>
        <stp/>
        <stp>T</stp>
        <tr r="I9" s="1"/>
      </tp>
      <tp>
        <v>1306.6000000000001</v>
        <stp/>
        <stp>ContractData</stp>
        <stp>GCE</stp>
        <stp>Low</stp>
        <stp/>
        <stp>T</stp>
        <tr r="I6" s="1"/>
      </tp>
      <tp>
        <v>119.9375</v>
        <stp/>
        <stp>ContractData</stp>
        <stp>TYA</stp>
        <stp>Low</stp>
        <stp/>
        <stp>T</stp>
        <tr r="I7" s="1"/>
      </tp>
      <tp>
        <v>1.6099999999999994</v>
        <stp/>
        <stp>ContractData</stp>
        <stp>CLE</stp>
        <stp>NetLastTrade</stp>
        <stp/>
        <stp>T</stp>
        <tr r="E5" s="1"/>
      </tp>
      <tp>
        <v>-1.1649999999999938E-2</v>
        <stp/>
        <stp>ContractData</stp>
        <stp>EU6</stp>
        <stp>NetLastTrade</stp>
        <stp/>
        <stp>T</stp>
        <tr r="E8" s="1"/>
      </tp>
      <tp>
        <v>27</v>
        <stp/>
        <stp>ContractData</stp>
        <stp>DSX</stp>
        <stp>NetLastTrade</stp>
        <stp/>
        <stp>T</stp>
        <tr r="E9" s="1"/>
      </tp>
      <tp>
        <v>-6.9000000000000909</v>
        <stp/>
        <stp>ContractData</stp>
        <stp>GCE</stp>
        <stp>NetLastTrade</stp>
        <stp/>
        <stp>T</stp>
        <tr r="E6" s="1"/>
      </tp>
      <tp>
        <v>2712.75</v>
        <stp/>
        <stp>ContractData</stp>
        <stp>EP</stp>
        <stp>Low</stp>
        <stp/>
        <stp>T</stp>
        <tr r="I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tabSelected="1" workbookViewId="0">
      <selection activeCell="F14" sqref="F14"/>
    </sheetView>
  </sheetViews>
  <sheetFormatPr defaultRowHeight="16.5" x14ac:dyDescent="0.3"/>
  <cols>
    <col min="1" max="1" width="9" style="1"/>
    <col min="2" max="2" width="12.625" style="1" customWidth="1"/>
    <col min="3" max="3" width="10.5" style="1" customWidth="1"/>
    <col min="4" max="5" width="15.625" style="1" customWidth="1"/>
    <col min="6" max="6" width="12.625" style="1" customWidth="1"/>
    <col min="7" max="12" width="12.625" style="2" customWidth="1"/>
    <col min="13" max="14" width="12.625" style="1" customWidth="1"/>
    <col min="15" max="15" width="43.5" style="1" customWidth="1"/>
    <col min="16" max="16" width="9" style="1" customWidth="1"/>
    <col min="17" max="16384" width="9" style="1"/>
  </cols>
  <sheetData>
    <row r="2" spans="2:16" x14ac:dyDescent="0.3">
      <c r="B2" s="14" t="s">
        <v>8</v>
      </c>
      <c r="C2" s="15" t="s">
        <v>0</v>
      </c>
      <c r="D2" s="14" t="s">
        <v>18</v>
      </c>
      <c r="E2" s="14" t="s">
        <v>20</v>
      </c>
      <c r="F2" s="16" t="s">
        <v>3</v>
      </c>
      <c r="G2" s="17" t="s">
        <v>2</v>
      </c>
      <c r="H2" s="17" t="s">
        <v>17</v>
      </c>
      <c r="I2" s="18" t="s">
        <v>5</v>
      </c>
      <c r="J2" s="17" t="s">
        <v>4</v>
      </c>
      <c r="K2" s="17" t="s">
        <v>17</v>
      </c>
      <c r="L2" s="17" t="s">
        <v>6</v>
      </c>
      <c r="M2" s="17" t="s">
        <v>22</v>
      </c>
      <c r="N2" s="17" t="s">
        <v>10</v>
      </c>
      <c r="O2" s="15" t="s">
        <v>24</v>
      </c>
    </row>
    <row r="3" spans="2:16" x14ac:dyDescent="0.3">
      <c r="B3" s="14" t="s">
        <v>9</v>
      </c>
      <c r="C3" s="15"/>
      <c r="D3" s="14" t="s">
        <v>19</v>
      </c>
      <c r="E3" s="14" t="s">
        <v>21</v>
      </c>
      <c r="F3" s="16"/>
      <c r="G3" s="17" t="s">
        <v>3</v>
      </c>
      <c r="H3" s="17" t="s">
        <v>3</v>
      </c>
      <c r="I3" s="15"/>
      <c r="J3" s="17" t="s">
        <v>5</v>
      </c>
      <c r="K3" s="17" t="s">
        <v>5</v>
      </c>
      <c r="L3" s="17" t="s">
        <v>7</v>
      </c>
      <c r="M3" s="17" t="s">
        <v>23</v>
      </c>
      <c r="N3" s="17" t="s">
        <v>11</v>
      </c>
      <c r="O3" s="15"/>
    </row>
    <row r="4" spans="2:16" x14ac:dyDescent="0.3">
      <c r="B4" s="13">
        <f>MOD(RTD("cqg.rtd",,"SystemInfo","Linetime"),1)</f>
        <v>0.68494212962832535</v>
      </c>
      <c r="C4" s="1" t="s">
        <v>1</v>
      </c>
      <c r="D4" s="3">
        <f>RTD("cqg.rtd", ,"ContractData",C4, "LastTrade",, "T")</f>
        <v>2723.75</v>
      </c>
      <c r="E4" s="3">
        <f>RTD("cqg.rtd", ,"ContractData",C4, "NetLastTrade",, "T")</f>
        <v>1</v>
      </c>
      <c r="F4" s="3">
        <f>RTD("cqg.rtd", ,"ContractData",C4, "HIgh",, "T")</f>
        <v>2729</v>
      </c>
      <c r="G4" s="2">
        <f>RTD("cqg.rtd", ,"ContractData",C4, "HIghTime",, "T")</f>
        <v>0.27847222222222223</v>
      </c>
      <c r="H4" s="7">
        <f t="shared" ref="H4:H7" si="0">IFERROR(($B$4+1)-G4,"")</f>
        <v>1.4064699074061031</v>
      </c>
      <c r="I4" s="3">
        <f>RTD("cqg.rtd", ,"ContractData",C4, "Low",, "T")</f>
        <v>2712.75</v>
      </c>
      <c r="J4" s="2">
        <f>RTD("cqg.rtd", ,"ContractData",C4, "LOwTime",, "T")</f>
        <v>0.54166666666666663</v>
      </c>
      <c r="K4" s="7">
        <f>IFERROR(($B$4+1)-J4,"")</f>
        <v>1.1432754629616588</v>
      </c>
      <c r="L4" s="2">
        <f>RTD("cqg.rtd", , "ContractData",C4,"PrimarySessionCloseTime")</f>
        <v>0.63541666666666663</v>
      </c>
      <c r="M4" s="2">
        <f>RTD("cqg.rtd", , "ContractData",C4,"PrimarySessionCloseTime")-TIME(0,1,0)</f>
        <v>0.63472222222222219</v>
      </c>
      <c r="N4" s="4">
        <f>IF(AND($B$4&gt;=M4,$B$4&lt;=L4),1,0)</f>
        <v>0</v>
      </c>
      <c r="O4" s="1" t="str">
        <f>RTD("cqg.rtd", , "ContractData",C4,"LongDescription")</f>
        <v>E-Mini S&amp;P 500, Jun 18</v>
      </c>
    </row>
    <row r="5" spans="2:16" x14ac:dyDescent="0.3">
      <c r="B5" s="12"/>
      <c r="C5" s="1" t="s">
        <v>13</v>
      </c>
      <c r="D5" s="1">
        <f>RTD("cqg.rtd", ,"ContractData",C5, "LastTrade",, "T")</f>
        <v>63.74</v>
      </c>
      <c r="E5" s="3">
        <f>RTD("cqg.rtd", ,"ContractData",C5, "NetLastTrade",, "T")</f>
        <v>1.6099999999999994</v>
      </c>
      <c r="F5" s="1">
        <f>RTD("cqg.rtd", ,"ContractData",C5, "HIgh",, "T")</f>
        <v>63.980000000000004</v>
      </c>
      <c r="G5" s="2">
        <f>RTD("cqg.rtd", ,"ContractData",C5, "HIghTime",, "T")</f>
        <v>0.46666666666666667</v>
      </c>
      <c r="H5" s="7">
        <f t="shared" si="0"/>
        <v>1.2182754629616586</v>
      </c>
      <c r="I5" s="3">
        <f>RTD("cqg.rtd", ,"ContractData",C5, "Low",, "T")</f>
        <v>62.13</v>
      </c>
      <c r="J5" s="2">
        <f>RTD("cqg.rtd", ,"ContractData",C5, "LOwTime",, "T")</f>
        <v>0.70972222222222225</v>
      </c>
      <c r="K5" s="7">
        <f t="shared" ref="K5:K9" si="1">IFERROR(($B$4+1)-J5,"")</f>
        <v>0.97521990740610309</v>
      </c>
      <c r="L5" s="2">
        <f>RTD("cqg.rtd", , "ContractData",C5,"PrimarySessionCloseTime")</f>
        <v>0.5625</v>
      </c>
      <c r="M5" s="2">
        <f>RTD("cqg.rtd", , "ContractData",C5,"PrimarySessionCloseTime")-TIME(0,1,0)</f>
        <v>0.56180555555555556</v>
      </c>
      <c r="N5" s="4">
        <f t="shared" ref="N5:N8" si="2">IF(AND($B$4&gt;=M5,$B$4&lt;=L5),1,0)</f>
        <v>0</v>
      </c>
      <c r="O5" s="1" t="str">
        <f>RTD("cqg.rtd", , "ContractData",C5,"LongDescription")</f>
        <v>Crude Light (Globex), May 18</v>
      </c>
    </row>
    <row r="6" spans="2:16" x14ac:dyDescent="0.3">
      <c r="C6" s="1" t="s">
        <v>14</v>
      </c>
      <c r="D6" s="1">
        <f>RTD("cqg.rtd", ,"ContractData",C6, "LastTrade",, "T")</f>
        <v>1310.9</v>
      </c>
      <c r="E6" s="3">
        <f>RTD("cqg.rtd", ,"ContractData",C6, "NetLastTrade",, "T")</f>
        <v>-6.9000000000000909</v>
      </c>
      <c r="F6" s="1">
        <f>RTD("cqg.rtd", ,"ContractData",C6, "HIgh",, "T")</f>
        <v>1318.1000000000001</v>
      </c>
      <c r="G6" s="2">
        <f>RTD("cqg.rtd", ,"ContractData",C6, "HIghTime",, "T")</f>
        <v>0.77638888888888891</v>
      </c>
      <c r="H6" s="7">
        <f t="shared" si="0"/>
        <v>0.90855324073943644</v>
      </c>
      <c r="I6" s="3">
        <f>RTD("cqg.rtd", ,"ContractData",C6, "Low",, "T")</f>
        <v>1306.6000000000001</v>
      </c>
      <c r="J6" s="2">
        <f>RTD("cqg.rtd", ,"ContractData",C6, "LOwTime",, "T")</f>
        <v>0.39027777777777778</v>
      </c>
      <c r="K6" s="7">
        <f t="shared" si="1"/>
        <v>1.2946643518505476</v>
      </c>
      <c r="L6" s="2">
        <f>RTD("cqg.rtd", , "ContractData",C6,"PrimarySessionCloseTime")</f>
        <v>0.52083333333333337</v>
      </c>
      <c r="M6" s="2">
        <f>RTD("cqg.rtd", , "ContractData",C6,"PrimarySessionCloseTime")-TIME(0,1,0)</f>
        <v>0.52013888888888893</v>
      </c>
      <c r="N6" s="4">
        <f t="shared" si="2"/>
        <v>0</v>
      </c>
      <c r="O6" s="1" t="str">
        <f>RTD("cqg.rtd", , "ContractData",C6,"LongDescription")</f>
        <v>Gold (Globex), Apr 18</v>
      </c>
    </row>
    <row r="7" spans="2:16" x14ac:dyDescent="0.3">
      <c r="C7" s="1" t="s">
        <v>12</v>
      </c>
      <c r="D7" s="1">
        <f>RTD("cqg.rtd", ,"ContractData",C7, "LastTrade",, "T")</f>
        <v>119.96875</v>
      </c>
      <c r="E7" s="1">
        <f>RTD("cqg.rtd", ,"ContractData",C7, "NetLastTrade",, "T")</f>
        <v>-0.421875</v>
      </c>
      <c r="F7" s="1">
        <f>RTD("cqg.rtd", ,"ContractData",C7, "HIgh",, "T")</f>
        <v>120.34375</v>
      </c>
      <c r="G7" s="2">
        <f>RTD("cqg.rtd", ,"ContractData",C7, "HIghTime",, "T")</f>
        <v>0.80208333333333337</v>
      </c>
      <c r="H7" s="7">
        <f t="shared" si="0"/>
        <v>0.88285879629499198</v>
      </c>
      <c r="I7" s="3">
        <f>RTD("cqg.rtd", ,"ContractData",C7, "Low",, "T")</f>
        <v>119.9375</v>
      </c>
      <c r="J7" s="2">
        <f>RTD("cqg.rtd", ,"ContractData",C7, "LOwTime",, "T")</f>
        <v>0.65486111111111112</v>
      </c>
      <c r="K7" s="7">
        <f t="shared" si="1"/>
        <v>1.0300810185172142</v>
      </c>
      <c r="L7" s="2">
        <f>RTD("cqg.rtd", , "ContractData",C7,"PrimarySessionCloseTime")</f>
        <v>0.58333333333333337</v>
      </c>
      <c r="M7" s="2">
        <f>RTD("cqg.rtd", , "ContractData",C7,"PrimarySessionCloseTime")-TIME(0,1,0)</f>
        <v>0.58263888888888893</v>
      </c>
      <c r="N7" s="4">
        <f t="shared" si="2"/>
        <v>0</v>
      </c>
      <c r="O7" s="1" t="str">
        <f>RTD("cqg.rtd", , "ContractData",C7,"LongDescription")</f>
        <v>10yr US Treasury Notes (Globex), Jun 18</v>
      </c>
      <c r="P7" s="5"/>
    </row>
    <row r="8" spans="2:16" x14ac:dyDescent="0.3">
      <c r="C8" s="1" t="s">
        <v>16</v>
      </c>
      <c r="D8" s="11">
        <f>RTD("cqg.rtd", ,"ContractData",C8, "LastTrade",, "T")</f>
        <v>1.2327000000000001</v>
      </c>
      <c r="E8" s="11">
        <f>RTD("cqg.rtd", ,"ContractData",C8, "NetLastTrade",, "T")</f>
        <v>-1.1649999999999938E-2</v>
      </c>
      <c r="F8" s="1" t="str">
        <f>RTD("cqg.rtd", ,"ContractData",C8, "HIgh",, "T")</f>
        <v/>
      </c>
      <c r="G8" s="2" t="str">
        <f>RTD("cqg.rtd", ,"ContractData",C8, "HIghTime",, "T")</f>
        <v/>
      </c>
      <c r="H8" s="7" t="str">
        <f>IFERROR(($B$4+1)-G8,"")</f>
        <v/>
      </c>
      <c r="I8" s="3" t="str">
        <f>RTD("cqg.rtd", ,"ContractData",C8, "Low",, "T")</f>
        <v/>
      </c>
      <c r="J8" s="2" t="str">
        <f>RTD("cqg.rtd", ,"ContractData",C8, "LOwTime",, "T")</f>
        <v/>
      </c>
      <c r="K8" s="7" t="str">
        <f t="shared" si="1"/>
        <v/>
      </c>
      <c r="L8" s="2">
        <f>RTD("cqg.rtd", , "ContractData",C8,"PrimarySessionCloseTime")</f>
        <v>0.66666666666666663</v>
      </c>
      <c r="M8" s="2">
        <f>RTD("cqg.rtd", , "ContractData",C8,"PrimarySessionCloseTime")-TIME(0,1,0)</f>
        <v>0.66597222222222219</v>
      </c>
      <c r="N8" s="4">
        <f t="shared" si="2"/>
        <v>0</v>
      </c>
      <c r="O8" s="1" t="str">
        <f>RTD("cqg.rtd", , "ContractData",C8,"LongDescription")</f>
        <v>Euro FX (Globex), Jun 18</v>
      </c>
    </row>
    <row r="9" spans="2:16" x14ac:dyDescent="0.3">
      <c r="C9" s="1" t="s">
        <v>15</v>
      </c>
      <c r="D9" s="1">
        <f>RTD("cqg.rtd", ,"ContractData",C9, "LastTrade",, "T")</f>
        <v>3330</v>
      </c>
      <c r="E9" s="1">
        <f>RTD("cqg.rtd", ,"ContractData",C9, "NetLastTrade",, "T")</f>
        <v>27</v>
      </c>
      <c r="F9" s="1">
        <f>RTD("cqg.rtd", ,"ContractData",C9, "HIgh",, "T")</f>
        <v>3332</v>
      </c>
      <c r="G9" s="2">
        <f>RTD("cqg.rtd", ,"ContractData",C9, "HIghTime",, "T")</f>
        <v>0.60347222222222219</v>
      </c>
      <c r="H9" s="7">
        <f>IFERROR(($B$4+1)-G9,"")</f>
        <v>1.0814699074061032</v>
      </c>
      <c r="I9" s="3">
        <f>RTD("cqg.rtd", ,"ContractData",C9, "Low",, "T")</f>
        <v>3294</v>
      </c>
      <c r="J9" s="2">
        <f>RTD("cqg.rtd", ,"ContractData",C9, "LOwTime",, "T")</f>
        <v>0.19722222222222222</v>
      </c>
      <c r="K9" s="7">
        <f t="shared" si="1"/>
        <v>1.4877199074061032</v>
      </c>
      <c r="L9" s="2">
        <f>RTD("cqg.rtd", , "ContractData",C9,"PrimarySessionCloseTime")</f>
        <v>0.66666666666666663</v>
      </c>
      <c r="M9" s="2">
        <f>RTD("cqg.rtd", , "ContractData",C9,"PrimarySessionCloseTime")-TIME(0,1,0)</f>
        <v>0.66597222222222219</v>
      </c>
      <c r="N9" s="4">
        <f>IF(AND($B$4&gt;=M9,$B$4&lt;=L9),1,0)</f>
        <v>0</v>
      </c>
      <c r="O9" s="1" t="str">
        <f>RTD("cqg.rtd", , "ContractData",C9,"LongDescription")</f>
        <v>Euro STOXX 50, Jun 18</v>
      </c>
    </row>
    <row r="10" spans="2:16" x14ac:dyDescent="0.3">
      <c r="N10" s="2"/>
      <c r="P10" s="6"/>
    </row>
    <row r="11" spans="2:16" x14ac:dyDescent="0.3">
      <c r="D11" s="2"/>
      <c r="E11" s="2"/>
      <c r="F11" s="2"/>
      <c r="N11" s="2"/>
      <c r="O11" s="7"/>
      <c r="P11" s="2"/>
    </row>
    <row r="12" spans="2:16" x14ac:dyDescent="0.3">
      <c r="D12" s="2"/>
      <c r="E12" s="2"/>
      <c r="F12" s="2"/>
      <c r="N12" s="2"/>
      <c r="O12" s="7"/>
    </row>
    <row r="13" spans="2:16" x14ac:dyDescent="0.3">
      <c r="D13" s="2"/>
      <c r="E13" s="2"/>
      <c r="F13" s="2"/>
      <c r="N13" s="2"/>
      <c r="P13" s="2"/>
    </row>
    <row r="14" spans="2:16" x14ac:dyDescent="0.3">
      <c r="D14" s="2"/>
      <c r="E14" s="2"/>
      <c r="F14" s="2"/>
      <c r="N14" s="2"/>
      <c r="O14" s="8"/>
    </row>
    <row r="15" spans="2:16" x14ac:dyDescent="0.3">
      <c r="D15" s="2"/>
      <c r="E15" s="2"/>
      <c r="F15" s="2"/>
      <c r="N15" s="2"/>
      <c r="O15" s="9"/>
    </row>
    <row r="16" spans="2:16" x14ac:dyDescent="0.3">
      <c r="D16" s="2"/>
      <c r="E16" s="2"/>
      <c r="F16" s="2"/>
      <c r="N16" s="2"/>
    </row>
    <row r="17" spans="4:15" x14ac:dyDescent="0.3">
      <c r="D17" s="2"/>
      <c r="E17" s="2"/>
      <c r="F17" s="2"/>
      <c r="N17" s="2"/>
      <c r="O17" s="9"/>
    </row>
    <row r="18" spans="4:15" x14ac:dyDescent="0.3">
      <c r="N18" s="2"/>
    </row>
    <row r="19" spans="4:15" x14ac:dyDescent="0.3">
      <c r="N19" s="2"/>
    </row>
    <row r="20" spans="4:15" x14ac:dyDescent="0.3">
      <c r="N20" s="2"/>
    </row>
    <row r="21" spans="4:15" x14ac:dyDescent="0.3">
      <c r="N21" s="2"/>
    </row>
    <row r="22" spans="4:15" x14ac:dyDescent="0.3">
      <c r="O22" s="10"/>
    </row>
  </sheetData>
  <mergeCells count="5">
    <mergeCell ref="O2:O3"/>
    <mergeCell ref="B4:B5"/>
    <mergeCell ref="C2:C3"/>
    <mergeCell ref="F2:F3"/>
    <mergeCell ref="I2:I3"/>
  </mergeCells>
  <conditionalFormatting sqref="O4">
    <cfRule type="expression" dxfId="5" priority="7">
      <formula>N4=1</formula>
    </cfRule>
  </conditionalFormatting>
  <conditionalFormatting sqref="O5">
    <cfRule type="expression" dxfId="4" priority="5">
      <formula>N5=1</formula>
    </cfRule>
  </conditionalFormatting>
  <conditionalFormatting sqref="O6">
    <cfRule type="expression" dxfId="3" priority="4">
      <formula>N6=1</formula>
    </cfRule>
  </conditionalFormatting>
  <conditionalFormatting sqref="O7">
    <cfRule type="expression" dxfId="2" priority="3">
      <formula>N7=1</formula>
    </cfRule>
  </conditionalFormatting>
  <conditionalFormatting sqref="O8">
    <cfRule type="expression" dxfId="1" priority="2">
      <formula>N8=1</formula>
    </cfRule>
  </conditionalFormatting>
  <conditionalFormatting sqref="O9">
    <cfRule type="expression" dxfId="0" priority="1">
      <formula>N9=1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2018-03-19T19:00:52Z</dcterms:created>
  <dcterms:modified xsi:type="dcterms:W3CDTF">2018-03-20T21:26:20Z</dcterms:modified>
</cp:coreProperties>
</file>