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HorizontalScroll="0" showVerticalScroll="0" showSheetTabs="0" xWindow="480" yWindow="480" windowWidth="18240" windowHeight="11910"/>
  </bookViews>
  <sheets>
    <sheet name="Sheet1" sheetId="1" r:id="rId1"/>
    <sheet name="Sheet2" sheetId="2" state="hidden" r:id="rId2"/>
  </sheets>
  <calcPr calcId="162913"/>
</workbook>
</file>

<file path=xl/calcChain.xml><?xml version="1.0" encoding="utf-8"?>
<calcChain xmlns="http://schemas.openxmlformats.org/spreadsheetml/2006/main">
  <c r="B1" i="2" l="1"/>
  <c r="S44" i="1"/>
  <c r="X9" i="1"/>
  <c r="T9" i="1"/>
  <c r="Q32" i="1"/>
  <c r="S30" i="1"/>
  <c r="Y11" i="1"/>
  <c r="Q48" i="1"/>
  <c r="P40" i="1"/>
  <c r="V8" i="1"/>
  <c r="U12" i="1"/>
  <c r="U11" i="1"/>
  <c r="U13" i="1"/>
  <c r="C43" i="1"/>
  <c r="E36" i="1"/>
  <c r="P46" i="1"/>
  <c r="D48" i="1"/>
  <c r="C49" i="1"/>
  <c r="F43" i="1"/>
  <c r="C17" i="1"/>
  <c r="E49" i="1"/>
  <c r="X2" i="1"/>
  <c r="E4" i="1"/>
  <c r="S34" i="1"/>
  <c r="T12" i="1"/>
  <c r="W13" i="1"/>
  <c r="T52" i="1"/>
  <c r="T38" i="1"/>
  <c r="W12" i="1"/>
  <c r="S50" i="1"/>
  <c r="Q30" i="1"/>
  <c r="T6" i="1"/>
  <c r="T11" i="1"/>
  <c r="T42" i="1"/>
  <c r="Q36" i="1"/>
  <c r="T34" i="1"/>
  <c r="P50" i="1"/>
  <c r="Q42" i="1"/>
  <c r="U9" i="1"/>
  <c r="W9" i="1"/>
  <c r="Z11" i="1"/>
  <c r="Y6" i="1"/>
  <c r="L8" i="1"/>
  <c r="B40" i="1"/>
  <c r="E43" i="1"/>
  <c r="D30" i="1"/>
  <c r="D23" i="1"/>
  <c r="F17" i="1"/>
  <c r="T48" i="1"/>
  <c r="Y13" i="1"/>
  <c r="Q38" i="1"/>
  <c r="Z6" i="1"/>
  <c r="S12" i="1"/>
  <c r="C4" i="1"/>
  <c r="S7" i="1"/>
  <c r="X13" i="1"/>
  <c r="D17" i="1"/>
  <c r="Z7" i="1"/>
  <c r="C30" i="1"/>
  <c r="T36" i="1"/>
  <c r="P30" i="1"/>
  <c r="W7" i="1"/>
  <c r="Z12" i="1"/>
  <c r="S48" i="1"/>
  <c r="Q52" i="1"/>
  <c r="U10" i="1"/>
  <c r="Z8" i="1"/>
  <c r="D22" i="1"/>
  <c r="V7" i="1"/>
  <c r="Q50" i="1"/>
  <c r="Y10" i="1"/>
  <c r="W11" i="1"/>
  <c r="E22" i="1"/>
  <c r="D9" i="1"/>
  <c r="C36" i="1"/>
  <c r="T50" i="1"/>
  <c r="V13" i="1"/>
  <c r="S13" i="1"/>
  <c r="D43" i="1"/>
  <c r="S36" i="1"/>
  <c r="Q34" i="1"/>
  <c r="P32" i="1"/>
  <c r="X6" i="1"/>
  <c r="T40" i="1"/>
  <c r="T13" i="1"/>
  <c r="S52" i="1"/>
  <c r="X7" i="1"/>
  <c r="P44" i="1"/>
  <c r="P48" i="1"/>
  <c r="W6" i="1"/>
  <c r="U6" i="1"/>
  <c r="X8" i="1"/>
  <c r="T46" i="1"/>
  <c r="B14" i="1"/>
  <c r="E23" i="1"/>
  <c r="C10" i="1"/>
  <c r="E35" i="1"/>
  <c r="F9" i="1"/>
  <c r="D4" i="1"/>
  <c r="V11" i="1"/>
  <c r="U7" i="1"/>
  <c r="P42" i="1"/>
  <c r="W8" i="1"/>
  <c r="Z9" i="1"/>
  <c r="D35" i="1"/>
  <c r="E48" i="1"/>
  <c r="X10" i="1"/>
  <c r="C23" i="1"/>
  <c r="D10" i="1"/>
  <c r="T8" i="1"/>
  <c r="Y9" i="1"/>
  <c r="T44" i="1"/>
  <c r="P36" i="1"/>
  <c r="S11" i="1"/>
  <c r="S9" i="1"/>
  <c r="T10" i="1"/>
  <c r="S40" i="1"/>
  <c r="T30" i="1"/>
  <c r="Q44" i="1"/>
  <c r="P52" i="1"/>
  <c r="S10" i="1"/>
  <c r="V10" i="1"/>
  <c r="V12" i="1"/>
  <c r="S46" i="1"/>
  <c r="D49" i="1"/>
  <c r="E9" i="1"/>
  <c r="F30" i="1"/>
  <c r="E30" i="1"/>
  <c r="Q46" i="1"/>
  <c r="Y7" i="1"/>
  <c r="V6" i="1"/>
  <c r="S32" i="1"/>
  <c r="S38" i="1"/>
  <c r="Y8" i="1"/>
  <c r="AB50" i="1"/>
  <c r="F4" i="1"/>
  <c r="B27" i="1"/>
  <c r="AB49" i="1"/>
  <c r="T32" i="1"/>
  <c r="P38" i="1"/>
  <c r="D36" i="1"/>
  <c r="E17" i="1"/>
  <c r="B2" i="1"/>
  <c r="S42" i="1"/>
  <c r="Q40" i="1"/>
  <c r="Z10" i="1"/>
  <c r="P34" i="1"/>
  <c r="S8" i="1"/>
  <c r="X12" i="1"/>
  <c r="E10" i="1"/>
  <c r="AN1" i="2" l="1"/>
  <c r="I1" i="2" s="1"/>
  <c r="AA35" i="1"/>
  <c r="AE44" i="1"/>
  <c r="AB52" i="1"/>
  <c r="AE43" i="1"/>
  <c r="AB54" i="1"/>
  <c r="AE42" i="1"/>
  <c r="AB58" i="1"/>
  <c r="AB57" i="1"/>
  <c r="AE45" i="1"/>
  <c r="AA40" i="1"/>
  <c r="AA36" i="1"/>
  <c r="AA42" i="1"/>
  <c r="AB53" i="1"/>
  <c r="AB59" i="1"/>
  <c r="AE36" i="1"/>
  <c r="AB60" i="1"/>
  <c r="AE34" i="1"/>
  <c r="AE38" i="1"/>
  <c r="AB51" i="1"/>
  <c r="AA43" i="1"/>
  <c r="AA41" i="1"/>
  <c r="AB55" i="1"/>
  <c r="AA37" i="1"/>
  <c r="AB56" i="1"/>
  <c r="AE39" i="1"/>
  <c r="AD49" i="1"/>
  <c r="AE41" i="1"/>
  <c r="AA39" i="1"/>
  <c r="AE40" i="1"/>
  <c r="AA38" i="1"/>
  <c r="AA34" i="1"/>
  <c r="AE35" i="1"/>
  <c r="AE37" i="1"/>
  <c r="A1" i="2" l="1"/>
  <c r="AF45" i="1"/>
  <c r="AD58" i="1"/>
  <c r="AD55" i="1"/>
  <c r="AB37" i="1"/>
  <c r="AD59" i="1"/>
  <c r="AC59" i="1"/>
  <c r="AB36" i="1"/>
  <c r="AB43" i="1"/>
  <c r="AF35" i="1"/>
  <c r="AC50" i="1"/>
  <c r="AB39" i="1"/>
  <c r="AF41" i="1"/>
  <c r="AD56" i="1"/>
  <c r="AF34" i="1"/>
  <c r="AD51" i="1"/>
  <c r="AC54" i="1"/>
  <c r="AC55" i="1"/>
  <c r="AF38" i="1"/>
  <c r="AD52" i="1"/>
  <c r="AF37" i="1"/>
  <c r="AD60" i="1"/>
  <c r="AB38" i="1"/>
  <c r="AF36" i="1"/>
  <c r="AF39" i="1"/>
  <c r="AD50" i="1"/>
  <c r="AC52" i="1"/>
  <c r="AC56" i="1"/>
  <c r="AB42" i="1"/>
  <c r="AB41" i="1"/>
  <c r="AD53" i="1"/>
  <c r="AC51" i="1"/>
  <c r="AC57" i="1"/>
  <c r="AB34" i="1"/>
  <c r="AF42" i="1"/>
  <c r="AC53" i="1"/>
  <c r="AF40" i="1"/>
  <c r="AF43" i="1"/>
  <c r="AD54" i="1"/>
  <c r="AC49" i="1"/>
  <c r="AC58" i="1"/>
  <c r="AC60" i="1"/>
  <c r="AD57" i="1"/>
  <c r="AB35" i="1"/>
  <c r="AF44" i="1"/>
  <c r="AB40" i="1"/>
  <c r="AE54" i="1" l="1"/>
  <c r="AF54" i="1" s="1"/>
  <c r="AE56" i="1"/>
  <c r="AG56" i="1" s="1"/>
  <c r="AE60" i="1"/>
  <c r="AF60" i="1" s="1"/>
  <c r="AE57" i="1"/>
  <c r="AG57" i="1" s="1"/>
  <c r="AE50" i="1"/>
  <c r="AF50" i="1" s="1"/>
  <c r="AE49" i="1"/>
  <c r="AF49" i="1" s="1"/>
  <c r="AE59" i="1"/>
  <c r="AG59" i="1" s="1"/>
  <c r="AE53" i="1"/>
  <c r="AF53" i="1" s="1"/>
  <c r="AE55" i="1"/>
  <c r="AF55" i="1" s="1"/>
  <c r="AE58" i="1"/>
  <c r="AG58" i="1" s="1"/>
  <c r="AE51" i="1"/>
  <c r="AG51" i="1" s="1"/>
  <c r="AE52" i="1"/>
  <c r="AG52" i="1" s="1"/>
  <c r="AL26" i="1"/>
  <c r="AM23" i="1"/>
  <c r="D39" i="1"/>
  <c r="AN23" i="1"/>
  <c r="AK13" i="1"/>
  <c r="AM10" i="1"/>
  <c r="AL52" i="1"/>
  <c r="AK49" i="1"/>
  <c r="AN10" i="1"/>
  <c r="AH23" i="1"/>
  <c r="AN36" i="1"/>
  <c r="AL23" i="1"/>
  <c r="AL49" i="1"/>
  <c r="D13" i="1"/>
  <c r="AM39" i="1"/>
  <c r="AM49" i="1"/>
  <c r="AN49" i="1"/>
  <c r="AK26" i="1"/>
  <c r="AO36" i="1"/>
  <c r="AI36" i="1"/>
  <c r="AH49" i="1"/>
  <c r="AK52" i="1"/>
  <c r="AH10" i="1"/>
  <c r="AL36" i="1"/>
  <c r="AM36" i="1"/>
  <c r="AL13" i="1"/>
  <c r="D26" i="1"/>
  <c r="AL10" i="1"/>
  <c r="AL39" i="1"/>
  <c r="D52" i="1"/>
  <c r="AK23" i="1"/>
  <c r="AK10" i="1"/>
  <c r="AG53" i="1" l="1"/>
  <c r="AG50" i="1"/>
  <c r="AF56" i="1"/>
  <c r="AG49" i="1"/>
  <c r="AF59" i="1"/>
  <c r="AG60" i="1"/>
  <c r="AF57" i="1"/>
  <c r="AG55" i="1"/>
  <c r="AG54" i="1"/>
  <c r="AF58" i="1"/>
  <c r="AF52" i="1"/>
  <c r="AF51" i="1"/>
  <c r="AK27" i="1"/>
  <c r="AK30" i="1"/>
  <c r="AK28" i="1"/>
  <c r="AK29" i="1"/>
  <c r="AK56" i="1"/>
  <c r="AK54" i="1"/>
  <c r="AK53" i="1"/>
  <c r="AK55" i="1"/>
  <c r="AL42" i="1"/>
  <c r="AL41" i="1"/>
  <c r="AL40" i="1"/>
  <c r="AL43" i="1"/>
  <c r="AK17" i="1"/>
  <c r="AK16" i="1"/>
  <c r="AK15" i="1"/>
  <c r="AK14" i="1"/>
  <c r="E19" i="1"/>
  <c r="B45" i="1"/>
  <c r="F38" i="1"/>
  <c r="C6" i="1"/>
  <c r="G6" i="1"/>
  <c r="B32" i="1"/>
  <c r="F12" i="1"/>
  <c r="G45" i="1"/>
  <c r="B19" i="1"/>
  <c r="F48" i="1"/>
  <c r="F25" i="1"/>
  <c r="B6" i="1"/>
  <c r="C45" i="1"/>
  <c r="F22" i="1"/>
  <c r="F35" i="1"/>
  <c r="E6" i="1"/>
  <c r="C32" i="1"/>
  <c r="G32" i="1"/>
  <c r="E32" i="1"/>
  <c r="E45" i="1"/>
  <c r="G19" i="1"/>
  <c r="F51" i="1"/>
  <c r="C19" i="1"/>
  <c r="I15" i="1" l="1"/>
  <c r="G10" i="2" l="1"/>
  <c r="G9" i="2"/>
  <c r="G8" i="2"/>
  <c r="G7" i="2"/>
  <c r="G6" i="2"/>
  <c r="G5" i="2"/>
  <c r="G4" i="2"/>
  <c r="G3" i="2"/>
  <c r="G2" i="2"/>
  <c r="H3" i="2"/>
  <c r="H8" i="2"/>
  <c r="H7" i="2"/>
  <c r="H6" i="2"/>
  <c r="H5" i="2"/>
  <c r="H10" i="2"/>
  <c r="H4" i="2"/>
  <c r="H2" i="2"/>
  <c r="H9" i="2"/>
  <c r="L2" i="2" l="1"/>
  <c r="AJ1" i="2"/>
  <c r="J1" i="2"/>
  <c r="AG1" i="2"/>
  <c r="U1" i="2"/>
  <c r="R1" i="2"/>
  <c r="X1" i="2"/>
  <c r="AA1" i="2"/>
  <c r="O1" i="2"/>
  <c r="AD1" i="2"/>
  <c r="M1" i="2" l="1"/>
  <c r="Y1" i="2"/>
  <c r="L3" i="2"/>
  <c r="AN2" i="2"/>
  <c r="K2" i="2"/>
  <c r="I2" i="2" l="1"/>
  <c r="L4" i="2"/>
  <c r="AN3" i="2"/>
  <c r="K3" i="2"/>
  <c r="O2" i="2"/>
  <c r="AA2" i="2"/>
  <c r="AJ2" i="2"/>
  <c r="AD2" i="2"/>
  <c r="U2" i="2"/>
  <c r="AG2" i="2"/>
  <c r="J2" i="2"/>
  <c r="R2" i="2"/>
  <c r="X2" i="2"/>
  <c r="I3" i="2" l="1"/>
  <c r="L5" i="2"/>
  <c r="AN4" i="2"/>
  <c r="J3" i="2"/>
  <c r="O3" i="2"/>
  <c r="AG3" i="2"/>
  <c r="R3" i="2"/>
  <c r="AA3" i="2"/>
  <c r="U3" i="2"/>
  <c r="AD3" i="2"/>
  <c r="AJ3" i="2"/>
  <c r="X3" i="2"/>
  <c r="L6" i="2" l="1"/>
  <c r="AN5" i="2"/>
  <c r="K13" i="1"/>
  <c r="K12" i="1"/>
  <c r="K11" i="1"/>
  <c r="K10" i="1"/>
  <c r="K9" i="1"/>
  <c r="K8" i="1"/>
  <c r="K7" i="1"/>
  <c r="K6" i="1"/>
  <c r="K5" i="1"/>
  <c r="W5" i="1"/>
  <c r="Z5" i="1"/>
  <c r="O9" i="1"/>
  <c r="N12" i="1"/>
  <c r="L12" i="1"/>
  <c r="X5" i="1"/>
  <c r="M12" i="1"/>
  <c r="O11" i="1"/>
  <c r="O12" i="1"/>
  <c r="O8" i="1"/>
  <c r="V5" i="1"/>
  <c r="I7" i="1"/>
  <c r="N13" i="1"/>
  <c r="U5" i="1"/>
  <c r="M6" i="1"/>
  <c r="S5" i="1"/>
  <c r="T5" i="1"/>
  <c r="M10" i="1"/>
  <c r="Y5" i="1"/>
  <c r="L7" i="2" l="1"/>
  <c r="AN6" i="2"/>
  <c r="Z3" i="1"/>
  <c r="Y3" i="1"/>
  <c r="X3" i="1"/>
  <c r="W3" i="1"/>
  <c r="V3" i="1"/>
  <c r="U3" i="1"/>
  <c r="T3" i="1"/>
  <c r="S3" i="1"/>
  <c r="R3" i="1"/>
  <c r="AD11" i="1"/>
  <c r="AC7" i="1"/>
  <c r="AD13" i="1"/>
  <c r="AB13" i="1"/>
  <c r="N7" i="1"/>
  <c r="AB10" i="1"/>
  <c r="I11" i="1"/>
  <c r="O10" i="1"/>
  <c r="M9" i="1"/>
  <c r="M5" i="1"/>
  <c r="I23" i="1"/>
  <c r="AC10" i="1"/>
  <c r="AB9" i="1"/>
  <c r="AC12" i="1"/>
  <c r="AD7" i="1"/>
  <c r="R7" i="1"/>
  <c r="AD8" i="1"/>
  <c r="AC6" i="1"/>
  <c r="O7" i="1"/>
  <c r="N8" i="1"/>
  <c r="I5" i="1"/>
  <c r="O6" i="1"/>
  <c r="I8" i="1"/>
  <c r="AC5" i="1"/>
  <c r="M13" i="1"/>
  <c r="O5" i="1"/>
  <c r="AD12" i="1"/>
  <c r="I9" i="1"/>
  <c r="M8" i="1"/>
  <c r="AC11" i="1"/>
  <c r="AB7" i="1"/>
  <c r="I21" i="1"/>
  <c r="AB6" i="1"/>
  <c r="M7" i="1"/>
  <c r="L11" i="1"/>
  <c r="N11" i="1"/>
  <c r="N5" i="1"/>
  <c r="AB12" i="1"/>
  <c r="L13" i="1"/>
  <c r="L10" i="1"/>
  <c r="I24" i="1"/>
  <c r="N6" i="1"/>
  <c r="AD9" i="1"/>
  <c r="L6" i="1"/>
  <c r="I10" i="1"/>
  <c r="R8" i="1"/>
  <c r="AB5" i="1"/>
  <c r="AD5" i="1"/>
  <c r="R9" i="1"/>
  <c r="AC8" i="1"/>
  <c r="AD6" i="1"/>
  <c r="L9" i="1"/>
  <c r="I12" i="1"/>
  <c r="M11" i="1"/>
  <c r="I25" i="1"/>
  <c r="L5" i="1"/>
  <c r="AD10" i="1"/>
  <c r="I13" i="1"/>
  <c r="N9" i="1"/>
  <c r="R12" i="1"/>
  <c r="AB11" i="1"/>
  <c r="I17" i="1"/>
  <c r="AC9" i="1"/>
  <c r="I18" i="1"/>
  <c r="L7" i="1"/>
  <c r="N10" i="1"/>
  <c r="R13" i="1"/>
  <c r="I19" i="1"/>
  <c r="R6" i="1"/>
  <c r="R10" i="1"/>
  <c r="AB8" i="1"/>
  <c r="I20" i="1"/>
  <c r="R11" i="1"/>
  <c r="O13" i="1"/>
  <c r="I6" i="1"/>
  <c r="AC13" i="1"/>
  <c r="I22" i="1"/>
  <c r="L8" i="2" l="1"/>
  <c r="AN7" i="2"/>
  <c r="AA5" i="1"/>
  <c r="P5" i="1" s="1"/>
  <c r="AA7" i="1"/>
  <c r="P7" i="1" s="1"/>
  <c r="AA9" i="1"/>
  <c r="P9" i="1" s="1"/>
  <c r="AA8" i="1"/>
  <c r="P8" i="1" s="1"/>
  <c r="AA12" i="1"/>
  <c r="P12" i="1" s="1"/>
  <c r="AA13" i="1"/>
  <c r="P13" i="1" s="1"/>
  <c r="AA6" i="1"/>
  <c r="P6" i="1" s="1"/>
  <c r="AA11" i="1"/>
  <c r="P11" i="1" s="1"/>
  <c r="AA10" i="1"/>
  <c r="P10" i="1" s="1"/>
  <c r="L9" i="2" l="1"/>
  <c r="AN8" i="2"/>
  <c r="K4" i="2"/>
  <c r="I4" i="2" l="1"/>
  <c r="L10" i="2"/>
  <c r="AN9" i="2"/>
  <c r="K5" i="2"/>
  <c r="AG4" i="2"/>
  <c r="AD4" i="2"/>
  <c r="R4" i="2"/>
  <c r="X4" i="2"/>
  <c r="O4" i="2"/>
  <c r="J4" i="2"/>
  <c r="AA4" i="2"/>
  <c r="U4" i="2"/>
  <c r="AJ4" i="2"/>
  <c r="L11" i="2" l="1"/>
  <c r="AN10" i="2"/>
  <c r="I5" i="2"/>
  <c r="K6" i="2"/>
  <c r="X5" i="2"/>
  <c r="AA5" i="2"/>
  <c r="U5" i="2"/>
  <c r="O5" i="2"/>
  <c r="AJ5" i="2"/>
  <c r="R5" i="2"/>
  <c r="AD5" i="2"/>
  <c r="J5" i="2"/>
  <c r="AG5" i="2"/>
  <c r="I6" i="2" l="1"/>
  <c r="L12" i="2"/>
  <c r="AN11" i="2"/>
  <c r="K7" i="2"/>
  <c r="AG6" i="2"/>
  <c r="U6" i="2"/>
  <c r="R6" i="2"/>
  <c r="J6" i="2"/>
  <c r="X6" i="2"/>
  <c r="O6" i="2"/>
  <c r="AJ6" i="2"/>
  <c r="AD6" i="2"/>
  <c r="AA6" i="2"/>
  <c r="L13" i="2" l="1"/>
  <c r="AN12" i="2"/>
  <c r="I7" i="2"/>
  <c r="K8" i="2"/>
  <c r="J7" i="2"/>
  <c r="U7" i="2"/>
  <c r="AA7" i="2"/>
  <c r="AG7" i="2"/>
  <c r="AJ7" i="2"/>
  <c r="X7" i="2"/>
  <c r="AD7" i="2"/>
  <c r="O7" i="2"/>
  <c r="R7" i="2"/>
  <c r="I8" i="2" l="1"/>
  <c r="L14" i="2"/>
  <c r="AN13" i="2"/>
  <c r="K9" i="2"/>
  <c r="R8" i="2"/>
  <c r="J8" i="2"/>
  <c r="U8" i="2"/>
  <c r="AG8" i="2"/>
  <c r="X8" i="2"/>
  <c r="AJ8" i="2"/>
  <c r="AA8" i="2"/>
  <c r="O8" i="2"/>
  <c r="AD8" i="2"/>
  <c r="I9" i="2" l="1"/>
  <c r="L15" i="2"/>
  <c r="AN14" i="2"/>
  <c r="K10" i="2"/>
  <c r="AD9" i="2"/>
  <c r="O9" i="2"/>
  <c r="AA9" i="2"/>
  <c r="R9" i="2"/>
  <c r="J9" i="2"/>
  <c r="U9" i="2"/>
  <c r="AG9" i="2"/>
  <c r="AJ9" i="2"/>
  <c r="X9" i="2"/>
  <c r="L16" i="2" l="1"/>
  <c r="AN15" i="2"/>
  <c r="I10" i="2"/>
  <c r="K11" i="2"/>
  <c r="U10" i="2"/>
  <c r="R10" i="2"/>
  <c r="AJ10" i="2"/>
  <c r="AA10" i="2"/>
  <c r="J10" i="2"/>
  <c r="AG10" i="2"/>
  <c r="X10" i="2"/>
  <c r="O10" i="2"/>
  <c r="AD10" i="2"/>
  <c r="I11" i="2" l="1"/>
  <c r="L17" i="2"/>
  <c r="AN16" i="2"/>
  <c r="K12" i="2"/>
  <c r="AG11" i="2"/>
  <c r="J11" i="2"/>
  <c r="AJ11" i="2"/>
  <c r="AD11" i="2"/>
  <c r="R11" i="2"/>
  <c r="O11" i="2"/>
  <c r="AA11" i="2"/>
  <c r="X11" i="2"/>
  <c r="U11" i="2"/>
  <c r="L18" i="2" l="1"/>
  <c r="AN17" i="2"/>
  <c r="I12" i="2"/>
  <c r="K13" i="2"/>
  <c r="AG12" i="2"/>
  <c r="AJ12" i="2"/>
  <c r="R12" i="2"/>
  <c r="O12" i="2"/>
  <c r="J12" i="2"/>
  <c r="AD12" i="2"/>
  <c r="AA12" i="2"/>
  <c r="X12" i="2"/>
  <c r="U12" i="2"/>
  <c r="I13" i="2" l="1"/>
  <c r="L19" i="2"/>
  <c r="AN18" i="2"/>
  <c r="K14" i="2"/>
  <c r="J13" i="2"/>
  <c r="AJ13" i="2"/>
  <c r="X13" i="2"/>
  <c r="AD13" i="2"/>
  <c r="O13" i="2"/>
  <c r="AA13" i="2"/>
  <c r="AG13" i="2"/>
  <c r="R13" i="2"/>
  <c r="U13" i="2"/>
  <c r="L20" i="2" l="1"/>
  <c r="AN19" i="2"/>
  <c r="I14" i="2"/>
  <c r="K15" i="2"/>
  <c r="X14" i="2"/>
  <c r="AJ14" i="2"/>
  <c r="U14" i="2"/>
  <c r="O14" i="2"/>
  <c r="J14" i="2"/>
  <c r="AD14" i="2"/>
  <c r="AG14" i="2"/>
  <c r="AA14" i="2"/>
  <c r="R14" i="2"/>
  <c r="I15" i="2" l="1"/>
  <c r="L21" i="2"/>
  <c r="AN20" i="2"/>
  <c r="K16" i="2"/>
  <c r="X15" i="2"/>
  <c r="AG15" i="2"/>
  <c r="J15" i="2"/>
  <c r="R15" i="2"/>
  <c r="AD15" i="2"/>
  <c r="AA15" i="2"/>
  <c r="U15" i="2"/>
  <c r="O15" i="2"/>
  <c r="AJ15" i="2"/>
  <c r="L22" i="2" l="1"/>
  <c r="AN21" i="2"/>
  <c r="I16" i="2"/>
  <c r="K17" i="2"/>
  <c r="AG16" i="2"/>
  <c r="O16" i="2"/>
  <c r="U16" i="2"/>
  <c r="AA16" i="2"/>
  <c r="J16" i="2"/>
  <c r="AD16" i="2"/>
  <c r="AJ16" i="2"/>
  <c r="X16" i="2"/>
  <c r="R16" i="2"/>
  <c r="I17" i="2" l="1"/>
  <c r="L23" i="2"/>
  <c r="AN22" i="2"/>
  <c r="K18" i="2"/>
  <c r="AG17" i="2"/>
  <c r="U17" i="2"/>
  <c r="AA17" i="2"/>
  <c r="AJ17" i="2"/>
  <c r="J17" i="2"/>
  <c r="R17" i="2"/>
  <c r="AD17" i="2"/>
  <c r="X17" i="2"/>
  <c r="O17" i="2"/>
  <c r="I18" i="2" l="1"/>
  <c r="L24" i="2"/>
  <c r="AN23" i="2"/>
  <c r="K19" i="2"/>
  <c r="U18" i="2"/>
  <c r="J18" i="2"/>
  <c r="AG18" i="2"/>
  <c r="O18" i="2"/>
  <c r="AJ18" i="2"/>
  <c r="X18" i="2"/>
  <c r="AA18" i="2"/>
  <c r="R18" i="2"/>
  <c r="AD18" i="2"/>
  <c r="I19" i="2" l="1"/>
  <c r="L25" i="2"/>
  <c r="AN24" i="2"/>
  <c r="K20" i="2"/>
  <c r="J19" i="2"/>
  <c r="AJ19" i="2"/>
  <c r="O19" i="2"/>
  <c r="AD19" i="2"/>
  <c r="X19" i="2"/>
  <c r="AG19" i="2"/>
  <c r="R19" i="2"/>
  <c r="U19" i="2"/>
  <c r="AA19" i="2"/>
  <c r="L26" i="2" l="1"/>
  <c r="AN25" i="2"/>
  <c r="I20" i="2"/>
  <c r="K21" i="2"/>
  <c r="AD20" i="2"/>
  <c r="AA20" i="2"/>
  <c r="X20" i="2"/>
  <c r="AJ20" i="2"/>
  <c r="AG20" i="2"/>
  <c r="R20" i="2"/>
  <c r="J20" i="2"/>
  <c r="U20" i="2"/>
  <c r="O20" i="2"/>
  <c r="I21" i="2" l="1"/>
  <c r="L27" i="2"/>
  <c r="AN26" i="2"/>
  <c r="K22" i="2"/>
  <c r="J21" i="2"/>
  <c r="R21" i="2"/>
  <c r="AA21" i="2"/>
  <c r="AJ21" i="2"/>
  <c r="U21" i="2"/>
  <c r="AG21" i="2"/>
  <c r="O21" i="2"/>
  <c r="AD21" i="2"/>
  <c r="X21" i="2"/>
  <c r="L28" i="2" l="1"/>
  <c r="AN27" i="2"/>
  <c r="I22" i="2"/>
  <c r="K23" i="2"/>
  <c r="J22" i="2"/>
  <c r="AA22" i="2"/>
  <c r="X22" i="2"/>
  <c r="R22" i="2"/>
  <c r="AJ22" i="2"/>
  <c r="U22" i="2"/>
  <c r="AG22" i="2"/>
  <c r="AD22" i="2"/>
  <c r="O22" i="2"/>
  <c r="I23" i="2" l="1"/>
  <c r="L29" i="2"/>
  <c r="AN28" i="2"/>
  <c r="K24" i="2"/>
  <c r="U23" i="2"/>
  <c r="O23" i="2"/>
  <c r="R23" i="2"/>
  <c r="J23" i="2"/>
  <c r="AA23" i="2"/>
  <c r="AD23" i="2"/>
  <c r="AG23" i="2"/>
  <c r="AJ23" i="2"/>
  <c r="X23" i="2"/>
  <c r="L30" i="2" l="1"/>
  <c r="AN29" i="2"/>
  <c r="I24" i="2"/>
  <c r="K25" i="2"/>
  <c r="AG24" i="2"/>
  <c r="J24" i="2"/>
  <c r="AD24" i="2"/>
  <c r="AA24" i="2"/>
  <c r="O24" i="2"/>
  <c r="U24" i="2"/>
  <c r="AJ24" i="2"/>
  <c r="R24" i="2"/>
  <c r="X24" i="2"/>
  <c r="I25" i="2" l="1"/>
  <c r="L31" i="2"/>
  <c r="AN30" i="2"/>
  <c r="K26" i="2"/>
  <c r="O25" i="2"/>
  <c r="J25" i="2"/>
  <c r="X25" i="2"/>
  <c r="U25" i="2"/>
  <c r="AA25" i="2"/>
  <c r="R25" i="2"/>
  <c r="AJ25" i="2"/>
  <c r="AD25" i="2"/>
  <c r="AG25" i="2"/>
  <c r="L32" i="2" l="1"/>
  <c r="AN31" i="2"/>
  <c r="I26" i="2"/>
  <c r="K27" i="2"/>
  <c r="X26" i="2"/>
  <c r="AA26" i="2"/>
  <c r="J26" i="2"/>
  <c r="U26" i="2"/>
  <c r="O26" i="2"/>
  <c r="AD26" i="2"/>
  <c r="R26" i="2"/>
  <c r="AG26" i="2"/>
  <c r="AJ26" i="2"/>
  <c r="I27" i="2" l="1"/>
  <c r="L33" i="2"/>
  <c r="AN32" i="2"/>
  <c r="K28" i="2"/>
  <c r="X27" i="2"/>
  <c r="AA27" i="2"/>
  <c r="O27" i="2"/>
  <c r="AD27" i="2"/>
  <c r="J27" i="2"/>
  <c r="U27" i="2"/>
  <c r="AG27" i="2"/>
  <c r="AJ27" i="2"/>
  <c r="R27" i="2"/>
  <c r="L34" i="2" l="1"/>
  <c r="AN33" i="2"/>
  <c r="I28" i="2"/>
  <c r="K29" i="2"/>
  <c r="O28" i="2"/>
  <c r="J28" i="2"/>
  <c r="AG28" i="2"/>
  <c r="X28" i="2"/>
  <c r="U28" i="2"/>
  <c r="AD28" i="2"/>
  <c r="AJ28" i="2"/>
  <c r="R28" i="2"/>
  <c r="AA28" i="2"/>
  <c r="I29" i="2" l="1"/>
  <c r="L35" i="2"/>
  <c r="AN34" i="2"/>
  <c r="K30" i="2"/>
  <c r="K31" i="2"/>
  <c r="X29" i="2"/>
  <c r="U29" i="2"/>
  <c r="R29" i="2"/>
  <c r="O29" i="2"/>
  <c r="AJ29" i="2"/>
  <c r="AG29" i="2"/>
  <c r="AD29" i="2"/>
  <c r="J29" i="2"/>
  <c r="AA29" i="2"/>
  <c r="L36" i="2" l="1"/>
  <c r="AN35" i="2"/>
  <c r="I31" i="2"/>
  <c r="I30" i="2"/>
  <c r="K32" i="2"/>
  <c r="U30" i="2"/>
  <c r="O31" i="2"/>
  <c r="AA30" i="2"/>
  <c r="J31" i="2"/>
  <c r="J30" i="2"/>
  <c r="R31" i="2"/>
  <c r="AG31" i="2"/>
  <c r="AJ31" i="2"/>
  <c r="AJ30" i="2"/>
  <c r="AG30" i="2"/>
  <c r="U31" i="2"/>
  <c r="X31" i="2"/>
  <c r="AA31" i="2"/>
  <c r="O30" i="2"/>
  <c r="X30" i="2"/>
  <c r="AD31" i="2"/>
  <c r="AD30" i="2"/>
  <c r="R30" i="2"/>
  <c r="I32" i="2" l="1"/>
  <c r="L37" i="2"/>
  <c r="AN36" i="2"/>
  <c r="K33" i="2"/>
  <c r="AA32" i="2"/>
  <c r="U32" i="2"/>
  <c r="AD32" i="2"/>
  <c r="R32" i="2"/>
  <c r="J32" i="2"/>
  <c r="AJ32" i="2"/>
  <c r="AG32" i="2"/>
  <c r="X32" i="2"/>
  <c r="O32" i="2"/>
  <c r="L38" i="2" l="1"/>
  <c r="AN37" i="2"/>
  <c r="I33" i="2"/>
  <c r="K34" i="2"/>
  <c r="AA33" i="2"/>
  <c r="AG33" i="2"/>
  <c r="J33" i="2"/>
  <c r="AD33" i="2"/>
  <c r="X33" i="2"/>
  <c r="R33" i="2"/>
  <c r="AJ33" i="2"/>
  <c r="U33" i="2"/>
  <c r="O33" i="2"/>
  <c r="I34" i="2" l="1"/>
  <c r="L39" i="2"/>
  <c r="AN38" i="2"/>
  <c r="K35" i="2"/>
  <c r="AJ34" i="2"/>
  <c r="X34" i="2"/>
  <c r="U34" i="2"/>
  <c r="AA34" i="2"/>
  <c r="AD34" i="2"/>
  <c r="R34" i="2"/>
  <c r="O34" i="2"/>
  <c r="J34" i="2"/>
  <c r="AG34" i="2"/>
  <c r="L40" i="2" l="1"/>
  <c r="AN39" i="2"/>
  <c r="I35" i="2"/>
  <c r="K36" i="2"/>
  <c r="AG35" i="2"/>
  <c r="AJ35" i="2"/>
  <c r="J35" i="2"/>
  <c r="X35" i="2"/>
  <c r="O35" i="2"/>
  <c r="AD35" i="2"/>
  <c r="U35" i="2"/>
  <c r="R35" i="2"/>
  <c r="AA35" i="2"/>
  <c r="I36" i="2" l="1"/>
  <c r="L41" i="2"/>
  <c r="AN40" i="2"/>
  <c r="K37" i="2"/>
  <c r="AG36" i="2"/>
  <c r="J36" i="2"/>
  <c r="U36" i="2"/>
  <c r="O36" i="2"/>
  <c r="R36" i="2"/>
  <c r="AJ36" i="2"/>
  <c r="AD36" i="2"/>
  <c r="X36" i="2"/>
  <c r="AA36" i="2"/>
  <c r="L42" i="2" l="1"/>
  <c r="AN41" i="2"/>
  <c r="I37" i="2"/>
  <c r="K38" i="2"/>
  <c r="AG37" i="2"/>
  <c r="X37" i="2"/>
  <c r="O37" i="2"/>
  <c r="J37" i="2"/>
  <c r="AA37" i="2"/>
  <c r="AD37" i="2"/>
  <c r="AJ37" i="2"/>
  <c r="R37" i="2"/>
  <c r="U37" i="2"/>
  <c r="I38" i="2" l="1"/>
  <c r="L43" i="2"/>
  <c r="AN42" i="2"/>
  <c r="K39" i="2"/>
  <c r="X38" i="2"/>
  <c r="U38" i="2"/>
  <c r="O38" i="2"/>
  <c r="J38" i="2"/>
  <c r="R38" i="2"/>
  <c r="AG38" i="2"/>
  <c r="AD38" i="2"/>
  <c r="AJ38" i="2"/>
  <c r="AA38" i="2"/>
  <c r="AN43" i="2" l="1"/>
  <c r="L44" i="2"/>
  <c r="I39" i="2"/>
  <c r="K40" i="2"/>
  <c r="X39" i="2"/>
  <c r="J39" i="2"/>
  <c r="R39" i="2"/>
  <c r="O39" i="2"/>
  <c r="U39" i="2"/>
  <c r="AA39" i="2"/>
  <c r="AD39" i="2"/>
  <c r="AG39" i="2"/>
  <c r="AJ39" i="2"/>
  <c r="L45" i="2" l="1"/>
  <c r="AN44" i="2"/>
  <c r="I40" i="2"/>
  <c r="AH2" i="2"/>
  <c r="AI2" i="2" s="1"/>
  <c r="P1" i="2"/>
  <c r="Q1" i="2" s="1"/>
  <c r="P35" i="2"/>
  <c r="Q35" i="2" s="1"/>
  <c r="AE21" i="2"/>
  <c r="AF21" i="2" s="1"/>
  <c r="AK17" i="2"/>
  <c r="AL17" i="2" s="1"/>
  <c r="AH30" i="2"/>
  <c r="AI30" i="2" s="1"/>
  <c r="AE10" i="2"/>
  <c r="AF10" i="2" s="1"/>
  <c r="P27" i="2"/>
  <c r="Q27" i="2" s="1"/>
  <c r="Y12" i="2"/>
  <c r="Z12" i="2" s="1"/>
  <c r="AE31" i="2"/>
  <c r="AF31" i="2" s="1"/>
  <c r="P30" i="2"/>
  <c r="Q30" i="2" s="1"/>
  <c r="V22" i="2"/>
  <c r="W22" i="2" s="1"/>
  <c r="Y13" i="2"/>
  <c r="Z13" i="2" s="1"/>
  <c r="Y11" i="2"/>
  <c r="Z11" i="2" s="1"/>
  <c r="V9" i="2"/>
  <c r="W9" i="2" s="1"/>
  <c r="V8" i="2"/>
  <c r="W8" i="2" s="1"/>
  <c r="Z1" i="2"/>
  <c r="S20" i="2"/>
  <c r="T20" i="2" s="1"/>
  <c r="S4" i="2"/>
  <c r="T4" i="2" s="1"/>
  <c r="AH8" i="2"/>
  <c r="AI8" i="2" s="1"/>
  <c r="Y14" i="2"/>
  <c r="Z14" i="2" s="1"/>
  <c r="AB10" i="2"/>
  <c r="AC10" i="2" s="1"/>
  <c r="AK25" i="2"/>
  <c r="AL25" i="2" s="1"/>
  <c r="AE37" i="2"/>
  <c r="AF37" i="2" s="1"/>
  <c r="AB20" i="2"/>
  <c r="AC20" i="2" s="1"/>
  <c r="AB24" i="2"/>
  <c r="AC24" i="2" s="1"/>
  <c r="V23" i="2"/>
  <c r="W23" i="2" s="1"/>
  <c r="P18" i="2"/>
  <c r="Q18" i="2" s="1"/>
  <c r="AE13" i="2"/>
  <c r="AF13" i="2" s="1"/>
  <c r="AK36" i="2"/>
  <c r="AL36" i="2" s="1"/>
  <c r="AE35" i="2"/>
  <c r="AF35" i="2" s="1"/>
  <c r="AB17" i="2"/>
  <c r="AC17" i="2" s="1"/>
  <c r="AH38" i="2"/>
  <c r="AI38" i="2" s="1"/>
  <c r="M19" i="2"/>
  <c r="N19" i="2" s="1"/>
  <c r="V35" i="2"/>
  <c r="W35" i="2" s="1"/>
  <c r="AK19" i="2"/>
  <c r="AL19" i="2" s="1"/>
  <c r="AB8" i="2"/>
  <c r="AC8" i="2" s="1"/>
  <c r="S30" i="2"/>
  <c r="T30" i="2" s="1"/>
  <c r="M23" i="2"/>
  <c r="N23" i="2" s="1"/>
  <c r="M15" i="2"/>
  <c r="N15" i="2" s="1"/>
  <c r="Y24" i="2"/>
  <c r="Z24" i="2" s="1"/>
  <c r="V16" i="2"/>
  <c r="W16" i="2" s="1"/>
  <c r="AK28" i="2"/>
  <c r="AL28" i="2" s="1"/>
  <c r="V25" i="2"/>
  <c r="W25" i="2" s="1"/>
  <c r="P39" i="2"/>
  <c r="Q39" i="2" s="1"/>
  <c r="AH17" i="2"/>
  <c r="AI17" i="2" s="1"/>
  <c r="AH13" i="2"/>
  <c r="AI13" i="2" s="1"/>
  <c r="Y33" i="2"/>
  <c r="Z33" i="2" s="1"/>
  <c r="AK13" i="2"/>
  <c r="AL13" i="2" s="1"/>
  <c r="AB3" i="2"/>
  <c r="AC3" i="2" s="1"/>
  <c r="P8" i="2"/>
  <c r="Q8" i="2" s="1"/>
  <c r="S23" i="2"/>
  <c r="T23" i="2" s="1"/>
  <c r="AE3" i="2"/>
  <c r="AF3" i="2" s="1"/>
  <c r="Y5" i="2"/>
  <c r="Z5" i="2" s="1"/>
  <c r="M11" i="2"/>
  <c r="N11" i="2" s="1"/>
  <c r="S6" i="2"/>
  <c r="T6" i="2" s="1"/>
  <c r="AB16" i="2"/>
  <c r="AC16" i="2" s="1"/>
  <c r="M5" i="2"/>
  <c r="N5" i="2" s="1"/>
  <c r="M33" i="2"/>
  <c r="N33" i="2" s="1"/>
  <c r="S25" i="2"/>
  <c r="T25" i="2" s="1"/>
  <c r="AB27" i="2"/>
  <c r="AC27" i="2" s="1"/>
  <c r="P9" i="2"/>
  <c r="Q9" i="2" s="1"/>
  <c r="P21" i="2"/>
  <c r="Q21" i="2" s="1"/>
  <c r="V20" i="2"/>
  <c r="W20" i="2" s="1"/>
  <c r="P2" i="2"/>
  <c r="Q2" i="2" s="1"/>
  <c r="P14" i="2"/>
  <c r="Q14" i="2" s="1"/>
  <c r="AE14" i="2"/>
  <c r="AF14" i="2" s="1"/>
  <c r="S3" i="2"/>
  <c r="T3" i="2" s="1"/>
  <c r="AE34" i="2"/>
  <c r="AF34" i="2" s="1"/>
  <c r="AK3" i="2"/>
  <c r="AL3" i="2" s="1"/>
  <c r="AK10" i="2"/>
  <c r="AL10" i="2" s="1"/>
  <c r="AE9" i="2"/>
  <c r="AF9" i="2" s="1"/>
  <c r="Y30" i="2"/>
  <c r="Z30" i="2" s="1"/>
  <c r="P26" i="2"/>
  <c r="Q26" i="2" s="1"/>
  <c r="AK8" i="2"/>
  <c r="AL8" i="2" s="1"/>
  <c r="AB4" i="2"/>
  <c r="AC4" i="2" s="1"/>
  <c r="V26" i="2"/>
  <c r="W26" i="2" s="1"/>
  <c r="AK27" i="2"/>
  <c r="AL27" i="2" s="1"/>
  <c r="AE18" i="2"/>
  <c r="AF18" i="2" s="1"/>
  <c r="P19" i="2"/>
  <c r="Q19" i="2" s="1"/>
  <c r="S16" i="2"/>
  <c r="T16" i="2" s="1"/>
  <c r="AK14" i="2"/>
  <c r="AL14" i="2" s="1"/>
  <c r="V19" i="2"/>
  <c r="W19" i="2" s="1"/>
  <c r="AB14" i="2"/>
  <c r="AC14" i="2" s="1"/>
  <c r="AH25" i="2"/>
  <c r="AI25" i="2" s="1"/>
  <c r="AB1" i="2"/>
  <c r="AC1" i="2" s="1"/>
  <c r="Y18" i="2"/>
  <c r="Z18" i="2" s="1"/>
  <c r="P5" i="2"/>
  <c r="Q5" i="2" s="1"/>
  <c r="AH3" i="2"/>
  <c r="AI3" i="2" s="1"/>
  <c r="Y22" i="2"/>
  <c r="Z22" i="2" s="1"/>
  <c r="S13" i="2"/>
  <c r="T13" i="2" s="1"/>
  <c r="Y34" i="2"/>
  <c r="Z34" i="2" s="1"/>
  <c r="AH28" i="2"/>
  <c r="AI28" i="2" s="1"/>
  <c r="S5" i="2"/>
  <c r="T5" i="2" s="1"/>
  <c r="M28" i="2"/>
  <c r="N28" i="2" s="1"/>
  <c r="P7" i="2"/>
  <c r="Q7" i="2" s="1"/>
  <c r="AB33" i="2"/>
  <c r="AC33" i="2" s="1"/>
  <c r="Y15" i="2"/>
  <c r="Z15" i="2" s="1"/>
  <c r="AE28" i="2"/>
  <c r="AF28" i="2" s="1"/>
  <c r="AB25" i="2"/>
  <c r="AC25" i="2" s="1"/>
  <c r="AK34" i="2"/>
  <c r="AL34" i="2" s="1"/>
  <c r="Y9" i="2"/>
  <c r="Z9" i="2" s="1"/>
  <c r="AE8" i="2"/>
  <c r="AF8" i="2" s="1"/>
  <c r="AH11" i="2"/>
  <c r="AI11" i="2" s="1"/>
  <c r="M29" i="2"/>
  <c r="N29" i="2" s="1"/>
  <c r="AB7" i="2"/>
  <c r="AC7" i="2" s="1"/>
  <c r="AH32" i="2"/>
  <c r="AI32" i="2" s="1"/>
  <c r="M9" i="2"/>
  <c r="N9" i="2" s="1"/>
  <c r="AB19" i="2"/>
  <c r="AC19" i="2" s="1"/>
  <c r="N1" i="2"/>
  <c r="Y17" i="2"/>
  <c r="Z17" i="2" s="1"/>
  <c r="AB37" i="2"/>
  <c r="AC37" i="2" s="1"/>
  <c r="V33" i="2"/>
  <c r="W33" i="2" s="1"/>
  <c r="S35" i="2"/>
  <c r="T35" i="2" s="1"/>
  <c r="AB32" i="2"/>
  <c r="AC32" i="2" s="1"/>
  <c r="AK31" i="2"/>
  <c r="AL31" i="2" s="1"/>
  <c r="AB35" i="2"/>
  <c r="AC35" i="2" s="1"/>
  <c r="M8" i="2"/>
  <c r="N8" i="2" s="1"/>
  <c r="V24" i="2"/>
  <c r="W24" i="2" s="1"/>
  <c r="AK30" i="2"/>
  <c r="AL30" i="2" s="1"/>
  <c r="AH18" i="2"/>
  <c r="AI18" i="2" s="1"/>
  <c r="M30" i="2"/>
  <c r="N30" i="2" s="1"/>
  <c r="V15" i="2"/>
  <c r="W15" i="2" s="1"/>
  <c r="AH19" i="2"/>
  <c r="AI19" i="2" s="1"/>
  <c r="V32" i="2"/>
  <c r="W32" i="2" s="1"/>
  <c r="AH10" i="2"/>
  <c r="AI10" i="2" s="1"/>
  <c r="AB6" i="2"/>
  <c r="AC6" i="2" s="1"/>
  <c r="V17" i="2"/>
  <c r="W17" i="2" s="1"/>
  <c r="AE26" i="2"/>
  <c r="AF26" i="2" s="1"/>
  <c r="V30" i="2"/>
  <c r="W30" i="2" s="1"/>
  <c r="P12" i="2"/>
  <c r="Q12" i="2" s="1"/>
  <c r="V2" i="2"/>
  <c r="W2" i="2" s="1"/>
  <c r="AB34" i="2"/>
  <c r="AC34" i="2" s="1"/>
  <c r="AH15" i="2"/>
  <c r="AI15" i="2" s="1"/>
  <c r="AE5" i="2"/>
  <c r="AF5" i="2" s="1"/>
  <c r="V13" i="2"/>
  <c r="W13" i="2" s="1"/>
  <c r="Y16" i="2"/>
  <c r="Z16" i="2" s="1"/>
  <c r="AH5" i="2"/>
  <c r="AI5" i="2" s="1"/>
  <c r="Y19" i="2"/>
  <c r="Z19" i="2" s="1"/>
  <c r="AK4" i="2"/>
  <c r="AL4" i="2" s="1"/>
  <c r="S10" i="2"/>
  <c r="T10" i="2" s="1"/>
  <c r="S38" i="2"/>
  <c r="T38" i="2" s="1"/>
  <c r="AE17" i="2"/>
  <c r="AF17" i="2" s="1"/>
  <c r="AK29" i="2"/>
  <c r="AL29" i="2" s="1"/>
  <c r="AE15" i="2"/>
  <c r="AF15" i="2" s="1"/>
  <c r="AE4" i="2"/>
  <c r="AF4" i="2" s="1"/>
  <c r="V39" i="2"/>
  <c r="W39" i="2" s="1"/>
  <c r="Y3" i="2"/>
  <c r="Z3" i="2" s="1"/>
  <c r="V38" i="2"/>
  <c r="W38" i="2" s="1"/>
  <c r="AE7" i="2"/>
  <c r="AF7" i="2" s="1"/>
  <c r="AK32" i="2"/>
  <c r="AL32" i="2" s="1"/>
  <c r="AB11" i="2"/>
  <c r="AC11" i="2" s="1"/>
  <c r="M37" i="2"/>
  <c r="N37" i="2" s="1"/>
  <c r="P28" i="2"/>
  <c r="Q28" i="2" s="1"/>
  <c r="AB23" i="2"/>
  <c r="AC23" i="2" s="1"/>
  <c r="S8" i="2"/>
  <c r="T8" i="2" s="1"/>
  <c r="Y6" i="2"/>
  <c r="Z6" i="2" s="1"/>
  <c r="M12" i="2"/>
  <c r="N12" i="2" s="1"/>
  <c r="AH12" i="2"/>
  <c r="AI12" i="2" s="1"/>
  <c r="AB36" i="2"/>
  <c r="AC36" i="2" s="1"/>
  <c r="V1" i="2"/>
  <c r="W1" i="2" s="1"/>
  <c r="Y26" i="2"/>
  <c r="Z26" i="2" s="1"/>
  <c r="V4" i="2"/>
  <c r="W4" i="2" s="1"/>
  <c r="AB29" i="2"/>
  <c r="AC29" i="2" s="1"/>
  <c r="AH21" i="2"/>
  <c r="AI21" i="2" s="1"/>
  <c r="S36" i="2"/>
  <c r="T36" i="2" s="1"/>
  <c r="AK2" i="2"/>
  <c r="AL2" i="2" s="1"/>
  <c r="S15" i="2"/>
  <c r="T15" i="2" s="1"/>
  <c r="V10" i="2"/>
  <c r="W10" i="2" s="1"/>
  <c r="P6" i="2"/>
  <c r="Q6" i="2" s="1"/>
  <c r="M3" i="2"/>
  <c r="N3" i="2" s="1"/>
  <c r="AE12" i="2"/>
  <c r="AF12" i="2" s="1"/>
  <c r="AE6" i="2"/>
  <c r="AF6" i="2" s="1"/>
  <c r="M10" i="2"/>
  <c r="N10" i="2" s="1"/>
  <c r="AH33" i="2"/>
  <c r="AI33" i="2" s="1"/>
  <c r="AH39" i="2"/>
  <c r="AI39" i="2" s="1"/>
  <c r="AH24" i="2"/>
  <c r="AI24" i="2" s="1"/>
  <c r="V14" i="2"/>
  <c r="W14" i="2" s="1"/>
  <c r="AH34" i="2"/>
  <c r="AI34" i="2" s="1"/>
  <c r="AK21" i="2"/>
  <c r="AL21" i="2" s="1"/>
  <c r="M27" i="2"/>
  <c r="N27" i="2" s="1"/>
  <c r="V28" i="2"/>
  <c r="W28" i="2" s="1"/>
  <c r="AH31" i="2"/>
  <c r="AI31" i="2" s="1"/>
  <c r="P4" i="2"/>
  <c r="Q4" i="2" s="1"/>
  <c r="AK39" i="2"/>
  <c r="AL39" i="2" s="1"/>
  <c r="V34" i="2"/>
  <c r="W34" i="2" s="1"/>
  <c r="P24" i="2"/>
  <c r="Q24" i="2" s="1"/>
  <c r="AK9" i="2"/>
  <c r="AL9" i="2" s="1"/>
  <c r="S29" i="2"/>
  <c r="T29" i="2" s="1"/>
  <c r="AH26" i="2"/>
  <c r="AI26" i="2" s="1"/>
  <c r="AB18" i="2"/>
  <c r="AC18" i="2" s="1"/>
  <c r="M13" i="2"/>
  <c r="N13" i="2" s="1"/>
  <c r="AK18" i="2"/>
  <c r="AL18" i="2" s="1"/>
  <c r="P23" i="2"/>
  <c r="Q23" i="2" s="1"/>
  <c r="S22" i="2"/>
  <c r="T22" i="2" s="1"/>
  <c r="AB2" i="2"/>
  <c r="AC2" i="2" s="1"/>
  <c r="AK1" i="2"/>
  <c r="AL1" i="2" s="1"/>
  <c r="P16" i="2"/>
  <c r="Q16" i="2" s="1"/>
  <c r="Y25" i="2"/>
  <c r="Z25" i="2" s="1"/>
  <c r="V21" i="2"/>
  <c r="W21" i="2" s="1"/>
  <c r="AB38" i="2"/>
  <c r="AC38" i="2" s="1"/>
  <c r="V3" i="2"/>
  <c r="W3" i="2" s="1"/>
  <c r="P10" i="2"/>
  <c r="Q10" i="2" s="1"/>
  <c r="AB5" i="2"/>
  <c r="AC5" i="2" s="1"/>
  <c r="AB12" i="2"/>
  <c r="AC12" i="2" s="1"/>
  <c r="M22" i="2"/>
  <c r="N22" i="2" s="1"/>
  <c r="AK16" i="2"/>
  <c r="AL16" i="2" s="1"/>
  <c r="M35" i="2"/>
  <c r="N35" i="2" s="1"/>
  <c r="AH27" i="2"/>
  <c r="AI27" i="2" s="1"/>
  <c r="AH23" i="2"/>
  <c r="AI23" i="2" s="1"/>
  <c r="AH7" i="2"/>
  <c r="AI7" i="2" s="1"/>
  <c r="M26" i="2"/>
  <c r="N26" i="2" s="1"/>
  <c r="AK12" i="2"/>
  <c r="AL12" i="2" s="1"/>
  <c r="M2" i="2"/>
  <c r="N2" i="2" s="1"/>
  <c r="M6" i="2"/>
  <c r="N6" i="2" s="1"/>
  <c r="S34" i="2"/>
  <c r="T34" i="2" s="1"/>
  <c r="V7" i="2"/>
  <c r="W7" i="2" s="1"/>
  <c r="S7" i="2"/>
  <c r="T7" i="2" s="1"/>
  <c r="AE30" i="2"/>
  <c r="AF30" i="2" s="1"/>
  <c r="M24" i="2"/>
  <c r="N24" i="2" s="1"/>
  <c r="AE20" i="2"/>
  <c r="AF20" i="2" s="1"/>
  <c r="AE36" i="2"/>
  <c r="AF36" i="2" s="1"/>
  <c r="Y32" i="2"/>
  <c r="Z32" i="2" s="1"/>
  <c r="V5" i="2"/>
  <c r="W5" i="2" s="1"/>
  <c r="AH22" i="2"/>
  <c r="AI22" i="2" s="1"/>
  <c r="P36" i="2"/>
  <c r="Q36" i="2" s="1"/>
  <c r="S24" i="2"/>
  <c r="T24" i="2" s="1"/>
  <c r="AE24" i="2"/>
  <c r="AF24" i="2" s="1"/>
  <c r="AK20" i="2"/>
  <c r="AL20" i="2" s="1"/>
  <c r="AE23" i="2"/>
  <c r="AF23" i="2" s="1"/>
  <c r="P34" i="2"/>
  <c r="Q34" i="2" s="1"/>
  <c r="M18" i="2"/>
  <c r="N18" i="2" s="1"/>
  <c r="AE19" i="2"/>
  <c r="AF19" i="2" s="1"/>
  <c r="P22" i="2"/>
  <c r="Q22" i="2" s="1"/>
  <c r="P37" i="2"/>
  <c r="Q37" i="2" s="1"/>
  <c r="AK6" i="2"/>
  <c r="AL6" i="2" s="1"/>
  <c r="P32" i="2"/>
  <c r="Q32" i="2" s="1"/>
  <c r="P25" i="2"/>
  <c r="Q25" i="2" s="1"/>
  <c r="V12" i="2"/>
  <c r="W12" i="2" s="1"/>
  <c r="AH36" i="2"/>
  <c r="AI36" i="2" s="1"/>
  <c r="S28" i="2"/>
  <c r="T28" i="2" s="1"/>
  <c r="AB26" i="2"/>
  <c r="AC26" i="2" s="1"/>
  <c r="M36" i="2"/>
  <c r="N36" i="2" s="1"/>
  <c r="AK15" i="2"/>
  <c r="AL15" i="2" s="1"/>
  <c r="AK37" i="2"/>
  <c r="AL37" i="2" s="1"/>
  <c r="P11" i="2"/>
  <c r="Q11" i="2" s="1"/>
  <c r="AB30" i="2"/>
  <c r="AC30" i="2" s="1"/>
  <c r="V11" i="2"/>
  <c r="W11" i="2" s="1"/>
  <c r="S27" i="2"/>
  <c r="T27" i="2" s="1"/>
  <c r="Y29" i="2"/>
  <c r="Z29" i="2" s="1"/>
  <c r="Y37" i="2"/>
  <c r="Z37" i="2" s="1"/>
  <c r="Y2" i="2"/>
  <c r="Z2" i="2" s="1"/>
  <c r="M38" i="2"/>
  <c r="N38" i="2" s="1"/>
  <c r="S2" i="2"/>
  <c r="T2" i="2" s="1"/>
  <c r="Y28" i="2"/>
  <c r="Z28" i="2" s="1"/>
  <c r="S21" i="2"/>
  <c r="T21" i="2" s="1"/>
  <c r="AK26" i="2"/>
  <c r="AL26" i="2" s="1"/>
  <c r="S1" i="2"/>
  <c r="T1" i="2" s="1"/>
  <c r="AE22" i="2"/>
  <c r="AF22" i="2" s="1"/>
  <c r="AE11" i="2"/>
  <c r="AF11" i="2" s="1"/>
  <c r="S9" i="2"/>
  <c r="T9" i="2" s="1"/>
  <c r="AK24" i="2"/>
  <c r="AL24" i="2" s="1"/>
  <c r="Y10" i="2"/>
  <c r="Z10" i="2" s="1"/>
  <c r="M32" i="2"/>
  <c r="N32" i="2" s="1"/>
  <c r="AB31" i="2"/>
  <c r="AC31" i="2" s="1"/>
  <c r="AE25" i="2"/>
  <c r="AF25" i="2" s="1"/>
  <c r="S11" i="2"/>
  <c r="T11" i="2" s="1"/>
  <c r="Y27" i="2"/>
  <c r="Z27" i="2" s="1"/>
  <c r="AH29" i="2"/>
  <c r="AI29" i="2" s="1"/>
  <c r="S18" i="2"/>
  <c r="T18" i="2" s="1"/>
  <c r="P13" i="2"/>
  <c r="Q13" i="2" s="1"/>
  <c r="V6" i="2"/>
  <c r="W6" i="2" s="1"/>
  <c r="P17" i="2"/>
  <c r="Q17" i="2" s="1"/>
  <c r="P3" i="2"/>
  <c r="Q3" i="2" s="1"/>
  <c r="S26" i="2"/>
  <c r="T26" i="2" s="1"/>
  <c r="S31" i="2"/>
  <c r="T31" i="2" s="1"/>
  <c r="AH35" i="2"/>
  <c r="AI35" i="2" s="1"/>
  <c r="V18" i="2"/>
  <c r="W18" i="2" s="1"/>
  <c r="AK38" i="2"/>
  <c r="AL38" i="2" s="1"/>
  <c r="S14" i="2"/>
  <c r="T14" i="2" s="1"/>
  <c r="AH37" i="2"/>
  <c r="AI37" i="2" s="1"/>
  <c r="Y35" i="2"/>
  <c r="Z35" i="2" s="1"/>
  <c r="AE39" i="2"/>
  <c r="AF39" i="2" s="1"/>
  <c r="P15" i="2"/>
  <c r="Q15" i="2" s="1"/>
  <c r="M21" i="2"/>
  <c r="N21" i="2" s="1"/>
  <c r="V27" i="2"/>
  <c r="W27" i="2" s="1"/>
  <c r="P29" i="2"/>
  <c r="Q29" i="2" s="1"/>
  <c r="AH14" i="2"/>
  <c r="AI14" i="2" s="1"/>
  <c r="Y38" i="2"/>
  <c r="Z38" i="2" s="1"/>
  <c r="AH20" i="2"/>
  <c r="AI20" i="2" s="1"/>
  <c r="Y23" i="2"/>
  <c r="Z23" i="2" s="1"/>
  <c r="V31" i="2"/>
  <c r="W31" i="2" s="1"/>
  <c r="AB39" i="2"/>
  <c r="AC39" i="2" s="1"/>
  <c r="Y31" i="2"/>
  <c r="Z31" i="2" s="1"/>
  <c r="AH1" i="2"/>
  <c r="AI1" i="2" s="1"/>
  <c r="M16" i="2"/>
  <c r="N16" i="2" s="1"/>
  <c r="AE1" i="2"/>
  <c r="AF1" i="2" s="1"/>
  <c r="M17" i="2"/>
  <c r="N17" i="2" s="1"/>
  <c r="AK33" i="2"/>
  <c r="AL33" i="2" s="1"/>
  <c r="V36" i="2"/>
  <c r="W36" i="2" s="1"/>
  <c r="AH6" i="2"/>
  <c r="AI6" i="2" s="1"/>
  <c r="AH9" i="2"/>
  <c r="AI9" i="2" s="1"/>
  <c r="Y8" i="2"/>
  <c r="Z8" i="2" s="1"/>
  <c r="S32" i="2"/>
  <c r="T32" i="2" s="1"/>
  <c r="AH4" i="2"/>
  <c r="AI4" i="2" s="1"/>
  <c r="M20" i="2"/>
  <c r="N20" i="2" s="1"/>
  <c r="M31" i="2"/>
  <c r="N31" i="2" s="1"/>
  <c r="AE33" i="2"/>
  <c r="AF33" i="2" s="1"/>
  <c r="AB28" i="2"/>
  <c r="AC28" i="2" s="1"/>
  <c r="AK11" i="2"/>
  <c r="AL11" i="2" s="1"/>
  <c r="AK7" i="2"/>
  <c r="AL7" i="2" s="1"/>
  <c r="V29" i="2"/>
  <c r="W29" i="2" s="1"/>
  <c r="AE32" i="2"/>
  <c r="AF32" i="2" s="1"/>
  <c r="P31" i="2"/>
  <c r="Q31" i="2" s="1"/>
  <c r="AK35" i="2"/>
  <c r="AL35" i="2" s="1"/>
  <c r="S37" i="2"/>
  <c r="T37" i="2" s="1"/>
  <c r="S39" i="2"/>
  <c r="T39" i="2" s="1"/>
  <c r="Y7" i="2"/>
  <c r="Z7" i="2" s="1"/>
  <c r="AE29" i="2"/>
  <c r="AF29" i="2" s="1"/>
  <c r="AB13" i="2"/>
  <c r="AC13" i="2" s="1"/>
  <c r="S19" i="2"/>
  <c r="T19" i="2" s="1"/>
  <c r="P20" i="2"/>
  <c r="Q20" i="2" s="1"/>
  <c r="M4" i="2"/>
  <c r="N4" i="2" s="1"/>
  <c r="AH16" i="2"/>
  <c r="AI16" i="2" s="1"/>
  <c r="AK22" i="2"/>
  <c r="AL22" i="2" s="1"/>
  <c r="AE27" i="2"/>
  <c r="AF27" i="2" s="1"/>
  <c r="V37" i="2"/>
  <c r="W37" i="2" s="1"/>
  <c r="M39" i="2"/>
  <c r="N39" i="2" s="1"/>
  <c r="AB22" i="2"/>
  <c r="AC22" i="2" s="1"/>
  <c r="Y39" i="2"/>
  <c r="Z39" i="2" s="1"/>
  <c r="M34" i="2"/>
  <c r="N34" i="2" s="1"/>
  <c r="S12" i="2"/>
  <c r="T12" i="2" s="1"/>
  <c r="P38" i="2"/>
  <c r="Q38" i="2" s="1"/>
  <c r="AE38" i="2"/>
  <c r="AF38" i="2" s="1"/>
  <c r="AE2" i="2"/>
  <c r="AF2" i="2" s="1"/>
  <c r="M25" i="2"/>
  <c r="N25" i="2" s="1"/>
  <c r="AB21" i="2"/>
  <c r="AC21" i="2" s="1"/>
  <c r="M14" i="2"/>
  <c r="N14" i="2" s="1"/>
  <c r="AK23" i="2"/>
  <c r="AL23" i="2" s="1"/>
  <c r="Y20" i="2"/>
  <c r="Z20" i="2" s="1"/>
  <c r="AB15" i="2"/>
  <c r="AC15" i="2" s="1"/>
  <c r="AE16" i="2"/>
  <c r="AF16" i="2" s="1"/>
  <c r="M7" i="2"/>
  <c r="N7" i="2" s="1"/>
  <c r="P33" i="2"/>
  <c r="Q33" i="2" s="1"/>
  <c r="AB9" i="2"/>
  <c r="AC9" i="2" s="1"/>
  <c r="Y21" i="2"/>
  <c r="Z21" i="2" s="1"/>
  <c r="AK5" i="2"/>
  <c r="AL5" i="2" s="1"/>
  <c r="Y36" i="2"/>
  <c r="Z36" i="2" s="1"/>
  <c r="Y4" i="2"/>
  <c r="Z4" i="2" s="1"/>
  <c r="S17" i="2"/>
  <c r="T17" i="2" s="1"/>
  <c r="S33" i="2"/>
  <c r="T33" i="2" s="1"/>
  <c r="K41" i="2"/>
  <c r="AJ40" i="2"/>
  <c r="AD40" i="2"/>
  <c r="U40" i="2"/>
  <c r="AG40" i="2"/>
  <c r="X40" i="2"/>
  <c r="AA40" i="2"/>
  <c r="O40" i="2"/>
  <c r="J40" i="2"/>
  <c r="R40" i="2"/>
  <c r="AK40" i="2" l="1"/>
  <c r="AL40" i="2" s="1"/>
  <c r="S40" i="2"/>
  <c r="T40" i="2" s="1"/>
  <c r="AE40" i="2"/>
  <c r="AF40" i="2" s="1"/>
  <c r="Y40" i="2"/>
  <c r="Z40" i="2" s="1"/>
  <c r="AB40" i="2"/>
  <c r="AC40" i="2" s="1"/>
  <c r="M40" i="2"/>
  <c r="N40" i="2" s="1"/>
  <c r="P40" i="2"/>
  <c r="Q40" i="2" s="1"/>
  <c r="V40" i="2"/>
  <c r="W40" i="2" s="1"/>
  <c r="AH40" i="2"/>
  <c r="AI40" i="2" s="1"/>
  <c r="I41" i="2"/>
  <c r="L46" i="2"/>
  <c r="AN45" i="2"/>
  <c r="K42" i="2"/>
  <c r="J41" i="2"/>
  <c r="AD41" i="2"/>
  <c r="AG41" i="2"/>
  <c r="O41" i="2"/>
  <c r="AJ41" i="2"/>
  <c r="U41" i="2"/>
  <c r="X41" i="2"/>
  <c r="AA41" i="2"/>
  <c r="R41" i="2"/>
  <c r="AK41" i="2" l="1"/>
  <c r="AL41" i="2" s="1"/>
  <c r="M41" i="2"/>
  <c r="N41" i="2" s="1"/>
  <c r="P41" i="2"/>
  <c r="Q41" i="2" s="1"/>
  <c r="Y41" i="2"/>
  <c r="Z41" i="2" s="1"/>
  <c r="AH41" i="2"/>
  <c r="AI41" i="2" s="1"/>
  <c r="AE41" i="2"/>
  <c r="AF41" i="2" s="1"/>
  <c r="AB41" i="2"/>
  <c r="AC41" i="2" s="1"/>
  <c r="V41" i="2"/>
  <c r="W41" i="2" s="1"/>
  <c r="S41" i="2"/>
  <c r="T41" i="2" s="1"/>
  <c r="L47" i="2"/>
  <c r="AN46" i="2"/>
  <c r="I42" i="2"/>
  <c r="K43" i="2"/>
  <c r="R42" i="2"/>
  <c r="AJ42" i="2"/>
  <c r="X42" i="2"/>
  <c r="AA42" i="2"/>
  <c r="U42" i="2"/>
  <c r="O42" i="2"/>
  <c r="AD42" i="2"/>
  <c r="J42" i="2"/>
  <c r="AG42" i="2"/>
  <c r="V42" i="2" l="1"/>
  <c r="W42" i="2" s="1"/>
  <c r="P42" i="2"/>
  <c r="Q42" i="2" s="1"/>
  <c r="AH42" i="2"/>
  <c r="AI42" i="2" s="1"/>
  <c r="Y42" i="2"/>
  <c r="Z42" i="2" s="1"/>
  <c r="M42" i="2"/>
  <c r="N42" i="2" s="1"/>
  <c r="S42" i="2"/>
  <c r="T42" i="2" s="1"/>
  <c r="AK42" i="2"/>
  <c r="AL42" i="2" s="1"/>
  <c r="AE42" i="2"/>
  <c r="AF42" i="2" s="1"/>
  <c r="AB42" i="2"/>
  <c r="AC42" i="2" s="1"/>
  <c r="I43" i="2"/>
  <c r="L48" i="2"/>
  <c r="AN47" i="2"/>
  <c r="K44" i="2"/>
  <c r="J43" i="2"/>
  <c r="AD43" i="2"/>
  <c r="AA43" i="2"/>
  <c r="O43" i="2"/>
  <c r="U43" i="2"/>
  <c r="AG43" i="2"/>
  <c r="AJ43" i="2"/>
  <c r="X43" i="2"/>
  <c r="R43" i="2"/>
  <c r="V43" i="2" l="1"/>
  <c r="W43" i="2" s="1"/>
  <c r="AB43" i="2"/>
  <c r="AC43" i="2" s="1"/>
  <c r="AE43" i="2"/>
  <c r="AF43" i="2" s="1"/>
  <c r="AK43" i="2"/>
  <c r="AL43" i="2" s="1"/>
  <c r="AH43" i="2"/>
  <c r="AI43" i="2" s="1"/>
  <c r="Y43" i="2"/>
  <c r="Z43" i="2" s="1"/>
  <c r="P43" i="2"/>
  <c r="Q43" i="2" s="1"/>
  <c r="M43" i="2"/>
  <c r="N43" i="2" s="1"/>
  <c r="S43" i="2"/>
  <c r="T43" i="2" s="1"/>
  <c r="L49" i="2"/>
  <c r="AN48" i="2"/>
  <c r="I44" i="2"/>
  <c r="K45" i="2"/>
  <c r="AJ44" i="2"/>
  <c r="O44" i="2"/>
  <c r="R44" i="2"/>
  <c r="J44" i="2"/>
  <c r="AA44" i="2"/>
  <c r="X44" i="2"/>
  <c r="AG44" i="2"/>
  <c r="U44" i="2"/>
  <c r="AD44" i="2"/>
  <c r="V44" i="2" l="1"/>
  <c r="W44" i="2" s="1"/>
  <c r="S44" i="2"/>
  <c r="T44" i="2" s="1"/>
  <c r="Y44" i="2"/>
  <c r="Z44" i="2" s="1"/>
  <c r="M44" i="2"/>
  <c r="N44" i="2" s="1"/>
  <c r="AH44" i="2"/>
  <c r="AI44" i="2" s="1"/>
  <c r="P44" i="2"/>
  <c r="Q44" i="2" s="1"/>
  <c r="AK44" i="2"/>
  <c r="AL44" i="2" s="1"/>
  <c r="AE44" i="2"/>
  <c r="AF44" i="2" s="1"/>
  <c r="AB44" i="2"/>
  <c r="AC44" i="2" s="1"/>
  <c r="I45" i="2"/>
  <c r="L50" i="2"/>
  <c r="AN49" i="2"/>
  <c r="K46" i="2"/>
  <c r="AJ45" i="2"/>
  <c r="AA45" i="2"/>
  <c r="R45" i="2"/>
  <c r="AG45" i="2"/>
  <c r="J45" i="2"/>
  <c r="U45" i="2"/>
  <c r="AD45" i="2"/>
  <c r="X45" i="2"/>
  <c r="O45" i="2"/>
  <c r="AK45" i="2" l="1"/>
  <c r="AL45" i="2" s="1"/>
  <c r="AB45" i="2"/>
  <c r="AC45" i="2" s="1"/>
  <c r="AH45" i="2"/>
  <c r="AI45" i="2" s="1"/>
  <c r="S45" i="2"/>
  <c r="T45" i="2" s="1"/>
  <c r="Y45" i="2"/>
  <c r="Z45" i="2" s="1"/>
  <c r="P45" i="2"/>
  <c r="Q45" i="2" s="1"/>
  <c r="V45" i="2"/>
  <c r="W45" i="2" s="1"/>
  <c r="M45" i="2"/>
  <c r="N45" i="2" s="1"/>
  <c r="AE45" i="2"/>
  <c r="AF45" i="2" s="1"/>
  <c r="L51" i="2"/>
  <c r="AN50" i="2"/>
  <c r="I46" i="2"/>
  <c r="K47" i="2"/>
  <c r="AJ46" i="2"/>
  <c r="O46" i="2"/>
  <c r="AG46" i="2"/>
  <c r="R46" i="2"/>
  <c r="U46" i="2"/>
  <c r="J46" i="2"/>
  <c r="X46" i="2"/>
  <c r="AA46" i="2"/>
  <c r="AD46" i="2"/>
  <c r="P46" i="2" l="1"/>
  <c r="Q46" i="2" s="1"/>
  <c r="Y46" i="2"/>
  <c r="Z46" i="2" s="1"/>
  <c r="AK46" i="2"/>
  <c r="AL46" i="2" s="1"/>
  <c r="AH46" i="2"/>
  <c r="AI46" i="2" s="1"/>
  <c r="V46" i="2"/>
  <c r="W46" i="2" s="1"/>
  <c r="AB46" i="2"/>
  <c r="AC46" i="2" s="1"/>
  <c r="AE46" i="2"/>
  <c r="AF46" i="2" s="1"/>
  <c r="M46" i="2"/>
  <c r="N46" i="2" s="1"/>
  <c r="S46" i="2"/>
  <c r="T46" i="2" s="1"/>
  <c r="I47" i="2"/>
  <c r="L52" i="2"/>
  <c r="AN51" i="2"/>
  <c r="K48" i="2"/>
  <c r="O47" i="2"/>
  <c r="AG47" i="2"/>
  <c r="AJ47" i="2"/>
  <c r="U47" i="2"/>
  <c r="AD47" i="2"/>
  <c r="AA47" i="2"/>
  <c r="J47" i="2"/>
  <c r="X47" i="2"/>
  <c r="R47" i="2"/>
  <c r="S47" i="2" l="1"/>
  <c r="T47" i="2" s="1"/>
  <c r="AK47" i="2"/>
  <c r="AL47" i="2" s="1"/>
  <c r="AH47" i="2"/>
  <c r="AI47" i="2" s="1"/>
  <c r="Y47" i="2"/>
  <c r="Z47" i="2" s="1"/>
  <c r="AB47" i="2"/>
  <c r="AC47" i="2" s="1"/>
  <c r="M47" i="2"/>
  <c r="N47" i="2" s="1"/>
  <c r="AE47" i="2"/>
  <c r="AF47" i="2" s="1"/>
  <c r="V47" i="2"/>
  <c r="W47" i="2" s="1"/>
  <c r="P47" i="2"/>
  <c r="Q47" i="2" s="1"/>
  <c r="L53" i="2"/>
  <c r="AN52" i="2"/>
  <c r="I48" i="2"/>
  <c r="K49" i="2"/>
  <c r="U48" i="2"/>
  <c r="AG48" i="2"/>
  <c r="AJ48" i="2"/>
  <c r="J48" i="2"/>
  <c r="AA48" i="2"/>
  <c r="X48" i="2"/>
  <c r="AD48" i="2"/>
  <c r="O48" i="2"/>
  <c r="R48" i="2"/>
  <c r="Y48" i="2" l="1"/>
  <c r="Z48" i="2" s="1"/>
  <c r="S48" i="2"/>
  <c r="T48" i="2" s="1"/>
  <c r="P48" i="2"/>
  <c r="Q48" i="2" s="1"/>
  <c r="AK48" i="2"/>
  <c r="AL48" i="2" s="1"/>
  <c r="AH48" i="2"/>
  <c r="AI48" i="2" s="1"/>
  <c r="V48" i="2"/>
  <c r="W48" i="2" s="1"/>
  <c r="M48" i="2"/>
  <c r="N48" i="2" s="1"/>
  <c r="AB48" i="2"/>
  <c r="AC48" i="2" s="1"/>
  <c r="AE48" i="2"/>
  <c r="AF48" i="2" s="1"/>
  <c r="I49" i="2"/>
  <c r="L54" i="2"/>
  <c r="AN53" i="2"/>
  <c r="K50" i="2"/>
  <c r="AD49" i="2"/>
  <c r="U49" i="2"/>
  <c r="AG49" i="2"/>
  <c r="O49" i="2"/>
  <c r="J49" i="2"/>
  <c r="X49" i="2"/>
  <c r="R49" i="2"/>
  <c r="AJ49" i="2"/>
  <c r="AA49" i="2"/>
  <c r="P49" i="2" l="1"/>
  <c r="Q49" i="2" s="1"/>
  <c r="AK49" i="2"/>
  <c r="AL49" i="2" s="1"/>
  <c r="S49" i="2"/>
  <c r="T49" i="2" s="1"/>
  <c r="M49" i="2"/>
  <c r="N49" i="2" s="1"/>
  <c r="AB49" i="2"/>
  <c r="AC49" i="2" s="1"/>
  <c r="Y49" i="2"/>
  <c r="Z49" i="2" s="1"/>
  <c r="V49" i="2"/>
  <c r="W49" i="2" s="1"/>
  <c r="AE49" i="2"/>
  <c r="AF49" i="2" s="1"/>
  <c r="AH49" i="2"/>
  <c r="AI49" i="2" s="1"/>
  <c r="I50" i="2"/>
  <c r="AN54" i="2"/>
  <c r="L55" i="2"/>
  <c r="K51" i="2"/>
  <c r="R50" i="2"/>
  <c r="U50" i="2"/>
  <c r="AG50" i="2"/>
  <c r="X50" i="2"/>
  <c r="AA50" i="2"/>
  <c r="J50" i="2"/>
  <c r="AJ50" i="2"/>
  <c r="O50" i="2"/>
  <c r="AD50" i="2"/>
  <c r="AE50" i="2" l="1"/>
  <c r="AF50" i="2" s="1"/>
  <c r="Y50" i="2"/>
  <c r="Z50" i="2" s="1"/>
  <c r="AH50" i="2"/>
  <c r="AI50" i="2" s="1"/>
  <c r="AK50" i="2"/>
  <c r="AL50" i="2" s="1"/>
  <c r="V50" i="2"/>
  <c r="W50" i="2" s="1"/>
  <c r="M50" i="2"/>
  <c r="N50" i="2" s="1"/>
  <c r="S50" i="2"/>
  <c r="T50" i="2" s="1"/>
  <c r="AB50" i="2"/>
  <c r="AC50" i="2" s="1"/>
  <c r="P50" i="2"/>
  <c r="Q50" i="2" s="1"/>
  <c r="I51" i="2"/>
  <c r="L56" i="2"/>
  <c r="AN55" i="2"/>
  <c r="K52" i="2"/>
  <c r="U51" i="2"/>
  <c r="AG51" i="2"/>
  <c r="X51" i="2"/>
  <c r="J51" i="2"/>
  <c r="AA51" i="2"/>
  <c r="AD51" i="2"/>
  <c r="R51" i="2"/>
  <c r="O51" i="2"/>
  <c r="AJ51" i="2"/>
  <c r="AB51" i="2" l="1"/>
  <c r="AC51" i="2" s="1"/>
  <c r="AH51" i="2"/>
  <c r="AI51" i="2" s="1"/>
  <c r="S51" i="2"/>
  <c r="T51" i="2" s="1"/>
  <c r="Y51" i="2"/>
  <c r="Z51" i="2" s="1"/>
  <c r="P51" i="2"/>
  <c r="Q51" i="2" s="1"/>
  <c r="M51" i="2"/>
  <c r="N51" i="2" s="1"/>
  <c r="AE51" i="2"/>
  <c r="AF51" i="2" s="1"/>
  <c r="V51" i="2"/>
  <c r="W51" i="2" s="1"/>
  <c r="AK51" i="2"/>
  <c r="AL51" i="2" s="1"/>
  <c r="I52" i="2"/>
  <c r="AN56" i="2"/>
  <c r="L57" i="2"/>
  <c r="K53" i="2"/>
  <c r="AJ52" i="2"/>
  <c r="R52" i="2"/>
  <c r="AG52" i="2"/>
  <c r="U52" i="2"/>
  <c r="X52" i="2"/>
  <c r="AD52" i="2"/>
  <c r="O52" i="2"/>
  <c r="J52" i="2"/>
  <c r="AA52" i="2"/>
  <c r="AH52" i="2" l="1"/>
  <c r="AI52" i="2" s="1"/>
  <c r="P52" i="2"/>
  <c r="Q52" i="2" s="1"/>
  <c r="S52" i="2"/>
  <c r="T52" i="2" s="1"/>
  <c r="AK52" i="2"/>
  <c r="AL52" i="2" s="1"/>
  <c r="M52" i="2"/>
  <c r="N52" i="2" s="1"/>
  <c r="AE52" i="2"/>
  <c r="AF52" i="2" s="1"/>
  <c r="Y52" i="2"/>
  <c r="Z52" i="2" s="1"/>
  <c r="V52" i="2"/>
  <c r="W52" i="2" s="1"/>
  <c r="AB52" i="2"/>
  <c r="AC52" i="2" s="1"/>
  <c r="I53" i="2"/>
  <c r="AN57" i="2"/>
  <c r="L58" i="2"/>
  <c r="K54" i="2"/>
  <c r="X53" i="2"/>
  <c r="R53" i="2"/>
  <c r="AG53" i="2"/>
  <c r="J53" i="2"/>
  <c r="U53" i="2"/>
  <c r="AA53" i="2"/>
  <c r="O53" i="2"/>
  <c r="AJ53" i="2"/>
  <c r="AD53" i="2"/>
  <c r="V53" i="2" l="1"/>
  <c r="W53" i="2" s="1"/>
  <c r="AK53" i="2"/>
  <c r="AL53" i="2" s="1"/>
  <c r="P53" i="2"/>
  <c r="Q53" i="2" s="1"/>
  <c r="S53" i="2"/>
  <c r="T53" i="2" s="1"/>
  <c r="AH53" i="2"/>
  <c r="AI53" i="2" s="1"/>
  <c r="Y53" i="2"/>
  <c r="Z53" i="2" s="1"/>
  <c r="AB53" i="2"/>
  <c r="AC53" i="2" s="1"/>
  <c r="M53" i="2"/>
  <c r="N53" i="2" s="1"/>
  <c r="AE53" i="2"/>
  <c r="AF53" i="2" s="1"/>
  <c r="I54" i="2"/>
  <c r="AN58" i="2"/>
  <c r="L59" i="2"/>
  <c r="K55" i="2"/>
  <c r="X54" i="2"/>
  <c r="AJ54" i="2"/>
  <c r="AD54" i="2"/>
  <c r="AG54" i="2"/>
  <c r="O54" i="2"/>
  <c r="U54" i="2"/>
  <c r="R54" i="2"/>
  <c r="J54" i="2"/>
  <c r="AA54" i="2"/>
  <c r="AE54" i="2" l="1"/>
  <c r="AF54" i="2" s="1"/>
  <c r="AB54" i="2"/>
  <c r="AC54" i="2" s="1"/>
  <c r="AK54" i="2"/>
  <c r="AL54" i="2" s="1"/>
  <c r="P54" i="2"/>
  <c r="Q54" i="2" s="1"/>
  <c r="AH54" i="2"/>
  <c r="AI54" i="2" s="1"/>
  <c r="M54" i="2"/>
  <c r="N54" i="2" s="1"/>
  <c r="V54" i="2"/>
  <c r="W54" i="2" s="1"/>
  <c r="Y54" i="2"/>
  <c r="Z54" i="2" s="1"/>
  <c r="S54" i="2"/>
  <c r="T54" i="2" s="1"/>
  <c r="I55" i="2"/>
  <c r="AN59" i="2"/>
  <c r="L60" i="2"/>
  <c r="K56" i="2"/>
  <c r="AA55" i="2"/>
  <c r="O55" i="2"/>
  <c r="AJ55" i="2"/>
  <c r="U55" i="2"/>
  <c r="R55" i="2"/>
  <c r="AG55" i="2"/>
  <c r="J55" i="2"/>
  <c r="AD55" i="2"/>
  <c r="X55" i="2"/>
  <c r="AB55" i="2" l="1"/>
  <c r="AC55" i="2" s="1"/>
  <c r="AK55" i="2"/>
  <c r="AL55" i="2" s="1"/>
  <c r="Y55" i="2"/>
  <c r="Z55" i="2" s="1"/>
  <c r="P55" i="2"/>
  <c r="Q55" i="2" s="1"/>
  <c r="AE55" i="2"/>
  <c r="AF55" i="2" s="1"/>
  <c r="V55" i="2"/>
  <c r="W55" i="2" s="1"/>
  <c r="AH55" i="2"/>
  <c r="AI55" i="2" s="1"/>
  <c r="M55" i="2"/>
  <c r="N55" i="2" s="1"/>
  <c r="S55" i="2"/>
  <c r="T55" i="2" s="1"/>
  <c r="I56" i="2"/>
  <c r="AN60" i="2"/>
  <c r="L61" i="2"/>
  <c r="K57" i="2"/>
  <c r="AG56" i="2"/>
  <c r="AA56" i="2"/>
  <c r="AJ56" i="2"/>
  <c r="J56" i="2"/>
  <c r="O56" i="2"/>
  <c r="X56" i="2"/>
  <c r="AD56" i="2"/>
  <c r="R56" i="2"/>
  <c r="U56" i="2"/>
  <c r="AH56" i="2" l="1"/>
  <c r="AI56" i="2" s="1"/>
  <c r="M56" i="2"/>
  <c r="N56" i="2" s="1"/>
  <c r="S56" i="2"/>
  <c r="T56" i="2" s="1"/>
  <c r="AB56" i="2"/>
  <c r="AC56" i="2" s="1"/>
  <c r="Y56" i="2"/>
  <c r="Z56" i="2" s="1"/>
  <c r="V56" i="2"/>
  <c r="W56" i="2" s="1"/>
  <c r="P56" i="2"/>
  <c r="Q56" i="2" s="1"/>
  <c r="AK56" i="2"/>
  <c r="AL56" i="2" s="1"/>
  <c r="AE56" i="2"/>
  <c r="AF56" i="2" s="1"/>
  <c r="I57" i="2"/>
  <c r="AN61" i="2"/>
  <c r="L62" i="2"/>
  <c r="K58" i="2"/>
  <c r="AG57" i="2"/>
  <c r="AD57" i="2"/>
  <c r="J57" i="2"/>
  <c r="X57" i="2"/>
  <c r="AA57" i="2"/>
  <c r="U57" i="2"/>
  <c r="AJ57" i="2"/>
  <c r="O57" i="2"/>
  <c r="R57" i="2"/>
  <c r="V57" i="2" l="1"/>
  <c r="W57" i="2" s="1"/>
  <c r="M57" i="2"/>
  <c r="N57" i="2" s="1"/>
  <c r="AH57" i="2"/>
  <c r="AI57" i="2" s="1"/>
  <c r="P57" i="2"/>
  <c r="Q57" i="2" s="1"/>
  <c r="AK57" i="2"/>
  <c r="AL57" i="2" s="1"/>
  <c r="S57" i="2"/>
  <c r="T57" i="2" s="1"/>
  <c r="Y57" i="2"/>
  <c r="Z57" i="2" s="1"/>
  <c r="AE57" i="2"/>
  <c r="AF57" i="2" s="1"/>
  <c r="AB57" i="2"/>
  <c r="AC57" i="2" s="1"/>
  <c r="I58" i="2"/>
  <c r="AN62" i="2"/>
  <c r="L63" i="2"/>
  <c r="K59" i="2"/>
  <c r="AA58" i="2"/>
  <c r="X58" i="2"/>
  <c r="J58" i="2"/>
  <c r="AD58" i="2"/>
  <c r="U58" i="2"/>
  <c r="O58" i="2"/>
  <c r="AJ58" i="2"/>
  <c r="AG58" i="2"/>
  <c r="R58" i="2"/>
  <c r="AB58" i="2" l="1"/>
  <c r="AC58" i="2" s="1"/>
  <c r="AE58" i="2"/>
  <c r="AF58" i="2" s="1"/>
  <c r="M58" i="2"/>
  <c r="N58" i="2" s="1"/>
  <c r="Y58" i="2"/>
  <c r="Z58" i="2" s="1"/>
  <c r="P58" i="2"/>
  <c r="Q58" i="2" s="1"/>
  <c r="AH58" i="2"/>
  <c r="AI58" i="2" s="1"/>
  <c r="S58" i="2"/>
  <c r="T58" i="2" s="1"/>
  <c r="AK58" i="2"/>
  <c r="AL58" i="2" s="1"/>
  <c r="V58" i="2"/>
  <c r="W58" i="2" s="1"/>
  <c r="I59" i="2"/>
  <c r="AN63" i="2"/>
  <c r="L64" i="2"/>
  <c r="K60" i="2"/>
  <c r="J59" i="2"/>
  <c r="AA59" i="2"/>
  <c r="AJ59" i="2"/>
  <c r="X59" i="2"/>
  <c r="U59" i="2"/>
  <c r="O59" i="2"/>
  <c r="R59" i="2"/>
  <c r="AD59" i="2"/>
  <c r="AG59" i="2"/>
  <c r="V59" i="2" l="1"/>
  <c r="W59" i="2" s="1"/>
  <c r="AH59" i="2"/>
  <c r="AI59" i="2" s="1"/>
  <c r="AK59" i="2"/>
  <c r="AL59" i="2" s="1"/>
  <c r="Y59" i="2"/>
  <c r="Z59" i="2" s="1"/>
  <c r="AE59" i="2"/>
  <c r="AF59" i="2" s="1"/>
  <c r="M59" i="2"/>
  <c r="N59" i="2" s="1"/>
  <c r="AB59" i="2"/>
  <c r="AC59" i="2" s="1"/>
  <c r="S59" i="2"/>
  <c r="T59" i="2" s="1"/>
  <c r="P59" i="2"/>
  <c r="Q59" i="2" s="1"/>
  <c r="I60" i="2"/>
  <c r="AN64" i="2"/>
  <c r="L65" i="2"/>
  <c r="K61" i="2"/>
  <c r="U60" i="2"/>
  <c r="AG60" i="2"/>
  <c r="X60" i="2"/>
  <c r="R60" i="2"/>
  <c r="J60" i="2"/>
  <c r="AA60" i="2"/>
  <c r="AD60" i="2"/>
  <c r="AJ60" i="2"/>
  <c r="O60" i="2"/>
  <c r="AE60" i="2" l="1"/>
  <c r="AF60" i="2" s="1"/>
  <c r="AB60" i="2"/>
  <c r="AC60" i="2" s="1"/>
  <c r="Y60" i="2"/>
  <c r="Z60" i="2" s="1"/>
  <c r="AK60" i="2"/>
  <c r="AL60" i="2" s="1"/>
  <c r="AH60" i="2"/>
  <c r="AI60" i="2" s="1"/>
  <c r="V60" i="2"/>
  <c r="W60" i="2" s="1"/>
  <c r="M60" i="2"/>
  <c r="N60" i="2" s="1"/>
  <c r="P60" i="2"/>
  <c r="Q60" i="2" s="1"/>
  <c r="S60" i="2"/>
  <c r="T60" i="2" s="1"/>
  <c r="I61" i="2"/>
  <c r="AN65" i="2"/>
  <c r="L66" i="2"/>
  <c r="K62" i="2"/>
  <c r="AD61" i="2"/>
  <c r="AJ61" i="2"/>
  <c r="R61" i="2"/>
  <c r="O61" i="2"/>
  <c r="X61" i="2"/>
  <c r="AA61" i="2"/>
  <c r="AG61" i="2"/>
  <c r="U61" i="2"/>
  <c r="J61" i="2"/>
  <c r="Y61" i="2" l="1"/>
  <c r="Z61" i="2" s="1"/>
  <c r="P61" i="2"/>
  <c r="Q61" i="2" s="1"/>
  <c r="S61" i="2"/>
  <c r="T61" i="2" s="1"/>
  <c r="V61" i="2"/>
  <c r="W61" i="2" s="1"/>
  <c r="AE61" i="2"/>
  <c r="AF61" i="2" s="1"/>
  <c r="AB61" i="2"/>
  <c r="AC61" i="2" s="1"/>
  <c r="M61" i="2"/>
  <c r="N61" i="2" s="1"/>
  <c r="AK61" i="2"/>
  <c r="AL61" i="2" s="1"/>
  <c r="AH61" i="2"/>
  <c r="AI61" i="2" s="1"/>
  <c r="I62" i="2"/>
  <c r="AN66" i="2"/>
  <c r="L67" i="2"/>
  <c r="K63" i="2"/>
  <c r="O62" i="2"/>
  <c r="R62" i="2"/>
  <c r="X62" i="2"/>
  <c r="AJ62" i="2"/>
  <c r="J62" i="2"/>
  <c r="AG62" i="2"/>
  <c r="U62" i="2"/>
  <c r="AA62" i="2"/>
  <c r="AD62" i="2"/>
  <c r="AK62" i="2" l="1"/>
  <c r="AL62" i="2" s="1"/>
  <c r="AE62" i="2"/>
  <c r="AF62" i="2" s="1"/>
  <c r="Y62" i="2"/>
  <c r="Z62" i="2" s="1"/>
  <c r="AH62" i="2"/>
  <c r="AI62" i="2" s="1"/>
  <c r="V62" i="2"/>
  <c r="W62" i="2" s="1"/>
  <c r="P62" i="2"/>
  <c r="Q62" i="2" s="1"/>
  <c r="S62" i="2"/>
  <c r="T62" i="2" s="1"/>
  <c r="M62" i="2"/>
  <c r="N62" i="2" s="1"/>
  <c r="AB62" i="2"/>
  <c r="AC62" i="2" s="1"/>
  <c r="I63" i="2"/>
  <c r="AN67" i="2"/>
  <c r="L68" i="2"/>
  <c r="K64" i="2"/>
  <c r="J63" i="2"/>
  <c r="AJ63" i="2"/>
  <c r="AA63" i="2"/>
  <c r="X63" i="2"/>
  <c r="O63" i="2"/>
  <c r="AD63" i="2"/>
  <c r="U63" i="2"/>
  <c r="AG63" i="2"/>
  <c r="R63" i="2"/>
  <c r="M63" i="2" l="1"/>
  <c r="N63" i="2" s="1"/>
  <c r="S63" i="2"/>
  <c r="T63" i="2" s="1"/>
  <c r="AB63" i="2"/>
  <c r="AC63" i="2" s="1"/>
  <c r="P63" i="2"/>
  <c r="Q63" i="2" s="1"/>
  <c r="AK63" i="2"/>
  <c r="AL63" i="2" s="1"/>
  <c r="AH63" i="2"/>
  <c r="AI63" i="2" s="1"/>
  <c r="V63" i="2"/>
  <c r="W63" i="2" s="1"/>
  <c r="Y63" i="2"/>
  <c r="Z63" i="2" s="1"/>
  <c r="AE63" i="2"/>
  <c r="AF63" i="2" s="1"/>
  <c r="I64" i="2"/>
  <c r="L69" i="2"/>
  <c r="AN68" i="2"/>
  <c r="K65" i="2"/>
  <c r="U64" i="2"/>
  <c r="R64" i="2"/>
  <c r="O64" i="2"/>
  <c r="AD64" i="2"/>
  <c r="J64" i="2"/>
  <c r="AG64" i="2"/>
  <c r="X64" i="2"/>
  <c r="AA64" i="2"/>
  <c r="AJ64" i="2"/>
  <c r="AB64" i="2" l="1"/>
  <c r="AC64" i="2" s="1"/>
  <c r="P64" i="2"/>
  <c r="Q64" i="2" s="1"/>
  <c r="M64" i="2"/>
  <c r="N64" i="2" s="1"/>
  <c r="V64" i="2"/>
  <c r="W64" i="2" s="1"/>
  <c r="Y64" i="2"/>
  <c r="Z64" i="2" s="1"/>
  <c r="AH64" i="2"/>
  <c r="AI64" i="2" s="1"/>
  <c r="S64" i="2"/>
  <c r="T64" i="2" s="1"/>
  <c r="AK64" i="2"/>
  <c r="AL64" i="2" s="1"/>
  <c r="AE64" i="2"/>
  <c r="AF64" i="2" s="1"/>
  <c r="L70" i="2"/>
  <c r="AN69" i="2"/>
  <c r="I65" i="2"/>
  <c r="K66" i="2"/>
  <c r="J65" i="2"/>
  <c r="AG65" i="2"/>
  <c r="U65" i="2"/>
  <c r="R65" i="2"/>
  <c r="AD65" i="2"/>
  <c r="X65" i="2"/>
  <c r="O65" i="2"/>
  <c r="AJ65" i="2"/>
  <c r="AA65" i="2"/>
  <c r="Y65" i="2" l="1"/>
  <c r="Z65" i="2" s="1"/>
  <c r="V65" i="2"/>
  <c r="W65" i="2" s="1"/>
  <c r="AH65" i="2"/>
  <c r="AI65" i="2" s="1"/>
  <c r="P65" i="2"/>
  <c r="Q65" i="2" s="1"/>
  <c r="M65" i="2"/>
  <c r="N65" i="2" s="1"/>
  <c r="AB65" i="2"/>
  <c r="AC65" i="2" s="1"/>
  <c r="AK65" i="2"/>
  <c r="AL65" i="2" s="1"/>
  <c r="S65" i="2"/>
  <c r="T65" i="2" s="1"/>
  <c r="AE65" i="2"/>
  <c r="AF65" i="2" s="1"/>
  <c r="I66" i="2"/>
  <c r="L71" i="2"/>
  <c r="AN70" i="2"/>
  <c r="K67" i="2"/>
  <c r="AG66" i="2"/>
  <c r="O66" i="2"/>
  <c r="AA66" i="2"/>
  <c r="AJ66" i="2"/>
  <c r="R66" i="2"/>
  <c r="AD66" i="2"/>
  <c r="U66" i="2"/>
  <c r="X66" i="2"/>
  <c r="J66" i="2"/>
  <c r="AB66" i="2" l="1"/>
  <c r="AC66" i="2" s="1"/>
  <c r="AE66" i="2"/>
  <c r="AF66" i="2" s="1"/>
  <c r="AK66" i="2"/>
  <c r="AL66" i="2" s="1"/>
  <c r="S66" i="2"/>
  <c r="T66" i="2" s="1"/>
  <c r="V66" i="2"/>
  <c r="W66" i="2" s="1"/>
  <c r="Y66" i="2"/>
  <c r="Z66" i="2" s="1"/>
  <c r="AH66" i="2"/>
  <c r="AI66" i="2" s="1"/>
  <c r="M66" i="2"/>
  <c r="N66" i="2" s="1"/>
  <c r="P66" i="2"/>
  <c r="Q66" i="2" s="1"/>
  <c r="L72" i="2"/>
  <c r="AN71" i="2"/>
  <c r="I67" i="2"/>
  <c r="K68" i="2"/>
  <c r="R67" i="2"/>
  <c r="AG67" i="2"/>
  <c r="AD67" i="2"/>
  <c r="U67" i="2"/>
  <c r="X67" i="2"/>
  <c r="J67" i="2"/>
  <c r="O67" i="2"/>
  <c r="AJ67" i="2"/>
  <c r="AA67" i="2"/>
  <c r="AK67" i="2" l="1"/>
  <c r="AL67" i="2" s="1"/>
  <c r="P67" i="2"/>
  <c r="Q67" i="2" s="1"/>
  <c r="AE67" i="2"/>
  <c r="AF67" i="2" s="1"/>
  <c r="Y67" i="2"/>
  <c r="Z67" i="2" s="1"/>
  <c r="M67" i="2"/>
  <c r="N67" i="2" s="1"/>
  <c r="AH67" i="2"/>
  <c r="AI67" i="2" s="1"/>
  <c r="AB67" i="2"/>
  <c r="AC67" i="2" s="1"/>
  <c r="V67" i="2"/>
  <c r="W67" i="2" s="1"/>
  <c r="S67" i="2"/>
  <c r="T67" i="2" s="1"/>
  <c r="I68" i="2"/>
  <c r="L73" i="2"/>
  <c r="AN72" i="2"/>
  <c r="K69" i="2"/>
  <c r="AG68" i="2"/>
  <c r="X68" i="2"/>
  <c r="AD68" i="2"/>
  <c r="R68" i="2"/>
  <c r="O68" i="2"/>
  <c r="AJ68" i="2"/>
  <c r="J68" i="2"/>
  <c r="AA68" i="2"/>
  <c r="U68" i="2"/>
  <c r="AH68" i="2" l="1"/>
  <c r="AI68" i="2" s="1"/>
  <c r="Y68" i="2"/>
  <c r="Z68" i="2" s="1"/>
  <c r="AB68" i="2"/>
  <c r="AC68" i="2" s="1"/>
  <c r="V68" i="2"/>
  <c r="W68" i="2" s="1"/>
  <c r="AE68" i="2"/>
  <c r="AF68" i="2" s="1"/>
  <c r="AK68" i="2"/>
  <c r="AL68" i="2" s="1"/>
  <c r="S68" i="2"/>
  <c r="T68" i="2" s="1"/>
  <c r="M68" i="2"/>
  <c r="N68" i="2" s="1"/>
  <c r="P68" i="2"/>
  <c r="Q68" i="2" s="1"/>
  <c r="L74" i="2"/>
  <c r="AN73" i="2"/>
  <c r="I69" i="2"/>
  <c r="K70" i="2"/>
  <c r="X69" i="2"/>
  <c r="AD69" i="2"/>
  <c r="O69" i="2"/>
  <c r="U69" i="2"/>
  <c r="J69" i="2"/>
  <c r="AA69" i="2"/>
  <c r="AG69" i="2"/>
  <c r="R69" i="2"/>
  <c r="AJ69" i="2"/>
  <c r="AK69" i="2" l="1"/>
  <c r="AL69" i="2" s="1"/>
  <c r="AE69" i="2"/>
  <c r="AF69" i="2" s="1"/>
  <c r="M69" i="2"/>
  <c r="N69" i="2" s="1"/>
  <c r="AB69" i="2"/>
  <c r="AC69" i="2" s="1"/>
  <c r="V69" i="2"/>
  <c r="W69" i="2" s="1"/>
  <c r="P69" i="2"/>
  <c r="Q69" i="2" s="1"/>
  <c r="Y69" i="2"/>
  <c r="Z69" i="2" s="1"/>
  <c r="S69" i="2"/>
  <c r="T69" i="2" s="1"/>
  <c r="AH69" i="2"/>
  <c r="AI69" i="2" s="1"/>
  <c r="I70" i="2"/>
  <c r="L75" i="2"/>
  <c r="AN74" i="2"/>
  <c r="K71" i="2"/>
  <c r="X70" i="2"/>
  <c r="R70" i="2"/>
  <c r="AJ70" i="2"/>
  <c r="AD70" i="2"/>
  <c r="AA70" i="2"/>
  <c r="AG70" i="2"/>
  <c r="U70" i="2"/>
  <c r="O70" i="2"/>
  <c r="J70" i="2"/>
  <c r="V70" i="2" l="1"/>
  <c r="W70" i="2" s="1"/>
  <c r="P70" i="2"/>
  <c r="Q70" i="2" s="1"/>
  <c r="AK70" i="2"/>
  <c r="AL70" i="2" s="1"/>
  <c r="S70" i="2"/>
  <c r="T70" i="2" s="1"/>
  <c r="AH70" i="2"/>
  <c r="AI70" i="2" s="1"/>
  <c r="Y70" i="2"/>
  <c r="Z70" i="2" s="1"/>
  <c r="AB70" i="2"/>
  <c r="AC70" i="2" s="1"/>
  <c r="M70" i="2"/>
  <c r="N70" i="2" s="1"/>
  <c r="AE70" i="2"/>
  <c r="AF70" i="2" s="1"/>
  <c r="L76" i="2"/>
  <c r="AN75" i="2"/>
  <c r="I71" i="2"/>
  <c r="K72" i="2"/>
  <c r="AG71" i="2"/>
  <c r="R71" i="2"/>
  <c r="AA71" i="2"/>
  <c r="U71" i="2"/>
  <c r="O71" i="2"/>
  <c r="AD71" i="2"/>
  <c r="AJ71" i="2"/>
  <c r="J71" i="2"/>
  <c r="X71" i="2"/>
  <c r="Y71" i="2" l="1"/>
  <c r="Z71" i="2" s="1"/>
  <c r="M71" i="2"/>
  <c r="N71" i="2" s="1"/>
  <c r="AB71" i="2"/>
  <c r="AC71" i="2" s="1"/>
  <c r="S71" i="2"/>
  <c r="T71" i="2" s="1"/>
  <c r="AE71" i="2"/>
  <c r="AF71" i="2" s="1"/>
  <c r="AH71" i="2"/>
  <c r="AI71" i="2" s="1"/>
  <c r="V71" i="2"/>
  <c r="W71" i="2" s="1"/>
  <c r="AK71" i="2"/>
  <c r="AL71" i="2" s="1"/>
  <c r="P71" i="2"/>
  <c r="Q71" i="2" s="1"/>
  <c r="I72" i="2"/>
  <c r="L77" i="2"/>
  <c r="AN76" i="2"/>
  <c r="K73" i="2"/>
  <c r="AJ72" i="2"/>
  <c r="AD72" i="2"/>
  <c r="X72" i="2"/>
  <c r="O72" i="2"/>
  <c r="U72" i="2"/>
  <c r="J72" i="2"/>
  <c r="R72" i="2"/>
  <c r="AG72" i="2"/>
  <c r="AA72" i="2"/>
  <c r="AK72" i="2" l="1"/>
  <c r="AL72" i="2" s="1"/>
  <c r="AH72" i="2"/>
  <c r="AI72" i="2" s="1"/>
  <c r="V72" i="2"/>
  <c r="W72" i="2" s="1"/>
  <c r="S72" i="2"/>
  <c r="T72" i="2" s="1"/>
  <c r="AE72" i="2"/>
  <c r="AF72" i="2" s="1"/>
  <c r="Y72" i="2"/>
  <c r="Z72" i="2" s="1"/>
  <c r="AB72" i="2"/>
  <c r="AC72" i="2" s="1"/>
  <c r="M72" i="2"/>
  <c r="N72" i="2" s="1"/>
  <c r="P72" i="2"/>
  <c r="Q72" i="2" s="1"/>
  <c r="L78" i="2"/>
  <c r="AN77" i="2"/>
  <c r="I73" i="2"/>
  <c r="K74" i="2"/>
  <c r="AA73" i="2"/>
  <c r="R73" i="2"/>
  <c r="U73" i="2"/>
  <c r="J73" i="2"/>
  <c r="X73" i="2"/>
  <c r="AJ73" i="2"/>
  <c r="AG73" i="2"/>
  <c r="O73" i="2"/>
  <c r="AD73" i="2"/>
  <c r="M73" i="2" l="1"/>
  <c r="N73" i="2" s="1"/>
  <c r="AE73" i="2"/>
  <c r="AF73" i="2" s="1"/>
  <c r="Y73" i="2"/>
  <c r="Z73" i="2" s="1"/>
  <c r="V73" i="2"/>
  <c r="W73" i="2" s="1"/>
  <c r="AB73" i="2"/>
  <c r="AC73" i="2" s="1"/>
  <c r="P73" i="2"/>
  <c r="Q73" i="2" s="1"/>
  <c r="AK73" i="2"/>
  <c r="AL73" i="2" s="1"/>
  <c r="AH73" i="2"/>
  <c r="AI73" i="2" s="1"/>
  <c r="S73" i="2"/>
  <c r="T73" i="2" s="1"/>
  <c r="I74" i="2"/>
  <c r="L79" i="2"/>
  <c r="AN78" i="2"/>
  <c r="K75" i="2"/>
  <c r="AJ74" i="2"/>
  <c r="U74" i="2"/>
  <c r="J74" i="2"/>
  <c r="AA74" i="2"/>
  <c r="AG74" i="2"/>
  <c r="X74" i="2"/>
  <c r="R74" i="2"/>
  <c r="O74" i="2"/>
  <c r="AD74" i="2"/>
  <c r="AH74" i="2" l="1"/>
  <c r="AI74" i="2" s="1"/>
  <c r="V74" i="2"/>
  <c r="W74" i="2" s="1"/>
  <c r="Y74" i="2"/>
  <c r="Z74" i="2" s="1"/>
  <c r="AE74" i="2"/>
  <c r="AF74" i="2" s="1"/>
  <c r="AB74" i="2"/>
  <c r="AC74" i="2" s="1"/>
  <c r="M74" i="2"/>
  <c r="N74" i="2" s="1"/>
  <c r="S74" i="2"/>
  <c r="T74" i="2" s="1"/>
  <c r="AK74" i="2"/>
  <c r="AL74" i="2" s="1"/>
  <c r="P74" i="2"/>
  <c r="Q74" i="2" s="1"/>
  <c r="L80" i="2"/>
  <c r="AN79" i="2"/>
  <c r="I75" i="2"/>
  <c r="K76" i="2"/>
  <c r="AG75" i="2"/>
  <c r="AD75" i="2"/>
  <c r="U75" i="2"/>
  <c r="AA75" i="2"/>
  <c r="J75" i="2"/>
  <c r="R75" i="2"/>
  <c r="O75" i="2"/>
  <c r="AJ75" i="2"/>
  <c r="X75" i="2"/>
  <c r="AK75" i="2" l="1"/>
  <c r="AL75" i="2" s="1"/>
  <c r="V75" i="2"/>
  <c r="W75" i="2" s="1"/>
  <c r="AB75" i="2"/>
  <c r="AC75" i="2" s="1"/>
  <c r="S75" i="2"/>
  <c r="T75" i="2" s="1"/>
  <c r="M75" i="2"/>
  <c r="N75" i="2" s="1"/>
  <c r="P75" i="2"/>
  <c r="Q75" i="2" s="1"/>
  <c r="AH75" i="2"/>
  <c r="AI75" i="2" s="1"/>
  <c r="Y75" i="2"/>
  <c r="Z75" i="2" s="1"/>
  <c r="AE75" i="2"/>
  <c r="AF75" i="2" s="1"/>
  <c r="I76" i="2"/>
  <c r="L81" i="2"/>
  <c r="AN80" i="2"/>
  <c r="K77" i="2"/>
  <c r="R76" i="2"/>
  <c r="J76" i="2"/>
  <c r="O76" i="2"/>
  <c r="AD76" i="2"/>
  <c r="X76" i="2"/>
  <c r="AG76" i="2"/>
  <c r="AJ76" i="2"/>
  <c r="AA76" i="2"/>
  <c r="U76" i="2"/>
  <c r="AB76" i="2" l="1"/>
  <c r="AC76" i="2" s="1"/>
  <c r="AH76" i="2"/>
  <c r="AI76" i="2" s="1"/>
  <c r="P76" i="2"/>
  <c r="Q76" i="2" s="1"/>
  <c r="Y76" i="2"/>
  <c r="Z76" i="2" s="1"/>
  <c r="AE76" i="2"/>
  <c r="AF76" i="2" s="1"/>
  <c r="M76" i="2"/>
  <c r="N76" i="2" s="1"/>
  <c r="AK76" i="2"/>
  <c r="AL76" i="2" s="1"/>
  <c r="S76" i="2"/>
  <c r="T76" i="2" s="1"/>
  <c r="V76" i="2"/>
  <c r="W76" i="2" s="1"/>
  <c r="L82" i="2"/>
  <c r="AN81" i="2"/>
  <c r="I77" i="2"/>
  <c r="K78" i="2"/>
  <c r="O77" i="2"/>
  <c r="R77" i="2"/>
  <c r="X77" i="2"/>
  <c r="AA77" i="2"/>
  <c r="J77" i="2"/>
  <c r="AD77" i="2"/>
  <c r="U77" i="2"/>
  <c r="AJ77" i="2"/>
  <c r="AG77" i="2"/>
  <c r="V77" i="2" l="1"/>
  <c r="W77" i="2" s="1"/>
  <c r="AB77" i="2"/>
  <c r="AC77" i="2" s="1"/>
  <c r="AE77" i="2"/>
  <c r="AF77" i="2" s="1"/>
  <c r="AK77" i="2"/>
  <c r="AL77" i="2" s="1"/>
  <c r="Y77" i="2"/>
  <c r="Z77" i="2" s="1"/>
  <c r="S77" i="2"/>
  <c r="T77" i="2" s="1"/>
  <c r="M77" i="2"/>
  <c r="N77" i="2" s="1"/>
  <c r="P77" i="2"/>
  <c r="Q77" i="2" s="1"/>
  <c r="AH77" i="2"/>
  <c r="AI77" i="2" s="1"/>
  <c r="I78" i="2"/>
  <c r="L83" i="2"/>
  <c r="AN82" i="2"/>
  <c r="K79" i="2"/>
  <c r="R78" i="2"/>
  <c r="AJ78" i="2"/>
  <c r="J78" i="2"/>
  <c r="O78" i="2"/>
  <c r="X78" i="2"/>
  <c r="U78" i="2"/>
  <c r="AG78" i="2"/>
  <c r="AA78" i="2"/>
  <c r="AD78" i="2"/>
  <c r="P78" i="2" l="1"/>
  <c r="Q78" i="2" s="1"/>
  <c r="AB78" i="2"/>
  <c r="AC78" i="2" s="1"/>
  <c r="AK78" i="2"/>
  <c r="AL78" i="2" s="1"/>
  <c r="S78" i="2"/>
  <c r="T78" i="2" s="1"/>
  <c r="V78" i="2"/>
  <c r="W78" i="2" s="1"/>
  <c r="AE78" i="2"/>
  <c r="AF78" i="2" s="1"/>
  <c r="Y78" i="2"/>
  <c r="Z78" i="2" s="1"/>
  <c r="M78" i="2"/>
  <c r="N78" i="2" s="1"/>
  <c r="AH78" i="2"/>
  <c r="AI78" i="2" s="1"/>
  <c r="L84" i="2"/>
  <c r="AN83" i="2"/>
  <c r="I79" i="2"/>
  <c r="K80" i="2"/>
  <c r="AJ79" i="2"/>
  <c r="AA79" i="2"/>
  <c r="R79" i="2"/>
  <c r="O79" i="2"/>
  <c r="X79" i="2"/>
  <c r="U79" i="2"/>
  <c r="J79" i="2"/>
  <c r="AD79" i="2"/>
  <c r="AG79" i="2"/>
  <c r="AE79" i="2" l="1"/>
  <c r="AF79" i="2" s="1"/>
  <c r="Y79" i="2"/>
  <c r="Z79" i="2" s="1"/>
  <c r="M79" i="2"/>
  <c r="N79" i="2" s="1"/>
  <c r="S79" i="2"/>
  <c r="T79" i="2" s="1"/>
  <c r="V79" i="2"/>
  <c r="W79" i="2" s="1"/>
  <c r="AB79" i="2"/>
  <c r="AC79" i="2" s="1"/>
  <c r="AK79" i="2"/>
  <c r="AL79" i="2" s="1"/>
  <c r="AH79" i="2"/>
  <c r="AI79" i="2" s="1"/>
  <c r="P79" i="2"/>
  <c r="Q79" i="2" s="1"/>
  <c r="I80" i="2"/>
  <c r="L85" i="2"/>
  <c r="AN84" i="2"/>
  <c r="K81" i="2"/>
  <c r="O80" i="2"/>
  <c r="U80" i="2"/>
  <c r="J80" i="2"/>
  <c r="X80" i="2"/>
  <c r="AG80" i="2"/>
  <c r="AD80" i="2"/>
  <c r="R80" i="2"/>
  <c r="AA80" i="2"/>
  <c r="AJ80" i="2"/>
  <c r="AB80" i="2" l="1"/>
  <c r="AC80" i="2" s="1"/>
  <c r="P80" i="2"/>
  <c r="Q80" i="2" s="1"/>
  <c r="AH80" i="2"/>
  <c r="AI80" i="2" s="1"/>
  <c r="M80" i="2"/>
  <c r="N80" i="2" s="1"/>
  <c r="AE80" i="2"/>
  <c r="AF80" i="2" s="1"/>
  <c r="AK80" i="2"/>
  <c r="AL80" i="2" s="1"/>
  <c r="V80" i="2"/>
  <c r="W80" i="2" s="1"/>
  <c r="Y80" i="2"/>
  <c r="Z80" i="2" s="1"/>
  <c r="S80" i="2"/>
  <c r="T80" i="2" s="1"/>
  <c r="L86" i="2"/>
  <c r="AN85" i="2"/>
  <c r="I81" i="2"/>
  <c r="K82" i="2"/>
  <c r="AJ81" i="2"/>
  <c r="O81" i="2"/>
  <c r="U81" i="2"/>
  <c r="X81" i="2"/>
  <c r="AG81" i="2"/>
  <c r="AD81" i="2"/>
  <c r="R81" i="2"/>
  <c r="AA81" i="2"/>
  <c r="J81" i="2"/>
  <c r="AK81" i="2" l="1"/>
  <c r="AL81" i="2" s="1"/>
  <c r="V81" i="2"/>
  <c r="W81" i="2" s="1"/>
  <c r="Y81" i="2"/>
  <c r="Z81" i="2" s="1"/>
  <c r="AB81" i="2"/>
  <c r="AC81" i="2" s="1"/>
  <c r="S81" i="2"/>
  <c r="T81" i="2" s="1"/>
  <c r="P81" i="2"/>
  <c r="Q81" i="2" s="1"/>
  <c r="M81" i="2"/>
  <c r="N81" i="2" s="1"/>
  <c r="AE81" i="2"/>
  <c r="AF81" i="2" s="1"/>
  <c r="AH81" i="2"/>
  <c r="AI81" i="2" s="1"/>
  <c r="I82" i="2"/>
  <c r="L87" i="2"/>
  <c r="L88" i="2" s="1"/>
  <c r="AN86" i="2"/>
  <c r="K83" i="2"/>
  <c r="K84" i="2"/>
  <c r="AJ82" i="2"/>
  <c r="U82" i="2"/>
  <c r="J82" i="2"/>
  <c r="AG82" i="2"/>
  <c r="AD82" i="2"/>
  <c r="AA82" i="2"/>
  <c r="R82" i="2"/>
  <c r="O82" i="2"/>
  <c r="X82" i="2"/>
  <c r="L89" i="2" l="1"/>
  <c r="Y82" i="2"/>
  <c r="Z82" i="2" s="1"/>
  <c r="AH82" i="2"/>
  <c r="AI82" i="2" s="1"/>
  <c r="M82" i="2"/>
  <c r="N82" i="2" s="1"/>
  <c r="P82" i="2"/>
  <c r="Q82" i="2" s="1"/>
  <c r="AB82" i="2"/>
  <c r="AC82" i="2" s="1"/>
  <c r="AK82" i="2"/>
  <c r="AL82" i="2" s="1"/>
  <c r="V82" i="2"/>
  <c r="W82" i="2" s="1"/>
  <c r="S82" i="2"/>
  <c r="T82" i="2" s="1"/>
  <c r="AE82" i="2"/>
  <c r="AF82" i="2" s="1"/>
  <c r="AN87" i="2"/>
  <c r="I84" i="2"/>
  <c r="I83" i="2"/>
  <c r="K85" i="2"/>
  <c r="R84" i="2"/>
  <c r="X84" i="2"/>
  <c r="AA84" i="2"/>
  <c r="AA83" i="2"/>
  <c r="AG83" i="2"/>
  <c r="O83" i="2"/>
  <c r="O84" i="2"/>
  <c r="AG84" i="2"/>
  <c r="J83" i="2"/>
  <c r="J84" i="2"/>
  <c r="U84" i="2"/>
  <c r="AJ84" i="2"/>
  <c r="X83" i="2"/>
  <c r="AJ83" i="2"/>
  <c r="U83" i="2"/>
  <c r="R83" i="2"/>
  <c r="AD83" i="2"/>
  <c r="AD84" i="2"/>
  <c r="L90" i="2" l="1"/>
  <c r="AB83" i="2"/>
  <c r="AC83" i="2" s="1"/>
  <c r="AB84" i="2"/>
  <c r="AC84" i="2" s="1"/>
  <c r="AK83" i="2"/>
  <c r="AL83" i="2" s="1"/>
  <c r="AH83" i="2"/>
  <c r="AI83" i="2" s="1"/>
  <c r="P83" i="2"/>
  <c r="Q83" i="2" s="1"/>
  <c r="M84" i="2"/>
  <c r="N84" i="2" s="1"/>
  <c r="AK84" i="2"/>
  <c r="AL84" i="2" s="1"/>
  <c r="AE83" i="2"/>
  <c r="AF83" i="2" s="1"/>
  <c r="AE84" i="2"/>
  <c r="AF84" i="2" s="1"/>
  <c r="Y83" i="2"/>
  <c r="Z83" i="2" s="1"/>
  <c r="V83" i="2"/>
  <c r="W83" i="2" s="1"/>
  <c r="V84" i="2"/>
  <c r="W84" i="2" s="1"/>
  <c r="S84" i="2"/>
  <c r="T84" i="2" s="1"/>
  <c r="M83" i="2"/>
  <c r="N83" i="2" s="1"/>
  <c r="S83" i="2"/>
  <c r="T83" i="2" s="1"/>
  <c r="Y84" i="2"/>
  <c r="Z84" i="2" s="1"/>
  <c r="AH84" i="2"/>
  <c r="AI84" i="2" s="1"/>
  <c r="P84" i="2"/>
  <c r="Q84" i="2" s="1"/>
  <c r="I85" i="2"/>
  <c r="AN88" i="2"/>
  <c r="K86" i="2"/>
  <c r="AA85" i="2"/>
  <c r="U85" i="2"/>
  <c r="AG85" i="2"/>
  <c r="R85" i="2"/>
  <c r="O85" i="2"/>
  <c r="J85" i="2"/>
  <c r="AD85" i="2"/>
  <c r="AJ85" i="2"/>
  <c r="X85" i="2"/>
  <c r="L91" i="2" l="1"/>
  <c r="AB85" i="2"/>
  <c r="AC85" i="2" s="1"/>
  <c r="Y85" i="2"/>
  <c r="Z85" i="2" s="1"/>
  <c r="V85" i="2"/>
  <c r="W85" i="2" s="1"/>
  <c r="M85" i="2"/>
  <c r="N85" i="2" s="1"/>
  <c r="P85" i="2"/>
  <c r="Q85" i="2" s="1"/>
  <c r="AK85" i="2"/>
  <c r="AL85" i="2" s="1"/>
  <c r="AH85" i="2"/>
  <c r="AI85" i="2" s="1"/>
  <c r="S85" i="2"/>
  <c r="T85" i="2" s="1"/>
  <c r="AE85" i="2"/>
  <c r="AF85" i="2" s="1"/>
  <c r="I86" i="2"/>
  <c r="AN89" i="2"/>
  <c r="K87" i="2"/>
  <c r="K88" i="2" s="1"/>
  <c r="O86" i="2"/>
  <c r="AG86" i="2"/>
  <c r="AD86" i="2"/>
  <c r="R86" i="2"/>
  <c r="U86" i="2"/>
  <c r="AJ86" i="2"/>
  <c r="AA86" i="2"/>
  <c r="J86" i="2"/>
  <c r="X86" i="2"/>
  <c r="K89" i="2" l="1"/>
  <c r="I89" i="2"/>
  <c r="L92" i="2"/>
  <c r="I88" i="2"/>
  <c r="AK86" i="2"/>
  <c r="AL86" i="2" s="1"/>
  <c r="S86" i="2"/>
  <c r="T86" i="2" s="1"/>
  <c r="M86" i="2"/>
  <c r="N86" i="2" s="1"/>
  <c r="AH86" i="2"/>
  <c r="AI86" i="2" s="1"/>
  <c r="P86" i="2"/>
  <c r="Q86" i="2" s="1"/>
  <c r="AB86" i="2"/>
  <c r="AC86" i="2" s="1"/>
  <c r="Y86" i="2"/>
  <c r="Z86" i="2" s="1"/>
  <c r="V86" i="2"/>
  <c r="W86" i="2" s="1"/>
  <c r="AE86" i="2"/>
  <c r="AF86" i="2" s="1"/>
  <c r="AN90" i="2"/>
  <c r="I87" i="2"/>
  <c r="R88" i="2"/>
  <c r="AD87" i="2"/>
  <c r="O87" i="2"/>
  <c r="J87" i="2"/>
  <c r="U87" i="2"/>
  <c r="AA87" i="2"/>
  <c r="AG88" i="2"/>
  <c r="X88" i="2"/>
  <c r="AD88" i="2"/>
  <c r="J88" i="2"/>
  <c r="AG87" i="2"/>
  <c r="AJ87" i="2"/>
  <c r="R87" i="2"/>
  <c r="X87" i="2"/>
  <c r="AJ88" i="2"/>
  <c r="O88" i="2"/>
  <c r="U88" i="2"/>
  <c r="AA88" i="2"/>
  <c r="S88" i="2" l="1"/>
  <c r="T88" i="2" s="1"/>
  <c r="AK88" i="2"/>
  <c r="AL88" i="2" s="1"/>
  <c r="Y88" i="2"/>
  <c r="Z88" i="2" s="1"/>
  <c r="M88" i="2"/>
  <c r="N88" i="2" s="1"/>
  <c r="AE88" i="2"/>
  <c r="AF88" i="2" s="1"/>
  <c r="V88" i="2"/>
  <c r="W88" i="2" s="1"/>
  <c r="AB88" i="2"/>
  <c r="AC88" i="2" s="1"/>
  <c r="P88" i="2"/>
  <c r="Q88" i="2" s="1"/>
  <c r="AH88" i="2"/>
  <c r="AI88" i="2" s="1"/>
  <c r="L93" i="2"/>
  <c r="K90" i="2"/>
  <c r="S87" i="2"/>
  <c r="T87" i="2" s="1"/>
  <c r="P87" i="2"/>
  <c r="Q87" i="2" s="1"/>
  <c r="AH87" i="2"/>
  <c r="AI87" i="2" s="1"/>
  <c r="AK87" i="2"/>
  <c r="AL87" i="2" s="1"/>
  <c r="AE87" i="2"/>
  <c r="AF87" i="2" s="1"/>
  <c r="V87" i="2"/>
  <c r="W87" i="2" s="1"/>
  <c r="M87" i="2"/>
  <c r="N87" i="2" s="1"/>
  <c r="Y87" i="2"/>
  <c r="Z87" i="2" s="1"/>
  <c r="AB87" i="2"/>
  <c r="AC87" i="2" s="1"/>
  <c r="AN91" i="2"/>
  <c r="AG89" i="2"/>
  <c r="AJ89" i="2"/>
  <c r="U89" i="2"/>
  <c r="J89" i="2"/>
  <c r="AA89" i="2"/>
  <c r="X89" i="2"/>
  <c r="AD89" i="2"/>
  <c r="R89" i="2"/>
  <c r="O89" i="2"/>
  <c r="M89" i="2" l="1"/>
  <c r="N89" i="2" s="1"/>
  <c r="AB89" i="2"/>
  <c r="AC89" i="2" s="1"/>
  <c r="AE89" i="2"/>
  <c r="AF89" i="2" s="1"/>
  <c r="S89" i="2"/>
  <c r="T89" i="2" s="1"/>
  <c r="P89" i="2"/>
  <c r="Q89" i="2" s="1"/>
  <c r="V89" i="2"/>
  <c r="W89" i="2" s="1"/>
  <c r="AK89" i="2"/>
  <c r="AL89" i="2" s="1"/>
  <c r="Y89" i="2"/>
  <c r="Z89" i="2" s="1"/>
  <c r="AH89" i="2"/>
  <c r="AI89" i="2" s="1"/>
  <c r="K91" i="2"/>
  <c r="I90" i="2"/>
  <c r="L94" i="2"/>
  <c r="AN92" i="2"/>
  <c r="AA90" i="2"/>
  <c r="AG90" i="2"/>
  <c r="R90" i="2"/>
  <c r="AD90" i="2"/>
  <c r="U90" i="2"/>
  <c r="J90" i="2"/>
  <c r="AJ90" i="2"/>
  <c r="O90" i="2"/>
  <c r="X90" i="2"/>
  <c r="S90" i="2" l="1"/>
  <c r="T90" i="2" s="1"/>
  <c r="M90" i="2"/>
  <c r="N90" i="2" s="1"/>
  <c r="AE90" i="2"/>
  <c r="AF90" i="2" s="1"/>
  <c r="V90" i="2"/>
  <c r="W90" i="2" s="1"/>
  <c r="AB90" i="2"/>
  <c r="AC90" i="2" s="1"/>
  <c r="AK90" i="2"/>
  <c r="AL90" i="2" s="1"/>
  <c r="AH90" i="2"/>
  <c r="AI90" i="2" s="1"/>
  <c r="P90" i="2"/>
  <c r="Q90" i="2" s="1"/>
  <c r="Y90" i="2"/>
  <c r="Z90" i="2" s="1"/>
  <c r="L95" i="2"/>
  <c r="K92" i="2"/>
  <c r="I91" i="2"/>
  <c r="AN93" i="2"/>
  <c r="J91" i="2"/>
  <c r="U91" i="2"/>
  <c r="AA91" i="2"/>
  <c r="AG91" i="2"/>
  <c r="X91" i="2"/>
  <c r="O91" i="2"/>
  <c r="AD91" i="2"/>
  <c r="AJ91" i="2"/>
  <c r="R91" i="2"/>
  <c r="AB91" i="2" l="1"/>
  <c r="AC91" i="2" s="1"/>
  <c r="AE91" i="2"/>
  <c r="AF91" i="2" s="1"/>
  <c r="V91" i="2"/>
  <c r="W91" i="2" s="1"/>
  <c r="AH91" i="2"/>
  <c r="AI91" i="2" s="1"/>
  <c r="Y91" i="2"/>
  <c r="Z91" i="2" s="1"/>
  <c r="M91" i="2"/>
  <c r="N91" i="2" s="1"/>
  <c r="P91" i="2"/>
  <c r="Q91" i="2" s="1"/>
  <c r="AK91" i="2"/>
  <c r="AL91" i="2" s="1"/>
  <c r="S91" i="2"/>
  <c r="T91" i="2" s="1"/>
  <c r="K93" i="2"/>
  <c r="L96" i="2"/>
  <c r="I92" i="2"/>
  <c r="AN94" i="2"/>
  <c r="AD92" i="2"/>
  <c r="U92" i="2"/>
  <c r="R92" i="2"/>
  <c r="AJ92" i="2"/>
  <c r="AA92" i="2"/>
  <c r="O92" i="2"/>
  <c r="J92" i="2"/>
  <c r="X92" i="2"/>
  <c r="AG92" i="2"/>
  <c r="S92" i="2" l="1"/>
  <c r="T92" i="2" s="1"/>
  <c r="P92" i="2"/>
  <c r="Q92" i="2" s="1"/>
  <c r="V92" i="2"/>
  <c r="W92" i="2" s="1"/>
  <c r="AE92" i="2"/>
  <c r="AF92" i="2" s="1"/>
  <c r="AH92" i="2"/>
  <c r="AI92" i="2" s="1"/>
  <c r="Y92" i="2"/>
  <c r="Z92" i="2" s="1"/>
  <c r="AB92" i="2"/>
  <c r="AC92" i="2" s="1"/>
  <c r="AK92" i="2"/>
  <c r="AL92" i="2" s="1"/>
  <c r="M92" i="2"/>
  <c r="N92" i="2" s="1"/>
  <c r="L97" i="2"/>
  <c r="K94" i="2"/>
  <c r="I93" i="2"/>
  <c r="AN95" i="2"/>
  <c r="R93" i="2"/>
  <c r="X93" i="2"/>
  <c r="O93" i="2"/>
  <c r="AD93" i="2"/>
  <c r="AA93" i="2"/>
  <c r="AJ93" i="2"/>
  <c r="U93" i="2"/>
  <c r="J93" i="2"/>
  <c r="AG93" i="2"/>
  <c r="M93" i="2" l="1"/>
  <c r="N93" i="2" s="1"/>
  <c r="AE93" i="2"/>
  <c r="AF93" i="2" s="1"/>
  <c r="V93" i="2"/>
  <c r="W93" i="2" s="1"/>
  <c r="AH93" i="2"/>
  <c r="AI93" i="2" s="1"/>
  <c r="AK93" i="2"/>
  <c r="AL93" i="2" s="1"/>
  <c r="P93" i="2"/>
  <c r="Q93" i="2" s="1"/>
  <c r="Y93" i="2"/>
  <c r="Z93" i="2" s="1"/>
  <c r="S93" i="2"/>
  <c r="T93" i="2" s="1"/>
  <c r="AB93" i="2"/>
  <c r="AC93" i="2" s="1"/>
  <c r="K95" i="2"/>
  <c r="I95" i="2" s="1"/>
  <c r="L98" i="2"/>
  <c r="I94" i="2"/>
  <c r="AN96" i="2"/>
  <c r="R94" i="2"/>
  <c r="U94" i="2"/>
  <c r="AJ94" i="2"/>
  <c r="AA94" i="2"/>
  <c r="AG94" i="2"/>
  <c r="J94" i="2"/>
  <c r="X94" i="2"/>
  <c r="O94" i="2"/>
  <c r="AD94" i="2"/>
  <c r="AB94" i="2" l="1"/>
  <c r="AC94" i="2" s="1"/>
  <c r="AE94" i="2"/>
  <c r="AF94" i="2" s="1"/>
  <c r="P94" i="2"/>
  <c r="Q94" i="2" s="1"/>
  <c r="AH94" i="2"/>
  <c r="AI94" i="2" s="1"/>
  <c r="V94" i="2"/>
  <c r="W94" i="2" s="1"/>
  <c r="S94" i="2"/>
  <c r="T94" i="2" s="1"/>
  <c r="AK94" i="2"/>
  <c r="AL94" i="2" s="1"/>
  <c r="Y94" i="2"/>
  <c r="Z94" i="2" s="1"/>
  <c r="M94" i="2"/>
  <c r="N94" i="2" s="1"/>
  <c r="L99" i="2"/>
  <c r="K96" i="2"/>
  <c r="I96" i="2" s="1"/>
  <c r="AN97" i="2"/>
  <c r="AJ95" i="2"/>
  <c r="AA95" i="2"/>
  <c r="O95" i="2"/>
  <c r="U95" i="2"/>
  <c r="J95" i="2"/>
  <c r="AG95" i="2"/>
  <c r="AD95" i="2"/>
  <c r="R95" i="2"/>
  <c r="X95" i="2"/>
  <c r="M95" i="2" l="1"/>
  <c r="N95" i="2" s="1"/>
  <c r="P95" i="2"/>
  <c r="Q95" i="2" s="1"/>
  <c r="AH95" i="2"/>
  <c r="AI95" i="2" s="1"/>
  <c r="V95" i="2"/>
  <c r="W95" i="2" s="1"/>
  <c r="S95" i="2"/>
  <c r="T95" i="2" s="1"/>
  <c r="AK95" i="2"/>
  <c r="AL95" i="2" s="1"/>
  <c r="AB95" i="2"/>
  <c r="AC95" i="2" s="1"/>
  <c r="AE95" i="2"/>
  <c r="AF95" i="2" s="1"/>
  <c r="Y95" i="2"/>
  <c r="Z95" i="2" s="1"/>
  <c r="K97" i="2"/>
  <c r="I97" i="2" s="1"/>
  <c r="AN98" i="2"/>
  <c r="AG96" i="2"/>
  <c r="J96" i="2"/>
  <c r="O96" i="2"/>
  <c r="U96" i="2"/>
  <c r="AA96" i="2"/>
  <c r="AJ96" i="2"/>
  <c r="X96" i="2"/>
  <c r="AD96" i="2"/>
  <c r="R96" i="2"/>
  <c r="AE96" i="2" l="1"/>
  <c r="AF96" i="2" s="1"/>
  <c r="AK96" i="2"/>
  <c r="AL96" i="2" s="1"/>
  <c r="AH96" i="2"/>
  <c r="AI96" i="2" s="1"/>
  <c r="V96" i="2"/>
  <c r="W96" i="2" s="1"/>
  <c r="P96" i="2"/>
  <c r="Q96" i="2" s="1"/>
  <c r="AB96" i="2"/>
  <c r="AC96" i="2" s="1"/>
  <c r="Y96" i="2"/>
  <c r="Z96" i="2" s="1"/>
  <c r="S96" i="2"/>
  <c r="T96" i="2" s="1"/>
  <c r="M96" i="2"/>
  <c r="N96" i="2" s="1"/>
  <c r="K98" i="2"/>
  <c r="AN100" i="2"/>
  <c r="AN99" i="2"/>
  <c r="U97" i="2"/>
  <c r="X97" i="2"/>
  <c r="AJ97" i="2"/>
  <c r="J97" i="2"/>
  <c r="AA97" i="2"/>
  <c r="R97" i="2"/>
  <c r="AG97" i="2"/>
  <c r="O97" i="2"/>
  <c r="AD97" i="2"/>
  <c r="AB97" i="2" l="1"/>
  <c r="AC97" i="2" s="1"/>
  <c r="P97" i="2"/>
  <c r="Q97" i="2" s="1"/>
  <c r="S97" i="2"/>
  <c r="T97" i="2" s="1"/>
  <c r="AH97" i="2"/>
  <c r="AI97" i="2" s="1"/>
  <c r="V97" i="2"/>
  <c r="W97" i="2" s="1"/>
  <c r="AK97" i="2"/>
  <c r="AL97" i="2" s="1"/>
  <c r="AE97" i="2"/>
  <c r="AF97" i="2" s="1"/>
  <c r="M97" i="2"/>
  <c r="N97" i="2" s="1"/>
  <c r="Y97" i="2"/>
  <c r="Z97" i="2" s="1"/>
  <c r="K99" i="2"/>
  <c r="I99" i="2"/>
  <c r="I98" i="2"/>
  <c r="AA98" i="2"/>
  <c r="O98" i="2"/>
  <c r="J98" i="2"/>
  <c r="U98" i="2"/>
  <c r="AG98" i="2"/>
  <c r="X98" i="2"/>
  <c r="R98" i="2"/>
  <c r="AJ98" i="2"/>
  <c r="AD98" i="2"/>
  <c r="P98" i="2" l="1"/>
  <c r="Q98" i="2" s="1"/>
  <c r="AB98" i="2"/>
  <c r="AC98" i="2" s="1"/>
  <c r="V98" i="2"/>
  <c r="W98" i="2" s="1"/>
  <c r="M98" i="2"/>
  <c r="N98" i="2" s="1"/>
  <c r="AK98" i="2"/>
  <c r="AL98" i="2" s="1"/>
  <c r="AH98" i="2"/>
  <c r="AI98" i="2" s="1"/>
  <c r="AE98" i="2"/>
  <c r="AF98" i="2" s="1"/>
  <c r="Y98" i="2"/>
  <c r="Z98" i="2" s="1"/>
  <c r="S98" i="2"/>
  <c r="T98" i="2" s="1"/>
  <c r="AD99" i="2"/>
  <c r="R99" i="2"/>
  <c r="J99" i="2"/>
  <c r="AA99" i="2"/>
  <c r="O99" i="2"/>
  <c r="AJ99" i="2"/>
  <c r="AG99" i="2"/>
  <c r="U99" i="2"/>
  <c r="X99" i="2"/>
  <c r="AB99" i="2" l="1"/>
  <c r="AC99" i="2" s="1"/>
  <c r="AE99" i="2"/>
  <c r="AF99" i="2" s="1"/>
  <c r="Y99" i="2"/>
  <c r="Z99" i="2" s="1"/>
  <c r="S99" i="2"/>
  <c r="T99" i="2" s="1"/>
  <c r="V99" i="2"/>
  <c r="W99" i="2" s="1"/>
  <c r="M99" i="2"/>
  <c r="N99" i="2" s="1"/>
  <c r="AH99" i="2"/>
  <c r="AI99" i="2" s="1"/>
  <c r="P99" i="2"/>
  <c r="Q99" i="2" s="1"/>
  <c r="AK99" i="2"/>
  <c r="AL99" i="2" s="1"/>
</calcChain>
</file>

<file path=xl/sharedStrings.xml><?xml version="1.0" encoding="utf-8"?>
<sst xmlns="http://schemas.openxmlformats.org/spreadsheetml/2006/main" count="184" uniqueCount="66">
  <si>
    <t>EP</t>
  </si>
  <si>
    <t>Description</t>
  </si>
  <si>
    <t>Symbol</t>
  </si>
  <si>
    <t>Last</t>
  </si>
  <si>
    <t>ENQ</t>
  </si>
  <si>
    <t>Correlation Bars Back:</t>
  </si>
  <si>
    <t>Period:</t>
  </si>
  <si>
    <t>Close(</t>
  </si>
  <si>
    <t>)=</t>
  </si>
  <si>
    <t>)</t>
  </si>
  <si>
    <t xml:space="preserve"> AND LocalMinute(</t>
  </si>
  <si>
    <t>GCE</t>
  </si>
  <si>
    <t>Bid</t>
  </si>
  <si>
    <t>Ask</t>
  </si>
  <si>
    <t>#</t>
  </si>
  <si>
    <t>#.0</t>
  </si>
  <si>
    <t>#.00</t>
  </si>
  <si>
    <t>#.000</t>
  </si>
  <si>
    <t>#.0000</t>
  </si>
  <si>
    <t>Open</t>
  </si>
  <si>
    <t>High</t>
  </si>
  <si>
    <t>Low</t>
  </si>
  <si>
    <t>Last Trade</t>
  </si>
  <si>
    <t>Decimals:</t>
  </si>
  <si>
    <t>HiLoAlert</t>
  </si>
  <si>
    <t>PX Alert:</t>
  </si>
  <si>
    <t>NC</t>
  </si>
  <si>
    <t>Tvol</t>
  </si>
  <si>
    <t>Yvol</t>
  </si>
  <si>
    <t xml:space="preserve"> And (LocalHour(</t>
  </si>
  <si>
    <t>) when (LocalDay(</t>
  </si>
  <si>
    <t>)=$A$1</t>
  </si>
  <si>
    <t>Symbols</t>
  </si>
  <si>
    <t>Range</t>
  </si>
  <si>
    <t>YM</t>
  </si>
  <si>
    <t>CQG Quote and Correlation Matrix</t>
  </si>
  <si>
    <t>CLE</t>
  </si>
  <si>
    <t>HOE</t>
  </si>
  <si>
    <t>RBE</t>
  </si>
  <si>
    <t>NGE</t>
  </si>
  <si>
    <t>BP6</t>
  </si>
  <si>
    <t>SF6</t>
  </si>
  <si>
    <t>Today's Average True Range &amp; Five-Day Average True Range</t>
  </si>
  <si>
    <t>"T")/100</t>
  </si>
  <si>
    <t>TYA</t>
  </si>
  <si>
    <t>USA</t>
  </si>
  <si>
    <t>EU6</t>
  </si>
  <si>
    <t>Daily                                           Last        Net         %Net       %Net</t>
  </si>
  <si>
    <t xml:space="preserve">3-Bar Correlation </t>
  </si>
  <si>
    <t>Yesterday</t>
  </si>
  <si>
    <t>Close</t>
  </si>
  <si>
    <t>SIE</t>
  </si>
  <si>
    <t>PLE</t>
  </si>
  <si>
    <t>TUA</t>
  </si>
  <si>
    <t>FVA</t>
  </si>
  <si>
    <t>ZSE</t>
  </si>
  <si>
    <t>ZWA</t>
  </si>
  <si>
    <t>PAE</t>
  </si>
  <si>
    <t>NE6</t>
  </si>
  <si>
    <t>NKD</t>
  </si>
  <si>
    <t>DA6</t>
  </si>
  <si>
    <t>Time of:</t>
  </si>
  <si>
    <t>DD</t>
  </si>
  <si>
    <t>D</t>
  </si>
  <si>
    <t xml:space="preserve"> </t>
  </si>
  <si>
    <t>Copyright © 2017  Designed by Thom Hartle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</si>
</sst>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00"/>
    <numFmt numFmtId="165" formatCode="0.0000"/>
    <numFmt numFmtId="166" formatCode="0.000"/>
    <numFmt numFmtId="167" formatCode="[$-F400]h:mm:ss\ AM/PM"/>
    <numFmt numFmtId="168" formatCode="[$-409]h:mm\ AM/PM;@"/>
  </numFmts>
  <fonts count="42" x14ac:knownFonts="1"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Tahoma"/>
      <family val="2"/>
    </font>
    <font>
      <b/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0"/>
      <name val="Arial Rounded MT Bold"/>
      <family val="2"/>
    </font>
    <font>
      <b/>
      <sz val="14"/>
      <color theme="0"/>
      <name val="Arial Rounded MT Bold"/>
      <family val="2"/>
    </font>
    <font>
      <b/>
      <sz val="10.5"/>
      <color theme="0"/>
      <name val="Arial Rounded MT Bold"/>
      <family val="2"/>
    </font>
    <font>
      <b/>
      <sz val="20"/>
      <color theme="0"/>
      <name val="CQG Swiss"/>
    </font>
    <font>
      <sz val="9"/>
      <color theme="1"/>
      <name val="Tahoma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0"/>
      <name val="Arial"/>
      <family val="2"/>
    </font>
    <font>
      <sz val="18"/>
      <color theme="1"/>
      <name val="Century Gothic"/>
      <family val="2"/>
    </font>
    <font>
      <sz val="18"/>
      <color theme="0"/>
      <name val="Century Gothic"/>
      <family val="2"/>
    </font>
    <font>
      <sz val="12"/>
      <color rgb="FFFF0000"/>
      <name val="Arial"/>
      <family val="2"/>
    </font>
    <font>
      <sz val="22"/>
      <color rgb="FFFF0000"/>
      <name val="Arial"/>
      <family val="2"/>
    </font>
    <font>
      <sz val="12"/>
      <color rgb="FF007033"/>
      <name val="Arial"/>
      <family val="2"/>
    </font>
    <font>
      <b/>
      <sz val="16"/>
      <color theme="0"/>
      <name val="Century Gothic"/>
      <family val="2"/>
    </font>
    <font>
      <sz val="14"/>
      <color theme="0"/>
      <name val="Century Gothic"/>
      <family val="2"/>
    </font>
    <font>
      <sz val="20"/>
      <color theme="0"/>
      <name val="Century Gothic"/>
      <family val="2"/>
    </font>
    <font>
      <b/>
      <sz val="20"/>
      <color theme="0"/>
      <name val="Century Gothic"/>
      <family val="2"/>
    </font>
    <font>
      <b/>
      <sz val="14"/>
      <color theme="0"/>
      <name val="Century Gothic"/>
      <family val="2"/>
    </font>
    <font>
      <b/>
      <sz val="10"/>
      <color theme="0"/>
      <name val="Century Gothic"/>
      <family val="2"/>
    </font>
    <font>
      <sz val="10.5"/>
      <color theme="0"/>
      <name val="Century Gothic"/>
      <family val="2"/>
    </font>
    <font>
      <sz val="22"/>
      <color rgb="FF007033"/>
      <name val="Arial"/>
      <family val="2"/>
    </font>
    <font>
      <sz val="22"/>
      <color rgb="FFC00000"/>
      <name val="Arial"/>
      <family val="2"/>
    </font>
    <font>
      <sz val="12"/>
      <color theme="0"/>
      <name val="Century Gothic"/>
      <family val="2"/>
    </font>
    <font>
      <sz val="10"/>
      <color theme="1"/>
      <name val="Tahoma"/>
      <family val="2"/>
    </font>
    <font>
      <sz val="12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0"/>
      <name val="Arial"/>
      <family val="2"/>
    </font>
    <font>
      <sz val="16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Century Gothic"/>
      <family val="2"/>
    </font>
    <font>
      <sz val="22"/>
      <color theme="4"/>
      <name val="Arial"/>
      <family val="2"/>
    </font>
    <font>
      <sz val="20"/>
      <color theme="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theme="1" tint="0.25098422193060094"/>
        </stop>
        <stop position="1">
          <color theme="1"/>
        </stop>
      </gradientFill>
    </fill>
    <fill>
      <patternFill patternType="solid">
        <fgColor theme="1"/>
        <bgColor auto="1"/>
      </patternFill>
    </fill>
    <fill>
      <gradientFill degree="90">
        <stop position="0">
          <color theme="4"/>
        </stop>
        <stop position="1">
          <color theme="0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patternFill patternType="solid">
        <fgColor rgb="FF00000F"/>
        <bgColor indexed="64"/>
      </patternFill>
    </fill>
    <fill>
      <patternFill patternType="solid">
        <fgColor rgb="FF00000F"/>
        <bgColor auto="1"/>
      </patternFill>
    </fill>
  </fills>
  <borders count="51">
    <border>
      <left/>
      <right/>
      <top/>
      <bottom/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/>
      <right/>
      <top style="thin">
        <color theme="3"/>
      </top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medium">
        <color theme="3"/>
      </right>
      <top/>
      <bottom style="thin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medium">
        <color rgb="FFC00000"/>
      </top>
      <bottom/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 style="medium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rgb="FF800000"/>
      </left>
      <right/>
      <top style="medium">
        <color rgb="FF800000"/>
      </top>
      <bottom style="thin">
        <color rgb="FF800000"/>
      </bottom>
      <diagonal/>
    </border>
    <border>
      <left/>
      <right/>
      <top style="medium">
        <color rgb="FF800000"/>
      </top>
      <bottom style="thin">
        <color rgb="FF800000"/>
      </bottom>
      <diagonal/>
    </border>
    <border>
      <left/>
      <right style="thin">
        <color rgb="FF800000"/>
      </right>
      <top style="medium">
        <color rgb="FF800000"/>
      </top>
      <bottom style="thin">
        <color rgb="FF800000"/>
      </bottom>
      <diagonal/>
    </border>
    <border>
      <left/>
      <right/>
      <top/>
      <bottom style="thin">
        <color rgb="FFC00000"/>
      </bottom>
      <diagonal/>
    </border>
    <border>
      <left style="medium">
        <color rgb="FFC00000"/>
      </left>
      <right/>
      <top/>
      <bottom style="thin">
        <color rgb="FFC00000"/>
      </bottom>
      <diagonal/>
    </border>
    <border>
      <left style="medium">
        <color rgb="FFC00000"/>
      </left>
      <right/>
      <top style="medium">
        <color rgb="FFC00000"/>
      </top>
      <bottom style="thin">
        <color rgb="FFC00000"/>
      </bottom>
      <diagonal/>
    </border>
    <border>
      <left/>
      <right/>
      <top style="medium">
        <color rgb="FFC00000"/>
      </top>
      <bottom style="thin">
        <color rgb="FFC00000"/>
      </bottom>
      <diagonal/>
    </border>
    <border>
      <left/>
      <right style="medium">
        <color rgb="FF800000"/>
      </right>
      <top style="medium">
        <color rgb="FFC00000"/>
      </top>
      <bottom style="thin">
        <color rgb="FFC00000"/>
      </bottom>
      <diagonal/>
    </border>
    <border>
      <left style="medium">
        <color rgb="FFC00000"/>
      </left>
      <right/>
      <top style="thin">
        <color rgb="FF800000"/>
      </top>
      <bottom/>
      <diagonal/>
    </border>
    <border>
      <left/>
      <right/>
      <top style="thin">
        <color rgb="FF800000"/>
      </top>
      <bottom/>
      <diagonal/>
    </border>
    <border>
      <left style="thin">
        <color theme="3"/>
      </left>
      <right/>
      <top/>
      <bottom/>
      <diagonal/>
    </border>
    <border>
      <left style="medium">
        <color rgb="FFC00000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 style="thin">
        <color theme="3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800000"/>
      </right>
      <top/>
      <bottom style="medium">
        <color rgb="FFC00000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9">
    <xf numFmtId="0" fontId="0" fillId="0" borderId="0"/>
    <xf numFmtId="0" fontId="7" fillId="0" borderId="0"/>
    <xf numFmtId="0" fontId="8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95">
    <xf numFmtId="0" fontId="0" fillId="0" borderId="0" xfId="0"/>
    <xf numFmtId="0" fontId="5" fillId="2" borderId="0" xfId="0" applyFont="1" applyFill="1"/>
    <xf numFmtId="0" fontId="5" fillId="0" borderId="0" xfId="0" applyFont="1"/>
    <xf numFmtId="0" fontId="6" fillId="2" borderId="0" xfId="0" applyFont="1" applyFill="1"/>
    <xf numFmtId="4" fontId="6" fillId="2" borderId="0" xfId="0" applyNumberFormat="1" applyFont="1" applyFill="1"/>
    <xf numFmtId="0" fontId="5" fillId="2" borderId="0" xfId="0" applyFont="1" applyFill="1"/>
    <xf numFmtId="0" fontId="0" fillId="2" borderId="0" xfId="0" applyFill="1"/>
    <xf numFmtId="0" fontId="5" fillId="4" borderId="0" xfId="0" applyFont="1" applyFill="1" applyBorder="1" applyAlignment="1">
      <alignment horizontal="center"/>
    </xf>
    <xf numFmtId="0" fontId="5" fillId="2" borderId="0" xfId="0" applyFont="1" applyFill="1" applyProtection="1"/>
    <xf numFmtId="4" fontId="6" fillId="2" borderId="0" xfId="0" applyNumberFormat="1" applyFont="1" applyFill="1" applyProtection="1"/>
    <xf numFmtId="0" fontId="6" fillId="2" borderId="0" xfId="0" applyFont="1" applyFill="1" applyProtection="1"/>
    <xf numFmtId="0" fontId="0" fillId="2" borderId="0" xfId="0" applyFont="1" applyFill="1"/>
    <xf numFmtId="164" fontId="6" fillId="2" borderId="0" xfId="0" applyNumberFormat="1" applyFont="1" applyFill="1"/>
    <xf numFmtId="0" fontId="11" fillId="4" borderId="23" xfId="0" applyNumberFormat="1" applyFont="1" applyFill="1" applyBorder="1" applyAlignment="1" applyProtection="1">
      <alignment horizontal="center" shrinkToFit="1"/>
    </xf>
    <xf numFmtId="10" fontId="6" fillId="2" borderId="0" xfId="0" applyNumberFormat="1" applyFont="1" applyFill="1"/>
    <xf numFmtId="2" fontId="6" fillId="2" borderId="0" xfId="0" applyNumberFormat="1" applyFont="1" applyFill="1" applyBorder="1"/>
    <xf numFmtId="10" fontId="6" fillId="2" borderId="0" xfId="0" applyNumberFormat="1" applyFont="1" applyFill="1" applyBorder="1"/>
    <xf numFmtId="0" fontId="6" fillId="2" borderId="0" xfId="0" applyFont="1" applyFill="1" applyBorder="1" applyProtection="1"/>
    <xf numFmtId="0" fontId="6" fillId="2" borderId="0" xfId="0" applyFont="1" applyFill="1" applyBorder="1"/>
    <xf numFmtId="2" fontId="17" fillId="6" borderId="21" xfId="0" applyNumberFormat="1" applyFont="1" applyFill="1" applyBorder="1" applyAlignment="1">
      <alignment horizontal="center" vertical="center" shrinkToFit="1"/>
    </xf>
    <xf numFmtId="0" fontId="18" fillId="2" borderId="0" xfId="0" applyFont="1" applyFill="1" applyBorder="1"/>
    <xf numFmtId="2" fontId="17" fillId="6" borderId="31" xfId="0" applyNumberFormat="1" applyFont="1" applyFill="1" applyBorder="1" applyAlignment="1">
      <alignment horizontal="center" vertical="center" shrinkToFit="1"/>
    </xf>
    <xf numFmtId="10" fontId="6" fillId="7" borderId="6" xfId="0" applyNumberFormat="1" applyFont="1" applyFill="1" applyBorder="1" applyProtection="1"/>
    <xf numFmtId="0" fontId="6" fillId="7" borderId="7" xfId="0" applyFont="1" applyFill="1" applyBorder="1" applyProtection="1"/>
    <xf numFmtId="0" fontId="6" fillId="7" borderId="8" xfId="0" applyFont="1" applyFill="1" applyBorder="1" applyProtection="1"/>
    <xf numFmtId="3" fontId="32" fillId="7" borderId="4" xfId="0" applyNumberFormat="1" applyFont="1" applyFill="1" applyBorder="1" applyAlignment="1" applyProtection="1">
      <alignment horizontal="center" vertical="center"/>
      <protection locked="0"/>
    </xf>
    <xf numFmtId="2" fontId="32" fillId="7" borderId="4" xfId="0" applyNumberFormat="1" applyFont="1" applyFill="1" applyBorder="1" applyAlignment="1" applyProtection="1">
      <alignment horizontal="right" vertical="center"/>
    </xf>
    <xf numFmtId="1" fontId="32" fillId="7" borderId="4" xfId="0" applyNumberFormat="1" applyFont="1" applyFill="1" applyBorder="1" applyAlignment="1" applyProtection="1">
      <alignment horizontal="center" vertical="center"/>
      <protection locked="0"/>
    </xf>
    <xf numFmtId="2" fontId="17" fillId="6" borderId="21" xfId="0" applyNumberFormat="1" applyFont="1" applyFill="1" applyBorder="1" applyAlignment="1">
      <alignment vertical="center" shrinkToFit="1"/>
    </xf>
    <xf numFmtId="2" fontId="17" fillId="6" borderId="31" xfId="0" applyNumberFormat="1" applyFont="1" applyFill="1" applyBorder="1" applyAlignment="1">
      <alignment vertical="center" shrinkToFit="1"/>
    </xf>
    <xf numFmtId="2" fontId="34" fillId="7" borderId="0" xfId="0" applyNumberFormat="1" applyFont="1" applyFill="1" applyBorder="1" applyAlignment="1">
      <alignment horizontal="center" vertical="center" shrinkToFit="1"/>
    </xf>
    <xf numFmtId="2" fontId="35" fillId="4" borderId="2" xfId="0" applyNumberFormat="1" applyFont="1" applyFill="1" applyBorder="1" applyAlignment="1">
      <alignment horizontal="center" vertical="center" shrinkToFit="1"/>
    </xf>
    <xf numFmtId="0" fontId="11" fillId="4" borderId="22" xfId="0" applyNumberFormat="1" applyFont="1" applyFill="1" applyBorder="1" applyAlignment="1" applyProtection="1">
      <alignment horizontal="center" shrinkToFit="1"/>
    </xf>
    <xf numFmtId="0" fontId="38" fillId="7" borderId="39" xfId="5" applyFont="1" applyFill="1" applyBorder="1" applyAlignment="1" applyProtection="1">
      <alignment horizontal="center"/>
      <protection locked="0"/>
    </xf>
    <xf numFmtId="0" fontId="11" fillId="4" borderId="43" xfId="0" applyNumberFormat="1" applyFont="1" applyFill="1" applyBorder="1" applyAlignment="1" applyProtection="1">
      <alignment horizontal="center" shrinkToFit="1"/>
    </xf>
    <xf numFmtId="0" fontId="11" fillId="4" borderId="46" xfId="0" applyNumberFormat="1" applyFont="1" applyFill="1" applyBorder="1" applyAlignment="1" applyProtection="1">
      <alignment horizontal="center" shrinkToFit="1"/>
    </xf>
    <xf numFmtId="2" fontId="22" fillId="0" borderId="2" xfId="0" applyNumberFormat="1" applyFont="1" applyFill="1" applyBorder="1" applyAlignment="1">
      <alignment horizontal="center" vertical="center"/>
    </xf>
    <xf numFmtId="2" fontId="25" fillId="0" borderId="2" xfId="0" applyNumberFormat="1" applyFont="1" applyFill="1" applyBorder="1" applyAlignment="1">
      <alignment horizontal="center" vertical="center"/>
    </xf>
    <xf numFmtId="2" fontId="26" fillId="0" borderId="2" xfId="0" applyNumberFormat="1" applyFont="1" applyFill="1" applyBorder="1" applyAlignment="1">
      <alignment horizontal="center" shrinkToFit="1"/>
    </xf>
    <xf numFmtId="0" fontId="27" fillId="0" borderId="2" xfId="0" applyFont="1" applyFill="1" applyBorder="1"/>
    <xf numFmtId="1" fontId="0" fillId="2" borderId="0" xfId="0" applyNumberFormat="1" applyFill="1"/>
    <xf numFmtId="10" fontId="0" fillId="2" borderId="0" xfId="0" applyNumberFormat="1" applyFill="1"/>
    <xf numFmtId="167" fontId="13" fillId="2" borderId="0" xfId="0" applyNumberFormat="1" applyFont="1" applyFill="1"/>
    <xf numFmtId="0" fontId="38" fillId="7" borderId="38" xfId="5" applyFont="1" applyFill="1" applyBorder="1" applyAlignment="1">
      <alignment horizontal="center"/>
    </xf>
    <xf numFmtId="0" fontId="38" fillId="7" borderId="0" xfId="5" applyFont="1" applyFill="1" applyBorder="1" applyAlignment="1">
      <alignment horizontal="center"/>
    </xf>
    <xf numFmtId="0" fontId="38" fillId="7" borderId="41" xfId="5" applyFont="1" applyFill="1" applyBorder="1" applyAlignment="1">
      <alignment horizontal="center"/>
    </xf>
    <xf numFmtId="0" fontId="35" fillId="3" borderId="2" xfId="0" applyFont="1" applyFill="1" applyBorder="1" applyAlignment="1">
      <alignment horizontal="right" shrinkToFit="1"/>
    </xf>
    <xf numFmtId="22" fontId="35" fillId="3" borderId="2" xfId="0" applyNumberFormat="1" applyFont="1" applyFill="1" applyBorder="1" applyAlignment="1">
      <alignment horizontal="left" shrinkToFit="1"/>
    </xf>
    <xf numFmtId="0" fontId="17" fillId="5" borderId="28" xfId="0" applyFont="1" applyFill="1" applyBorder="1" applyAlignment="1">
      <alignment horizontal="center" vertical="center"/>
    </xf>
    <xf numFmtId="0" fontId="17" fillId="5" borderId="29" xfId="0" applyFont="1" applyFill="1" applyBorder="1" applyAlignment="1">
      <alignment horizontal="center" vertical="center"/>
    </xf>
    <xf numFmtId="0" fontId="17" fillId="5" borderId="30" xfId="0" applyFont="1" applyFill="1" applyBorder="1" applyAlignment="1">
      <alignment horizontal="center" vertical="center"/>
    </xf>
    <xf numFmtId="0" fontId="17" fillId="5" borderId="42" xfId="0" applyFont="1" applyFill="1" applyBorder="1" applyAlignment="1">
      <alignment horizontal="center" vertical="center"/>
    </xf>
    <xf numFmtId="0" fontId="17" fillId="5" borderId="43" xfId="0" applyFont="1" applyFill="1" applyBorder="1" applyAlignment="1">
      <alignment horizontal="center" vertical="center"/>
    </xf>
    <xf numFmtId="0" fontId="17" fillId="5" borderId="44" xfId="0" applyFont="1" applyFill="1" applyBorder="1" applyAlignment="1">
      <alignment horizontal="center" vertical="center"/>
    </xf>
    <xf numFmtId="0" fontId="17" fillId="5" borderId="33" xfId="0" applyFont="1" applyFill="1" applyBorder="1" applyAlignment="1">
      <alignment horizontal="center" vertical="center"/>
    </xf>
    <xf numFmtId="0" fontId="17" fillId="5" borderId="34" xfId="0" applyFont="1" applyFill="1" applyBorder="1" applyAlignment="1">
      <alignment horizontal="center" vertical="center"/>
    </xf>
    <xf numFmtId="0" fontId="17" fillId="5" borderId="35" xfId="0" applyFont="1" applyFill="1" applyBorder="1" applyAlignment="1">
      <alignment horizontal="center" vertical="center"/>
    </xf>
    <xf numFmtId="0" fontId="38" fillId="7" borderId="40" xfId="5" applyFont="1" applyFill="1" applyBorder="1" applyAlignment="1">
      <alignment horizontal="center"/>
    </xf>
    <xf numFmtId="0" fontId="29" fillId="6" borderId="18" xfId="0" applyFont="1" applyFill="1" applyBorder="1" applyAlignment="1">
      <alignment horizontal="center" vertical="center" shrinkToFit="1"/>
    </xf>
    <xf numFmtId="0" fontId="29" fillId="6" borderId="0" xfId="0" applyFont="1" applyFill="1" applyBorder="1" applyAlignment="1">
      <alignment horizontal="center" vertical="center" shrinkToFit="1"/>
    </xf>
    <xf numFmtId="0" fontId="29" fillId="6" borderId="19" xfId="0" applyFont="1" applyFill="1" applyBorder="1" applyAlignment="1">
      <alignment horizontal="center" vertical="center" shrinkToFit="1"/>
    </xf>
    <xf numFmtId="0" fontId="30" fillId="6" borderId="0" xfId="0" applyFont="1" applyFill="1" applyBorder="1" applyAlignment="1">
      <alignment horizontal="center" vertical="center" shrinkToFit="1"/>
    </xf>
    <xf numFmtId="0" fontId="30" fillId="6" borderId="19" xfId="0" applyFont="1" applyFill="1" applyBorder="1" applyAlignment="1">
      <alignment horizontal="center" vertical="center" shrinkToFit="1"/>
    </xf>
    <xf numFmtId="2" fontId="34" fillId="7" borderId="37" xfId="0" applyNumberFormat="1" applyFont="1" applyFill="1" applyBorder="1" applyAlignment="1">
      <alignment horizontal="center" vertical="center" shrinkToFit="1"/>
    </xf>
    <xf numFmtId="2" fontId="34" fillId="7" borderId="31" xfId="0" applyNumberFormat="1" applyFont="1" applyFill="1" applyBorder="1" applyAlignment="1">
      <alignment horizontal="center" vertical="center" shrinkToFit="1"/>
    </xf>
    <xf numFmtId="0" fontId="21" fillId="5" borderId="18" xfId="0" applyFont="1" applyFill="1" applyBorder="1" applyAlignment="1">
      <alignment horizontal="center" shrinkToFit="1"/>
    </xf>
    <xf numFmtId="0" fontId="21" fillId="5" borderId="0" xfId="0" applyFont="1" applyFill="1" applyBorder="1" applyAlignment="1">
      <alignment horizontal="center" shrinkToFit="1"/>
    </xf>
    <xf numFmtId="0" fontId="21" fillId="5" borderId="19" xfId="0" applyFont="1" applyFill="1" applyBorder="1" applyAlignment="1">
      <alignment horizontal="center" shrinkToFit="1"/>
    </xf>
    <xf numFmtId="0" fontId="19" fillId="5" borderId="18" xfId="0" applyFont="1" applyFill="1" applyBorder="1" applyAlignment="1">
      <alignment horizontal="center" shrinkToFit="1"/>
    </xf>
    <xf numFmtId="0" fontId="19" fillId="5" borderId="0" xfId="0" applyFont="1" applyFill="1" applyBorder="1" applyAlignment="1">
      <alignment horizontal="center" shrinkToFit="1"/>
    </xf>
    <xf numFmtId="0" fontId="19" fillId="5" borderId="19" xfId="0" applyFont="1" applyFill="1" applyBorder="1" applyAlignment="1">
      <alignment horizontal="center" shrinkToFit="1"/>
    </xf>
    <xf numFmtId="2" fontId="33" fillId="7" borderId="36" xfId="0" applyNumberFormat="1" applyFont="1" applyFill="1" applyBorder="1" applyAlignment="1">
      <alignment horizontal="center" vertical="center" shrinkToFit="1"/>
    </xf>
    <xf numFmtId="2" fontId="33" fillId="7" borderId="32" xfId="0" applyNumberFormat="1" applyFont="1" applyFill="1" applyBorder="1" applyAlignment="1">
      <alignment horizontal="center" vertical="center" shrinkToFit="1"/>
    </xf>
    <xf numFmtId="0" fontId="15" fillId="7" borderId="5" xfId="0" applyFont="1" applyFill="1" applyBorder="1" applyAlignment="1">
      <alignment horizontal="center" vertical="center" shrinkToFit="1"/>
    </xf>
    <xf numFmtId="0" fontId="38" fillId="7" borderId="19" xfId="5" applyFont="1" applyFill="1" applyBorder="1" applyAlignment="1">
      <alignment horizontal="center"/>
    </xf>
    <xf numFmtId="0" fontId="32" fillId="7" borderId="7" xfId="0" applyFont="1" applyFill="1" applyBorder="1" applyAlignment="1" applyProtection="1">
      <alignment horizontal="right" vertical="center"/>
    </xf>
    <xf numFmtId="0" fontId="32" fillId="7" borderId="9" xfId="0" applyFont="1" applyFill="1" applyBorder="1" applyAlignment="1" applyProtection="1">
      <alignment horizontal="right" vertical="center"/>
    </xf>
    <xf numFmtId="1" fontId="0" fillId="7" borderId="16" xfId="0" applyNumberFormat="1" applyFont="1" applyFill="1" applyBorder="1" applyAlignment="1" applyProtection="1">
      <alignment horizontal="center" vertical="center"/>
    </xf>
    <xf numFmtId="1" fontId="0" fillId="7" borderId="17" xfId="0" applyNumberFormat="1" applyFont="1" applyFill="1" applyBorder="1" applyAlignment="1" applyProtection="1">
      <alignment horizontal="center" vertical="center"/>
    </xf>
    <xf numFmtId="0" fontId="15" fillId="7" borderId="13" xfId="0" applyFont="1" applyFill="1" applyBorder="1" applyAlignment="1">
      <alignment horizontal="center" vertical="center" wrapText="1" shrinkToFit="1"/>
    </xf>
    <xf numFmtId="0" fontId="15" fillId="7" borderId="14" xfId="0" applyFont="1" applyFill="1" applyBorder="1" applyAlignment="1">
      <alignment horizontal="center" vertical="center" wrapText="1" shrinkToFit="1"/>
    </xf>
    <xf numFmtId="0" fontId="15" fillId="7" borderId="15" xfId="0" applyFont="1" applyFill="1" applyBorder="1" applyAlignment="1">
      <alignment horizontal="center" vertical="center" wrapText="1" shrinkToFit="1"/>
    </xf>
    <xf numFmtId="0" fontId="15" fillId="7" borderId="2" xfId="0" applyFont="1" applyFill="1" applyBorder="1" applyAlignment="1">
      <alignment horizontal="center" vertical="center" shrinkToFit="1"/>
    </xf>
    <xf numFmtId="0" fontId="15" fillId="7" borderId="13" xfId="0" applyFont="1" applyFill="1" applyBorder="1" applyAlignment="1">
      <alignment horizontal="center" vertical="center" shrinkToFit="1"/>
    </xf>
    <xf numFmtId="0" fontId="15" fillId="7" borderId="10" xfId="0" applyFont="1" applyFill="1" applyBorder="1" applyAlignment="1">
      <alignment horizontal="center" vertical="center" shrinkToFit="1"/>
    </xf>
    <xf numFmtId="0" fontId="15" fillId="7" borderId="27" xfId="0" applyFont="1" applyFill="1" applyBorder="1" applyAlignment="1">
      <alignment horizontal="center" vertical="center" wrapText="1" shrinkToFit="1"/>
    </xf>
    <xf numFmtId="0" fontId="20" fillId="6" borderId="19" xfId="0" applyFont="1" applyFill="1" applyBorder="1" applyAlignment="1">
      <alignment horizontal="center" vertical="center" shrinkToFit="1"/>
    </xf>
    <xf numFmtId="0" fontId="20" fillId="6" borderId="18" xfId="0" applyFont="1" applyFill="1" applyBorder="1" applyAlignment="1">
      <alignment horizontal="center" vertical="center" shrinkToFit="1"/>
    </xf>
    <xf numFmtId="0" fontId="20" fillId="6" borderId="0" xfId="0" applyFont="1" applyFill="1" applyBorder="1" applyAlignment="1">
      <alignment horizontal="center" vertical="center" shrinkToFit="1"/>
    </xf>
    <xf numFmtId="0" fontId="15" fillId="7" borderId="38" xfId="0" applyFont="1" applyFill="1" applyBorder="1" applyAlignment="1">
      <alignment horizontal="center" vertical="center" shrinkToFit="1"/>
    </xf>
    <xf numFmtId="0" fontId="15" fillId="7" borderId="41" xfId="0" applyFont="1" applyFill="1" applyBorder="1" applyAlignment="1">
      <alignment horizontal="center" vertical="center" shrinkToFit="1"/>
    </xf>
    <xf numFmtId="0" fontId="15" fillId="7" borderId="38" xfId="0" applyFont="1" applyFill="1" applyBorder="1" applyAlignment="1">
      <alignment horizontal="center" vertical="center" wrapText="1" shrinkToFit="1"/>
    </xf>
    <xf numFmtId="0" fontId="15" fillId="7" borderId="0" xfId="0" applyFont="1" applyFill="1" applyBorder="1" applyAlignment="1">
      <alignment horizontal="center" vertical="center" wrapText="1" shrinkToFit="1"/>
    </xf>
    <xf numFmtId="0" fontId="15" fillId="7" borderId="19" xfId="0" applyFont="1" applyFill="1" applyBorder="1" applyAlignment="1">
      <alignment horizontal="center" vertical="center" wrapText="1" shrinkToFit="1"/>
    </xf>
    <xf numFmtId="0" fontId="15" fillId="7" borderId="47" xfId="0" applyFont="1" applyFill="1" applyBorder="1" applyAlignment="1">
      <alignment horizontal="center" vertical="center" wrapText="1" shrinkToFit="1"/>
    </xf>
    <xf numFmtId="0" fontId="15" fillId="7" borderId="40" xfId="0" applyFont="1" applyFill="1" applyBorder="1" applyAlignment="1">
      <alignment horizontal="center" vertical="center" shrinkToFit="1"/>
    </xf>
    <xf numFmtId="0" fontId="37" fillId="8" borderId="48" xfId="0" applyFont="1" applyFill="1" applyBorder="1" applyAlignment="1">
      <alignment vertical="center"/>
    </xf>
    <xf numFmtId="0" fontId="37" fillId="8" borderId="49" xfId="0" applyFont="1" applyFill="1" applyBorder="1" applyAlignment="1">
      <alignment vertical="center"/>
    </xf>
    <xf numFmtId="0" fontId="37" fillId="9" borderId="49" xfId="0" applyFont="1" applyFill="1" applyBorder="1" applyAlignment="1">
      <alignment vertical="center"/>
    </xf>
    <xf numFmtId="0" fontId="41" fillId="8" borderId="49" xfId="0" applyFont="1" applyFill="1" applyBorder="1" applyAlignment="1">
      <alignment horizontal="center" vertical="center"/>
    </xf>
    <xf numFmtId="167" fontId="40" fillId="8" borderId="49" xfId="0" applyNumberFormat="1" applyFont="1" applyFill="1" applyBorder="1" applyAlignment="1">
      <alignment horizontal="center" vertical="center"/>
    </xf>
    <xf numFmtId="167" fontId="40" fillId="8" borderId="50" xfId="0" applyNumberFormat="1" applyFont="1" applyFill="1" applyBorder="1" applyAlignment="1">
      <alignment horizontal="center" vertical="center"/>
    </xf>
    <xf numFmtId="2" fontId="31" fillId="8" borderId="2" xfId="0" applyNumberFormat="1" applyFont="1" applyFill="1" applyBorder="1" applyAlignment="1">
      <alignment horizontal="center" vertical="center" shrinkToFit="1"/>
    </xf>
    <xf numFmtId="0" fontId="31" fillId="8" borderId="2" xfId="0" applyFont="1" applyFill="1" applyBorder="1" applyAlignment="1">
      <alignment horizontal="center" vertical="center" shrinkToFit="1"/>
    </xf>
    <xf numFmtId="2" fontId="31" fillId="8" borderId="2" xfId="0" applyNumberFormat="1" applyFont="1" applyFill="1" applyBorder="1" applyAlignment="1">
      <alignment horizontal="center" vertical="center" shrinkToFit="1"/>
    </xf>
    <xf numFmtId="0" fontId="23" fillId="8" borderId="2" xfId="0" applyFont="1" applyFill="1" applyBorder="1" applyAlignment="1" applyProtection="1">
      <alignment horizontal="center" vertical="center" shrinkToFit="1"/>
      <protection locked="0"/>
    </xf>
    <xf numFmtId="2" fontId="39" fillId="8" borderId="2" xfId="0" applyNumberFormat="1" applyFont="1" applyFill="1" applyBorder="1" applyAlignment="1">
      <alignment horizontal="right" vertical="center" shrinkToFit="1"/>
    </xf>
    <xf numFmtId="168" fontId="39" fillId="8" borderId="2" xfId="0" applyNumberFormat="1" applyFont="1" applyFill="1" applyBorder="1" applyAlignment="1">
      <alignment horizontal="center" vertical="center" shrinkToFit="1"/>
    </xf>
    <xf numFmtId="2" fontId="24" fillId="8" borderId="2" xfId="0" applyNumberFormat="1" applyFont="1" applyFill="1" applyBorder="1" applyAlignment="1">
      <alignment horizontal="center" vertical="center" shrinkToFit="1"/>
    </xf>
    <xf numFmtId="2" fontId="23" fillId="8" borderId="2" xfId="0" applyNumberFormat="1" applyFont="1" applyFill="1" applyBorder="1" applyAlignment="1">
      <alignment horizontal="center" vertical="center" shrinkToFit="1"/>
    </xf>
    <xf numFmtId="0" fontId="23" fillId="8" borderId="2" xfId="0" applyFont="1" applyFill="1" applyBorder="1" applyAlignment="1">
      <alignment horizontal="center" vertical="center" shrinkToFit="1"/>
    </xf>
    <xf numFmtId="0" fontId="31" fillId="8" borderId="2" xfId="0" applyFont="1" applyFill="1" applyBorder="1" applyAlignment="1" applyProtection="1">
      <alignment horizontal="center" vertical="center" shrinkToFit="1"/>
      <protection locked="0"/>
    </xf>
    <xf numFmtId="0" fontId="23" fillId="8" borderId="2" xfId="0" applyFont="1" applyFill="1" applyBorder="1" applyAlignment="1">
      <alignment horizontal="right" vertical="center" shrinkToFit="1"/>
    </xf>
    <xf numFmtId="2" fontId="26" fillId="8" borderId="2" xfId="0" applyNumberFormat="1" applyFont="1" applyFill="1" applyBorder="1" applyAlignment="1">
      <alignment horizontal="center" shrinkToFit="1"/>
    </xf>
    <xf numFmtId="0" fontId="28" fillId="8" borderId="2" xfId="0" applyFont="1" applyFill="1" applyBorder="1" applyAlignment="1">
      <alignment horizontal="right" vertical="center" shrinkToFit="1"/>
    </xf>
    <xf numFmtId="0" fontId="28" fillId="8" borderId="2" xfId="0" applyFont="1" applyFill="1" applyBorder="1" applyAlignment="1" applyProtection="1">
      <alignment horizontal="center" vertical="center" shrinkToFit="1"/>
      <protection locked="0"/>
    </xf>
    <xf numFmtId="0" fontId="28" fillId="8" borderId="2" xfId="0" applyNumberFormat="1" applyFont="1" applyFill="1" applyBorder="1" applyAlignment="1">
      <alignment horizontal="center" shrinkToFit="1"/>
    </xf>
    <xf numFmtId="2" fontId="9" fillId="8" borderId="2" xfId="0" applyNumberFormat="1" applyFont="1" applyFill="1" applyBorder="1" applyAlignment="1">
      <alignment horizontal="center" vertical="center"/>
    </xf>
    <xf numFmtId="2" fontId="12" fillId="8" borderId="2" xfId="0" applyNumberFormat="1" applyFont="1" applyFill="1" applyBorder="1" applyAlignment="1">
      <alignment horizontal="center" vertical="center"/>
    </xf>
    <xf numFmtId="2" fontId="10" fillId="8" borderId="2" xfId="0" applyNumberFormat="1" applyFont="1" applyFill="1" applyBorder="1" applyAlignment="1">
      <alignment horizontal="center" shrinkToFit="1"/>
    </xf>
    <xf numFmtId="0" fontId="23" fillId="8" borderId="2" xfId="0" applyFont="1" applyFill="1" applyBorder="1" applyAlignment="1">
      <alignment shrinkToFit="1"/>
    </xf>
    <xf numFmtId="0" fontId="23" fillId="8" borderId="2" xfId="0" applyFont="1" applyFill="1" applyBorder="1" applyAlignment="1" applyProtection="1">
      <alignment horizontal="center" vertical="center" shrinkToFit="1"/>
      <protection locked="0"/>
    </xf>
    <xf numFmtId="0" fontId="36" fillId="8" borderId="2" xfId="5" applyFont="1" applyFill="1" applyBorder="1" applyAlignment="1" applyProtection="1">
      <alignment horizontal="center" shrinkToFit="1"/>
      <protection locked="0"/>
    </xf>
    <xf numFmtId="0" fontId="31" fillId="8" borderId="2" xfId="5" applyFont="1" applyFill="1" applyBorder="1" applyAlignment="1" applyProtection="1">
      <alignment horizontal="center" vertical="center" shrinkToFit="1"/>
      <protection locked="0"/>
    </xf>
    <xf numFmtId="2" fontId="31" fillId="8" borderId="2" xfId="0" applyNumberFormat="1" applyFont="1" applyFill="1" applyBorder="1" applyAlignment="1" applyProtection="1">
      <alignment horizontal="center" vertical="center" shrinkToFit="1"/>
    </xf>
    <xf numFmtId="0" fontId="5" fillId="8" borderId="24" xfId="0" applyFont="1" applyFill="1" applyBorder="1" applyProtection="1"/>
    <xf numFmtId="0" fontId="5" fillId="8" borderId="26" xfId="0" applyFont="1" applyFill="1" applyBorder="1" applyProtection="1"/>
    <xf numFmtId="0" fontId="5" fillId="8" borderId="26" xfId="0" applyFont="1" applyFill="1" applyBorder="1" applyAlignment="1" applyProtection="1">
      <alignment horizontal="center"/>
    </xf>
    <xf numFmtId="4" fontId="5" fillId="8" borderId="26" xfId="0" applyNumberFormat="1" applyFont="1" applyFill="1" applyBorder="1" applyProtection="1"/>
    <xf numFmtId="2" fontId="5" fillId="8" borderId="26" xfId="0" applyNumberFormat="1" applyFont="1" applyFill="1" applyBorder="1" applyProtection="1"/>
    <xf numFmtId="10" fontId="5" fillId="8" borderId="25" xfId="0" applyNumberFormat="1" applyFont="1" applyFill="1" applyBorder="1" applyProtection="1"/>
    <xf numFmtId="2" fontId="5" fillId="8" borderId="24" xfId="0" applyNumberFormat="1" applyFont="1" applyFill="1" applyBorder="1"/>
    <xf numFmtId="2" fontId="5" fillId="8" borderId="26" xfId="0" applyNumberFormat="1" applyFont="1" applyFill="1" applyBorder="1"/>
    <xf numFmtId="2" fontId="5" fillId="8" borderId="25" xfId="0" applyNumberFormat="1" applyFont="1" applyFill="1" applyBorder="1"/>
    <xf numFmtId="0" fontId="5" fillId="8" borderId="38" xfId="0" applyFont="1" applyFill="1" applyBorder="1" applyProtection="1"/>
    <xf numFmtId="0" fontId="5" fillId="8" borderId="0" xfId="0" applyFont="1" applyFill="1" applyBorder="1" applyProtection="1"/>
    <xf numFmtId="0" fontId="5" fillId="8" borderId="0" xfId="0" applyFont="1" applyFill="1" applyBorder="1" applyAlignment="1" applyProtection="1">
      <alignment horizontal="center"/>
    </xf>
    <xf numFmtId="4" fontId="5" fillId="8" borderId="0" xfId="0" applyNumberFormat="1" applyFont="1" applyFill="1" applyBorder="1" applyProtection="1"/>
    <xf numFmtId="2" fontId="5" fillId="8" borderId="0" xfId="0" applyNumberFormat="1" applyFont="1" applyFill="1" applyBorder="1" applyProtection="1"/>
    <xf numFmtId="10" fontId="5" fillId="8" borderId="41" xfId="0" applyNumberFormat="1" applyFont="1" applyFill="1" applyBorder="1" applyProtection="1"/>
    <xf numFmtId="2" fontId="5" fillId="8" borderId="38" xfId="0" applyNumberFormat="1" applyFont="1" applyFill="1" applyBorder="1"/>
    <xf numFmtId="2" fontId="5" fillId="8" borderId="0" xfId="0" applyNumberFormat="1" applyFont="1" applyFill="1" applyBorder="1"/>
    <xf numFmtId="2" fontId="5" fillId="8" borderId="41" xfId="0" applyNumberFormat="1" applyFont="1" applyFill="1" applyBorder="1"/>
    <xf numFmtId="10" fontId="5" fillId="8" borderId="38" xfId="0" applyNumberFormat="1" applyFont="1" applyFill="1" applyBorder="1"/>
    <xf numFmtId="166" fontId="5" fillId="8" borderId="0" xfId="0" applyNumberFormat="1" applyFont="1" applyFill="1" applyBorder="1" applyProtection="1"/>
    <xf numFmtId="10" fontId="5" fillId="8" borderId="0" xfId="0" applyNumberFormat="1" applyFont="1" applyFill="1" applyBorder="1"/>
    <xf numFmtId="165" fontId="31" fillId="8" borderId="2" xfId="0" applyNumberFormat="1" applyFont="1" applyFill="1" applyBorder="1" applyAlignment="1" applyProtection="1">
      <alignment horizontal="center" vertical="center" shrinkToFit="1"/>
    </xf>
    <xf numFmtId="164" fontId="5" fillId="8" borderId="0" xfId="0" applyNumberFormat="1" applyFont="1" applyFill="1" applyBorder="1" applyProtection="1"/>
    <xf numFmtId="165" fontId="5" fillId="8" borderId="0" xfId="0" applyNumberFormat="1" applyFont="1" applyFill="1" applyBorder="1" applyProtection="1"/>
    <xf numFmtId="10" fontId="5" fillId="8" borderId="41" xfId="0" applyNumberFormat="1" applyFont="1" applyFill="1" applyBorder="1"/>
    <xf numFmtId="0" fontId="5" fillId="8" borderId="38" xfId="0" applyFont="1" applyFill="1" applyBorder="1" applyAlignment="1" applyProtection="1">
      <alignment horizontal="right"/>
    </xf>
    <xf numFmtId="0" fontId="5" fillId="8" borderId="0" xfId="0" applyFont="1" applyFill="1" applyBorder="1" applyAlignment="1" applyProtection="1">
      <alignment horizontal="right"/>
    </xf>
    <xf numFmtId="3" fontId="5" fillId="8" borderId="0" xfId="0" applyNumberFormat="1" applyFont="1" applyFill="1" applyBorder="1" applyAlignment="1" applyProtection="1">
      <alignment horizontal="center"/>
    </xf>
    <xf numFmtId="2" fontId="5" fillId="8" borderId="0" xfId="0" applyNumberFormat="1" applyFont="1" applyFill="1" applyBorder="1" applyAlignment="1" applyProtection="1">
      <alignment horizontal="right"/>
    </xf>
    <xf numFmtId="1" fontId="5" fillId="8" borderId="41" xfId="0" applyNumberFormat="1" applyFont="1" applyFill="1" applyBorder="1" applyAlignment="1" applyProtection="1">
      <alignment horizontal="center"/>
    </xf>
    <xf numFmtId="0" fontId="5" fillId="8" borderId="41" xfId="0" applyFont="1" applyFill="1" applyBorder="1" applyProtection="1"/>
    <xf numFmtId="0" fontId="5" fillId="8" borderId="38" xfId="0" applyFont="1" applyFill="1" applyBorder="1" applyAlignment="1" applyProtection="1">
      <alignment horizontal="right"/>
    </xf>
    <xf numFmtId="0" fontId="5" fillId="8" borderId="0" xfId="0" applyFont="1" applyFill="1" applyBorder="1" applyAlignment="1" applyProtection="1">
      <alignment horizontal="right"/>
    </xf>
    <xf numFmtId="0" fontId="5" fillId="8" borderId="38" xfId="0" applyFont="1" applyFill="1" applyBorder="1"/>
    <xf numFmtId="0" fontId="5" fillId="8" borderId="0" xfId="0" applyFont="1" applyFill="1" applyBorder="1"/>
    <xf numFmtId="0" fontId="5" fillId="8" borderId="41" xfId="0" applyFont="1" applyFill="1" applyBorder="1"/>
    <xf numFmtId="10" fontId="6" fillId="8" borderId="38" xfId="0" applyNumberFormat="1" applyFont="1" applyFill="1" applyBorder="1" applyAlignment="1" applyProtection="1">
      <alignment horizontal="right"/>
    </xf>
    <xf numFmtId="10" fontId="6" fillId="8" borderId="0" xfId="0" applyNumberFormat="1" applyFont="1" applyFill="1" applyBorder="1" applyAlignment="1" applyProtection="1">
      <alignment horizontal="right"/>
    </xf>
    <xf numFmtId="166" fontId="31" fillId="8" borderId="2" xfId="0" applyNumberFormat="1" applyFont="1" applyFill="1" applyBorder="1" applyAlignment="1" applyProtection="1">
      <alignment horizontal="center" vertical="center" shrinkToFit="1"/>
    </xf>
    <xf numFmtId="0" fontId="5" fillId="8" borderId="38" xfId="0" applyFont="1" applyFill="1" applyBorder="1" applyAlignment="1" applyProtection="1">
      <alignment horizontal="center" vertical="center"/>
    </xf>
    <xf numFmtId="10" fontId="5" fillId="8" borderId="0" xfId="0" applyNumberFormat="1" applyFont="1" applyFill="1" applyBorder="1" applyAlignment="1" applyProtection="1">
      <alignment horizontal="right"/>
    </xf>
    <xf numFmtId="0" fontId="5" fillId="8" borderId="13" xfId="0" applyFont="1" applyFill="1" applyBorder="1" applyProtection="1"/>
    <xf numFmtId="0" fontId="5" fillId="8" borderId="14" xfId="0" applyFont="1" applyFill="1" applyBorder="1" applyAlignment="1" applyProtection="1">
      <alignment horizontal="center" vertical="center"/>
    </xf>
    <xf numFmtId="0" fontId="5" fillId="8" borderId="10" xfId="0" applyFont="1" applyFill="1" applyBorder="1" applyAlignment="1" applyProtection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5" fillId="8" borderId="14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right"/>
    </xf>
    <xf numFmtId="3" fontId="5" fillId="8" borderId="0" xfId="0" applyNumberFormat="1" applyFont="1" applyFill="1" applyBorder="1" applyAlignment="1">
      <alignment horizontal="center"/>
    </xf>
    <xf numFmtId="2" fontId="5" fillId="8" borderId="0" xfId="0" applyNumberFormat="1" applyFont="1" applyFill="1" applyBorder="1" applyAlignment="1">
      <alignment horizontal="right"/>
    </xf>
    <xf numFmtId="1" fontId="5" fillId="8" borderId="0" xfId="0" applyNumberFormat="1" applyFont="1" applyFill="1" applyBorder="1" applyAlignment="1">
      <alignment horizontal="center"/>
    </xf>
    <xf numFmtId="10" fontId="6" fillId="8" borderId="0" xfId="0" applyNumberFormat="1" applyFont="1" applyFill="1" applyBorder="1" applyAlignment="1">
      <alignment horizontal="right"/>
    </xf>
    <xf numFmtId="10" fontId="5" fillId="8" borderId="0" xfId="0" applyNumberFormat="1" applyFont="1" applyFill="1" applyBorder="1" applyAlignment="1">
      <alignment horizontal="right"/>
    </xf>
    <xf numFmtId="0" fontId="37" fillId="8" borderId="0" xfId="0" applyFont="1" applyFill="1" applyBorder="1" applyAlignment="1" applyProtection="1">
      <alignment horizontal="center" vertical="center"/>
    </xf>
    <xf numFmtId="0" fontId="37" fillId="8" borderId="31" xfId="0" applyFont="1" applyFill="1" applyBorder="1" applyAlignment="1" applyProtection="1">
      <alignment horizontal="center" vertical="center"/>
    </xf>
    <xf numFmtId="1" fontId="5" fillId="8" borderId="0" xfId="0" applyNumberFormat="1" applyFont="1" applyFill="1" applyBorder="1" applyAlignment="1" applyProtection="1">
      <alignment horizontal="center"/>
    </xf>
    <xf numFmtId="10" fontId="5" fillId="8" borderId="0" xfId="0" applyNumberFormat="1" applyFont="1" applyFill="1" applyBorder="1" applyProtection="1"/>
    <xf numFmtId="0" fontId="16" fillId="8" borderId="20" xfId="0" applyFont="1" applyFill="1" applyBorder="1" applyAlignment="1">
      <alignment horizontal="left" shrinkToFit="1"/>
    </xf>
    <xf numFmtId="0" fontId="16" fillId="8" borderId="11" xfId="0" applyFont="1" applyFill="1" applyBorder="1" applyAlignment="1">
      <alignment horizontal="left" shrinkToFit="1"/>
    </xf>
    <xf numFmtId="0" fontId="16" fillId="8" borderId="2" xfId="0" applyFont="1" applyFill="1" applyBorder="1" applyAlignment="1">
      <alignment horizontal="center"/>
    </xf>
    <xf numFmtId="1" fontId="16" fillId="8" borderId="2" xfId="0" applyNumberFormat="1" applyFont="1" applyFill="1" applyBorder="1" applyAlignment="1" applyProtection="1">
      <alignment shrinkToFit="1"/>
    </xf>
    <xf numFmtId="10" fontId="16" fillId="8" borderId="2" xfId="0" applyNumberFormat="1" applyFont="1" applyFill="1" applyBorder="1"/>
    <xf numFmtId="10" fontId="14" fillId="8" borderId="3" xfId="0" applyNumberFormat="1" applyFont="1" applyFill="1" applyBorder="1"/>
    <xf numFmtId="2" fontId="16" fillId="8" borderId="12" xfId="0" applyNumberFormat="1" applyFont="1" applyFill="1" applyBorder="1"/>
    <xf numFmtId="0" fontId="16" fillId="8" borderId="1" xfId="0" applyFont="1" applyFill="1" applyBorder="1" applyAlignment="1" applyProtection="1">
      <alignment horizontal="center"/>
      <protection locked="0"/>
    </xf>
    <xf numFmtId="10" fontId="16" fillId="8" borderId="11" xfId="0" applyNumberFormat="1" applyFont="1" applyFill="1" applyBorder="1"/>
    <xf numFmtId="2" fontId="16" fillId="8" borderId="2" xfId="0" applyNumberFormat="1" applyFont="1" applyFill="1" applyBorder="1"/>
    <xf numFmtId="2" fontId="16" fillId="8" borderId="3" xfId="0" applyNumberFormat="1" applyFont="1" applyFill="1" applyBorder="1"/>
    <xf numFmtId="2" fontId="16" fillId="8" borderId="11" xfId="0" applyNumberFormat="1" applyFont="1" applyFill="1" applyBorder="1"/>
    <xf numFmtId="0" fontId="16" fillId="8" borderId="45" xfId="0" applyFont="1" applyFill="1" applyBorder="1" applyAlignment="1">
      <alignment horizontal="left" shrinkToFit="1"/>
    </xf>
  </cellXfs>
  <cellStyles count="9">
    <cellStyle name="Normal" xfId="0" builtinId="0"/>
    <cellStyle name="Normal 2" xfId="2"/>
    <cellStyle name="Normal 2 2" xfId="3"/>
    <cellStyle name="Normal 2 2 2" xfId="7"/>
    <cellStyle name="Normal 2 3" xfId="4"/>
    <cellStyle name="Normal 2 3 2" xfId="8"/>
    <cellStyle name="Normal 3" xfId="1"/>
    <cellStyle name="Normal 3 2" xfId="6"/>
    <cellStyle name="Normal 4" xfId="5"/>
  </cellStyles>
  <dxfs count="83">
    <dxf>
      <font>
        <color theme="0"/>
      </font>
      <fill>
        <patternFill patternType="none">
          <bgColor auto="1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1" tint="0.25098422193060094"/>
          </stop>
          <stop position="1">
            <color theme="1"/>
          </stop>
        </gradient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1" tint="0.25098422193060094"/>
          </stop>
          <stop position="1">
            <color theme="1"/>
          </stop>
        </gradient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1" tint="0.25098422193060094"/>
          </stop>
          <stop position="1">
            <color theme="1"/>
          </stop>
        </gradient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strike val="0"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/>
        <i val="0"/>
        <color theme="0"/>
      </font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b/>
        <i val="0"/>
        <color theme="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 degree="90">
          <stop position="0">
            <color rgb="FFFF0000"/>
          </stop>
          <stop position="0.5">
            <color rgb="FF800000"/>
          </stop>
          <stop position="1">
            <color rgb="FFFF0000"/>
          </stop>
        </gradientFill>
      </fill>
    </dxf>
    <dxf>
      <fill>
        <gradientFill degree="90">
          <stop position="0">
            <color rgb="FF00B050"/>
          </stop>
          <stop position="0.5">
            <color rgb="FF003300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theme="3"/>
          </stop>
          <stop position="0.5">
            <color rgb="FF002060"/>
          </stop>
          <stop position="1">
            <color theme="3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4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gradientFill degree="90">
          <stop position="0">
            <color theme="3"/>
          </stop>
          <stop position="0.5">
            <color theme="4"/>
          </stop>
          <stop position="1">
            <color theme="3"/>
          </stop>
        </gradientFill>
      </fill>
    </dxf>
    <dxf>
      <font>
        <b/>
        <i val="0"/>
        <color theme="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 degree="90">
          <stop position="0">
            <color rgb="FFFF0000"/>
          </stop>
          <stop position="0.5">
            <color rgb="FF800000"/>
          </stop>
          <stop position="1">
            <color rgb="FFFF0000"/>
          </stop>
        </gradientFill>
      </fill>
    </dxf>
    <dxf>
      <font>
        <b/>
        <i val="0"/>
        <color theme="0"/>
      </font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ill>
        <gradientFill degree="90">
          <stop position="0">
            <color rgb="FF00B050"/>
          </stop>
          <stop position="0.5">
            <color rgb="FF003300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theme="3"/>
          </stop>
          <stop position="0.5">
            <color rgb="FF002060"/>
          </stop>
          <stop position="1">
            <color theme="3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4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gradientFill degree="90">
          <stop position="0">
            <color theme="3"/>
          </stop>
          <stop position="0.5">
            <color theme="4"/>
          </stop>
          <stop position="1">
            <color theme="3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3"/>
          </stop>
          <stop position="0.5">
            <color rgb="FF002060"/>
          </stop>
          <stop position="1">
            <color theme="3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4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gradientFill degree="90">
          <stop position="0">
            <color theme="3"/>
          </stop>
          <stop position="0.5">
            <color theme="4"/>
          </stop>
          <stop position="1">
            <color theme="3"/>
          </stop>
        </gradientFill>
      </fill>
    </dxf>
    <dxf>
      <font>
        <b/>
        <i val="0"/>
        <color theme="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 degree="90">
          <stop position="0">
            <color rgb="FFFF0000"/>
          </stop>
          <stop position="0.5">
            <color rgb="FF800000"/>
          </stop>
          <stop position="1">
            <color rgb="FFFF0000"/>
          </stop>
        </gradientFill>
      </fill>
    </dxf>
    <dxf>
      <fill>
        <gradientFill degree="90">
          <stop position="0">
            <color rgb="FF00B050"/>
          </stop>
          <stop position="0.5">
            <color rgb="FF003300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0"/>
      </font>
      <fill>
        <gradientFill degree="90">
          <stop position="0">
            <color theme="3"/>
          </stop>
          <stop position="0.5">
            <color rgb="FF002060"/>
          </stop>
          <stop position="1">
            <color theme="3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4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1" tint="0.25098422193060094"/>
          </stop>
          <stop position="1">
            <color theme="1"/>
          </stop>
        </gradient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gradientFill degree="90">
          <stop position="0">
            <color theme="3"/>
          </stop>
          <stop position="0.5">
            <color theme="4"/>
          </stop>
          <stop position="1">
            <color theme="3"/>
          </stop>
        </gradientFill>
      </fill>
    </dxf>
    <dxf>
      <font>
        <b/>
        <i val="0"/>
        <color theme="0"/>
      </font>
      <fill>
        <patternFill patternType="none">
          <fgColor auto="1"/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 degree="90">
          <stop position="0">
            <color rgb="FFFF0000"/>
          </stop>
          <stop position="0.5">
            <color rgb="FF800000"/>
          </stop>
          <stop position="1">
            <color rgb="FFFF0000"/>
          </stop>
        </gradientFill>
      </fill>
    </dxf>
    <dxf>
      <font>
        <b/>
        <i val="0"/>
        <color theme="0"/>
      </font>
      <fill>
        <patternFill patternType="none">
          <fgColor auto="1"/>
          <bgColor auto="1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ill>
        <gradientFill degree="90">
          <stop position="0">
            <color rgb="FF00B050"/>
          </stop>
          <stop position="0.5">
            <color rgb="FF003300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color rgb="FFC00000"/>
      </font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/>
        <right/>
        <top/>
        <bottom/>
        <vertical/>
        <horizontal/>
      </border>
    </dxf>
    <dxf>
      <font>
        <b/>
        <i val="0"/>
        <u val="none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b/>
        <i val="0"/>
        <u val="none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00000F"/>
      <color rgb="FF007033"/>
      <color rgb="FF009242"/>
      <color rgb="FF00C85A"/>
      <color rgb="FF003300"/>
      <color rgb="FF00CC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1301.7</v>
        <stp/>
        <stp>ContractData</stp>
        <stp>GCE</stp>
        <stp>LastTrade</stp>
        <stp/>
        <stp>T</stp>
        <tr r="F48" s="1"/>
        <tr r="AM49" s="1"/>
      </tp>
      <tp>
        <v>28.94166405</v>
        <stp/>
        <stp>StudyData</stp>
        <stp>Correlation(DD,YM,Period:=10,InputChoice1:=Close,InputChoice2:=Close)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T8" s="1"/>
      </tp>
      <tp>
        <v>61.88645786</v>
        <stp/>
        <stp>StudyData</stp>
        <stp>Correlation(EP,YM,Period:=10,InputChoice1:=Close,InputChoice2:=Close)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T5" s="1"/>
      </tp>
      <tp>
        <v>125175</v>
        <stp/>
        <stp>ContractData</stp>
        <stp>TYA</stp>
        <stp>LastTradeorSettle</stp>
        <stp/>
        <stp>D</stp>
        <tr r="L13" s="1"/>
      </tp>
      <tp t="s">
        <v/>
        <stp/>
        <stp>StudyData</stp>
        <stp>Close(YM) when (LocalMonth(YM)=10 And LocalDay(YM)=16 And LocalHour(YM)=13 And LocalMinute(YM)=5)</stp>
        <stp>Bar</stp>
        <stp/>
        <stp>Close</stp>
        <stp>A5C</stp>
        <stp>0</stp>
        <stp>all</stp>
        <stp/>
        <stp/>
        <stp>True</stp>
        <stp/>
        <stp>EndOfBar</stp>
        <tr r="R74" s="2"/>
      </tp>
      <tp t="s">
        <v/>
        <stp/>
        <stp>StudyData</stp>
        <stp>Close(YM) when (LocalMonth(YM)=10 And LocalDay(YM)=16 And LocalHour(YM)=13 And LocalMinute(YM)=0)</stp>
        <stp>Bar</stp>
        <stp/>
        <stp>Close</stp>
        <stp>A5C</stp>
        <stp>0</stp>
        <stp>all</stp>
        <stp/>
        <stp/>
        <stp>True</stp>
        <stp/>
        <stp>EndOfBar</stp>
        <tr r="R73" s="2"/>
      </tp>
      <tp>
        <v>22862</v>
        <stp/>
        <stp>StudyData</stp>
        <stp>Close(YM) when (LocalMonth(YM)=10 And LocalDay(YM)=16 And LocalHour(YM)=12 And LocalMinute(YM)=5)</stp>
        <stp>Bar</stp>
        <stp/>
        <stp>Close</stp>
        <stp>A5C</stp>
        <stp>0</stp>
        <stp>all</stp>
        <stp/>
        <stp/>
        <stp>True</stp>
        <stp/>
        <stp>EndOfBar</stp>
        <tr r="R62" s="2"/>
      </tp>
      <tp>
        <v>22861</v>
        <stp/>
        <stp>StudyData</stp>
        <stp>Close(YM) when (LocalMonth(YM)=10 And LocalDay(YM)=16 And LocalHour(YM)=12 And LocalMinute(YM)=0)</stp>
        <stp>Bar</stp>
        <stp/>
        <stp>Close</stp>
        <stp>A5C</stp>
        <stp>0</stp>
        <stp>all</stp>
        <stp/>
        <stp/>
        <stp>True</stp>
        <stp/>
        <stp>EndOfBar</stp>
        <tr r="R61" s="2"/>
      </tp>
      <tp>
        <v>22852</v>
        <stp/>
        <stp>StudyData</stp>
        <stp>Close(YM) when (LocalMonth(YM)=10 And LocalDay(YM)=16 And LocalHour(YM)=11 And LocalMinute(YM)=5)</stp>
        <stp>Bar</stp>
        <stp/>
        <stp>Close</stp>
        <stp>A5C</stp>
        <stp>0</stp>
        <stp>all</stp>
        <stp/>
        <stp/>
        <stp>True</stp>
        <stp/>
        <stp>EndOfBar</stp>
        <tr r="R50" s="2"/>
      </tp>
      <tp>
        <v>22854</v>
        <stp/>
        <stp>StudyData</stp>
        <stp>Close(YM) when (LocalMonth(YM)=10 And LocalDay(YM)=16 And LocalHour(YM)=11 And LocalMinute(YM)=0)</stp>
        <stp>Bar</stp>
        <stp/>
        <stp>Close</stp>
        <stp>A5C</stp>
        <stp>0</stp>
        <stp>all</stp>
        <stp/>
        <stp/>
        <stp>True</stp>
        <stp/>
        <stp>EndOfBar</stp>
        <tr r="R49" s="2"/>
      </tp>
      <tp>
        <v>22857</v>
        <stp/>
        <stp>StudyData</stp>
        <stp>Close(YM) when (LocalMonth(YM)=10 And LocalDay(YM)=16 And LocalHour(YM)=10 And LocalMinute(YM)=5)</stp>
        <stp>Bar</stp>
        <stp/>
        <stp>Close</stp>
        <stp>A5C</stp>
        <stp>0</stp>
        <stp>all</stp>
        <stp/>
        <stp/>
        <stp>True</stp>
        <stp/>
        <stp>EndOfBar</stp>
        <tr r="R38" s="2"/>
      </tp>
      <tp>
        <v>22852</v>
        <stp/>
        <stp>StudyData</stp>
        <stp>Close(YM) when (LocalMonth(YM)=10 And LocalDay(YM)=16 And LocalHour(YM)=10 And LocalMinute(YM)=0)</stp>
        <stp>Bar</stp>
        <stp/>
        <stp>Close</stp>
        <stp>A5C</stp>
        <stp>0</stp>
        <stp>all</stp>
        <stp/>
        <stp/>
        <stp>True</stp>
        <stp/>
        <stp>EndOfBar</stp>
        <tr r="R37" s="2"/>
      </tp>
      <tp t="s">
        <v/>
        <stp/>
        <stp>StudyData</stp>
        <stp>Close(YM) when (LocalMonth(YM)=10 And LocalDay(YM)=16 And LocalHour(YM)=15 And LocalMinute(YM)=5)</stp>
        <stp>Bar</stp>
        <stp/>
        <stp>Close</stp>
        <stp>A5C</stp>
        <stp>0</stp>
        <stp>all</stp>
        <stp/>
        <stp/>
        <stp>True</stp>
        <stp/>
        <stp>EndOfBar</stp>
        <tr r="R98" s="2"/>
      </tp>
      <tp t="s">
        <v/>
        <stp/>
        <stp>StudyData</stp>
        <stp>Close(YM) when (LocalMonth(YM)=10 And LocalDay(YM)=16 And LocalHour(YM)=15 And LocalMinute(YM)=0)</stp>
        <stp>Bar</stp>
        <stp/>
        <stp>Close</stp>
        <stp>A5C</stp>
        <stp>0</stp>
        <stp>all</stp>
        <stp/>
        <stp/>
        <stp>True</stp>
        <stp/>
        <stp>EndOfBar</stp>
        <tr r="R97" s="2"/>
      </tp>
      <tp t="s">
        <v/>
        <stp/>
        <stp>StudyData</stp>
        <stp>Close(YM) when (LocalMonth(YM)=10 And LocalDay(YM)=16 And LocalHour(YM)=14 And LocalMinute(YM)=5)</stp>
        <stp>Bar</stp>
        <stp/>
        <stp>Close</stp>
        <stp>A5C</stp>
        <stp>0</stp>
        <stp>all</stp>
        <stp/>
        <stp/>
        <stp>True</stp>
        <stp/>
        <stp>EndOfBar</stp>
        <tr r="R86" s="2"/>
      </tp>
      <tp t="s">
        <v/>
        <stp/>
        <stp>StudyData</stp>
        <stp>Close(YM) when (LocalMonth(YM)=10 And LocalDay(YM)=16 And LocalHour(YM)=14 And LocalMinute(YM)=0)</stp>
        <stp>Bar</stp>
        <stp/>
        <stp>Close</stp>
        <stp>A5C</stp>
        <stp>0</stp>
        <stp>all</stp>
        <stp/>
        <stp/>
        <stp>True</stp>
        <stp/>
        <stp>EndOfBar</stp>
        <tr r="R85" s="2"/>
      </tp>
      <tp t="s">
        <v/>
        <stp/>
        <stp>StudyData</stp>
        <stp>Close(DD) when (LocalMonth(DD)=10 And LocalDay(DD)=16 And LocalHour(DD)=14 And LocalMinute(DD)=50)</stp>
        <stp>Bar</stp>
        <stp/>
        <stp>Close</stp>
        <stp>A5C</stp>
        <stp>0</stp>
        <stp>all</stp>
        <stp/>
        <stp/>
        <stp>True</stp>
        <stp/>
        <stp>EndOfBar</stp>
        <tr r="U95" s="2"/>
      </tp>
      <tp t="s">
        <v/>
        <stp/>
        <stp>StudyData</stp>
        <stp>Close(DD) when (LocalMonth(DD)=10 And LocalDay(DD)=16 And LocalHour(DD)=14 And LocalMinute(DD)=55)</stp>
        <stp>Bar</stp>
        <stp/>
        <stp>Close</stp>
        <stp>A5C</stp>
        <stp>0</stp>
        <stp>all</stp>
        <stp/>
        <stp/>
        <stp>True</stp>
        <stp/>
        <stp>EndOfBar</stp>
        <tr r="U96" s="2"/>
      </tp>
      <tp t="s">
        <v/>
        <stp/>
        <stp>StudyData</stp>
        <stp>Close(DD) when (LocalMonth(DD)=10 And LocalDay(DD)=16 And LocalHour(DD)=14 And LocalMinute(DD)=40)</stp>
        <stp>Bar</stp>
        <stp/>
        <stp>Close</stp>
        <stp>A5C</stp>
        <stp>0</stp>
        <stp>all</stp>
        <stp/>
        <stp/>
        <stp>True</stp>
        <stp/>
        <stp>EndOfBar</stp>
        <tr r="U93" s="2"/>
      </tp>
      <tp t="s">
        <v/>
        <stp/>
        <stp>StudyData</stp>
        <stp>Close(DD) when (LocalMonth(DD)=10 And LocalDay(DD)=16 And LocalHour(DD)=14 And LocalMinute(DD)=45)</stp>
        <stp>Bar</stp>
        <stp/>
        <stp>Close</stp>
        <stp>A5C</stp>
        <stp>0</stp>
        <stp>all</stp>
        <stp/>
        <stp/>
        <stp>True</stp>
        <stp/>
        <stp>EndOfBar</stp>
        <tr r="U94" s="2"/>
      </tp>
      <tp t="s">
        <v/>
        <stp/>
        <stp>StudyData</stp>
        <stp>Close(DD) when (LocalMonth(DD)=10 And LocalDay(DD)=16 And LocalHour(DD)=14 And LocalMinute(DD)=10)</stp>
        <stp>Bar</stp>
        <stp/>
        <stp>Close</stp>
        <stp>A5C</stp>
        <stp>0</stp>
        <stp>all</stp>
        <stp/>
        <stp/>
        <stp>True</stp>
        <stp/>
        <stp>EndOfBar</stp>
        <tr r="U87" s="2"/>
      </tp>
      <tp t="s">
        <v/>
        <stp/>
        <stp>StudyData</stp>
        <stp>Close(DD) when (LocalMonth(DD)=10 And LocalDay(DD)=16 And LocalHour(DD)=14 And LocalMinute(DD)=15)</stp>
        <stp>Bar</stp>
        <stp/>
        <stp>Close</stp>
        <stp>A5C</stp>
        <stp>0</stp>
        <stp>all</stp>
        <stp/>
        <stp/>
        <stp>True</stp>
        <stp/>
        <stp>EndOfBar</stp>
        <tr r="U88" s="2"/>
      </tp>
      <tp t="s">
        <v/>
        <stp/>
        <stp>StudyData</stp>
        <stp>Close(DD) when (LocalMonth(DD)=10 And LocalDay(DD)=16 And LocalHour(DD)=14 And LocalMinute(DD)=30)</stp>
        <stp>Bar</stp>
        <stp/>
        <stp>Close</stp>
        <stp>A5C</stp>
        <stp>0</stp>
        <stp>all</stp>
        <stp/>
        <stp/>
        <stp>True</stp>
        <stp/>
        <stp>EndOfBar</stp>
        <tr r="U91" s="2"/>
      </tp>
      <tp t="s">
        <v/>
        <stp/>
        <stp>StudyData</stp>
        <stp>Close(DD) when (LocalMonth(DD)=10 And LocalDay(DD)=16 And LocalHour(DD)=14 And LocalMinute(DD)=35)</stp>
        <stp>Bar</stp>
        <stp/>
        <stp>Close</stp>
        <stp>A5C</stp>
        <stp>0</stp>
        <stp>all</stp>
        <stp/>
        <stp/>
        <stp>True</stp>
        <stp/>
        <stp>EndOfBar</stp>
        <tr r="U92" s="2"/>
      </tp>
      <tp t="s">
        <v/>
        <stp/>
        <stp>StudyData</stp>
        <stp>Close(DD) when (LocalMonth(DD)=10 And LocalDay(DD)=16 And LocalHour(DD)=14 And LocalMinute(DD)=20)</stp>
        <stp>Bar</stp>
        <stp/>
        <stp>Close</stp>
        <stp>A5C</stp>
        <stp>0</stp>
        <stp>all</stp>
        <stp/>
        <stp/>
        <stp>True</stp>
        <stp/>
        <stp>EndOfBar</stp>
        <tr r="U89" s="2"/>
      </tp>
      <tp t="s">
        <v/>
        <stp/>
        <stp>StudyData</stp>
        <stp>Close(DD) when (LocalMonth(DD)=10 And LocalDay(DD)=16 And LocalHour(DD)=14 And LocalMinute(DD)=25)</stp>
        <stp>Bar</stp>
        <stp/>
        <stp>Close</stp>
        <stp>A5C</stp>
        <stp>0</stp>
        <stp>all</stp>
        <stp/>
        <stp/>
        <stp>True</stp>
        <stp/>
        <stp>EndOfBar</stp>
        <tr r="U90" s="2"/>
      </tp>
      <tp>
        <v>1.3336000000000001</v>
        <stp/>
        <stp>ContractData</stp>
        <stp>BP6Z7</stp>
        <stp>HIgh</stp>
        <stp/>
        <stp>T</stp>
        <tr r="AD59" s="1"/>
      </tp>
      <tp>
        <v>0.78839999999999999</v>
        <stp/>
        <stp>ContractData</stp>
        <stp>DA6Z7</stp>
        <stp>HIgh</stp>
        <stp/>
        <stp>T</stp>
        <tr r="AD60" s="1"/>
      </tp>
      <tp>
        <v>1.1859000000000002</v>
        <stp/>
        <stp>ContractData</stp>
        <stp>EU6Z7</stp>
        <stp>HIgh</stp>
        <stp/>
        <stp>T</stp>
        <tr r="AD58" s="1"/>
      </tp>
    </main>
    <main first="cqg.rtd">
      <tp>
        <v>1.3269</v>
        <stp/>
        <stp>ContractData</stp>
        <stp>BP6Z7</stp>
        <stp>Low</stp>
        <stp/>
        <stp>T</stp>
        <tr r="AC59" s="1"/>
      </tp>
      <tp t="s">
        <v/>
        <stp/>
        <stp>StudyData</stp>
        <stp>Close(EP) when (LocalMonth(EP)=10 And LocalDay(EP)=16 And LocalHour(EP)=14 And LocalMinute(EP)=5)</stp>
        <stp>Bar</stp>
        <stp/>
        <stp>Close</stp>
        <stp>A5C</stp>
        <stp>0</stp>
        <stp>all</stp>
        <stp/>
        <stp/>
        <stp>True</stp>
        <stp/>
        <stp>EndOfBar</stp>
        <tr r="J86" s="2"/>
      </tp>
      <tp t="s">
        <v/>
        <stp/>
        <stp>StudyData</stp>
        <stp>Close(EP) when (LocalMonth(EP)=10 And LocalDay(EP)=16 And LocalHour(EP)=14 And LocalMinute(EP)=0)</stp>
        <stp>Bar</stp>
        <stp/>
        <stp>Close</stp>
        <stp>A5C</stp>
        <stp>0</stp>
        <stp>all</stp>
        <stp/>
        <stp/>
        <stp>True</stp>
        <stp/>
        <stp>EndOfBar</stp>
        <tr r="J85" s="2"/>
      </tp>
      <tp t="s">
        <v/>
        <stp/>
        <stp>StudyData</stp>
        <stp>Close(EP) when (LocalMonth(EP)=10 And LocalDay(EP)=16 And LocalHour(EP)=15 And LocalMinute(EP)=5)</stp>
        <stp>Bar</stp>
        <stp/>
        <stp>Close</stp>
        <stp>A5C</stp>
        <stp>0</stp>
        <stp>all</stp>
        <stp/>
        <stp/>
        <stp>True</stp>
        <stp/>
        <stp>EndOfBar</stp>
        <tr r="J98" s="2"/>
      </tp>
      <tp t="s">
        <v/>
        <stp/>
        <stp>StudyData</stp>
        <stp>Close(EP) when (LocalMonth(EP)=10 And LocalDay(EP)=16 And LocalHour(EP)=15 And LocalMinute(EP)=0)</stp>
        <stp>Bar</stp>
        <stp/>
        <stp>Close</stp>
        <stp>A5C</stp>
        <stp>0</stp>
        <stp>all</stp>
        <stp/>
        <stp/>
        <stp>True</stp>
        <stp/>
        <stp>EndOfBar</stp>
        <tr r="J97" s="2"/>
      </tp>
      <tp>
        <v>2552.25</v>
        <stp/>
        <stp>StudyData</stp>
        <stp>Close(EP) when (LocalMonth(EP)=10 And LocalDay(EP)=16 And LocalHour(EP)=12 And LocalMinute(EP)=5)</stp>
        <stp>Bar</stp>
        <stp/>
        <stp>Close</stp>
        <stp>A5C</stp>
        <stp>0</stp>
        <stp>all</stp>
        <stp/>
        <stp/>
        <stp>True</stp>
        <stp/>
        <stp>EndOfBar</stp>
        <tr r="J62" s="2"/>
      </tp>
      <tp>
        <v>2552.5</v>
        <stp/>
        <stp>StudyData</stp>
        <stp>Close(EP) when (LocalMonth(EP)=10 And LocalDay(EP)=16 And LocalHour(EP)=12 And LocalMinute(EP)=0)</stp>
        <stp>Bar</stp>
        <stp/>
        <stp>Close</stp>
        <stp>A5C</stp>
        <stp>0</stp>
        <stp>all</stp>
        <stp/>
        <stp/>
        <stp>True</stp>
        <stp/>
        <stp>EndOfBar</stp>
        <tr r="J61" s="2"/>
      </tp>
      <tp t="s">
        <v/>
        <stp/>
        <stp>StudyData</stp>
        <stp>Close(EP) when (LocalMonth(EP)=10 And LocalDay(EP)=16 And LocalHour(EP)=13 And LocalMinute(EP)=5)</stp>
        <stp>Bar</stp>
        <stp/>
        <stp>Close</stp>
        <stp>A5C</stp>
        <stp>0</stp>
        <stp>all</stp>
        <stp/>
        <stp/>
        <stp>True</stp>
        <stp/>
        <stp>EndOfBar</stp>
        <tr r="J74" s="2"/>
      </tp>
      <tp t="s">
        <v/>
        <stp/>
        <stp>StudyData</stp>
        <stp>Close(EP) when (LocalMonth(EP)=10 And LocalDay(EP)=16 And LocalHour(EP)=13 And LocalMinute(EP)=0)</stp>
        <stp>Bar</stp>
        <stp/>
        <stp>Close</stp>
        <stp>A5C</stp>
        <stp>0</stp>
        <stp>all</stp>
        <stp/>
        <stp/>
        <stp>True</stp>
        <stp/>
        <stp>EndOfBar</stp>
        <tr r="J73" s="2"/>
      </tp>
      <tp>
        <v>2553.75</v>
        <stp/>
        <stp>StudyData</stp>
        <stp>Close(EP) when (LocalMonth(EP)=10 And LocalDay(EP)=16 And LocalHour(EP)=10 And LocalMinute(EP)=5)</stp>
        <stp>Bar</stp>
        <stp/>
        <stp>Close</stp>
        <stp>A5C</stp>
        <stp>0</stp>
        <stp>all</stp>
        <stp/>
        <stp/>
        <stp>True</stp>
        <stp/>
        <stp>EndOfBar</stp>
        <tr r="J38" s="2"/>
      </tp>
      <tp>
        <v>2553.5</v>
        <stp/>
        <stp>StudyData</stp>
        <stp>Close(EP) when (LocalMonth(EP)=10 And LocalDay(EP)=16 And LocalHour(EP)=10 And LocalMinute(EP)=0)</stp>
        <stp>Bar</stp>
        <stp/>
        <stp>Close</stp>
        <stp>A5C</stp>
        <stp>0</stp>
        <stp>all</stp>
        <stp/>
        <stp/>
        <stp>True</stp>
        <stp/>
        <stp>EndOfBar</stp>
        <tr r="J37" s="2"/>
      </tp>
      <tp>
        <v>2552.75</v>
        <stp/>
        <stp>StudyData</stp>
        <stp>Close(EP) when (LocalMonth(EP)=10 And LocalDay(EP)=16 And LocalHour(EP)=11 And LocalMinute(EP)=5)</stp>
        <stp>Bar</stp>
        <stp/>
        <stp>Close</stp>
        <stp>A5C</stp>
        <stp>0</stp>
        <stp>all</stp>
        <stp/>
        <stp/>
        <stp>True</stp>
        <stp/>
        <stp>EndOfBar</stp>
        <tr r="J50" s="2"/>
      </tp>
      <tp>
        <v>2553</v>
        <stp/>
        <stp>StudyData</stp>
        <stp>Close(EP) when (LocalMonth(EP)=10 And LocalDay(EP)=16 And LocalHour(EP)=11 And LocalMinute(EP)=0)</stp>
        <stp>Bar</stp>
        <stp/>
        <stp>Close</stp>
        <stp>A5C</stp>
        <stp>0</stp>
        <stp>all</stp>
        <stp/>
        <stp/>
        <stp>True</stp>
        <stp/>
        <stp>EndOfBar</stp>
        <tr r="J49" s="2"/>
      </tp>
      <tp t="s">
        <v/>
        <stp/>
        <stp>StudyData</stp>
        <stp>Close(DD) when (LocalMonth(DD)=10 And LocalDay(DD)=16 And LocalHour(DD)=15 And LocalMinute(DD)=10)</stp>
        <stp>Bar</stp>
        <stp/>
        <stp>Close</stp>
        <stp>A5C</stp>
        <stp>0</stp>
        <stp>all</stp>
        <stp/>
        <stp/>
        <stp>True</stp>
        <stp/>
        <stp>EndOfBar</stp>
        <tr r="U99" s="2"/>
      </tp>
    </main>
    <main first="cqg.rtd">
      <tp t="s">
        <v/>
        <stp/>
        <stp>StudyData</stp>
        <stp>Close(DD) when (LocalMonth(DD)=10 And LocalDay(DD)=16 And LocalHour(DD)=12 And LocalMinute(DD)=50)</stp>
        <stp>Bar</stp>
        <stp/>
        <stp>Close</stp>
        <stp>A5C</stp>
        <stp>0</stp>
        <stp>all</stp>
        <stp/>
        <stp/>
        <stp>True</stp>
        <stp/>
        <stp>EndOfBar</stp>
        <tr r="U71" s="2"/>
      </tp>
      <tp t="s">
        <v/>
        <stp/>
        <stp>StudyData</stp>
        <stp>Close(DD) when (LocalMonth(DD)=10 And LocalDay(DD)=16 And LocalHour(DD)=12 And LocalMinute(DD)=55)</stp>
        <stp>Bar</stp>
        <stp/>
        <stp>Close</stp>
        <stp>A5C</stp>
        <stp>0</stp>
        <stp>all</stp>
        <stp/>
        <stp/>
        <stp>True</stp>
        <stp/>
        <stp>EndOfBar</stp>
        <tr r="U72" s="2"/>
      </tp>
      <tp t="s">
        <v/>
        <stp/>
        <stp>StudyData</stp>
        <stp>Close(DD) when (LocalMonth(DD)=10 And LocalDay(DD)=16 And LocalHour(DD)=12 And LocalMinute(DD)=40)</stp>
        <stp>Bar</stp>
        <stp/>
        <stp>Close</stp>
        <stp>A5C</stp>
        <stp>0</stp>
        <stp>all</stp>
        <stp/>
        <stp/>
        <stp>True</stp>
        <stp/>
        <stp>EndOfBar</stp>
        <tr r="U69" s="2"/>
      </tp>
      <tp t="s">
        <v/>
        <stp/>
        <stp>StudyData</stp>
        <stp>Close(DD) when (LocalMonth(DD)=10 And LocalDay(DD)=16 And LocalHour(DD)=12 And LocalMinute(DD)=45)</stp>
        <stp>Bar</stp>
        <stp/>
        <stp>Close</stp>
        <stp>A5C</stp>
        <stp>0</stp>
        <stp>all</stp>
        <stp/>
        <stp/>
        <stp>True</stp>
        <stp/>
        <stp>EndOfBar</stp>
        <tr r="U70" s="2"/>
      </tp>
      <tp>
        <v>12984</v>
        <stp/>
        <stp>StudyData</stp>
        <stp>Close(DD) when (LocalMonth(DD)=10 And LocalDay(DD)=16 And LocalHour(DD)=12 And LocalMinute(DD)=10)</stp>
        <stp>Bar</stp>
        <stp/>
        <stp>Close</stp>
        <stp>A5C</stp>
        <stp>0</stp>
        <stp>all</stp>
        <stp/>
        <stp/>
        <stp>True</stp>
        <stp/>
        <stp>EndOfBar</stp>
        <tr r="U63" s="2"/>
      </tp>
      <tp>
        <v>12985.5</v>
        <stp/>
        <stp>StudyData</stp>
        <stp>Close(DD) when (LocalMonth(DD)=10 And LocalDay(DD)=16 And LocalHour(DD)=12 And LocalMinute(DD)=15)</stp>
        <stp>Bar</stp>
        <stp/>
        <stp>Close</stp>
        <stp>A5C</stp>
        <stp>0</stp>
        <stp>all</stp>
        <stp/>
        <stp/>
        <stp>True</stp>
        <stp/>
        <stp>EndOfBar</stp>
        <tr r="U64" s="2"/>
      </tp>
      <tp>
        <v>12986</v>
        <stp/>
        <stp>StudyData</stp>
        <stp>Close(DD) when (LocalMonth(DD)=10 And LocalDay(DD)=16 And LocalHour(DD)=12 And LocalMinute(DD)=30)</stp>
        <stp>Bar</stp>
        <stp/>
        <stp>Close</stp>
        <stp>A5C</stp>
        <stp>0</stp>
        <stp>all</stp>
        <stp/>
        <stp/>
        <stp>True</stp>
        <stp/>
        <stp>EndOfBar</stp>
        <tr r="U67" s="2"/>
      </tp>
      <tp>
        <v>12986</v>
        <stp/>
        <stp>StudyData</stp>
        <stp>Close(DD) when (LocalMonth(DD)=10 And LocalDay(DD)=16 And LocalHour(DD)=12 And LocalMinute(DD)=35)</stp>
        <stp>Bar</stp>
        <stp/>
        <stp>Close</stp>
        <stp>A5C</stp>
        <stp>0</stp>
        <stp>all</stp>
        <stp/>
        <stp/>
        <stp>True</stp>
        <stp/>
        <stp>EndOfBar</stp>
        <tr r="U68" s="2"/>
      </tp>
      <tp>
        <v>12986.5</v>
        <stp/>
        <stp>StudyData</stp>
        <stp>Close(DD) when (LocalMonth(DD)=10 And LocalDay(DD)=16 And LocalHour(DD)=12 And LocalMinute(DD)=20)</stp>
        <stp>Bar</stp>
        <stp/>
        <stp>Close</stp>
        <stp>A5C</stp>
        <stp>0</stp>
        <stp>all</stp>
        <stp/>
        <stp/>
        <stp>True</stp>
        <stp/>
        <stp>EndOfBar</stp>
        <tr r="U65" s="2"/>
      </tp>
      <tp>
        <v>12985.5</v>
        <stp/>
        <stp>StudyData</stp>
        <stp>Close(DD) when (LocalMonth(DD)=10 And LocalDay(DD)=16 And LocalHour(DD)=12 And LocalMinute(DD)=25)</stp>
        <stp>Bar</stp>
        <stp/>
        <stp>Close</stp>
        <stp>A5C</stp>
        <stp>0</stp>
        <stp>all</stp>
        <stp/>
        <stp/>
        <stp>True</stp>
        <stp/>
        <stp>EndOfBar</stp>
        <tr r="U66" s="2"/>
      </tp>
      <tp>
        <v>-30</v>
        <stp/>
        <stp>ContractData</stp>
        <stp>GCE</stp>
        <stp>NetLastQuoteToday</stp>
        <stp/>
        <stp>D</stp>
        <tr r="M9" s="1"/>
      </tp>
      <tp t="s">
        <v/>
        <stp/>
        <stp>StudyData</stp>
        <stp>Close(DD) when (LocalMonth(DD)=10 And LocalDay(DD)=16 And LocalHour(DD)=13 And LocalMinute(DD)=50)</stp>
        <stp>Bar</stp>
        <stp/>
        <stp>Close</stp>
        <stp>A5C</stp>
        <stp>0</stp>
        <stp>all</stp>
        <stp/>
        <stp/>
        <stp>True</stp>
        <stp/>
        <stp>EndOfBar</stp>
        <tr r="U83" s="2"/>
      </tp>
      <tp t="s">
        <v/>
        <stp/>
        <stp>StudyData</stp>
        <stp>Close(DD) when (LocalMonth(DD)=10 And LocalDay(DD)=16 And LocalHour(DD)=13 And LocalMinute(DD)=55)</stp>
        <stp>Bar</stp>
        <stp/>
        <stp>Close</stp>
        <stp>A5C</stp>
        <stp>0</stp>
        <stp>all</stp>
        <stp/>
        <stp/>
        <stp>True</stp>
        <stp/>
        <stp>EndOfBar</stp>
        <tr r="U84" s="2"/>
      </tp>
      <tp t="s">
        <v/>
        <stp/>
        <stp>StudyData</stp>
        <stp>Close(DD) when (LocalMonth(DD)=10 And LocalDay(DD)=16 And LocalHour(DD)=13 And LocalMinute(DD)=40)</stp>
        <stp>Bar</stp>
        <stp/>
        <stp>Close</stp>
        <stp>A5C</stp>
        <stp>0</stp>
        <stp>all</stp>
        <stp/>
        <stp/>
        <stp>True</stp>
        <stp/>
        <stp>EndOfBar</stp>
        <tr r="U81" s="2"/>
      </tp>
      <tp t="s">
        <v/>
        <stp/>
        <stp>StudyData</stp>
        <stp>Close(DD) when (LocalMonth(DD)=10 And LocalDay(DD)=16 And LocalHour(DD)=13 And LocalMinute(DD)=45)</stp>
        <stp>Bar</stp>
        <stp/>
        <stp>Close</stp>
        <stp>A5C</stp>
        <stp>0</stp>
        <stp>all</stp>
        <stp/>
        <stp/>
        <stp>True</stp>
        <stp/>
        <stp>EndOfBar</stp>
        <tr r="U82" s="2"/>
      </tp>
      <tp t="s">
        <v/>
        <stp/>
        <stp>StudyData</stp>
        <stp>Close(DD) when (LocalMonth(DD)=10 And LocalDay(DD)=16 And LocalHour(DD)=13 And LocalMinute(DD)=10)</stp>
        <stp>Bar</stp>
        <stp/>
        <stp>Close</stp>
        <stp>A5C</stp>
        <stp>0</stp>
        <stp>all</stp>
        <stp/>
        <stp/>
        <stp>True</stp>
        <stp/>
        <stp>EndOfBar</stp>
        <tr r="U75" s="2"/>
      </tp>
      <tp t="s">
        <v/>
        <stp/>
        <stp>StudyData</stp>
        <stp>Close(DD) when (LocalMonth(DD)=10 And LocalDay(DD)=16 And LocalHour(DD)=13 And LocalMinute(DD)=15)</stp>
        <stp>Bar</stp>
        <stp/>
        <stp>Close</stp>
        <stp>A5C</stp>
        <stp>0</stp>
        <stp>all</stp>
        <stp/>
        <stp/>
        <stp>True</stp>
        <stp/>
        <stp>EndOfBar</stp>
        <tr r="U76" s="2"/>
      </tp>
      <tp t="s">
        <v/>
        <stp/>
        <stp>StudyData</stp>
        <stp>Close(DD) when (LocalMonth(DD)=10 And LocalDay(DD)=16 And LocalHour(DD)=13 And LocalMinute(DD)=30)</stp>
        <stp>Bar</stp>
        <stp/>
        <stp>Close</stp>
        <stp>A5C</stp>
        <stp>0</stp>
        <stp>all</stp>
        <stp/>
        <stp/>
        <stp>True</stp>
        <stp/>
        <stp>EndOfBar</stp>
        <tr r="U79" s="2"/>
      </tp>
      <tp t="s">
        <v/>
        <stp/>
        <stp>StudyData</stp>
        <stp>Close(DD) when (LocalMonth(DD)=10 And LocalDay(DD)=16 And LocalHour(DD)=13 And LocalMinute(DD)=35)</stp>
        <stp>Bar</stp>
        <stp/>
        <stp>Close</stp>
        <stp>A5C</stp>
        <stp>0</stp>
        <stp>all</stp>
        <stp/>
        <stp/>
        <stp>True</stp>
        <stp/>
        <stp>EndOfBar</stp>
        <tr r="U80" s="2"/>
      </tp>
      <tp t="s">
        <v/>
        <stp/>
        <stp>StudyData</stp>
        <stp>Close(DD) when (LocalMonth(DD)=10 And LocalDay(DD)=16 And LocalHour(DD)=13 And LocalMinute(DD)=20)</stp>
        <stp>Bar</stp>
        <stp/>
        <stp>Close</stp>
        <stp>A5C</stp>
        <stp>0</stp>
        <stp>all</stp>
        <stp/>
        <stp/>
        <stp>True</stp>
        <stp/>
        <stp>EndOfBar</stp>
        <tr r="U77" s="2"/>
      </tp>
      <tp t="s">
        <v/>
        <stp/>
        <stp>StudyData</stp>
        <stp>Close(DD) when (LocalMonth(DD)=10 And LocalDay(DD)=16 And LocalHour(DD)=13 And LocalMinute(DD)=25)</stp>
        <stp>Bar</stp>
        <stp/>
        <stp>Close</stp>
        <stp>A5C</stp>
        <stp>0</stp>
        <stp>all</stp>
        <stp/>
        <stp/>
        <stp>True</stp>
        <stp/>
        <stp>EndOfBar</stp>
        <tr r="U78" s="2"/>
      </tp>
      <tp>
        <v>1.1819000000000002</v>
        <stp/>
        <stp>ContractData</stp>
        <stp>EU6Z7</stp>
        <stp>Low</stp>
        <stp/>
        <stp>T</stp>
        <tr r="AC58" s="1"/>
      </tp>
      <tp>
        <v>12984.5</v>
        <stp/>
        <stp>StudyData</stp>
        <stp>Close(DD) when (LocalMonth(DD)=10 And LocalDay(DD)=16 And LocalHour(DD)=10 And LocalMinute(DD)=50)</stp>
        <stp>Bar</stp>
        <stp/>
        <stp>Close</stp>
        <stp>A5C</stp>
        <stp>0</stp>
        <stp>all</stp>
        <stp/>
        <stp/>
        <stp>True</stp>
        <stp/>
        <stp>EndOfBar</stp>
        <tr r="U47" s="2"/>
      </tp>
      <tp>
        <v>12982</v>
        <stp/>
        <stp>StudyData</stp>
        <stp>Close(DD) when (LocalMonth(DD)=10 And LocalDay(DD)=16 And LocalHour(DD)=10 And LocalMinute(DD)=55)</stp>
        <stp>Bar</stp>
        <stp/>
        <stp>Close</stp>
        <stp>A5C</stp>
        <stp>0</stp>
        <stp>all</stp>
        <stp/>
        <stp/>
        <stp>True</stp>
        <stp/>
        <stp>EndOfBar</stp>
        <tr r="U48" s="2"/>
      </tp>
      <tp>
        <v>12994</v>
        <stp/>
        <stp>StudyData</stp>
        <stp>Close(DD) when (LocalMonth(DD)=10 And LocalDay(DD)=16 And LocalHour(DD)=10 And LocalMinute(DD)=40)</stp>
        <stp>Bar</stp>
        <stp/>
        <stp>Close</stp>
        <stp>A5C</stp>
        <stp>0</stp>
        <stp>all</stp>
        <stp/>
        <stp/>
        <stp>True</stp>
        <stp/>
        <stp>EndOfBar</stp>
        <tr r="U45" s="2"/>
      </tp>
      <tp>
        <v>12991</v>
        <stp/>
        <stp>StudyData</stp>
        <stp>Close(DD) when (LocalMonth(DD)=10 And LocalDay(DD)=16 And LocalHour(DD)=10 And LocalMinute(DD)=45)</stp>
        <stp>Bar</stp>
        <stp/>
        <stp>Close</stp>
        <stp>A5C</stp>
        <stp>0</stp>
        <stp>all</stp>
        <stp/>
        <stp/>
        <stp>True</stp>
        <stp/>
        <stp>EndOfBar</stp>
        <tr r="U46" s="2"/>
      </tp>
      <tp>
        <v>13003.5</v>
        <stp/>
        <stp>StudyData</stp>
        <stp>Close(DD) when (LocalMonth(DD)=10 And LocalDay(DD)=16 And LocalHour(DD)=10 And LocalMinute(DD)=10)</stp>
        <stp>Bar</stp>
        <stp/>
        <stp>Close</stp>
        <stp>A5C</stp>
        <stp>0</stp>
        <stp>all</stp>
        <stp/>
        <stp/>
        <stp>True</stp>
        <stp/>
        <stp>EndOfBar</stp>
        <tr r="U39" s="2"/>
      </tp>
      <tp>
        <v>13000</v>
        <stp/>
        <stp>StudyData</stp>
        <stp>Close(DD) when (LocalMonth(DD)=10 And LocalDay(DD)=16 And LocalHour(DD)=10 And LocalMinute(DD)=15)</stp>
        <stp>Bar</stp>
        <stp/>
        <stp>Close</stp>
        <stp>A5C</stp>
        <stp>0</stp>
        <stp>all</stp>
        <stp/>
        <stp/>
        <stp>True</stp>
        <stp/>
        <stp>EndOfBar</stp>
        <tr r="U40" s="2"/>
      </tp>
      <tp>
        <v>12996.5</v>
        <stp/>
        <stp>StudyData</stp>
        <stp>Close(DD) when (LocalMonth(DD)=10 And LocalDay(DD)=16 And LocalHour(DD)=10 And LocalMinute(DD)=30)</stp>
        <stp>Bar</stp>
        <stp/>
        <stp>Close</stp>
        <stp>A5C</stp>
        <stp>0</stp>
        <stp>all</stp>
        <stp/>
        <stp/>
        <stp>True</stp>
        <stp/>
        <stp>EndOfBar</stp>
        <tr r="U43" s="2"/>
      </tp>
      <tp>
        <v>12991.5</v>
        <stp/>
        <stp>StudyData</stp>
        <stp>Close(DD) when (LocalMonth(DD)=10 And LocalDay(DD)=16 And LocalHour(DD)=10 And LocalMinute(DD)=35)</stp>
        <stp>Bar</stp>
        <stp/>
        <stp>Close</stp>
        <stp>A5C</stp>
        <stp>0</stp>
        <stp>all</stp>
        <stp/>
        <stp/>
        <stp>True</stp>
        <stp/>
        <stp>EndOfBar</stp>
        <tr r="U44" s="2"/>
      </tp>
      <tp>
        <v>13000</v>
        <stp/>
        <stp>StudyData</stp>
        <stp>Close(DD) when (LocalMonth(DD)=10 And LocalDay(DD)=16 And LocalHour(DD)=10 And LocalMinute(DD)=20)</stp>
        <stp>Bar</stp>
        <stp/>
        <stp>Close</stp>
        <stp>A5C</stp>
        <stp>0</stp>
        <stp>all</stp>
        <stp/>
        <stp/>
        <stp>True</stp>
        <stp/>
        <stp>EndOfBar</stp>
        <tr r="U41" s="2"/>
      </tp>
      <tp>
        <v>12998</v>
        <stp/>
        <stp>StudyData</stp>
        <stp>Close(DD) when (LocalMonth(DD)=10 And LocalDay(DD)=16 And LocalHour(DD)=10 And LocalMinute(DD)=25)</stp>
        <stp>Bar</stp>
        <stp/>
        <stp>Close</stp>
        <stp>A5C</stp>
        <stp>0</stp>
        <stp>all</stp>
        <stp/>
        <stp/>
        <stp>True</stp>
        <stp/>
        <stp>EndOfBar</stp>
        <tr r="U42" s="2"/>
      </tp>
      <tp>
        <v>2552.75</v>
        <stp/>
        <stp>StudyData</stp>
        <stp>EP</stp>
        <stp>Bar</stp>
        <stp/>
        <stp>Close</stp>
        <stp>D</stp>
        <stp>-1</stp>
        <tr r="H2" s="2"/>
      </tp>
      <tp>
        <v>12982.5</v>
        <stp/>
        <stp>StudyData</stp>
        <stp>Close(DD) when (LocalMonth(DD)=10 And LocalDay(DD)=16 And LocalHour(DD)=11 And LocalMinute(DD)=50)</stp>
        <stp>Bar</stp>
        <stp/>
        <stp>Close</stp>
        <stp>A5C</stp>
        <stp>0</stp>
        <stp>all</stp>
        <stp/>
        <stp/>
        <stp>True</stp>
        <stp/>
        <stp>EndOfBar</stp>
        <tr r="U59" s="2"/>
      </tp>
      <tp>
        <v>12977</v>
        <stp/>
        <stp>StudyData</stp>
        <stp>Close(DD) when (LocalMonth(DD)=10 And LocalDay(DD)=16 And LocalHour(DD)=11 And LocalMinute(DD)=55)</stp>
        <stp>Bar</stp>
        <stp/>
        <stp>Close</stp>
        <stp>A5C</stp>
        <stp>0</stp>
        <stp>all</stp>
        <stp/>
        <stp/>
        <stp>True</stp>
        <stp/>
        <stp>EndOfBar</stp>
        <tr r="U60" s="2"/>
      </tp>
      <tp>
        <v>12981.5</v>
        <stp/>
        <stp>StudyData</stp>
        <stp>Close(DD) when (LocalMonth(DD)=10 And LocalDay(DD)=16 And LocalHour(DD)=11 And LocalMinute(DD)=40)</stp>
        <stp>Bar</stp>
        <stp/>
        <stp>Close</stp>
        <stp>A5C</stp>
        <stp>0</stp>
        <stp>all</stp>
        <stp/>
        <stp/>
        <stp>True</stp>
        <stp/>
        <stp>EndOfBar</stp>
        <tr r="U57" s="2"/>
      </tp>
      <tp>
        <v>12983</v>
        <stp/>
        <stp>StudyData</stp>
        <stp>Close(DD) when (LocalMonth(DD)=10 And LocalDay(DD)=16 And LocalHour(DD)=11 And LocalMinute(DD)=45)</stp>
        <stp>Bar</stp>
        <stp/>
        <stp>Close</stp>
        <stp>A5C</stp>
        <stp>0</stp>
        <stp>all</stp>
        <stp/>
        <stp/>
        <stp>True</stp>
        <stp/>
        <stp>EndOfBar</stp>
        <tr r="U58" s="2"/>
      </tp>
      <tp>
        <v>12974</v>
        <stp/>
        <stp>StudyData</stp>
        <stp>Close(DD) when (LocalMonth(DD)=10 And LocalDay(DD)=16 And LocalHour(DD)=11 And LocalMinute(DD)=10)</stp>
        <stp>Bar</stp>
        <stp/>
        <stp>Close</stp>
        <stp>A5C</stp>
        <stp>0</stp>
        <stp>all</stp>
        <stp/>
        <stp/>
        <stp>True</stp>
        <stp/>
        <stp>EndOfBar</stp>
        <tr r="U51" s="2"/>
      </tp>
      <tp>
        <v>12976.5</v>
        <stp/>
        <stp>StudyData</stp>
        <stp>Close(DD) when (LocalMonth(DD)=10 And LocalDay(DD)=16 And LocalHour(DD)=11 And LocalMinute(DD)=15)</stp>
        <stp>Bar</stp>
        <stp/>
        <stp>Close</stp>
        <stp>A5C</stp>
        <stp>0</stp>
        <stp>all</stp>
        <stp/>
        <stp/>
        <stp>True</stp>
        <stp/>
        <stp>EndOfBar</stp>
        <tr r="U52" s="2"/>
      </tp>
      <tp>
        <v>12982.5</v>
        <stp/>
        <stp>StudyData</stp>
        <stp>Close(DD) when (LocalMonth(DD)=10 And LocalDay(DD)=16 And LocalHour(DD)=11 And LocalMinute(DD)=30)</stp>
        <stp>Bar</stp>
        <stp/>
        <stp>Close</stp>
        <stp>A5C</stp>
        <stp>0</stp>
        <stp>all</stp>
        <stp/>
        <stp/>
        <stp>True</stp>
        <stp/>
        <stp>EndOfBar</stp>
        <tr r="U55" s="2"/>
      </tp>
      <tp>
        <v>12983.5</v>
        <stp/>
        <stp>StudyData</stp>
        <stp>Close(DD) when (LocalMonth(DD)=10 And LocalDay(DD)=16 And LocalHour(DD)=11 And LocalMinute(DD)=35)</stp>
        <stp>Bar</stp>
        <stp/>
        <stp>Close</stp>
        <stp>A5C</stp>
        <stp>0</stp>
        <stp>all</stp>
        <stp/>
        <stp/>
        <stp>True</stp>
        <stp/>
        <stp>EndOfBar</stp>
        <tr r="U56" s="2"/>
      </tp>
      <tp>
        <v>12981</v>
        <stp/>
        <stp>StudyData</stp>
        <stp>Close(DD) when (LocalMonth(DD)=10 And LocalDay(DD)=16 And LocalHour(DD)=11 And LocalMinute(DD)=20)</stp>
        <stp>Bar</stp>
        <stp/>
        <stp>Close</stp>
        <stp>A5C</stp>
        <stp>0</stp>
        <stp>all</stp>
        <stp/>
        <stp/>
        <stp>True</stp>
        <stp/>
        <stp>EndOfBar</stp>
        <tr r="U53" s="2"/>
      </tp>
      <tp>
        <v>12980</v>
        <stp/>
        <stp>StudyData</stp>
        <stp>Close(DD) when (LocalMonth(DD)=10 And LocalDay(DD)=16 And LocalHour(DD)=11 And LocalMinute(DD)=25)</stp>
        <stp>Bar</stp>
        <stp/>
        <stp>Close</stp>
        <stp>A5C</stp>
        <stp>0</stp>
        <stp>all</stp>
        <stp/>
        <stp/>
        <stp>True</stp>
        <stp/>
        <stp>EndOfBar</stp>
        <tr r="U54" s="2"/>
      </tp>
      <tp t="s">
        <v>768: Bars Message -&gt; undefined time interval 'Symbols' : FG on Bar,BP6Z7</v>
        <stp/>
        <stp>StudyData</stp>
        <stp>BP6Z7</stp>
        <stp>FG</stp>
        <stp/>
        <stp>Close</stp>
        <stp>Symbols</stp>
        <stp>-1</stp>
        <stp/>
        <stp/>
        <stp/>
        <stp/>
        <stp>T</stp>
        <tr r="AF44" s="1"/>
        <tr r="AF44" s="1"/>
      </tp>
      <tp>
        <v>925</v>
        <stp/>
        <stp>ContractData</stp>
        <stp>ENQ</stp>
        <stp>NetLastQuoteToday</stp>
        <stp/>
        <stp>D</stp>
        <tr r="M6" s="1"/>
      </tp>
      <tp>
        <v>13293</v>
        <stp/>
        <stp>ContractData</stp>
        <stp>BP6</stp>
        <stp>LastTradeorSettle</stp>
        <stp/>
        <stp>D</stp>
        <tr r="L12" s="1"/>
      </tp>
      <tp>
        <v>125.546875</v>
        <stp/>
        <stp>StudyData</stp>
        <stp>TYA</stp>
        <stp>FG</stp>
        <stp/>
        <stp>Close</stp>
        <stp>15</stp>
        <stp/>
        <stp/>
        <stp/>
        <stp/>
        <stp/>
        <stp>T</stp>
        <tr r="I25" s="1"/>
        <tr r="AB13" s="1"/>
      </tp>
      <tp>
        <v>49</v>
        <stp/>
        <stp>ContractData</stp>
        <stp>CLE</stp>
        <stp>NetLastQuoteToday</stp>
        <stp/>
        <stp>D</stp>
        <tr r="M10" s="1"/>
      </tp>
      <tp t="s">
        <v/>
        <stp/>
        <stp>StudyData</stp>
        <stp>Close(YM) when (LocalMonth(YM)=10 And LocalDay(YM)=16 And LocalHour(YM)=15 And LocalMinute(YM)=10)</stp>
        <stp>Bar</stp>
        <stp/>
        <stp>Close</stp>
        <stp>A5C</stp>
        <stp>0</stp>
        <stp>all</stp>
        <stp/>
        <stp/>
        <stp>True</stp>
        <stp/>
        <stp>EndOfBar</stp>
        <tr r="R99" s="2"/>
      </tp>
      <tp t="s">
        <v/>
        <stp/>
        <stp>StudyData</stp>
        <stp>Close(YM) when (LocalMonth(YM)=10 And LocalDay(YM)=16 And LocalHour(YM)=14 And LocalMinute(YM)=15)</stp>
        <stp>Bar</stp>
        <stp/>
        <stp>Close</stp>
        <stp>A5C</stp>
        <stp>0</stp>
        <stp>all</stp>
        <stp/>
        <stp/>
        <stp>True</stp>
        <stp/>
        <stp>EndOfBar</stp>
        <tr r="R88" s="2"/>
      </tp>
      <tp t="s">
        <v/>
        <stp/>
        <stp>StudyData</stp>
        <stp>Close(YM) when (LocalMonth(YM)=10 And LocalDay(YM)=16 And LocalHour(YM)=14 And LocalMinute(YM)=10)</stp>
        <stp>Bar</stp>
        <stp/>
        <stp>Close</stp>
        <stp>A5C</stp>
        <stp>0</stp>
        <stp>all</stp>
        <stp/>
        <stp/>
        <stp>True</stp>
        <stp/>
        <stp>EndOfBar</stp>
        <tr r="R87" s="2"/>
      </tp>
      <tp t="s">
        <v/>
        <stp/>
        <stp>StudyData</stp>
        <stp>Close(YM) when (LocalMonth(YM)=10 And LocalDay(YM)=16 And LocalHour(YM)=14 And LocalMinute(YM)=35)</stp>
        <stp>Bar</stp>
        <stp/>
        <stp>Close</stp>
        <stp>A5C</stp>
        <stp>0</stp>
        <stp>all</stp>
        <stp/>
        <stp/>
        <stp>True</stp>
        <stp/>
        <stp>EndOfBar</stp>
        <tr r="R92" s="2"/>
      </tp>
      <tp t="s">
        <v/>
        <stp/>
        <stp>StudyData</stp>
        <stp>Close(YM) when (LocalMonth(YM)=10 And LocalDay(YM)=16 And LocalHour(YM)=14 And LocalMinute(YM)=30)</stp>
        <stp>Bar</stp>
        <stp/>
        <stp>Close</stp>
        <stp>A5C</stp>
        <stp>0</stp>
        <stp>all</stp>
        <stp/>
        <stp/>
        <stp>True</stp>
        <stp/>
        <stp>EndOfBar</stp>
        <tr r="R91" s="2"/>
      </tp>
      <tp t="s">
        <v/>
        <stp/>
        <stp>StudyData</stp>
        <stp>Close(YM) when (LocalMonth(YM)=10 And LocalDay(YM)=16 And LocalHour(YM)=14 And LocalMinute(YM)=25)</stp>
        <stp>Bar</stp>
        <stp/>
        <stp>Close</stp>
        <stp>A5C</stp>
        <stp>0</stp>
        <stp>all</stp>
        <stp/>
        <stp/>
        <stp>True</stp>
        <stp/>
        <stp>EndOfBar</stp>
        <tr r="R90" s="2"/>
      </tp>
      <tp t="s">
        <v/>
        <stp/>
        <stp>StudyData</stp>
        <stp>Close(YM) when (LocalMonth(YM)=10 And LocalDay(YM)=16 And LocalHour(YM)=14 And LocalMinute(YM)=20)</stp>
        <stp>Bar</stp>
        <stp/>
        <stp>Close</stp>
        <stp>A5C</stp>
        <stp>0</stp>
        <stp>all</stp>
        <stp/>
        <stp/>
        <stp>True</stp>
        <stp/>
        <stp>EndOfBar</stp>
        <tr r="R89" s="2"/>
      </tp>
      <tp t="s">
        <v/>
        <stp/>
        <stp>StudyData</stp>
        <stp>Close(YM) when (LocalMonth(YM)=10 And LocalDay(YM)=16 And LocalHour(YM)=14 And LocalMinute(YM)=55)</stp>
        <stp>Bar</stp>
        <stp/>
        <stp>Close</stp>
        <stp>A5C</stp>
        <stp>0</stp>
        <stp>all</stp>
        <stp/>
        <stp/>
        <stp>True</stp>
        <stp/>
        <stp>EndOfBar</stp>
        <tr r="R96" s="2"/>
      </tp>
      <tp t="s">
        <v/>
        <stp/>
        <stp>StudyData</stp>
        <stp>Close(YM) when (LocalMonth(YM)=10 And LocalDay(YM)=16 And LocalHour(YM)=14 And LocalMinute(YM)=50)</stp>
        <stp>Bar</stp>
        <stp/>
        <stp>Close</stp>
        <stp>A5C</stp>
        <stp>0</stp>
        <stp>all</stp>
        <stp/>
        <stp/>
        <stp>True</stp>
        <stp/>
        <stp>EndOfBar</stp>
        <tr r="R95" s="2"/>
      </tp>
      <tp t="s">
        <v/>
        <stp/>
        <stp>StudyData</stp>
        <stp>Close(YM) when (LocalMonth(YM)=10 And LocalDay(YM)=16 And LocalHour(YM)=14 And LocalMinute(YM)=45)</stp>
        <stp>Bar</stp>
        <stp/>
        <stp>Close</stp>
        <stp>A5C</stp>
        <stp>0</stp>
        <stp>all</stp>
        <stp/>
        <stp/>
        <stp>True</stp>
        <stp/>
        <stp>EndOfBar</stp>
        <tr r="R94" s="2"/>
      </tp>
      <tp t="s">
        <v/>
        <stp/>
        <stp>StudyData</stp>
        <stp>Close(YM) when (LocalMonth(YM)=10 And LocalDay(YM)=16 And LocalHour(YM)=14 And LocalMinute(YM)=40)</stp>
        <stp>Bar</stp>
        <stp/>
        <stp>Close</stp>
        <stp>A5C</stp>
        <stp>0</stp>
        <stp>all</stp>
        <stp/>
        <stp/>
        <stp>True</stp>
        <stp/>
        <stp>EndOfBar</stp>
        <tr r="R93" s="2"/>
      </tp>
      <tp>
        <v>2554</v>
        <stp/>
        <stp>StudyData</stp>
        <stp>EPZ7</stp>
        <stp>FG</stp>
        <stp/>
        <stp>Close</stp>
        <stp>D</stp>
        <stp/>
        <stp/>
        <stp/>
        <stp/>
        <stp/>
        <stp>T</stp>
        <tr r="AB34" s="1"/>
      </tp>
      <tp t="s">
        <v/>
        <stp/>
        <stp>StudyData</stp>
        <stp>Close(YM) when (LocalMonth(YM)=10 And LocalDay(YM)=16 And LocalHour(YM)=13 And LocalMinute(YM)=15)</stp>
        <stp>Bar</stp>
        <stp/>
        <stp>Close</stp>
        <stp>A5C</stp>
        <stp>0</stp>
        <stp>all</stp>
        <stp/>
        <stp/>
        <stp>True</stp>
        <stp/>
        <stp>EndOfBar</stp>
        <tr r="R76" s="2"/>
      </tp>
      <tp t="s">
        <v/>
        <stp/>
        <stp>StudyData</stp>
        <stp>Close(YM) when (LocalMonth(YM)=10 And LocalDay(YM)=16 And LocalHour(YM)=13 And LocalMinute(YM)=10)</stp>
        <stp>Bar</stp>
        <stp/>
        <stp>Close</stp>
        <stp>A5C</stp>
        <stp>0</stp>
        <stp>all</stp>
        <stp/>
        <stp/>
        <stp>True</stp>
        <stp/>
        <stp>EndOfBar</stp>
        <tr r="R75" s="2"/>
      </tp>
      <tp t="s">
        <v/>
        <stp/>
        <stp>StudyData</stp>
        <stp>Close(YM) when (LocalMonth(YM)=10 And LocalDay(YM)=16 And LocalHour(YM)=13 And LocalMinute(YM)=35)</stp>
        <stp>Bar</stp>
        <stp/>
        <stp>Close</stp>
        <stp>A5C</stp>
        <stp>0</stp>
        <stp>all</stp>
        <stp/>
        <stp/>
        <stp>True</stp>
        <stp/>
        <stp>EndOfBar</stp>
        <tr r="R80" s="2"/>
      </tp>
      <tp t="s">
        <v/>
        <stp/>
        <stp>StudyData</stp>
        <stp>Close(YM) when (LocalMonth(YM)=10 And LocalDay(YM)=16 And LocalHour(YM)=13 And LocalMinute(YM)=30)</stp>
        <stp>Bar</stp>
        <stp/>
        <stp>Close</stp>
        <stp>A5C</stp>
        <stp>0</stp>
        <stp>all</stp>
        <stp/>
        <stp/>
        <stp>True</stp>
        <stp/>
        <stp>EndOfBar</stp>
        <tr r="R79" s="2"/>
      </tp>
      <tp t="s">
        <v/>
        <stp/>
        <stp>StudyData</stp>
        <stp>Close(YM) when (LocalMonth(YM)=10 And LocalDay(YM)=16 And LocalHour(YM)=13 And LocalMinute(YM)=25)</stp>
        <stp>Bar</stp>
        <stp/>
        <stp>Close</stp>
        <stp>A5C</stp>
        <stp>0</stp>
        <stp>all</stp>
        <stp/>
        <stp/>
        <stp>True</stp>
        <stp/>
        <stp>EndOfBar</stp>
        <tr r="R78" s="2"/>
      </tp>
      <tp t="s">
        <v/>
        <stp/>
        <stp>StudyData</stp>
        <stp>Close(YM) when (LocalMonth(YM)=10 And LocalDay(YM)=16 And LocalHour(YM)=13 And LocalMinute(YM)=20)</stp>
        <stp>Bar</stp>
        <stp/>
        <stp>Close</stp>
        <stp>A5C</stp>
        <stp>0</stp>
        <stp>all</stp>
        <stp/>
        <stp/>
        <stp>True</stp>
        <stp/>
        <stp>EndOfBar</stp>
        <tr r="R77" s="2"/>
      </tp>
      <tp t="s">
        <v/>
        <stp/>
        <stp>StudyData</stp>
        <stp>Close(YM) when (LocalMonth(YM)=10 And LocalDay(YM)=16 And LocalHour(YM)=13 And LocalMinute(YM)=55)</stp>
        <stp>Bar</stp>
        <stp/>
        <stp>Close</stp>
        <stp>A5C</stp>
        <stp>0</stp>
        <stp>all</stp>
        <stp/>
        <stp/>
        <stp>True</stp>
        <stp/>
        <stp>EndOfBar</stp>
        <tr r="R84" s="2"/>
      </tp>
      <tp t="s">
        <v/>
        <stp/>
        <stp>StudyData</stp>
        <stp>Close(YM) when (LocalMonth(YM)=10 And LocalDay(YM)=16 And LocalHour(YM)=13 And LocalMinute(YM)=50)</stp>
        <stp>Bar</stp>
        <stp/>
        <stp>Close</stp>
        <stp>A5C</stp>
        <stp>0</stp>
        <stp>all</stp>
        <stp/>
        <stp/>
        <stp>True</stp>
        <stp/>
        <stp>EndOfBar</stp>
        <tr r="R83" s="2"/>
      </tp>
      <tp t="s">
        <v/>
        <stp/>
        <stp>StudyData</stp>
        <stp>Close(YM) when (LocalMonth(YM)=10 And LocalDay(YM)=16 And LocalHour(YM)=13 And LocalMinute(YM)=45)</stp>
        <stp>Bar</stp>
        <stp/>
        <stp>Close</stp>
        <stp>A5C</stp>
        <stp>0</stp>
        <stp>all</stp>
        <stp/>
        <stp/>
        <stp>True</stp>
        <stp/>
        <stp>EndOfBar</stp>
        <tr r="R82" s="2"/>
      </tp>
      <tp t="s">
        <v/>
        <stp/>
        <stp>StudyData</stp>
        <stp>Close(YM) when (LocalMonth(YM)=10 And LocalDay(YM)=16 And LocalHour(YM)=13 And LocalMinute(YM)=40)</stp>
        <stp>Bar</stp>
        <stp/>
        <stp>Close</stp>
        <stp>A5C</stp>
        <stp>0</stp>
        <stp>all</stp>
        <stp/>
        <stp/>
        <stp>True</stp>
        <stp/>
        <stp>EndOfBar</stp>
        <tr r="R81" s="2"/>
      </tp>
      <tp t="s">
        <v>768: Bars Message -&gt; undefined time interval 'Symbols' : FG on Bar,EU6Z7</v>
        <stp/>
        <stp>StudyData</stp>
        <stp>EU6Z7</stp>
        <stp>FG</stp>
        <stp/>
        <stp>Close</stp>
        <stp>Symbols</stp>
        <stp>-1</stp>
        <stp/>
        <stp/>
        <stp/>
        <stp/>
        <stp>T</stp>
        <tr r="AF43" s="1"/>
        <tr r="AF43" s="1"/>
      </tp>
    </main>
    <main first="cqg.rtd">
      <tp>
        <v>6109</v>
        <stp/>
        <stp>ContractData</stp>
        <stp>ENQ</stp>
        <stp>LastTrade</stp>
        <stp/>
        <stp>T</stp>
        <tr r="F22" s="1"/>
        <tr r="AM23" s="1"/>
      </tp>
      <tp>
        <v>22875</v>
        <stp/>
        <stp>StudyData</stp>
        <stp>Close(YM) when (LocalMonth(YM)=10 And LocalDay(YM)=16 And LocalHour(YM)=12 And LocalMinute(YM)=15)</stp>
        <stp>Bar</stp>
        <stp/>
        <stp>Close</stp>
        <stp>A5C</stp>
        <stp>0</stp>
        <stp>all</stp>
        <stp/>
        <stp/>
        <stp>True</stp>
        <stp/>
        <stp>EndOfBar</stp>
        <tr r="R64" s="2"/>
      </tp>
      <tp>
        <v>22866</v>
        <stp/>
        <stp>StudyData</stp>
        <stp>Close(YM) when (LocalMonth(YM)=10 And LocalDay(YM)=16 And LocalHour(YM)=12 And LocalMinute(YM)=10)</stp>
        <stp>Bar</stp>
        <stp/>
        <stp>Close</stp>
        <stp>A5C</stp>
        <stp>0</stp>
        <stp>all</stp>
        <stp/>
        <stp/>
        <stp>True</stp>
        <stp/>
        <stp>EndOfBar</stp>
        <tr r="R63" s="2"/>
      </tp>
      <tp>
        <v>22881</v>
        <stp/>
        <stp>StudyData</stp>
        <stp>Close(YM) when (LocalMonth(YM)=10 And LocalDay(YM)=16 And LocalHour(YM)=12 And LocalMinute(YM)=35)</stp>
        <stp>Bar</stp>
        <stp/>
        <stp>Close</stp>
        <stp>A5C</stp>
        <stp>0</stp>
        <stp>all</stp>
        <stp/>
        <stp/>
        <stp>True</stp>
        <stp/>
        <stp>EndOfBar</stp>
        <tr r="R68" s="2"/>
      </tp>
      <tp>
        <v>22881</v>
        <stp/>
        <stp>StudyData</stp>
        <stp>Close(YM) when (LocalMonth(YM)=10 And LocalDay(YM)=16 And LocalHour(YM)=12 And LocalMinute(YM)=30)</stp>
        <stp>Bar</stp>
        <stp/>
        <stp>Close</stp>
        <stp>A5C</stp>
        <stp>0</stp>
        <stp>all</stp>
        <stp/>
        <stp/>
        <stp>True</stp>
        <stp/>
        <stp>EndOfBar</stp>
        <tr r="R67" s="2"/>
      </tp>
      <tp>
        <v>22878</v>
        <stp/>
        <stp>StudyData</stp>
        <stp>Close(YM) when (LocalMonth(YM)=10 And LocalDay(YM)=16 And LocalHour(YM)=12 And LocalMinute(YM)=25)</stp>
        <stp>Bar</stp>
        <stp/>
        <stp>Close</stp>
        <stp>A5C</stp>
        <stp>0</stp>
        <stp>all</stp>
        <stp/>
        <stp/>
        <stp>True</stp>
        <stp/>
        <stp>EndOfBar</stp>
        <tr r="R66" s="2"/>
      </tp>
      <tp>
        <v>22874</v>
        <stp/>
        <stp>StudyData</stp>
        <stp>Close(YM) when (LocalMonth(YM)=10 And LocalDay(YM)=16 And LocalHour(YM)=12 And LocalMinute(YM)=20)</stp>
        <stp>Bar</stp>
        <stp/>
        <stp>Close</stp>
        <stp>A5C</stp>
        <stp>0</stp>
        <stp>all</stp>
        <stp/>
        <stp/>
        <stp>True</stp>
        <stp/>
        <stp>EndOfBar</stp>
        <tr r="R65" s="2"/>
      </tp>
      <tp t="s">
        <v/>
        <stp/>
        <stp>StudyData</stp>
        <stp>Close(YM) when (LocalMonth(YM)=10 And LocalDay(YM)=16 And LocalHour(YM)=12 And LocalMinute(YM)=55)</stp>
        <stp>Bar</stp>
        <stp/>
        <stp>Close</stp>
        <stp>A5C</stp>
        <stp>0</stp>
        <stp>all</stp>
        <stp/>
        <stp/>
        <stp>True</stp>
        <stp/>
        <stp>EndOfBar</stp>
        <tr r="R72" s="2"/>
      </tp>
      <tp t="s">
        <v/>
        <stp/>
        <stp>StudyData</stp>
        <stp>Close(YM) when (LocalMonth(YM)=10 And LocalDay(YM)=16 And LocalHour(YM)=12 And LocalMinute(YM)=50)</stp>
        <stp>Bar</stp>
        <stp/>
        <stp>Close</stp>
        <stp>A5C</stp>
        <stp>0</stp>
        <stp>all</stp>
        <stp/>
        <stp/>
        <stp>True</stp>
        <stp/>
        <stp>EndOfBar</stp>
        <tr r="R71" s="2"/>
      </tp>
      <tp t="s">
        <v/>
        <stp/>
        <stp>StudyData</stp>
        <stp>Close(YM) when (LocalMonth(YM)=10 And LocalDay(YM)=16 And LocalHour(YM)=12 And LocalMinute(YM)=45)</stp>
        <stp>Bar</stp>
        <stp/>
        <stp>Close</stp>
        <stp>A5C</stp>
        <stp>0</stp>
        <stp>all</stp>
        <stp/>
        <stp/>
        <stp>True</stp>
        <stp/>
        <stp>EndOfBar</stp>
        <tr r="R70" s="2"/>
      </tp>
      <tp t="s">
        <v/>
        <stp/>
        <stp>StudyData</stp>
        <stp>Close(YM) when (LocalMonth(YM)=10 And LocalDay(YM)=16 And LocalHour(YM)=12 And LocalMinute(YM)=40)</stp>
        <stp>Bar</stp>
        <stp/>
        <stp>Close</stp>
        <stp>A5C</stp>
        <stp>0</stp>
        <stp>all</stp>
        <stp/>
        <stp/>
        <stp>True</stp>
        <stp/>
        <stp>EndOfBar</stp>
        <tr r="R69" s="2"/>
      </tp>
    </main>
    <main first="cqg.rtd">
      <tp>
        <v>118455</v>
        <stp/>
        <stp>ContractData</stp>
        <stp>EU6</stp>
        <stp>LastTradeorSettle</stp>
        <stp/>
        <stp>D</stp>
        <tr r="L11" s="1"/>
      </tp>
    </main>
    <main first="cqg.rtd">
      <tp>
        <v>22851</v>
        <stp/>
        <stp>StudyData</stp>
        <stp>Close(YM) when (LocalMonth(YM)=10 And LocalDay(YM)=16 And LocalHour(YM)=11 And LocalMinute(YM)=15)</stp>
        <stp>Bar</stp>
        <stp/>
        <stp>Close</stp>
        <stp>A5C</stp>
        <stp>0</stp>
        <stp>all</stp>
        <stp/>
        <stp/>
        <stp>True</stp>
        <stp/>
        <stp>EndOfBar</stp>
        <tr r="R52" s="2"/>
      </tp>
      <tp>
        <v>22852</v>
        <stp/>
        <stp>StudyData</stp>
        <stp>Close(YM) when (LocalMonth(YM)=10 And LocalDay(YM)=16 And LocalHour(YM)=11 And LocalMinute(YM)=10)</stp>
        <stp>Bar</stp>
        <stp/>
        <stp>Close</stp>
        <stp>A5C</stp>
        <stp>0</stp>
        <stp>all</stp>
        <stp/>
        <stp/>
        <stp>True</stp>
        <stp/>
        <stp>EndOfBar</stp>
        <tr r="R51" s="2"/>
      </tp>
      <tp>
        <v>22854</v>
        <stp/>
        <stp>StudyData</stp>
        <stp>Close(YM) when (LocalMonth(YM)=10 And LocalDay(YM)=16 And LocalHour(YM)=11 And LocalMinute(YM)=35)</stp>
        <stp>Bar</stp>
        <stp/>
        <stp>Close</stp>
        <stp>A5C</stp>
        <stp>0</stp>
        <stp>all</stp>
        <stp/>
        <stp/>
        <stp>True</stp>
        <stp/>
        <stp>EndOfBar</stp>
        <tr r="R56" s="2"/>
      </tp>
      <tp>
        <v>22855</v>
        <stp/>
        <stp>StudyData</stp>
        <stp>Close(YM) when (LocalMonth(YM)=10 And LocalDay(YM)=16 And LocalHour(YM)=11 And LocalMinute(YM)=30)</stp>
        <stp>Bar</stp>
        <stp/>
        <stp>Close</stp>
        <stp>A5C</stp>
        <stp>0</stp>
        <stp>all</stp>
        <stp/>
        <stp/>
        <stp>True</stp>
        <stp/>
        <stp>EndOfBar</stp>
        <tr r="R55" s="2"/>
      </tp>
      <tp>
        <v>22853</v>
        <stp/>
        <stp>StudyData</stp>
        <stp>Close(YM) when (LocalMonth(YM)=10 And LocalDay(YM)=16 And LocalHour(YM)=11 And LocalMinute(YM)=25)</stp>
        <stp>Bar</stp>
        <stp/>
        <stp>Close</stp>
        <stp>A5C</stp>
        <stp>0</stp>
        <stp>all</stp>
        <stp/>
        <stp/>
        <stp>True</stp>
        <stp/>
        <stp>EndOfBar</stp>
        <tr r="R54" s="2"/>
      </tp>
      <tp>
        <v>22854</v>
        <stp/>
        <stp>StudyData</stp>
        <stp>Close(YM) when (LocalMonth(YM)=10 And LocalDay(YM)=16 And LocalHour(YM)=11 And LocalMinute(YM)=20)</stp>
        <stp>Bar</stp>
        <stp/>
        <stp>Close</stp>
        <stp>A5C</stp>
        <stp>0</stp>
        <stp>all</stp>
        <stp/>
        <stp/>
        <stp>True</stp>
        <stp/>
        <stp>EndOfBar</stp>
        <tr r="R53" s="2"/>
      </tp>
      <tp>
        <v>22859</v>
        <stp/>
        <stp>StudyData</stp>
        <stp>Close(YM) when (LocalMonth(YM)=10 And LocalDay(YM)=16 And LocalHour(YM)=11 And LocalMinute(YM)=55)</stp>
        <stp>Bar</stp>
        <stp/>
        <stp>Close</stp>
        <stp>A5C</stp>
        <stp>0</stp>
        <stp>all</stp>
        <stp/>
        <stp/>
        <stp>True</stp>
        <stp/>
        <stp>EndOfBar</stp>
        <tr r="R60" s="2"/>
      </tp>
      <tp>
        <v>22860</v>
        <stp/>
        <stp>StudyData</stp>
        <stp>Close(YM) when (LocalMonth(YM)=10 And LocalDay(YM)=16 And LocalHour(YM)=11 And LocalMinute(YM)=50)</stp>
        <stp>Bar</stp>
        <stp/>
        <stp>Close</stp>
        <stp>A5C</stp>
        <stp>0</stp>
        <stp>all</stp>
        <stp/>
        <stp/>
        <stp>True</stp>
        <stp/>
        <stp>EndOfBar</stp>
        <tr r="R59" s="2"/>
      </tp>
      <tp>
        <v>22858</v>
        <stp/>
        <stp>StudyData</stp>
        <stp>Close(YM) when (LocalMonth(YM)=10 And LocalDay(YM)=16 And LocalHour(YM)=11 And LocalMinute(YM)=45)</stp>
        <stp>Bar</stp>
        <stp/>
        <stp>Close</stp>
        <stp>A5C</stp>
        <stp>0</stp>
        <stp>all</stp>
        <stp/>
        <stp/>
        <stp>True</stp>
        <stp/>
        <stp>EndOfBar</stp>
        <tr r="R58" s="2"/>
      </tp>
      <tp>
        <v>22855</v>
        <stp/>
        <stp>StudyData</stp>
        <stp>Close(YM) when (LocalMonth(YM)=10 And LocalDay(YM)=16 And LocalHour(YM)=11 And LocalMinute(YM)=40)</stp>
        <stp>Bar</stp>
        <stp/>
        <stp>Close</stp>
        <stp>A5C</stp>
        <stp>0</stp>
        <stp>all</stp>
        <stp/>
        <stp/>
        <stp>True</stp>
        <stp/>
        <stp>EndOfBar</stp>
        <tr r="R57" s="2"/>
      </tp>
    </main>
    <main first="cqg.rtd">
      <tp>
        <v>15.45</v>
        <stp/>
        <stp>StudyData</stp>
        <stp>ZSE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T40" s="1"/>
      </tp>
      <tp>
        <v>7.25</v>
        <stp/>
        <stp>StudyData</stp>
        <stp>ZWA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S42" s="1"/>
      </tp>
      <tp>
        <v>10</v>
        <stp/>
        <stp>StudyData</stp>
        <stp>ZSE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S40" s="1"/>
      </tp>
      <tp>
        <v>7.75</v>
        <stp/>
        <stp>StudyData</stp>
        <stp>ZWA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T42" s="1"/>
      </tp>
    </main>
    <main first="cqg.rtd">
      <tp>
        <v>4.1000000000000003E-3</v>
        <stp/>
        <stp>StudyData</stp>
        <stp>SF6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S48" s="1"/>
      </tp>
      <tp>
        <v>5.7800000000000004E-3</v>
        <stp/>
        <stp>StudyData</stp>
        <stp>SF6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T48" s="1"/>
      </tp>
      <tp>
        <v>0.21240000000000001</v>
        <stp/>
        <stp>StudyData</stp>
        <stp>SIE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Q40" s="1"/>
      </tp>
      <tp>
        <v>0.155</v>
        <stp/>
        <stp>StudyData</stp>
        <stp>SIE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P40" s="1"/>
      </tp>
      <tp>
        <v>3.7080000000000002E-2</v>
        <stp/>
        <stp>StudyData</stp>
        <stp>RBE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Q50" s="1"/>
      </tp>
      <tp>
        <v>3.0099999999999998E-2</v>
        <stp/>
        <stp>StudyData</stp>
        <stp>RBE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P50" s="1"/>
      </tp>
      <tp>
        <v>51.93</v>
        <stp/>
        <stp>ContractData</stp>
        <stp>CLE</stp>
        <stp>LastTrade</stp>
        <stp/>
        <stp>T</stp>
        <tr r="F35" s="1"/>
        <tr r="AN36" s="1"/>
      </tp>
      <tp>
        <v>22830</v>
        <stp/>
        <stp>StudyData</stp>
        <stp>YMZ7</stp>
        <stp>FG</stp>
        <stp/>
        <stp>Close</stp>
        <stp>D</stp>
        <stp>-1</stp>
        <stp/>
        <stp/>
        <stp/>
        <stp/>
        <stp>T</stp>
        <tr r="AB36" s="1"/>
        <tr r="AB36" s="1"/>
      </tp>
      <tp>
        <v>2552.75</v>
        <stp/>
        <stp>StudyData</stp>
        <stp>EPZ7</stp>
        <stp>FG</stp>
        <stp/>
        <stp>Close</stp>
        <stp>D</stp>
        <stp>-1</stp>
        <stp/>
        <stp/>
        <stp/>
        <stp/>
        <stp>T</stp>
        <tr r="AB34" s="1"/>
        <tr r="AB34" s="1"/>
      </tp>
      <tp>
        <v>25.24</v>
        <stp/>
        <stp>StudyData</stp>
        <stp>PAE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Q44" s="1"/>
      </tp>
      <tp>
        <v>32.75</v>
        <stp/>
        <stp>StudyData</stp>
        <stp>PAE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P44" s="1"/>
      </tp>
      <tp>
        <v>15.1</v>
        <stp/>
        <stp>StudyData</stp>
        <stp>PLE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P42" s="1"/>
      </tp>
      <tp>
        <v>12.5</v>
        <stp/>
        <stp>StudyData</stp>
        <stp>PLE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Q42" s="1"/>
      </tp>
      <tp>
        <v>0.93125000000000002</v>
        <stp/>
        <stp>StudyData</stp>
        <stp>USA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T36" s="1"/>
      </tp>
      <tp>
        <v>0.5625</v>
        <stp/>
        <stp>StudyData</stp>
        <stp>USA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S36" s="1"/>
      </tp>
      <tp>
        <v>7.03125E-2</v>
        <stp/>
        <stp>StudyData</stp>
        <stp>TUA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S30" s="1"/>
      </tp>
      <tp>
        <v>5.9374999999999997E-2</v>
        <stp/>
        <stp>StudyData</stp>
        <stp>TUA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T30" s="1"/>
      </tp>
      <tp>
        <v>0.34062500000000001</v>
        <stp/>
        <stp>StudyData</stp>
        <stp>TYA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T34" s="1"/>
      </tp>
      <tp>
        <v>0.21875</v>
        <stp/>
        <stp>StudyData</stp>
        <stp>TYA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S34" s="1"/>
      </tp>
      <tp>
        <v>3.44E-2</v>
        <stp/>
        <stp>StudyData</stp>
        <stp>HOE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S38" s="1"/>
        <tr r="P48" s="1"/>
      </tp>
      <tp>
        <v>3.7159999999999999E-2</v>
        <stp/>
        <stp>StudyData</stp>
        <stp>HOE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T38" s="1"/>
        <tr r="Q48" s="1"/>
      </tp>
      <tp>
        <v>9.1999999999999998E-2</v>
        <stp/>
        <stp>StudyData</stp>
        <stp>NGE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P52" s="1"/>
      </tp>
      <tp>
        <v>3.0000000000000001E-3</v>
        <stp/>
        <stp>StudyData</stp>
        <stp>NE6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S50" s="1"/>
      </tp>
      <tp>
        <v>8.2400000000000001E-2</v>
        <stp/>
        <stp>StudyData</stp>
        <stp>NGE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Q52" s="1"/>
      </tp>
      <tp>
        <v>4.7400000000000003E-3</v>
        <stp/>
        <stp>StudyData</stp>
        <stp>NE6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T50" s="1"/>
      </tp>
      <tp>
        <v>195</v>
        <stp/>
        <stp>StudyData</stp>
        <stp>NKD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Q36" s="1"/>
      </tp>
      <tp>
        <v>160</v>
        <stp/>
        <stp>StudyData</stp>
        <stp>NKD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P36" s="1"/>
      </tp>
      <tp>
        <v>1.02</v>
        <stp/>
        <stp>StudyData</stp>
        <stp>CLE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P46" s="1"/>
      </tp>
      <tp>
        <v>1.1240000000000001</v>
        <stp/>
        <stp>StudyData</stp>
        <stp>CLE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Q46" s="1"/>
      </tp>
      <tp>
        <v>9.6399999999999993E-3</v>
        <stp/>
        <stp>StudyData</stp>
        <stp>BP6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T46" s="1"/>
      </tp>
      <tp>
        <v>6.7000000000000002E-3</v>
        <stp/>
        <stp>StudyData</stp>
        <stp>BP6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S46" s="1"/>
      </tp>
      <tp>
        <v>10.58</v>
        <stp/>
        <stp>StudyData</stp>
        <stp>GCE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Q38" s="1"/>
      </tp>
      <tp>
        <v>7.3</v>
        <stp/>
        <stp>StudyData</stp>
        <stp>GCE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P38" s="1"/>
      </tp>
      <tp>
        <v>0.1640625</v>
        <stp/>
        <stp>StudyData</stp>
        <stp>FVA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S32" s="1"/>
      </tp>
      <tp>
        <v>0.19687499999999999</v>
        <stp/>
        <stp>StudyData</stp>
        <stp>FVA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T32" s="1"/>
      </tp>
      <tp>
        <v>4.0000000000000001E-3</v>
        <stp/>
        <stp>StudyData</stp>
        <stp>EU6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S44" s="1"/>
      </tp>
      <tp>
        <v>6.5199999999999998E-3</v>
        <stp/>
        <stp>StudyData</stp>
        <stp>EU6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T44" s="1"/>
      </tp>
      <tp>
        <v>20.25</v>
        <stp/>
        <stp>StudyData</stp>
        <stp>ENQ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P32" s="1"/>
      </tp>
      <tp>
        <v>33.700000000000003</v>
        <stp/>
        <stp>StudyData</stp>
        <stp>ENQ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Q32" s="1"/>
      </tp>
      <tp>
        <v>4.9399999999999999E-3</v>
        <stp/>
        <stp>StudyData</stp>
        <stp>DA6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T52" s="1"/>
      </tp>
      <tp>
        <v>3.7000000000000002E-3</v>
        <stp/>
        <stp>StudyData</stp>
        <stp>DA6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S52" s="1"/>
      </tp>
      <tp>
        <v>22857</v>
        <stp/>
        <stp>StudyData</stp>
        <stp>Close(YM) when (LocalMonth(YM)=10 And LocalDay(YM)=16 And LocalHour(YM)=10 And LocalMinute(YM)=15)</stp>
        <stp>Bar</stp>
        <stp/>
        <stp>Close</stp>
        <stp>A5C</stp>
        <stp>0</stp>
        <stp>all</stp>
        <stp/>
        <stp/>
        <stp>True</stp>
        <stp/>
        <stp>EndOfBar</stp>
        <tr r="R40" s="2"/>
      </tp>
      <tp>
        <v>22858</v>
        <stp/>
        <stp>StudyData</stp>
        <stp>Close(YM) when (LocalMonth(YM)=10 And LocalDay(YM)=16 And LocalHour(YM)=10 And LocalMinute(YM)=10)</stp>
        <stp>Bar</stp>
        <stp/>
        <stp>Close</stp>
        <stp>A5C</stp>
        <stp>0</stp>
        <stp>all</stp>
        <stp/>
        <stp/>
        <stp>True</stp>
        <stp/>
        <stp>EndOfBar</stp>
        <tr r="R39" s="2"/>
      </tp>
      <tp>
        <v>22858</v>
        <stp/>
        <stp>StudyData</stp>
        <stp>Close(YM) when (LocalMonth(YM)=10 And LocalDay(YM)=16 And LocalHour(YM)=10 And LocalMinute(YM)=35)</stp>
        <stp>Bar</stp>
        <stp/>
        <stp>Close</stp>
        <stp>A5C</stp>
        <stp>0</stp>
        <stp>all</stp>
        <stp/>
        <stp/>
        <stp>True</stp>
        <stp/>
        <stp>EndOfBar</stp>
        <tr r="R44" s="2"/>
      </tp>
      <tp>
        <v>22862</v>
        <stp/>
        <stp>StudyData</stp>
        <stp>Close(YM) when (LocalMonth(YM)=10 And LocalDay(YM)=16 And LocalHour(YM)=10 And LocalMinute(YM)=30)</stp>
        <stp>Bar</stp>
        <stp/>
        <stp>Close</stp>
        <stp>A5C</stp>
        <stp>0</stp>
        <stp>all</stp>
        <stp/>
        <stp/>
        <stp>True</stp>
        <stp/>
        <stp>EndOfBar</stp>
        <tr r="R43" s="2"/>
      </tp>
      <tp>
        <v>22863</v>
        <stp/>
        <stp>StudyData</stp>
        <stp>Close(YM) when (LocalMonth(YM)=10 And LocalDay(YM)=16 And LocalHour(YM)=10 And LocalMinute(YM)=25)</stp>
        <stp>Bar</stp>
        <stp/>
        <stp>Close</stp>
        <stp>A5C</stp>
        <stp>0</stp>
        <stp>all</stp>
        <stp/>
        <stp/>
        <stp>True</stp>
        <stp/>
        <stp>EndOfBar</stp>
        <tr r="R42" s="2"/>
      </tp>
      <tp>
        <v>22861</v>
        <stp/>
        <stp>StudyData</stp>
        <stp>Close(YM) when (LocalMonth(YM)=10 And LocalDay(YM)=16 And LocalHour(YM)=10 And LocalMinute(YM)=20)</stp>
        <stp>Bar</stp>
        <stp/>
        <stp>Close</stp>
        <stp>A5C</stp>
        <stp>0</stp>
        <stp>all</stp>
        <stp/>
        <stp/>
        <stp>True</stp>
        <stp/>
        <stp>EndOfBar</stp>
        <tr r="R41" s="2"/>
      </tp>
      <tp>
        <v>22855</v>
        <stp/>
        <stp>StudyData</stp>
        <stp>Close(YM) when (LocalMonth(YM)=10 And LocalDay(YM)=16 And LocalHour(YM)=10 And LocalMinute(YM)=55)</stp>
        <stp>Bar</stp>
        <stp/>
        <stp>Close</stp>
        <stp>A5C</stp>
        <stp>0</stp>
        <stp>all</stp>
        <stp/>
        <stp/>
        <stp>True</stp>
        <stp/>
        <stp>EndOfBar</stp>
        <tr r="R48" s="2"/>
      </tp>
      <tp>
        <v>22858</v>
        <stp/>
        <stp>StudyData</stp>
        <stp>Close(YM) when (LocalMonth(YM)=10 And LocalDay(YM)=16 And LocalHour(YM)=10 And LocalMinute(YM)=50)</stp>
        <stp>Bar</stp>
        <stp/>
        <stp>Close</stp>
        <stp>A5C</stp>
        <stp>0</stp>
        <stp>all</stp>
        <stp/>
        <stp/>
        <stp>True</stp>
        <stp/>
        <stp>EndOfBar</stp>
        <tr r="R47" s="2"/>
      </tp>
      <tp>
        <v>22862</v>
        <stp/>
        <stp>StudyData</stp>
        <stp>Close(YM) when (LocalMonth(YM)=10 And LocalDay(YM)=16 And LocalHour(YM)=10 And LocalMinute(YM)=45)</stp>
        <stp>Bar</stp>
        <stp/>
        <stp>Close</stp>
        <stp>A5C</stp>
        <stp>0</stp>
        <stp>all</stp>
        <stp/>
        <stp/>
        <stp>True</stp>
        <stp/>
        <stp>EndOfBar</stp>
        <tr r="R46" s="2"/>
      </tp>
      <tp>
        <v>22856</v>
        <stp/>
        <stp>StudyData</stp>
        <stp>Close(YM) when (LocalMonth(YM)=10 And LocalDay(YM)=16 And LocalHour(YM)=10 And LocalMinute(YM)=40)</stp>
        <stp>Bar</stp>
        <stp/>
        <stp>Close</stp>
        <stp>A5C</stp>
        <stp>0</stp>
        <stp>all</stp>
        <stp/>
        <stp/>
        <stp>True</stp>
        <stp/>
        <stp>EndOfBar</stp>
        <tr r="R45" s="2"/>
      </tp>
      <tp>
        <v>22880</v>
        <stp/>
        <stp>StudyData</stp>
        <stp>YMZ7</stp>
        <stp>FG</stp>
        <stp/>
        <stp>Close</stp>
        <stp>D</stp>
        <stp/>
        <stp/>
        <stp/>
        <stp/>
        <stp/>
        <stp>T</stp>
        <tr r="AB36" s="1"/>
      </tp>
      <tp>
        <v>2553.5</v>
        <stp/>
        <stp>StudyData</stp>
        <stp>Close(EP) when (LocalMonth(EP)=10 And LocalDay(EP)=16 And LocalHour(EP)=12 And LocalMinute(EP)=15)</stp>
        <stp>Bar</stp>
        <stp/>
        <stp>Close</stp>
        <stp>A5C</stp>
        <stp>0</stp>
        <stp>all</stp>
        <stp/>
        <stp/>
        <stp>True</stp>
        <stp/>
        <stp>EndOfBar</stp>
        <tr r="J64" s="2"/>
      </tp>
      <tp>
        <v>2552.75</v>
        <stp/>
        <stp>StudyData</stp>
        <stp>Close(EP) when (LocalMonth(EP)=10 And LocalDay(EP)=16 And LocalHour(EP)=12 And LocalMinute(EP)=10)</stp>
        <stp>Bar</stp>
        <stp/>
        <stp>Close</stp>
        <stp>A5C</stp>
        <stp>0</stp>
        <stp>all</stp>
        <stp/>
        <stp/>
        <stp>True</stp>
        <stp/>
        <stp>EndOfBar</stp>
        <tr r="J63" s="2"/>
      </tp>
      <tp>
        <v>2553.75</v>
        <stp/>
        <stp>StudyData</stp>
        <stp>Close(EP) when (LocalMonth(EP)=10 And LocalDay(EP)=16 And LocalHour(EP)=12 And LocalMinute(EP)=25)</stp>
        <stp>Bar</stp>
        <stp/>
        <stp>Close</stp>
        <stp>A5C</stp>
        <stp>0</stp>
        <stp>all</stp>
        <stp/>
        <stp/>
        <stp>True</stp>
        <stp/>
        <stp>EndOfBar</stp>
        <tr r="J66" s="2"/>
      </tp>
      <tp>
        <v>2553.5</v>
        <stp/>
        <stp>StudyData</stp>
        <stp>Close(EP) when (LocalMonth(EP)=10 And LocalDay(EP)=16 And LocalHour(EP)=12 And LocalMinute(EP)=20)</stp>
        <stp>Bar</stp>
        <stp/>
        <stp>Close</stp>
        <stp>A5C</stp>
        <stp>0</stp>
        <stp>all</stp>
        <stp/>
        <stp/>
        <stp>True</stp>
        <stp/>
        <stp>EndOfBar</stp>
        <tr r="J65" s="2"/>
      </tp>
      <tp>
        <v>2554.25</v>
        <stp/>
        <stp>StudyData</stp>
        <stp>Close(EP) when (LocalMonth(EP)=10 And LocalDay(EP)=16 And LocalHour(EP)=12 And LocalMinute(EP)=35)</stp>
        <stp>Bar</stp>
        <stp/>
        <stp>Close</stp>
        <stp>A5C</stp>
        <stp>0</stp>
        <stp>all</stp>
        <stp/>
        <stp/>
        <stp>True</stp>
        <stp/>
        <stp>EndOfBar</stp>
        <tr r="J68" s="2"/>
      </tp>
      <tp>
        <v>2554.25</v>
        <stp/>
        <stp>StudyData</stp>
        <stp>Close(EP) when (LocalMonth(EP)=10 And LocalDay(EP)=16 And LocalHour(EP)=12 And LocalMinute(EP)=30)</stp>
        <stp>Bar</stp>
        <stp/>
        <stp>Close</stp>
        <stp>A5C</stp>
        <stp>0</stp>
        <stp>all</stp>
        <stp/>
        <stp/>
        <stp>True</stp>
        <stp/>
        <stp>EndOfBar</stp>
        <tr r="J67" s="2"/>
      </tp>
      <tp t="s">
        <v/>
        <stp/>
        <stp>StudyData</stp>
        <stp>Close(EP) when (LocalMonth(EP)=10 And LocalDay(EP)=16 And LocalHour(EP)=12 And LocalMinute(EP)=45)</stp>
        <stp>Bar</stp>
        <stp/>
        <stp>Close</stp>
        <stp>A5C</stp>
        <stp>0</stp>
        <stp>all</stp>
        <stp/>
        <stp/>
        <stp>True</stp>
        <stp/>
        <stp>EndOfBar</stp>
        <tr r="J70" s="2"/>
      </tp>
      <tp t="s">
        <v/>
        <stp/>
        <stp>StudyData</stp>
        <stp>Close(EP) when (LocalMonth(EP)=10 And LocalDay(EP)=16 And LocalHour(EP)=12 And LocalMinute(EP)=40)</stp>
        <stp>Bar</stp>
        <stp/>
        <stp>Close</stp>
        <stp>A5C</stp>
        <stp>0</stp>
        <stp>all</stp>
        <stp/>
        <stp/>
        <stp>True</stp>
        <stp/>
        <stp>EndOfBar</stp>
        <tr r="J69" s="2"/>
      </tp>
      <tp t="s">
        <v/>
        <stp/>
        <stp>StudyData</stp>
        <stp>Close(EP) when (LocalMonth(EP)=10 And LocalDay(EP)=16 And LocalHour(EP)=12 And LocalMinute(EP)=55)</stp>
        <stp>Bar</stp>
        <stp/>
        <stp>Close</stp>
        <stp>A5C</stp>
        <stp>0</stp>
        <stp>all</stp>
        <stp/>
        <stp/>
        <stp>True</stp>
        <stp/>
        <stp>EndOfBar</stp>
        <tr r="J72" s="2"/>
      </tp>
      <tp t="s">
        <v/>
        <stp/>
        <stp>StudyData</stp>
        <stp>Close(EP) when (LocalMonth(EP)=10 And LocalDay(EP)=16 And LocalHour(EP)=12 And LocalMinute(EP)=50)</stp>
        <stp>Bar</stp>
        <stp/>
        <stp>Close</stp>
        <stp>A5C</stp>
        <stp>0</stp>
        <stp>all</stp>
        <stp/>
        <stp/>
        <stp>True</stp>
        <stp/>
        <stp>EndOfBar</stp>
        <tr r="J71" s="2"/>
      </tp>
      <tp>
        <v>1301.1000000000001</v>
        <stp/>
        <stp>ContractData</stp>
        <stp>GCEZ7</stp>
        <stp>Low</stp>
        <stp/>
        <stp>T</stp>
        <tr r="AC53" s="1"/>
      </tp>
      <tp t="s">
        <v/>
        <stp/>
        <stp>StudyData</stp>
        <stp>Close(EP) when (LocalMonth(EP)=10 And LocalDay(EP)=16 And LocalHour(EP)=13 And LocalMinute(EP)=15)</stp>
        <stp>Bar</stp>
        <stp/>
        <stp>Close</stp>
        <stp>A5C</stp>
        <stp>0</stp>
        <stp>all</stp>
        <stp/>
        <stp/>
        <stp>True</stp>
        <stp/>
        <stp>EndOfBar</stp>
        <tr r="J76" s="2"/>
      </tp>
      <tp t="s">
        <v/>
        <stp/>
        <stp>StudyData</stp>
        <stp>Close(EP) when (LocalMonth(EP)=10 And LocalDay(EP)=16 And LocalHour(EP)=13 And LocalMinute(EP)=10)</stp>
        <stp>Bar</stp>
        <stp/>
        <stp>Close</stp>
        <stp>A5C</stp>
        <stp>0</stp>
        <stp>all</stp>
        <stp/>
        <stp/>
        <stp>True</stp>
        <stp/>
        <stp>EndOfBar</stp>
        <tr r="J75" s="2"/>
      </tp>
      <tp t="s">
        <v/>
        <stp/>
        <stp>StudyData</stp>
        <stp>Close(EP) when (LocalMonth(EP)=10 And LocalDay(EP)=16 And LocalHour(EP)=13 And LocalMinute(EP)=25)</stp>
        <stp>Bar</stp>
        <stp/>
        <stp>Close</stp>
        <stp>A5C</stp>
        <stp>0</stp>
        <stp>all</stp>
        <stp/>
        <stp/>
        <stp>True</stp>
        <stp/>
        <stp>EndOfBar</stp>
        <tr r="J78" s="2"/>
      </tp>
      <tp t="s">
        <v/>
        <stp/>
        <stp>StudyData</stp>
        <stp>Close(EP) when (LocalMonth(EP)=10 And LocalDay(EP)=16 And LocalHour(EP)=13 And LocalMinute(EP)=20)</stp>
        <stp>Bar</stp>
        <stp/>
        <stp>Close</stp>
        <stp>A5C</stp>
        <stp>0</stp>
        <stp>all</stp>
        <stp/>
        <stp/>
        <stp>True</stp>
        <stp/>
        <stp>EndOfBar</stp>
        <tr r="J77" s="2"/>
      </tp>
      <tp t="s">
        <v/>
        <stp/>
        <stp>StudyData</stp>
        <stp>Close(EP) when (LocalMonth(EP)=10 And LocalDay(EP)=16 And LocalHour(EP)=13 And LocalMinute(EP)=35)</stp>
        <stp>Bar</stp>
        <stp/>
        <stp>Close</stp>
        <stp>A5C</stp>
        <stp>0</stp>
        <stp>all</stp>
        <stp/>
        <stp/>
        <stp>True</stp>
        <stp/>
        <stp>EndOfBar</stp>
        <tr r="J80" s="2"/>
      </tp>
      <tp t="s">
        <v/>
        <stp/>
        <stp>StudyData</stp>
        <stp>Close(EP) when (LocalMonth(EP)=10 And LocalDay(EP)=16 And LocalHour(EP)=13 And LocalMinute(EP)=30)</stp>
        <stp>Bar</stp>
        <stp/>
        <stp>Close</stp>
        <stp>A5C</stp>
        <stp>0</stp>
        <stp>all</stp>
        <stp/>
        <stp/>
        <stp>True</stp>
        <stp/>
        <stp>EndOfBar</stp>
        <tr r="J79" s="2"/>
      </tp>
      <tp t="s">
        <v/>
        <stp/>
        <stp>StudyData</stp>
        <stp>Close(EP) when (LocalMonth(EP)=10 And LocalDay(EP)=16 And LocalHour(EP)=13 And LocalMinute(EP)=45)</stp>
        <stp>Bar</stp>
        <stp/>
        <stp>Close</stp>
        <stp>A5C</stp>
        <stp>0</stp>
        <stp>all</stp>
        <stp/>
        <stp/>
        <stp>True</stp>
        <stp/>
        <stp>EndOfBar</stp>
        <tr r="J82" s="2"/>
      </tp>
      <tp t="s">
        <v/>
        <stp/>
        <stp>StudyData</stp>
        <stp>Close(EP) when (LocalMonth(EP)=10 And LocalDay(EP)=16 And LocalHour(EP)=13 And LocalMinute(EP)=40)</stp>
        <stp>Bar</stp>
        <stp/>
        <stp>Close</stp>
        <stp>A5C</stp>
        <stp>0</stp>
        <stp>all</stp>
        <stp/>
        <stp/>
        <stp>True</stp>
        <stp/>
        <stp>EndOfBar</stp>
        <tr r="J81" s="2"/>
      </tp>
      <tp t="s">
        <v/>
        <stp/>
        <stp>StudyData</stp>
        <stp>Close(EP) when (LocalMonth(EP)=10 And LocalDay(EP)=16 And LocalHour(EP)=13 And LocalMinute(EP)=55)</stp>
        <stp>Bar</stp>
        <stp/>
        <stp>Close</stp>
        <stp>A5C</stp>
        <stp>0</stp>
        <stp>all</stp>
        <stp/>
        <stp/>
        <stp>True</stp>
        <stp/>
        <stp>EndOfBar</stp>
        <tr r="J84" s="2"/>
      </tp>
      <tp t="s">
        <v/>
        <stp/>
        <stp>StudyData</stp>
        <stp>Close(EP) when (LocalMonth(EP)=10 And LocalDay(EP)=16 And LocalHour(EP)=13 And LocalMinute(EP)=50)</stp>
        <stp>Bar</stp>
        <stp/>
        <stp>Close</stp>
        <stp>A5C</stp>
        <stp>0</stp>
        <stp>all</stp>
        <stp/>
        <stp/>
        <stp>True</stp>
        <stp/>
        <stp>EndOfBar</stp>
        <tr r="J83" s="2"/>
      </tp>
    </main>
    <main first="cqg.rtd">
      <tp>
        <v>1.6162000000000001</v>
        <stp/>
        <stp>ContractData</stp>
        <stp>RBEX7</stp>
        <stp>Low</stp>
        <stp/>
        <stp>T</stp>
        <tr r="AC57" s="1"/>
      </tp>
      <tp t="s">
        <v>768: Bars Message -&gt; undefined time interval 'Symbols' : FG on Bar,SIEZ7</v>
        <stp/>
        <stp>StudyData</stp>
        <stp>SIEZ7</stp>
        <stp>FG</stp>
        <stp/>
        <stp>Close</stp>
        <stp>Symbols</stp>
        <stp>-1</stp>
        <stp/>
        <stp/>
        <stp/>
        <stp/>
        <stp>T</stp>
        <tr r="AF39" s="1"/>
        <tr r="AF39" s="1"/>
      </tp>
      <tp>
        <v>0.78470000000000006</v>
        <stp/>
        <stp>ContractData</stp>
        <stp>DA6Z7</stp>
        <stp>Low</stp>
        <stp/>
        <stp>T</stp>
        <tr r="AC60" s="1"/>
      </tp>
      <tp>
        <v>2553.75</v>
        <stp/>
        <stp>StudyData</stp>
        <stp>Close(EP) when (LocalMonth(EP)=10 And LocalDay(EP)=16 And LocalHour(EP)=10 And LocalMinute(EP)=15)</stp>
        <stp>Bar</stp>
        <stp/>
        <stp>Close</stp>
        <stp>A5C</stp>
        <stp>0</stp>
        <stp>all</stp>
        <stp/>
        <stp/>
        <stp>True</stp>
        <stp/>
        <stp>EndOfBar</stp>
        <tr r="J40" s="2"/>
      </tp>
      <tp>
        <v>2553.5</v>
        <stp/>
        <stp>StudyData</stp>
        <stp>Close(EP) when (LocalMonth(EP)=10 And LocalDay(EP)=16 And LocalHour(EP)=10 And LocalMinute(EP)=10)</stp>
        <stp>Bar</stp>
        <stp/>
        <stp>Close</stp>
        <stp>A5C</stp>
        <stp>0</stp>
        <stp>all</stp>
        <stp/>
        <stp/>
        <stp>True</stp>
        <stp/>
        <stp>EndOfBar</stp>
        <tr r="J39" s="2"/>
      </tp>
      <tp>
        <v>2554.75</v>
        <stp/>
        <stp>StudyData</stp>
        <stp>Close(EP) when (LocalMonth(EP)=10 And LocalDay(EP)=16 And LocalHour(EP)=10 And LocalMinute(EP)=25)</stp>
        <stp>Bar</stp>
        <stp/>
        <stp>Close</stp>
        <stp>A5C</stp>
        <stp>0</stp>
        <stp>all</stp>
        <stp/>
        <stp/>
        <stp>True</stp>
        <stp/>
        <stp>EndOfBar</stp>
        <tr r="J42" s="2"/>
      </tp>
      <tp>
        <v>2554.25</v>
        <stp/>
        <stp>StudyData</stp>
        <stp>Close(EP) when (LocalMonth(EP)=10 And LocalDay(EP)=16 And LocalHour(EP)=10 And LocalMinute(EP)=20)</stp>
        <stp>Bar</stp>
        <stp/>
        <stp>Close</stp>
        <stp>A5C</stp>
        <stp>0</stp>
        <stp>all</stp>
        <stp/>
        <stp/>
        <stp>True</stp>
        <stp/>
        <stp>EndOfBar</stp>
        <tr r="J41" s="2"/>
      </tp>
      <tp>
        <v>2553.75</v>
        <stp/>
        <stp>StudyData</stp>
        <stp>Close(EP) when (LocalMonth(EP)=10 And LocalDay(EP)=16 And LocalHour(EP)=10 And LocalMinute(EP)=35)</stp>
        <stp>Bar</stp>
        <stp/>
        <stp>Close</stp>
        <stp>A5C</stp>
        <stp>0</stp>
        <stp>all</stp>
        <stp/>
        <stp/>
        <stp>True</stp>
        <stp/>
        <stp>EndOfBar</stp>
        <tr r="J44" s="2"/>
      </tp>
      <tp>
        <v>2554.5</v>
        <stp/>
        <stp>StudyData</stp>
        <stp>Close(EP) when (LocalMonth(EP)=10 And LocalDay(EP)=16 And LocalHour(EP)=10 And LocalMinute(EP)=30)</stp>
        <stp>Bar</stp>
        <stp/>
        <stp>Close</stp>
        <stp>A5C</stp>
        <stp>0</stp>
        <stp>all</stp>
        <stp/>
        <stp/>
        <stp>True</stp>
        <stp/>
        <stp>EndOfBar</stp>
        <tr r="J43" s="2"/>
      </tp>
      <tp>
        <v>2553.75</v>
        <stp/>
        <stp>StudyData</stp>
        <stp>Close(EP) when (LocalMonth(EP)=10 And LocalDay(EP)=16 And LocalHour(EP)=10 And LocalMinute(EP)=45)</stp>
        <stp>Bar</stp>
        <stp/>
        <stp>Close</stp>
        <stp>A5C</stp>
        <stp>0</stp>
        <stp>all</stp>
        <stp/>
        <stp/>
        <stp>True</stp>
        <stp/>
        <stp>EndOfBar</stp>
        <tr r="J46" s="2"/>
      </tp>
      <tp>
        <v>2553.75</v>
        <stp/>
        <stp>StudyData</stp>
        <stp>Close(EP) when (LocalMonth(EP)=10 And LocalDay(EP)=16 And LocalHour(EP)=10 And LocalMinute(EP)=40)</stp>
        <stp>Bar</stp>
        <stp/>
        <stp>Close</stp>
        <stp>A5C</stp>
        <stp>0</stp>
        <stp>all</stp>
        <stp/>
        <stp/>
        <stp>True</stp>
        <stp/>
        <stp>EndOfBar</stp>
        <tr r="J45" s="2"/>
      </tp>
      <tp>
        <v>2553.25</v>
        <stp/>
        <stp>StudyData</stp>
        <stp>Close(EP) when (LocalMonth(EP)=10 And LocalDay(EP)=16 And LocalHour(EP)=10 And LocalMinute(EP)=55)</stp>
        <stp>Bar</stp>
        <stp/>
        <stp>Close</stp>
        <stp>A5C</stp>
        <stp>0</stp>
        <stp>all</stp>
        <stp/>
        <stp/>
        <stp>True</stp>
        <stp/>
        <stp>EndOfBar</stp>
        <tr r="J48" s="2"/>
      </tp>
      <tp>
        <v>2553.75</v>
        <stp/>
        <stp>StudyData</stp>
        <stp>Close(EP) when (LocalMonth(EP)=10 And LocalDay(EP)=16 And LocalHour(EP)=10 And LocalMinute(EP)=50)</stp>
        <stp>Bar</stp>
        <stp/>
        <stp>Close</stp>
        <stp>A5C</stp>
        <stp>0</stp>
        <stp>all</stp>
        <stp/>
        <stp/>
        <stp>True</stp>
        <stp/>
        <stp>EndOfBar</stp>
        <tr r="J47" s="2"/>
      </tp>
      <tp>
        <v>-120</v>
        <stp/>
        <stp>ContractData</stp>
        <stp>EU6</stp>
        <stp>NetLastQuoteToday</stp>
        <stp/>
        <stp>D</stp>
        <tr r="M11" s="1"/>
      </tp>
      <tp>
        <v>2551.75</v>
        <stp/>
        <stp>StudyData</stp>
        <stp>Close(EP) when (LocalMonth(EP)=10 And LocalDay(EP)=16 And LocalHour(EP)=11 And LocalMinute(EP)=15)</stp>
        <stp>Bar</stp>
        <stp/>
        <stp>Close</stp>
        <stp>A5C</stp>
        <stp>0</stp>
        <stp>all</stp>
        <stp/>
        <stp/>
        <stp>True</stp>
        <stp/>
        <stp>EndOfBar</stp>
        <tr r="J52" s="2"/>
      </tp>
      <tp>
        <v>2552</v>
        <stp/>
        <stp>StudyData</stp>
        <stp>Close(EP) when (LocalMonth(EP)=10 And LocalDay(EP)=16 And LocalHour(EP)=11 And LocalMinute(EP)=10)</stp>
        <stp>Bar</stp>
        <stp/>
        <stp>Close</stp>
        <stp>A5C</stp>
        <stp>0</stp>
        <stp>all</stp>
        <stp/>
        <stp/>
        <stp>True</stp>
        <stp/>
        <stp>EndOfBar</stp>
        <tr r="J51" s="2"/>
      </tp>
      <tp>
        <v>2551.75</v>
        <stp/>
        <stp>StudyData</stp>
        <stp>Close(EP) when (LocalMonth(EP)=10 And LocalDay(EP)=16 And LocalHour(EP)=11 And LocalMinute(EP)=25)</stp>
        <stp>Bar</stp>
        <stp/>
        <stp>Close</stp>
        <stp>A5C</stp>
        <stp>0</stp>
        <stp>all</stp>
        <stp/>
        <stp/>
        <stp>True</stp>
        <stp/>
        <stp>EndOfBar</stp>
        <tr r="J54" s="2"/>
      </tp>
      <tp>
        <v>2551.75</v>
        <stp/>
        <stp>StudyData</stp>
        <stp>Close(EP) when (LocalMonth(EP)=10 And LocalDay(EP)=16 And LocalHour(EP)=11 And LocalMinute(EP)=20)</stp>
        <stp>Bar</stp>
        <stp/>
        <stp>Close</stp>
        <stp>A5C</stp>
        <stp>0</stp>
        <stp>all</stp>
        <stp/>
        <stp/>
        <stp>True</stp>
        <stp/>
        <stp>EndOfBar</stp>
        <tr r="J53" s="2"/>
      </tp>
      <tp>
        <v>2552.5</v>
        <stp/>
        <stp>StudyData</stp>
        <stp>Close(EP) when (LocalMonth(EP)=10 And LocalDay(EP)=16 And LocalHour(EP)=11 And LocalMinute(EP)=35)</stp>
        <stp>Bar</stp>
        <stp/>
        <stp>Close</stp>
        <stp>A5C</stp>
        <stp>0</stp>
        <stp>all</stp>
        <stp/>
        <stp/>
        <stp>True</stp>
        <stp/>
        <stp>EndOfBar</stp>
        <tr r="J56" s="2"/>
      </tp>
      <tp>
        <v>2552.25</v>
        <stp/>
        <stp>StudyData</stp>
        <stp>Close(EP) when (LocalMonth(EP)=10 And LocalDay(EP)=16 And LocalHour(EP)=11 And LocalMinute(EP)=30)</stp>
        <stp>Bar</stp>
        <stp/>
        <stp>Close</stp>
        <stp>A5C</stp>
        <stp>0</stp>
        <stp>all</stp>
        <stp/>
        <stp/>
        <stp>True</stp>
        <stp/>
        <stp>EndOfBar</stp>
        <tr r="J55" s="2"/>
      </tp>
      <tp>
        <v>2552.75</v>
        <stp/>
        <stp>StudyData</stp>
        <stp>Close(EP) when (LocalMonth(EP)=10 And LocalDay(EP)=16 And LocalHour(EP)=11 And LocalMinute(EP)=45)</stp>
        <stp>Bar</stp>
        <stp/>
        <stp>Close</stp>
        <stp>A5C</stp>
        <stp>0</stp>
        <stp>all</stp>
        <stp/>
        <stp/>
        <stp>True</stp>
        <stp/>
        <stp>EndOfBar</stp>
        <tr r="J58" s="2"/>
      </tp>
      <tp>
        <v>2552.5</v>
        <stp/>
        <stp>StudyData</stp>
        <stp>Close(EP) when (LocalMonth(EP)=10 And LocalDay(EP)=16 And LocalHour(EP)=11 And LocalMinute(EP)=40)</stp>
        <stp>Bar</stp>
        <stp/>
        <stp>Close</stp>
        <stp>A5C</stp>
        <stp>0</stp>
        <stp>all</stp>
        <stp/>
        <stp/>
        <stp>True</stp>
        <stp/>
        <stp>EndOfBar</stp>
        <tr r="J57" s="2"/>
      </tp>
      <tp>
        <v>2552.5</v>
        <stp/>
        <stp>StudyData</stp>
        <stp>Close(EP) when (LocalMonth(EP)=10 And LocalDay(EP)=16 And LocalHour(EP)=11 And LocalMinute(EP)=55)</stp>
        <stp>Bar</stp>
        <stp/>
        <stp>Close</stp>
        <stp>A5C</stp>
        <stp>0</stp>
        <stp>all</stp>
        <stp/>
        <stp/>
        <stp>True</stp>
        <stp/>
        <stp>EndOfBar</stp>
        <tr r="J60" s="2"/>
      </tp>
      <tp>
        <v>2552.75</v>
        <stp/>
        <stp>StudyData</stp>
        <stp>Close(EP) when (LocalMonth(EP)=10 And LocalDay(EP)=16 And LocalHour(EP)=11 And LocalMinute(EP)=50)</stp>
        <stp>Bar</stp>
        <stp/>
        <stp>Close</stp>
        <stp>A5C</stp>
        <stp>0</stp>
        <stp>all</stp>
        <stp/>
        <stp/>
        <stp>True</stp>
        <stp/>
        <stp>EndOfBar</stp>
        <tr r="J59" s="2"/>
      </tp>
      <tp t="s">
        <v>768: Bars Message -&gt; undefined time interval 'Symbols' : FG on Bar,NKDZ7</v>
        <stp/>
        <stp>StudyData</stp>
        <stp>NKDZ7</stp>
        <stp>FG</stp>
        <stp/>
        <stp>Close</stp>
        <stp>Symbols</stp>
        <stp>-1</stp>
        <stp/>
        <stp/>
        <stp/>
        <stp/>
        <stp>T</stp>
        <tr r="AF37" s="1"/>
        <tr r="AF37" s="1"/>
      </tp>
      <tp>
        <v>5193</v>
        <stp/>
        <stp>ContractData</stp>
        <stp>CLE</stp>
        <stp>LastTradeorSettle</stp>
        <stp/>
        <stp>D</stp>
        <tr r="L10" s="1"/>
      </tp>
    </main>
    <main first="cqg.rtd">
      <tp>
        <v>1.3307</v>
        <stp/>
        <stp>StudyData</stp>
        <stp>BP6</stp>
        <stp>FG</stp>
        <stp/>
        <stp>Close</stp>
        <stp>15</stp>
        <stp>-2</stp>
        <stp/>
        <stp/>
        <stp/>
        <stp/>
        <stp>T</stp>
        <tr r="AD12" s="1"/>
      </tp>
      <tp>
        <v>1.1848000000000001</v>
        <stp/>
        <stp>StudyData</stp>
        <stp>EU6</stp>
        <stp>FG</stp>
        <stp/>
        <stp>Close</stp>
        <stp>15</stp>
        <stp>-2</stp>
        <stp/>
        <stp/>
        <stp/>
        <stp/>
        <stp>T</stp>
        <tr r="AD11" s="1"/>
      </tp>
      <tp t="s">
        <v>768: Bars Message -&gt; undefined time interval 'Symbols' : FG on Bar,CLEX7</v>
        <stp/>
        <stp>StudyData</stp>
        <stp>CLEX7</stp>
        <stp>FG</stp>
        <stp/>
        <stp>Close</stp>
        <stp>Symbols</stp>
        <stp>-1</stp>
        <stp/>
        <stp/>
        <stp/>
        <stp/>
        <stp>T</stp>
        <tr r="AF40" s="1"/>
        <tr r="AF40" s="1"/>
      </tp>
    </main>
    <main first="cqg.rtd">
      <tp>
        <v>12978</v>
        <stp/>
        <stp>StudyData</stp>
        <stp>Close(DD) when (LocalMonth(DD)=10 And LocalDay(DD)=16 And LocalHour(DD)=12 And LocalMinute(DD)=0)</stp>
        <stp>Bar</stp>
        <stp/>
        <stp>Close</stp>
        <stp>A5C</stp>
        <stp>0</stp>
        <stp>all</stp>
        <stp/>
        <stp/>
        <stp>True</stp>
        <stp/>
        <stp>EndOfBar</stp>
        <tr r="U61" s="2"/>
      </tp>
      <tp>
        <v>12979</v>
        <stp/>
        <stp>StudyData</stp>
        <stp>Close(DD) when (LocalMonth(DD)=10 And LocalDay(DD)=16 And LocalHour(DD)=12 And LocalMinute(DD)=5)</stp>
        <stp>Bar</stp>
        <stp/>
        <stp>Close</stp>
        <stp>A5C</stp>
        <stp>0</stp>
        <stp>all</stp>
        <stp/>
        <stp/>
        <stp>True</stp>
        <stp/>
        <stp>EndOfBar</stp>
        <tr r="U62" s="2"/>
      </tp>
      <tp t="s">
        <v/>
        <stp/>
        <stp>StudyData</stp>
        <stp>Close(DD) when (LocalMonth(DD)=10 And LocalDay(DD)=16 And LocalHour(DD)=13 And LocalMinute(DD)=0)</stp>
        <stp>Bar</stp>
        <stp/>
        <stp>Close</stp>
        <stp>A5C</stp>
        <stp>0</stp>
        <stp>all</stp>
        <stp/>
        <stp/>
        <stp>True</stp>
        <stp/>
        <stp>EndOfBar</stp>
        <tr r="U73" s="2"/>
      </tp>
      <tp t="s">
        <v/>
        <stp/>
        <stp>StudyData</stp>
        <stp>Close(DD) when (LocalMonth(DD)=10 And LocalDay(DD)=16 And LocalHour(DD)=13 And LocalMinute(DD)=5)</stp>
        <stp>Bar</stp>
        <stp/>
        <stp>Close</stp>
        <stp>A5C</stp>
        <stp>0</stp>
        <stp>all</stp>
        <stp/>
        <stp/>
        <stp>True</stp>
        <stp/>
        <stp>EndOfBar</stp>
        <tr r="U74" s="2"/>
      </tp>
      <tp>
        <v>13005.5</v>
        <stp/>
        <stp>StudyData</stp>
        <stp>Close(DD) when (LocalMonth(DD)=10 And LocalDay(DD)=16 And LocalHour(DD)=10 And LocalMinute(DD)=0)</stp>
        <stp>Bar</stp>
        <stp/>
        <stp>Close</stp>
        <stp>A5C</stp>
        <stp>0</stp>
        <stp>all</stp>
        <stp/>
        <stp/>
        <stp>True</stp>
        <stp/>
        <stp>EndOfBar</stp>
        <tr r="U37" s="2"/>
      </tp>
      <tp>
        <v>13005.5</v>
        <stp/>
        <stp>StudyData</stp>
        <stp>Close(DD) when (LocalMonth(DD)=10 And LocalDay(DD)=16 And LocalHour(DD)=10 And LocalMinute(DD)=5)</stp>
        <stp>Bar</stp>
        <stp/>
        <stp>Close</stp>
        <stp>A5C</stp>
        <stp>0</stp>
        <stp>all</stp>
        <stp/>
        <stp/>
        <stp>True</stp>
        <stp/>
        <stp>EndOfBar</stp>
        <tr r="U38" s="2"/>
      </tp>
      <tp>
        <v>12981</v>
        <stp/>
        <stp>StudyData</stp>
        <stp>Close(DD) when (LocalMonth(DD)=10 And LocalDay(DD)=16 And LocalHour(DD)=11 And LocalMinute(DD)=0)</stp>
        <stp>Bar</stp>
        <stp/>
        <stp>Close</stp>
        <stp>A5C</stp>
        <stp>0</stp>
        <stp>all</stp>
        <stp/>
        <stp/>
        <stp>True</stp>
        <stp/>
        <stp>EndOfBar</stp>
        <tr r="U49" s="2"/>
      </tp>
      <tp>
        <v>12975.5</v>
        <stp/>
        <stp>StudyData</stp>
        <stp>Close(DD) when (LocalMonth(DD)=10 And LocalDay(DD)=16 And LocalHour(DD)=11 And LocalMinute(DD)=5)</stp>
        <stp>Bar</stp>
        <stp/>
        <stp>Close</stp>
        <stp>A5C</stp>
        <stp>0</stp>
        <stp>all</stp>
        <stp/>
        <stp/>
        <stp>True</stp>
        <stp/>
        <stp>EndOfBar</stp>
        <tr r="U50" s="2"/>
      </tp>
      <tp t="s">
        <v/>
        <stp/>
        <stp>StudyData</stp>
        <stp>Close(DD) when (LocalMonth(DD)=10 And LocalDay(DD)=16 And LocalHour(DD)=14 And LocalMinute(DD)=0)</stp>
        <stp>Bar</stp>
        <stp/>
        <stp>Close</stp>
        <stp>A5C</stp>
        <stp>0</stp>
        <stp>all</stp>
        <stp/>
        <stp/>
        <stp>True</stp>
        <stp/>
        <stp>EndOfBar</stp>
        <tr r="U85" s="2"/>
      </tp>
      <tp t="s">
        <v/>
        <stp/>
        <stp>StudyData</stp>
        <stp>Close(DD) when (LocalMonth(DD)=10 And LocalDay(DD)=16 And LocalHour(DD)=14 And LocalMinute(DD)=5)</stp>
        <stp>Bar</stp>
        <stp/>
        <stp>Close</stp>
        <stp>A5C</stp>
        <stp>0</stp>
        <stp>all</stp>
        <stp/>
        <stp/>
        <stp>True</stp>
        <stp/>
        <stp>EndOfBar</stp>
        <tr r="U86" s="2"/>
      </tp>
      <tp t="s">
        <v/>
        <stp/>
        <stp>StudyData</stp>
        <stp>Close(DD) when (LocalMonth(DD)=10 And LocalDay(DD)=16 And LocalHour(DD)=15 And LocalMinute(DD)=0)</stp>
        <stp>Bar</stp>
        <stp/>
        <stp>Close</stp>
        <stp>A5C</stp>
        <stp>0</stp>
        <stp>all</stp>
        <stp/>
        <stp/>
        <stp>True</stp>
        <stp/>
        <stp>EndOfBar</stp>
        <tr r="U97" s="2"/>
      </tp>
      <tp t="s">
        <v/>
        <stp/>
        <stp>StudyData</stp>
        <stp>Close(DD) when (LocalMonth(DD)=10 And LocalDay(DD)=16 And LocalHour(DD)=15 And LocalMinute(DD)=5)</stp>
        <stp>Bar</stp>
        <stp/>
        <stp>Close</stp>
        <stp>A5C</stp>
        <stp>0</stp>
        <stp>all</stp>
        <stp/>
        <stp/>
        <stp>True</stp>
        <stp/>
        <stp>EndOfBar</stp>
        <tr r="U98" s="2"/>
      </tp>
      <tp>
        <v>610900</v>
        <stp/>
        <stp>ContractData</stp>
        <stp>ENQ</stp>
        <stp>LastTradeorSettle</stp>
        <stp/>
        <stp>D</stp>
        <tr r="L6" s="1"/>
      </tp>
    </main>
    <main first="cqg.rtd">
      <tp>
        <v>-24</v>
        <stp/>
        <stp>ContractData</stp>
        <stp>BP6</stp>
        <stp>NetLastQuoteToday</stp>
        <stp/>
        <stp>D</stp>
        <tr r="M12" s="1"/>
      </tp>
      <tp t="s">
        <v/>
        <stp/>
        <stp>StudyData</stp>
        <stp>Close(EP) when (LocalMonth(EP)=10 And LocalDay(EP)=16 And LocalHour(EP)=14 And LocalMinute(EP)=15)</stp>
        <stp>Bar</stp>
        <stp/>
        <stp>Close</stp>
        <stp>A5C</stp>
        <stp>0</stp>
        <stp>all</stp>
        <stp/>
        <stp/>
        <stp>True</stp>
        <stp/>
        <stp>EndOfBar</stp>
        <tr r="J88" s="2"/>
      </tp>
      <tp t="s">
        <v/>
        <stp/>
        <stp>StudyData</stp>
        <stp>Close(EP) when (LocalMonth(EP)=10 And LocalDay(EP)=16 And LocalHour(EP)=14 And LocalMinute(EP)=10)</stp>
        <stp>Bar</stp>
        <stp/>
        <stp>Close</stp>
        <stp>A5C</stp>
        <stp>0</stp>
        <stp>all</stp>
        <stp/>
        <stp/>
        <stp>True</stp>
        <stp/>
        <stp>EndOfBar</stp>
        <tr r="J87" s="2"/>
      </tp>
      <tp t="s">
        <v/>
        <stp/>
        <stp>StudyData</stp>
        <stp>Close(EP) when (LocalMonth(EP)=10 And LocalDay(EP)=16 And LocalHour(EP)=14 And LocalMinute(EP)=25)</stp>
        <stp>Bar</stp>
        <stp/>
        <stp>Close</stp>
        <stp>A5C</stp>
        <stp>0</stp>
        <stp>all</stp>
        <stp/>
        <stp/>
        <stp>True</stp>
        <stp/>
        <stp>EndOfBar</stp>
        <tr r="J90" s="2"/>
      </tp>
      <tp t="s">
        <v/>
        <stp/>
        <stp>StudyData</stp>
        <stp>Close(EP) when (LocalMonth(EP)=10 And LocalDay(EP)=16 And LocalHour(EP)=14 And LocalMinute(EP)=20)</stp>
        <stp>Bar</stp>
        <stp/>
        <stp>Close</stp>
        <stp>A5C</stp>
        <stp>0</stp>
        <stp>all</stp>
        <stp/>
        <stp/>
        <stp>True</stp>
        <stp/>
        <stp>EndOfBar</stp>
        <tr r="J89" s="2"/>
      </tp>
      <tp t="s">
        <v/>
        <stp/>
        <stp>StudyData</stp>
        <stp>Close(EP) when (LocalMonth(EP)=10 And LocalDay(EP)=16 And LocalHour(EP)=14 And LocalMinute(EP)=35)</stp>
        <stp>Bar</stp>
        <stp/>
        <stp>Close</stp>
        <stp>A5C</stp>
        <stp>0</stp>
        <stp>all</stp>
        <stp/>
        <stp/>
        <stp>True</stp>
        <stp/>
        <stp>EndOfBar</stp>
        <tr r="J92" s="2"/>
      </tp>
      <tp t="s">
        <v/>
        <stp/>
        <stp>StudyData</stp>
        <stp>Close(EP) when (LocalMonth(EP)=10 And LocalDay(EP)=16 And LocalHour(EP)=14 And LocalMinute(EP)=30)</stp>
        <stp>Bar</stp>
        <stp/>
        <stp>Close</stp>
        <stp>A5C</stp>
        <stp>0</stp>
        <stp>all</stp>
        <stp/>
        <stp/>
        <stp>True</stp>
        <stp/>
        <stp>EndOfBar</stp>
        <tr r="J91" s="2"/>
      </tp>
      <tp t="s">
        <v/>
        <stp/>
        <stp>StudyData</stp>
        <stp>Close(EP) when (LocalMonth(EP)=10 And LocalDay(EP)=16 And LocalHour(EP)=14 And LocalMinute(EP)=45)</stp>
        <stp>Bar</stp>
        <stp/>
        <stp>Close</stp>
        <stp>A5C</stp>
        <stp>0</stp>
        <stp>all</stp>
        <stp/>
        <stp/>
        <stp>True</stp>
        <stp/>
        <stp>EndOfBar</stp>
        <tr r="J94" s="2"/>
      </tp>
      <tp t="s">
        <v/>
        <stp/>
        <stp>StudyData</stp>
        <stp>Close(EP) when (LocalMonth(EP)=10 And LocalDay(EP)=16 And LocalHour(EP)=14 And LocalMinute(EP)=40)</stp>
        <stp>Bar</stp>
        <stp/>
        <stp>Close</stp>
        <stp>A5C</stp>
        <stp>0</stp>
        <stp>all</stp>
        <stp/>
        <stp/>
        <stp>True</stp>
        <stp/>
        <stp>EndOfBar</stp>
        <tr r="J93" s="2"/>
      </tp>
      <tp t="s">
        <v/>
        <stp/>
        <stp>StudyData</stp>
        <stp>Close(EP) when (LocalMonth(EP)=10 And LocalDay(EP)=16 And LocalHour(EP)=14 And LocalMinute(EP)=55)</stp>
        <stp>Bar</stp>
        <stp/>
        <stp>Close</stp>
        <stp>A5C</stp>
        <stp>0</stp>
        <stp>all</stp>
        <stp/>
        <stp/>
        <stp>True</stp>
        <stp/>
        <stp>EndOfBar</stp>
        <tr r="J96" s="2"/>
      </tp>
      <tp t="s">
        <v/>
        <stp/>
        <stp>StudyData</stp>
        <stp>Close(EP) when (LocalMonth(EP)=10 And LocalDay(EP)=16 And LocalHour(EP)=14 And LocalMinute(EP)=50)</stp>
        <stp>Bar</stp>
        <stp/>
        <stp>Close</stp>
        <stp>A5C</stp>
        <stp>0</stp>
        <stp>all</stp>
        <stp/>
        <stp/>
        <stp>True</stp>
        <stp/>
        <stp>EndOfBar</stp>
        <tr r="J95" s="2"/>
      </tp>
      <tp t="s">
        <v>768: Bars Message -&gt; undefined time interval 'Symbols' : FG on Bar,ENQZ7</v>
        <stp/>
        <stp>StudyData</stp>
        <stp>ENQZ7</stp>
        <stp>FG</stp>
        <stp/>
        <stp>Close</stp>
        <stp>Symbols</stp>
        <stp>-1</stp>
        <stp/>
        <stp/>
        <stp/>
        <stp/>
        <stp>T</stp>
        <tr r="AF35" s="1"/>
        <tr r="AF35" s="1"/>
      </tp>
      <tp t="s">
        <v>PAEZ7</v>
        <stp/>
        <stp>ContractData</stp>
        <stp>PAE</stp>
        <stp>Symbol</stp>
        <tr r="AA41" s="1"/>
      </tp>
      <tp t="s">
        <v>PLEF8</v>
        <stp/>
        <stp>ContractData</stp>
        <stp>PLE</stp>
        <stp>Symbol</stp>
        <tr r="AA40" s="1"/>
      </tp>
      <tp t="s">
        <v>RBEX7</v>
        <stp/>
        <stp>ContractData</stp>
        <stp>RBE</stp>
        <stp>Symbol</stp>
        <tr r="AB57" s="1"/>
        <tr r="AE42" s="1"/>
      </tp>
      <tp t="s">
        <v>SIEZ7</v>
        <stp/>
        <stp>ContractData</stp>
        <stp>SIE</stp>
        <stp>Symbol</stp>
        <tr r="AA39" s="1"/>
        <tr r="AE39" s="1"/>
        <tr r="AB54" s="1"/>
      </tp>
      <tp t="s">
        <v>BP6Z7</v>
        <stp/>
        <stp>ContractData</stp>
        <stp>BP6</stp>
        <stp>Symbol</stp>
        <tr r="AB59" s="1"/>
        <tr r="AE44" s="1"/>
      </tp>
      <tp t="s">
        <v>CLEX7</v>
        <stp/>
        <stp>ContractData</stp>
        <stp>CLE</stp>
        <stp>Symbol</stp>
        <tr r="AE40" s="1"/>
        <tr r="AB55" s="1"/>
        <tr r="AA42" s="1"/>
      </tp>
      <tp t="s">
        <v>DA6Z7</v>
        <stp/>
        <stp>ContractData</stp>
        <stp>DA6</stp>
        <stp>Symbol</stp>
        <tr r="AB60" s="1"/>
        <tr r="AE45" s="1"/>
      </tp>
      <tp t="s">
        <v>ENQZ7</v>
        <stp/>
        <stp>ContractData</stp>
        <stp>ENQ</stp>
        <stp>Symbol</stp>
        <tr r="AE35" s="1"/>
        <tr r="AA35" s="1"/>
        <tr r="AB50" s="1"/>
      </tp>
      <tp t="s">
        <v>EU6Z7</v>
        <stp/>
        <stp>ContractData</stp>
        <stp>EU6</stp>
        <stp>Symbol</stp>
        <tr r="AA43" s="1"/>
        <tr r="AB58" s="1"/>
        <tr r="AE43" s="1"/>
      </tp>
      <tp t="s">
        <v>GCEZ7</v>
        <stp/>
        <stp>ContractData</stp>
        <stp>GCE</stp>
        <stp>Symbol</stp>
        <tr r="AA38" s="1"/>
        <tr r="AE38" s="1"/>
        <tr r="AB53" s="1"/>
      </tp>
      <tp t="s">
        <v>HOEX7</v>
        <stp/>
        <stp>ContractData</stp>
        <stp>HOE</stp>
        <stp>Symbol</stp>
        <tr r="AE41" s="1"/>
        <tr r="AB56" s="1"/>
      </tp>
      <tp t="s">
        <v>NKDZ7</v>
        <stp/>
        <stp>ContractData</stp>
        <stp>NKD</stp>
        <stp>Symbol</stp>
        <tr r="AE37" s="1"/>
        <tr r="AA37" s="1"/>
        <tr r="AB52" s="1"/>
      </tp>
      <tp>
        <v>-3</v>
        <stp/>
        <stp>ContractData</stp>
        <stp>GCE</stp>
        <stp>NetChange</stp>
        <stp/>
        <stp>T</stp>
        <tr r="F51" s="1"/>
        <tr r="AH49" s="1"/>
      </tp>
    </main>
    <main first="cqg.rtd">
      <tp t="s">
        <v/>
        <stp/>
        <stp>StudyData</stp>
        <stp>Close(EP) when (LocalMonth(EP)=10 And LocalDay(EP)=16 And LocalHour(EP)=15 And LocalMinute(EP)=10)</stp>
        <stp>Bar</stp>
        <stp/>
        <stp>Close</stp>
        <stp>A5C</stp>
        <stp>0</stp>
        <stp>all</stp>
        <stp/>
        <stp/>
        <stp>True</stp>
        <stp/>
        <stp>EndOfBar</stp>
        <tr r="J99" s="2"/>
      </tp>
    </main>
    <main first="cqg.rtd">
      <tp>
        <v>1.3291999999999999</v>
        <stp/>
        <stp>StudyData</stp>
        <stp>BP6</stp>
        <stp>FG</stp>
        <stp/>
        <stp>Close</stp>
        <stp>15</stp>
        <stp>-1</stp>
        <stp/>
        <stp/>
        <stp/>
        <stp/>
        <stp>T</stp>
        <tr r="I24" s="1"/>
        <tr r="I24" s="1"/>
        <tr r="AC12" s="1"/>
      </tp>
      <tp>
        <v>1.1842999999999999</v>
        <stp/>
        <stp>StudyData</stp>
        <stp>EU6</stp>
        <stp>FG</stp>
        <stp/>
        <stp>Close</stp>
        <stp>15</stp>
        <stp>-1</stp>
        <stp/>
        <stp/>
        <stp/>
        <stp/>
        <stp>T</stp>
        <tr r="I23" s="1"/>
        <tr r="I23" s="1"/>
        <tr r="AC11" s="1"/>
      </tp>
      <tp t="s">
        <v>768: Bars Message -&gt; undefined time interval 'Symbols' : FG on Bar,HOEX7</v>
        <stp/>
        <stp>StudyData</stp>
        <stp>HOEX7</stp>
        <stp>FG</stp>
        <stp/>
        <stp>Close</stp>
        <stp>Symbols</stp>
        <stp>-1</stp>
        <stp/>
        <stp/>
        <stp/>
        <stp/>
        <stp>T</stp>
        <tr r="AF41" s="1"/>
        <tr r="AF41" s="1"/>
      </tp>
      <tp>
        <v>0.49</v>
        <stp/>
        <stp>ContractData</stp>
        <stp>CLE</stp>
        <stp>NetChange</stp>
        <stp/>
        <stp>T</stp>
        <tr r="F38" s="1"/>
        <tr r="AI36" s="1"/>
      </tp>
      <tp t="s">
        <v>YMZ7</v>
        <stp/>
        <stp>ContractData</stp>
        <stp>YM</stp>
        <stp>Symbol</stp>
        <tr r="AB51" s="1"/>
        <tr r="AE36" s="1"/>
        <tr r="AA36" s="1"/>
      </tp>
      <tp t="s">
        <v>EPZ7</v>
        <stp/>
        <stp>ContractData</stp>
        <stp>EP</stp>
        <stp>Symbol</stp>
        <tr r="AA34" s="1"/>
        <tr r="AE34" s="1"/>
        <tr r="AB49" s="1"/>
      </tp>
      <tp>
        <v>6109</v>
        <stp/>
        <stp>StudyData</stp>
        <stp>ENQ</stp>
        <stp>FG</stp>
        <stp/>
        <stp>Close</stp>
        <stp>15</stp>
        <stp/>
        <stp/>
        <stp/>
        <stp/>
        <stp/>
        <stp>T</stp>
        <tr r="I18" s="1"/>
        <tr r="AB6" s="1"/>
      </tp>
      <tp>
        <v>21230</v>
        <stp/>
        <stp>ContractData</stp>
        <stp>NKDZ7</stp>
        <stp>Low</stp>
        <stp/>
        <stp>T</stp>
        <tr r="AC52" s="1"/>
      </tp>
      <tp>
        <v>1.18455</v>
        <stp/>
        <stp>StudyData</stp>
        <stp>EU6</stp>
        <stp>FG</stp>
        <stp/>
        <stp>Close</stp>
        <stp>15</stp>
        <stp/>
        <stp/>
        <stp/>
        <stp/>
        <stp/>
        <stp>T</stp>
        <tr r="AB11" s="1"/>
        <tr r="I23" s="1"/>
      </tp>
      <tp t="s">
        <v>768: Bars Message -&gt; undefined time interval 'Symbols' : FG on Bar,DA6Z7</v>
        <stp/>
        <stp>StudyData</stp>
        <stp>DA6Z7</stp>
        <stp>FG</stp>
        <stp/>
        <stp>Close</stp>
        <stp>Symbols</stp>
        <stp>-1</stp>
        <stp/>
        <stp/>
        <stp/>
        <stp/>
        <stp>T</stp>
        <tr r="AF45" s="1"/>
        <tr r="AF45" s="1"/>
      </tp>
    </main>
    <main first="cqg.rtd">
      <tp>
        <v>9.25</v>
        <stp/>
        <stp>ContractData</stp>
        <stp>ENQ</stp>
        <stp>NetChange</stp>
        <stp/>
        <stp>T</stp>
        <tr r="F25" s="1"/>
        <tr r="AH23" s="1"/>
      </tp>
      <tp>
        <v>1301.7</v>
        <stp/>
        <stp>StudyData</stp>
        <stp>GCE</stp>
        <stp>FG</stp>
        <stp/>
        <stp>Close</stp>
        <stp>15</stp>
        <stp/>
        <stp/>
        <stp/>
        <stp/>
        <stp/>
        <stp>T</stp>
        <tr r="I21" s="1"/>
        <tr r="AB9" s="1"/>
      </tp>
      <tp>
        <v>17.34</v>
        <stp/>
        <stp>ContractData</stp>
        <stp>SIEZ7</stp>
        <stp>Low</stp>
        <stp/>
        <stp>T</stp>
        <tr r="AC54" s="1"/>
      </tp>
      <tp t="s">
        <v>768: Bars Message -&gt; undefined time interval 'Symbols' : FG on Bar,RBEX7</v>
        <stp/>
        <stp>StudyData</stp>
        <stp>RBEX7</stp>
        <stp>FG</stp>
        <stp/>
        <stp>Close</stp>
        <stp>Symbols</stp>
        <stp>-1</stp>
        <stp/>
        <stp/>
        <stp/>
        <stp/>
        <stp>T</stp>
        <tr r="AF42" s="1"/>
        <tr r="AF42" s="1"/>
      </tp>
      <tp>
        <v>13017</v>
        <stp/>
        <stp>ContractData</stp>
        <stp>GCE</stp>
        <stp>LastTradeorSettle</stp>
        <stp/>
        <stp>D</stp>
        <tr r="L9" s="1"/>
      </tp>
    </main>
    <main first="cqg.rtd">
      <tp t="s">
        <v>768: Bars Message -&gt; undefined time interval 'Symbols' : FG on Bar,GCEZ7</v>
        <stp/>
        <stp>StudyData</stp>
        <stp>GCEZ7</stp>
        <stp>FG</stp>
        <stp/>
        <stp>Close</stp>
        <stp>Symbols</stp>
        <stp>-1</stp>
        <stp/>
        <stp/>
        <stp/>
        <stp/>
        <stp>T</stp>
        <tr r="AF38" s="1"/>
        <tr r="AF38" s="1"/>
      </tp>
      <tp>
        <v>83.662584550000005</v>
        <stp/>
        <stp>StudyData</stp>
        <stp>Correlation(DD,EP,Period:=10,InputChoice1:=Close,InputChoice2:=Close)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R8" s="1"/>
      </tp>
    </main>
    <main first="cqg.rtd">
      <tp>
        <v>61.88645786</v>
        <stp/>
        <stp>StudyData</stp>
        <stp>Correlation(YM,EP,Period:=10,InputChoice1:=Close,InputChoice2:=Close)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R7" s="1"/>
      </tp>
      <tp>
        <v>1.7975000000000001</v>
        <stp/>
        <stp>ContractData</stp>
        <stp>HOEX7</stp>
        <stp>Low</stp>
        <stp/>
        <stp>T</stp>
        <tr r="AC56" s="1"/>
      </tp>
      <tp>
        <v>28.94166405</v>
        <stp/>
        <stp>StudyData</stp>
        <stp>Correlation(YM,DD,Period:=10,InputChoice1:=Close,InputChoice2:=Close)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U7" s="1"/>
      </tp>
      <tp>
        <v>83.662584550000005</v>
        <stp/>
        <stp>StudyData</stp>
        <stp>Correlation(EP,DD,Period:=10,InputChoice1:=Close,InputChoice2:=Close)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U5" s="1"/>
      </tp>
      <tp>
        <v>6098</v>
        <stp/>
        <stp>ContractData</stp>
        <stp>ENQZ7</stp>
        <stp>Low</stp>
        <stp/>
        <stp>T</stp>
        <tr r="AC50" s="1"/>
      </tp>
      <tp>
        <v>51.93</v>
        <stp/>
        <stp>StudyData</stp>
        <stp>CLE</stp>
        <stp>FG</stp>
        <stp/>
        <stp>Close</stp>
        <stp>15</stp>
        <stp/>
        <stp/>
        <stp/>
        <stp/>
        <stp/>
        <stp>T</stp>
        <tr r="I22" s="1"/>
        <tr r="AB10" s="1"/>
      </tp>
      <tp>
        <v>-50</v>
        <stp/>
        <stp>ContractData</stp>
        <stp>TYA</stp>
        <stp>NetLastQuoteToday</stp>
        <stp/>
        <stp>D</stp>
        <tr r="M13" s="1"/>
      </tp>
      <tp>
        <v>1.3292999999999999</v>
        <stp/>
        <stp>StudyData</stp>
        <stp>BP6</stp>
        <stp>FG</stp>
        <stp/>
        <stp>Close</stp>
        <stp>15</stp>
        <stp/>
        <stp/>
        <stp/>
        <stp/>
        <stp/>
        <stp>T</stp>
        <tr r="I24" s="1"/>
        <tr r="AB12" s="1"/>
      </tp>
      <tp>
        <v>51.35</v>
        <stp/>
        <stp>ContractData</stp>
        <stp>CLEX7</stp>
        <stp>Low</stp>
        <stp/>
        <stp>T</stp>
        <tr r="AC55" s="1"/>
      </tp>
      <tp>
        <v>129855</v>
        <stp/>
        <stp>ContractData</stp>
        <stp>DD</stp>
        <stp>LastTradeorSettle</stp>
        <stp/>
        <stp>D</stp>
        <tr r="L8" s="1"/>
      </tp>
      <tp t="s">
        <v>768: Bars Message -&gt; undefined time interval 'Symbols' : FG on Bar,RBEX7</v>
        <stp/>
        <stp>StudyData</stp>
        <stp>RBEX7</stp>
        <stp>FG</stp>
        <stp/>
        <stp>Close</stp>
        <stp>Symbols</stp>
        <stp/>
        <stp/>
        <stp/>
        <stp/>
        <stp/>
        <stp>T</stp>
        <tr r="AF42" s="1"/>
      </tp>
      <tp>
        <v>0.70833333333333337</v>
        <stp/>
        <stp>ContractData</stp>
        <stp>CLE</stp>
        <stp>LowTime</stp>
        <stp/>
        <stp>T</stp>
        <tr r="E35" s="1"/>
      </tp>
      <tp>
        <v>0.47222222222222221</v>
        <stp/>
        <stp>ContractData</stp>
        <stp>ENQ</stp>
        <stp>LowTime</stp>
        <stp/>
        <stp>T</stp>
        <tr r="E22" s="1"/>
      </tp>
      <tp>
        <v>12984</v>
        <stp/>
        <stp>StudyData</stp>
        <stp>DD</stp>
        <stp>FG</stp>
        <stp/>
        <stp>Close</stp>
        <stp>15</stp>
        <stp>-2</stp>
        <stp/>
        <stp/>
        <stp/>
        <stp/>
        <stp>T</stp>
        <tr r="AD8" s="1"/>
      </tp>
      <tp>
        <v>0.52222222222222225</v>
        <stp/>
        <stp>ContractData</stp>
        <stp>GCE</stp>
        <stp>LowTime</stp>
        <stp/>
        <stp>T</stp>
        <tr r="E48" s="1"/>
      </tp>
      <tp t="s">
        <v>768: Bars Message -&gt; undefined time interval 'Symbols' : FG on Bar,HOEX7</v>
        <stp/>
        <stp>StudyData</stp>
        <stp>HOEX7</stp>
        <stp>FG</stp>
        <stp/>
        <stp>Close</stp>
        <stp>Symbols</stp>
        <stp/>
        <stp/>
        <stp/>
        <stp/>
        <stp/>
        <stp>T</stp>
        <tr r="AF41" s="1"/>
      </tp>
      <tp t="s">
        <v>768: Bars Message -&gt; undefined time interval 'Symbols' : FG on Bar,CLEX7</v>
        <stp/>
        <stp>StudyData</stp>
        <stp>CLEX7</stp>
        <stp>FG</stp>
        <stp/>
        <stp>Close</stp>
        <stp>Symbols</stp>
        <stp/>
        <stp/>
        <stp/>
        <stp/>
        <stp/>
        <stp>T</stp>
        <tr r="AF40" s="1"/>
      </tp>
    </main>
    <main first="cqg.rtd">
      <tp>
        <v>125225</v>
        <stp/>
        <stp>StudyData</stp>
        <stp>TYA</stp>
        <stp>Bar</stp>
        <stp/>
        <stp>Close</stp>
        <stp>D</stp>
        <stp>-1</stp>
        <stp>primaryOnly</stp>
        <tr r="H10" s="2"/>
      </tp>
      <tp t="s">
        <v/>
        <stp/>
        <stp>StudyData</stp>
        <stp>Close(GCE) when (LocalMonth(GCE)=10 And LocalDay(GCE)=16 And LocalHour(GCE)=15 And LocalMinute(GCE)=5)</stp>
        <stp>Bar</stp>
        <stp/>
        <stp>Close</stp>
        <stp>A5C</stp>
        <stp>0</stp>
        <stp>all</stp>
        <stp/>
        <stp/>
        <stp>True</stp>
        <stp/>
        <stp>EndOfBar</stp>
        <tr r="X98" s="2"/>
      </tp>
      <tp t="s">
        <v/>
        <stp/>
        <stp>StudyData</stp>
        <stp>Close(GCE) when (LocalMonth(GCE)=10 And LocalDay(GCE)=16 And LocalHour(GCE)=15 And LocalMinute(GCE)=0)</stp>
        <stp>Bar</stp>
        <stp/>
        <stp>Close</stp>
        <stp>A5C</stp>
        <stp>0</stp>
        <stp>all</stp>
        <stp/>
        <stp/>
        <stp>True</stp>
        <stp/>
        <stp>EndOfBar</stp>
        <tr r="X97" s="2"/>
      </tp>
      <tp>
        <v>255400</v>
        <stp/>
        <stp>ContractData</stp>
        <stp>EP</stp>
        <stp>LastTradeorSettle</stp>
        <stp/>
        <stp>D</stp>
        <tr r="L5" s="1"/>
      </tp>
      <tp t="s">
        <v/>
        <stp/>
        <stp>StudyData</stp>
        <stp>Close(GCE) when (LocalMonth(GCE)=10 And LocalDay(GCE)=16 And LocalHour(GCE)=14 And LocalMinute(GCE)=5)</stp>
        <stp>Bar</stp>
        <stp/>
        <stp>Close</stp>
        <stp>A5C</stp>
        <stp>0</stp>
        <stp>all</stp>
        <stp/>
        <stp/>
        <stp>True</stp>
        <stp/>
        <stp>EndOfBar</stp>
        <tr r="X86" s="2"/>
      </tp>
      <tp t="s">
        <v/>
        <stp/>
        <stp>StudyData</stp>
        <stp>Close(GCE) when (LocalMonth(GCE)=10 And LocalDay(GCE)=16 And LocalHour(GCE)=14 And LocalMinute(GCE)=0)</stp>
        <stp>Bar</stp>
        <stp/>
        <stp>Close</stp>
        <stp>A5C</stp>
        <stp>0</stp>
        <stp>all</stp>
        <stp/>
        <stp/>
        <stp>True</stp>
        <stp/>
        <stp>EndOfBar</stp>
        <tr r="X85" s="2"/>
      </tp>
      <tp t="s">
        <v>768: Bars Message -&gt; undefined time interval 'Symbols' : FG on Bar,SIEZ7</v>
        <stp/>
        <stp>StudyData</stp>
        <stp>SIEZ7</stp>
        <stp>FG</stp>
        <stp/>
        <stp>Close</stp>
        <stp>Symbols</stp>
        <stp/>
        <stp/>
        <stp/>
        <stp/>
        <stp/>
        <stp>T</stp>
        <tr r="AF39" s="1"/>
      </tp>
      <tp t="s">
        <v>768: Bars Message -&gt; undefined time interval 'Symbols' : FG on Bar,NKDZ7</v>
        <stp/>
        <stp>StudyData</stp>
        <stp>NKDZ7</stp>
        <stp>FG</stp>
        <stp/>
        <stp>Close</stp>
        <stp>Symbols</stp>
        <stp/>
        <stp/>
        <stp/>
        <stp/>
        <stp/>
        <stp>T</stp>
        <tr r="AF37" s="1"/>
      </tp>
      <tp t="s">
        <v>768: Bars Message -&gt; undefined time interval 'Symbols' : FG on Bar,BP6Z7</v>
        <stp/>
        <stp>StudyData</stp>
        <stp>BP6Z7</stp>
        <stp>FG</stp>
        <stp/>
        <stp>Close</stp>
        <stp>Symbols</stp>
        <stp/>
        <stp/>
        <stp/>
        <stp/>
        <stp/>
        <stp>T</stp>
        <tr r="AF44" s="1"/>
      </tp>
      <tp t="s">
        <v>768: Bars Message -&gt; undefined time interval 'Symbols' : FG on Bar,DA6Z7</v>
        <stp/>
        <stp>StudyData</stp>
        <stp>DA6Z7</stp>
        <stp>FG</stp>
        <stp/>
        <stp>Close</stp>
        <stp>Symbols</stp>
        <stp/>
        <stp/>
        <stp/>
        <stp/>
        <stp/>
        <stp>T</stp>
        <tr r="AF45" s="1"/>
      </tp>
      <tp t="s">
        <v>768: Bars Message -&gt; undefined time interval 'Symbols' : FG on Bar,EU6Z7</v>
        <stp/>
        <stp>StudyData</stp>
        <stp>EU6Z7</stp>
        <stp>FG</stp>
        <stp/>
        <stp>Close</stp>
        <stp>Symbols</stp>
        <stp/>
        <stp/>
        <stp/>
        <stp/>
        <stp/>
        <stp>T</stp>
        <tr r="AF43" s="1"/>
      </tp>
      <tp t="s">
        <v>768: Bars Message -&gt; undefined time interval 'Symbols' : FG on Bar,ENQZ7</v>
        <stp/>
        <stp>StudyData</stp>
        <stp>ENQZ7</stp>
        <stp>FG</stp>
        <stp/>
        <stp>Close</stp>
        <stp>Symbols</stp>
        <stp/>
        <stp/>
        <stp/>
        <stp/>
        <stp/>
        <stp>T</stp>
        <tr r="AF35" s="1"/>
      </tp>
      <tp t="s">
        <v>768: Bars Message -&gt; undefined time interval 'Symbols' : FG on Bar,GCEZ7</v>
        <stp/>
        <stp>StudyData</stp>
        <stp>GCEZ7</stp>
        <stp>FG</stp>
        <stp/>
        <stp>Close</stp>
        <stp>Symbols</stp>
        <stp/>
        <stp/>
        <stp/>
        <stp/>
        <stp/>
        <stp>T</stp>
        <tr r="AF38" s="1"/>
      </tp>
      <tp>
        <v>50</v>
        <stp/>
        <stp>ContractData</stp>
        <stp>YM</stp>
        <stp>NetLastQuoteToday</stp>
        <stp/>
        <stp>D</stp>
        <tr r="M7" s="1"/>
      </tp>
      <tp>
        <v>12985.5</v>
        <stp/>
        <stp>StudyData</stp>
        <stp>DD</stp>
        <stp>FG</stp>
        <stp/>
        <stp>Close</stp>
        <stp>15</stp>
        <stp>-1</stp>
        <stp/>
        <stp/>
        <stp/>
        <stp/>
        <stp>T</stp>
        <tr r="I20" s="1"/>
        <tr r="I20" s="1"/>
        <tr r="AC8" s="1"/>
      </tp>
      <tp>
        <v>190278</v>
        <stp/>
        <stp>ContractData</stp>
        <stp>GCE</stp>
        <stp>T_CVol</stp>
        <tr r="D52" s="1"/>
        <tr r="AK52" s="1"/>
      </tp>
      <tp>
        <v>126339</v>
        <stp/>
        <stp>ContractData</stp>
        <stp>ENQ</stp>
        <stp>T_CVol</stp>
        <tr r="D26" s="1"/>
        <tr r="AK26" s="1"/>
      </tp>
      <tp>
        <v>425099</v>
        <stp/>
        <stp>ContractData</stp>
        <stp>CLE</stp>
        <stp>T_CVol</stp>
        <tr r="AL39" s="1"/>
        <tr r="D39" s="1"/>
      </tp>
      <tp>
        <v>667497</v>
        <stp/>
        <stp>ContractData</stp>
        <stp>CLE</stp>
        <stp>Y_CVol</stp>
        <tr r="D39" s="1"/>
        <tr r="AM39" s="1"/>
      </tp>
      <tp>
        <v>297569</v>
        <stp/>
        <stp>ContractData</stp>
        <stp>GCE</stp>
        <stp>Y_CVol</stp>
        <tr r="D52" s="1"/>
        <tr r="AL52" s="1"/>
      </tp>
      <tp>
        <v>178530</v>
        <stp/>
        <stp>ContractData</stp>
        <stp>ENQ</stp>
        <stp>Y_CVol</stp>
        <tr r="D26" s="1"/>
        <tr r="AL26" s="1"/>
      </tp>
    </main>
    <main first="cqg.rtd">
      <tp>
        <v>1305.5999999999999</v>
        <stp/>
        <stp>StudyData</stp>
        <stp>Close(GCE) when (LocalMonth(GCE)=10 And LocalDay(GCE)=16 And LocalHour(GCE)=11 And LocalMinute(GCE)=5)</stp>
        <stp>Bar</stp>
        <stp/>
        <stp>Close</stp>
        <stp>A5C</stp>
        <stp>0</stp>
        <stp>all</stp>
        <stp/>
        <stp/>
        <stp>True</stp>
        <stp/>
        <stp>EndOfBar</stp>
        <tr r="X50" s="2"/>
      </tp>
      <tp>
        <v>1305.8</v>
        <stp/>
        <stp>StudyData</stp>
        <stp>Close(GCE) when (LocalMonth(GCE)=10 And LocalDay(GCE)=16 And LocalHour(GCE)=11 And LocalMinute(GCE)=0)</stp>
        <stp>Bar</stp>
        <stp/>
        <stp>Close</stp>
        <stp>A5C</stp>
        <stp>0</stp>
        <stp>all</stp>
        <stp/>
        <stp/>
        <stp>True</stp>
        <stp/>
        <stp>EndOfBar</stp>
        <tr r="X49" s="2"/>
      </tp>
      <tp>
        <v>1.1841999999999999</v>
        <stp/>
        <stp>StudyData</stp>
        <stp>Close(EU6) when (LocalMonth(EU6)=10 And LocalDay(EU6)=16 And LocalHour(EU6)=7 And LocalMinute(EU6)=5)</stp>
        <stp>Bar</stp>
        <stp/>
        <stp>Close</stp>
        <stp>A5C</stp>
        <stp>0</stp>
        <stp>all</stp>
        <stp/>
        <stp/>
        <stp>True</stp>
        <stp/>
        <stp>EndOfBar</stp>
        <tr r="AD2" s="2"/>
      </tp>
      <tp>
        <v>1.18415</v>
        <stp/>
        <stp>StudyData</stp>
        <stp>Close(EU6) when (LocalMonth(EU6)=10 And LocalDay(EU6)=16 And LocalHour(EU6)=7 And LocalMinute(EU6)=0)</stp>
        <stp>Bar</stp>
        <stp/>
        <stp>Close</stp>
        <stp>A5C</stp>
        <stp>0</stp>
        <stp>all</stp>
        <stp/>
        <stp/>
        <stp>True</stp>
        <stp/>
        <stp>EndOfBar</stp>
        <tr r="AD1" s="2"/>
      </tp>
      <tp>
        <v>1.8139000000000001</v>
        <stp/>
        <stp>ContractData</stp>
        <stp>HOEX7</stp>
        <stp>LastTradeorSettle</stp>
        <stp/>
        <stp>T</stp>
        <tr r="AC56" s="1"/>
        <tr r="AD56" s="1"/>
      </tp>
      <tp>
        <v>51.93</v>
        <stp/>
        <stp>ContractData</stp>
        <stp>CLEX7</stp>
        <stp>LastTradeorSettle</stp>
        <stp/>
        <stp>T</stp>
        <tr r="AC55" s="1"/>
        <tr r="AD55" s="1"/>
      </tp>
      <tp>
        <v>1.6223000000000001</v>
        <stp/>
        <stp>ContractData</stp>
        <stp>RBEX7</stp>
        <stp>LastTradeorSettle</stp>
        <stp/>
        <stp>T</stp>
        <tr r="AD57" s="1"/>
        <tr r="AC57" s="1"/>
      </tp>
      <tp>
        <v>1306</v>
        <stp/>
        <stp>StudyData</stp>
        <stp>Close(GCE) when (LocalMonth(GCE)=10 And LocalDay(GCE)=16 And LocalHour(GCE)=10 And LocalMinute(GCE)=5)</stp>
        <stp>Bar</stp>
        <stp/>
        <stp>Close</stp>
        <stp>A5C</stp>
        <stp>0</stp>
        <stp>all</stp>
        <stp/>
        <stp/>
        <stp>True</stp>
        <stp/>
        <stp>EndOfBar</stp>
        <tr r="X38" s="2"/>
      </tp>
      <tp>
        <v>1306.4000000000001</v>
        <stp/>
        <stp>StudyData</stp>
        <stp>Close(GCE) when (LocalMonth(GCE)=10 And LocalDay(GCE)=16 And LocalHour(GCE)=10 And LocalMinute(GCE)=0)</stp>
        <stp>Bar</stp>
        <stp/>
        <stp>Close</stp>
        <stp>A5C</stp>
        <stp>0</stp>
        <stp>all</stp>
        <stp/>
        <stp/>
        <stp>True</stp>
        <stp/>
        <stp>EndOfBar</stp>
        <tr r="X37" s="2"/>
      </tp>
    </main>
    <main first="cqg.rtd">
      <tp t="s">
        <v/>
        <stp/>
        <stp>StudyData</stp>
        <stp>Close(GCE) when (LocalMonth(GCE)=10 And LocalDay(GCE)=16 And LocalHour(GCE)=13 And LocalMinute(GCE)=5)</stp>
        <stp>Bar</stp>
        <stp/>
        <stp>Close</stp>
        <stp>A5C</stp>
        <stp>0</stp>
        <stp>all</stp>
        <stp/>
        <stp/>
        <stp>True</stp>
        <stp/>
        <stp>EndOfBar</stp>
        <tr r="X74" s="2"/>
      </tp>
      <tp t="s">
        <v/>
        <stp/>
        <stp>StudyData</stp>
        <stp>Close(GCE) when (LocalMonth(GCE)=10 And LocalDay(GCE)=16 And LocalHour(GCE)=13 And LocalMinute(GCE)=0)</stp>
        <stp>Bar</stp>
        <stp/>
        <stp>Close</stp>
        <stp>A5C</stp>
        <stp>0</stp>
        <stp>all</stp>
        <stp/>
        <stp/>
        <stp>True</stp>
        <stp/>
        <stp>EndOfBar</stp>
        <tr r="X73" s="2"/>
      </tp>
      <tp>
        <v>21345</v>
        <stp/>
        <stp>ContractData</stp>
        <stp>NKDZ7</stp>
        <stp>LastTradeorSettle</stp>
        <stp/>
        <stp>T</stp>
        <tr r="AC52" s="1"/>
        <tr r="AD52" s="1"/>
      </tp>
      <tp>
        <v>1.3322000000000001</v>
        <stp/>
        <stp>StudyData</stp>
        <stp>Close(BP6) when (LocalMonth(BP6)=10 And LocalDay(BP6)=16 And LocalHour(BP6)=7 And LocalMinute(BP6)=0)</stp>
        <stp>Bar</stp>
        <stp/>
        <stp>Close</stp>
        <stp>A5C</stp>
        <stp>0</stp>
        <stp>all</stp>
        <stp/>
        <stp/>
        <stp>True</stp>
        <stp/>
        <stp>EndOfBar</stp>
        <tr r="AG1" s="2"/>
      </tp>
      <tp>
        <v>1.3324</v>
        <stp/>
        <stp>StudyData</stp>
        <stp>Close(BP6) when (LocalMonth(BP6)=10 And LocalDay(BP6)=16 And LocalHour(BP6)=7 And LocalMinute(BP6)=5)</stp>
        <stp>Bar</stp>
        <stp/>
        <stp>Close</stp>
        <stp>A5C</stp>
        <stp>0</stp>
        <stp>all</stp>
        <stp/>
        <stp/>
        <stp>True</stp>
        <stp/>
        <stp>EndOfBar</stp>
        <tr r="AG2" s="2"/>
      </tp>
      <tp>
        <v>1301.7</v>
        <stp/>
        <stp>ContractData</stp>
        <stp>GCEZ7</stp>
        <stp>LastTradeorSettle</stp>
        <stp/>
        <stp>T</stp>
        <tr r="AC53" s="1"/>
        <tr r="AD53" s="1"/>
      </tp>
      <tp>
        <v>0.78500000000000003</v>
        <stp/>
        <stp>ContractData</stp>
        <stp>DA6Z7</stp>
        <stp>LastTradeorSettle</stp>
        <stp/>
        <stp>T</stp>
        <tr r="AC60" s="1"/>
        <tr r="AD60" s="1"/>
      </tp>
      <tp>
        <v>1.18455</v>
        <stp/>
        <stp>ContractData</stp>
        <stp>EU6Z7</stp>
        <stp>LastTradeorSettle</stp>
        <stp/>
        <stp>T</stp>
        <tr r="AC58" s="1"/>
        <tr r="AD58" s="1"/>
      </tp>
      <tp>
        <v>6109</v>
        <stp/>
        <stp>ContractData</stp>
        <stp>ENQZ7</stp>
        <stp>LastTradeorSettle</stp>
        <stp/>
        <stp>T</stp>
        <tr r="AD50" s="1"/>
        <tr r="AC50" s="1"/>
      </tp>
      <tp>
        <v>1.3293000000000001</v>
        <stp/>
        <stp>ContractData</stp>
        <stp>BP6Z7</stp>
        <stp>LastTradeorSettle</stp>
        <stp/>
        <stp>T</stp>
        <tr r="AC59" s="1"/>
        <tr r="AD59" s="1"/>
      </tp>
      <tp>
        <v>17.350000000000001</v>
        <stp/>
        <stp>ContractData</stp>
        <stp>SIEZ7</stp>
        <stp>LastTradeorSettle</stp>
        <stp/>
        <stp>T</stp>
        <tr r="AD54" s="1"/>
        <tr r="AC54" s="1"/>
      </tp>
      <tp>
        <v>1305.5</v>
        <stp/>
        <stp>StudyData</stp>
        <stp>Close(GCE) when (LocalMonth(GCE)=10 And LocalDay(GCE)=16 And LocalHour(GCE)=12 And LocalMinute(GCE)=5)</stp>
        <stp>Bar</stp>
        <stp/>
        <stp>Close</stp>
        <stp>A5C</stp>
        <stp>0</stp>
        <stp>all</stp>
        <stp/>
        <stp/>
        <stp>True</stp>
        <stp/>
        <stp>EndOfBar</stp>
        <tr r="X62" s="2"/>
      </tp>
      <tp>
        <v>1305.5</v>
        <stp/>
        <stp>StudyData</stp>
        <stp>Close(GCE) when (LocalMonth(GCE)=10 And LocalDay(GCE)=16 And LocalHour(GCE)=12 And LocalMinute(GCE)=0)</stp>
        <stp>Bar</stp>
        <stp/>
        <stp>Close</stp>
        <stp>A5C</stp>
        <stp>0</stp>
        <stp>all</stp>
        <stp/>
        <stp/>
        <stp>True</stp>
        <stp/>
        <stp>EndOfBar</stp>
        <tr r="X61" s="2"/>
      </tp>
      <tp>
        <v>1.3291999999999999</v>
        <stp/>
        <stp>StudyData</stp>
        <stp>Close(BP6) when (LocalMonth(BP6)=10 And LocalDay(BP6)=16 And LocalHour(BP6)=8 And LocalMinute(BP6)=0)</stp>
        <stp>Bar</stp>
        <stp/>
        <stp>Close</stp>
        <stp>A5C</stp>
        <stp>0</stp>
        <stp>all</stp>
        <stp/>
        <stp/>
        <stp>True</stp>
        <stp/>
        <stp>EndOfBar</stp>
        <tr r="AG13" s="2"/>
      </tp>
      <tp>
        <v>1.3299000000000001</v>
        <stp/>
        <stp>StudyData</stp>
        <stp>Close(BP6) when (LocalMonth(BP6)=10 And LocalDay(BP6)=16 And LocalHour(BP6)=8 And LocalMinute(BP6)=5)</stp>
        <stp>Bar</stp>
        <stp/>
        <stp>Close</stp>
        <stp>A5C</stp>
        <stp>0</stp>
        <stp>all</stp>
        <stp/>
        <stp/>
        <stp>True</stp>
        <stp/>
        <stp>EndOfBar</stp>
        <tr r="AG14" s="2"/>
      </tp>
    </main>
    <main first="cqg.rtd">
      <tp t="s">
        <v>768: Bars Message -&gt; undefined time interval 'Symbols' : FG on Bar,EPZ7</v>
        <stp/>
        <stp>StudyData</stp>
        <stp>EPZ7</stp>
        <stp>FG</stp>
        <stp/>
        <stp>Close</stp>
        <stp>Symbols</stp>
        <stp>-1</stp>
        <stp/>
        <stp/>
        <stp/>
        <stp/>
        <stp>T</stp>
        <tr r="AF34" s="1"/>
        <tr r="AF34" s="1"/>
      </tp>
    </main>
    <main first="cqg.rtd">
      <tp t="s">
        <v/>
        <stp/>
        <stp>StudyData</stp>
        <stp>Close(TYA) when (LocalMonth(TYA)=10 And LocalDay(TYA)=16 And LocalHour(TYA)=14 And LocalMinute(TYA)=0)</stp>
        <stp>Bar</stp>
        <stp/>
        <stp>Close</stp>
        <stp>A5C</stp>
        <stp>0</stp>
        <stp>all</stp>
        <stp/>
        <stp/>
        <stp>True</stp>
        <stp/>
        <stp>EndOfBar</stp>
        <tr r="AJ85" s="2"/>
      </tp>
      <tp t="s">
        <v/>
        <stp/>
        <stp>StudyData</stp>
        <stp>Close(TYA) when (LocalMonth(TYA)=10 And LocalDay(TYA)=16 And LocalHour(TYA)=14 And LocalMinute(TYA)=5)</stp>
        <stp>Bar</stp>
        <stp/>
        <stp>Close</stp>
        <stp>A5C</stp>
        <stp>0</stp>
        <stp>all</stp>
        <stp/>
        <stp/>
        <stp>True</stp>
        <stp/>
        <stp>EndOfBar</stp>
        <tr r="AJ86" s="2"/>
      </tp>
      <tp>
        <v>6105</v>
        <stp/>
        <stp>StudyData</stp>
        <stp>Close(ENQ) when (LocalMonth(ENQ)=10 And LocalDay(ENQ)=16 And LocalHour(ENQ)=12 And LocalMinute(ENQ)=0)</stp>
        <stp>Bar</stp>
        <stp/>
        <stp>Close</stp>
        <stp>A5C</stp>
        <stp>0</stp>
        <stp>all</stp>
        <stp/>
        <stp/>
        <stp>True</stp>
        <stp/>
        <stp>EndOfBar</stp>
        <tr r="O61" s="2"/>
      </tp>
      <tp>
        <v>6104.25</v>
        <stp/>
        <stp>StudyData</stp>
        <stp>Close(ENQ) when (LocalMonth(ENQ)=10 And LocalDay(ENQ)=16 And LocalHour(ENQ)=12 And LocalMinute(ENQ)=5)</stp>
        <stp>Bar</stp>
        <stp/>
        <stp>Close</stp>
        <stp>A5C</stp>
        <stp>0</stp>
        <stp>all</stp>
        <stp/>
        <stp/>
        <stp>True</stp>
        <stp/>
        <stp>EndOfBar</stp>
        <tr r="O62" s="2"/>
      </tp>
      <tp>
        <v>1.3305</v>
        <stp/>
        <stp>StudyData</stp>
        <stp>Close(BP6) when (LocalMonth(BP6)=10 And LocalDay(BP6)=16 And LocalHour(BP6)=9 And LocalMinute(BP6)=0)</stp>
        <stp>Bar</stp>
        <stp/>
        <stp>Close</stp>
        <stp>A5C</stp>
        <stp>0</stp>
        <stp>all</stp>
        <stp/>
        <stp/>
        <stp>True</stp>
        <stp/>
        <stp>EndOfBar</stp>
        <tr r="AG25" s="2"/>
      </tp>
      <tp>
        <v>1.3301000000000001</v>
        <stp/>
        <stp>StudyData</stp>
        <stp>Close(BP6) when (LocalMonth(BP6)=10 And LocalDay(BP6)=16 And LocalHour(BP6)=9 And LocalMinute(BP6)=5)</stp>
        <stp>Bar</stp>
        <stp/>
        <stp>Close</stp>
        <stp>A5C</stp>
        <stp>0</stp>
        <stp>all</stp>
        <stp/>
        <stp/>
        <stp>True</stp>
        <stp/>
        <stp>EndOfBar</stp>
        <tr r="AG26" s="2"/>
      </tp>
    </main>
    <main first="cqg.rtd">
      <tp>
        <v>22866</v>
        <stp/>
        <stp>StudyData</stp>
        <stp>YM</stp>
        <stp>FG</stp>
        <stp/>
        <stp>Close</stp>
        <stp>15</stp>
        <stp>-2</stp>
        <stp/>
        <stp/>
        <stp/>
        <stp/>
        <stp>T</stp>
        <tr r="AD7" s="1"/>
      </tp>
      <tp>
        <v>1.18455</v>
        <stp/>
        <stp>StudyData</stp>
        <stp>EU6Z7</stp>
        <stp>FG</stp>
        <stp/>
        <stp>Close</stp>
        <stp>D</stp>
        <stp/>
        <stp/>
        <stp/>
        <stp/>
        <stp/>
        <stp>T</stp>
        <tr r="AB43" s="1"/>
      </tp>
      <tp t="s">
        <v/>
        <stp/>
        <stp>StudyData</stp>
        <stp>Close(TYA) when (LocalMonth(TYA)=10 And LocalDay(TYA)=16 And LocalHour(TYA)=15 And LocalMinute(TYA)=0)</stp>
        <stp>Bar</stp>
        <stp/>
        <stp>Close</stp>
        <stp>A5C</stp>
        <stp>0</stp>
        <stp>all</stp>
        <stp/>
        <stp/>
        <stp>True</stp>
        <stp/>
        <stp>EndOfBar</stp>
        <tr r="AJ97" s="2"/>
      </tp>
      <tp t="s">
        <v/>
        <stp/>
        <stp>StudyData</stp>
        <stp>Close(TYA) when (LocalMonth(TYA)=10 And LocalDay(TYA)=16 And LocalHour(TYA)=15 And LocalMinute(TYA)=5)</stp>
        <stp>Bar</stp>
        <stp/>
        <stp>Close</stp>
        <stp>A5C</stp>
        <stp>0</stp>
        <stp>all</stp>
        <stp/>
        <stp/>
        <stp>True</stp>
        <stp/>
        <stp>EndOfBar</stp>
        <tr r="AJ98" s="2"/>
      </tp>
      <tp t="s">
        <v/>
        <stp/>
        <stp>StudyData</stp>
        <stp>Close(ENQ) when (LocalMonth(ENQ)=10 And LocalDay(ENQ)=16 And LocalHour(ENQ)=13 And LocalMinute(ENQ)=0)</stp>
        <stp>Bar</stp>
        <stp/>
        <stp>Close</stp>
        <stp>A5C</stp>
        <stp>0</stp>
        <stp>all</stp>
        <stp/>
        <stp/>
        <stp>True</stp>
        <stp/>
        <stp>EndOfBar</stp>
        <tr r="O73" s="2"/>
      </tp>
      <tp t="s">
        <v/>
        <stp/>
        <stp>StudyData</stp>
        <stp>Close(ENQ) when (LocalMonth(ENQ)=10 And LocalDay(ENQ)=16 And LocalHour(ENQ)=13 And LocalMinute(ENQ)=5)</stp>
        <stp>Bar</stp>
        <stp/>
        <stp>Close</stp>
        <stp>A5C</stp>
        <stp>0</stp>
        <stp>all</stp>
        <stp/>
        <stp/>
        <stp>True</stp>
        <stp/>
        <stp>EndOfBar</stp>
        <tr r="O74" s="2"/>
      </tp>
      <tp>
        <v>1.1847000000000001</v>
        <stp/>
        <stp>StudyData</stp>
        <stp>Close(EU6) when (LocalMonth(EU6)=10 And LocalDay(EU6)=16 And LocalHour(EU6)=8 And LocalMinute(EU6)=5)</stp>
        <stp>Bar</stp>
        <stp/>
        <stp>Close</stp>
        <stp>A5C</stp>
        <stp>0</stp>
        <stp>all</stp>
        <stp/>
        <stp/>
        <stp>True</stp>
        <stp/>
        <stp>EndOfBar</stp>
        <tr r="AD14" s="2"/>
      </tp>
      <tp>
        <v>1.18475</v>
        <stp/>
        <stp>StudyData</stp>
        <stp>Close(EU6) when (LocalMonth(EU6)=10 And LocalDay(EU6)=16 And LocalHour(EU6)=8 And LocalMinute(EU6)=0)</stp>
        <stp>Bar</stp>
        <stp/>
        <stp>Close</stp>
        <stp>A5C</stp>
        <stp>0</stp>
        <stp>all</stp>
        <stp/>
        <stp/>
        <stp>True</stp>
        <stp/>
        <stp>EndOfBar</stp>
        <tr r="AD13" s="2"/>
      </tp>
      <tp>
        <v>22878</v>
        <stp/>
        <stp>StudyData</stp>
        <stp>YM</stp>
        <stp>FG</stp>
        <stp/>
        <stp>Close</stp>
        <stp>15</stp>
        <stp>-1</stp>
        <stp/>
        <stp/>
        <stp/>
        <stp/>
        <stp>T</stp>
        <tr r="I19" s="1"/>
        <tr r="I19" s="1"/>
        <tr r="AC7" s="1"/>
      </tp>
      <tp>
        <v>2550.75</v>
        <stp/>
        <stp>ContractData</stp>
        <stp>EPZ7</stp>
        <stp>Low</stp>
        <stp/>
        <stp>T</stp>
        <tr r="AC49" s="1"/>
      </tp>
      <tp t="s">
        <v/>
        <stp/>
        <stp>StudyData</stp>
        <stp>Close(CLE) when (LocalMonth(CLE)=10 And LocalDay(CLE)=16 And LocalHour(CLE)=14 And LocalMinute(CLE)=0)</stp>
        <stp>Bar</stp>
        <stp/>
        <stp>Close</stp>
        <stp>A5C</stp>
        <stp>0</stp>
        <stp>all</stp>
        <stp/>
        <stp/>
        <stp>True</stp>
        <stp/>
        <stp>EndOfBar</stp>
        <tr r="AA85" s="2"/>
      </tp>
      <tp t="s">
        <v/>
        <stp/>
        <stp>StudyData</stp>
        <stp>Close(CLE) when (LocalMonth(CLE)=10 And LocalDay(CLE)=16 And LocalHour(CLE)=14 And LocalMinute(CLE)=5)</stp>
        <stp>Bar</stp>
        <stp/>
        <stp>Close</stp>
        <stp>A5C</stp>
        <stp>0</stp>
        <stp>all</stp>
        <stp/>
        <stp/>
        <stp>True</stp>
        <stp/>
        <stp>EndOfBar</stp>
        <tr r="AA86" s="2"/>
      </tp>
      <tp>
        <v>6111</v>
        <stp/>
        <stp>StudyData</stp>
        <stp>Close(ENQ) when (LocalMonth(ENQ)=10 And LocalDay(ENQ)=16 And LocalHour(ENQ)=10 And LocalMinute(ENQ)=0)</stp>
        <stp>Bar</stp>
        <stp/>
        <stp>Close</stp>
        <stp>A5C</stp>
        <stp>0</stp>
        <stp>all</stp>
        <stp/>
        <stp/>
        <stp>True</stp>
        <stp/>
        <stp>EndOfBar</stp>
        <tr r="O37" s="2"/>
      </tp>
      <tp>
        <v>6108.5</v>
        <stp/>
        <stp>StudyData</stp>
        <stp>Close(ENQ) when (LocalMonth(ENQ)=10 And LocalDay(ENQ)=16 And LocalHour(ENQ)=10 And LocalMinute(ENQ)=5)</stp>
        <stp>Bar</stp>
        <stp/>
        <stp>Close</stp>
        <stp>A5C</stp>
        <stp>0</stp>
        <stp>all</stp>
        <stp/>
        <stp/>
        <stp>True</stp>
        <stp/>
        <stp>EndOfBar</stp>
        <tr r="O38" s="2"/>
      </tp>
      <tp t="s">
        <v>10yr US Treasury Notes (Globex), Dec 17</v>
        <stp/>
        <stp>ContractData</stp>
        <stp>TYA</stp>
        <stp>LongDescription</stp>
        <tr r="I13" s="1"/>
      </tp>
      <tp>
        <v>1.1837</v>
        <stp/>
        <stp>StudyData</stp>
        <stp>Close(EU6) when (LocalMonth(EU6)=10 And LocalDay(EU6)=16 And LocalHour(EU6)=9 And LocalMinute(EU6)=5)</stp>
        <stp>Bar</stp>
        <stp/>
        <stp>Close</stp>
        <stp>A5C</stp>
        <stp>0</stp>
        <stp>all</stp>
        <stp/>
        <stp/>
        <stp>True</stp>
        <stp/>
        <stp>EndOfBar</stp>
        <tr r="AD26" s="2"/>
      </tp>
      <tp>
        <v>1.1840999999999999</v>
        <stp/>
        <stp>StudyData</stp>
        <stp>Close(EU6) when (LocalMonth(EU6)=10 And LocalDay(EU6)=16 And LocalHour(EU6)=9 And LocalMinute(EU6)=0)</stp>
        <stp>Bar</stp>
        <stp/>
        <stp>Close</stp>
        <stp>A5C</stp>
        <stp>0</stp>
        <stp>all</stp>
        <stp/>
        <stp/>
        <stp>True</stp>
        <stp/>
        <stp>EndOfBar</stp>
        <tr r="AD25" s="2"/>
      </tp>
    </main>
    <main first="cqg.rtd">
      <tp t="s">
        <v/>
        <stp/>
        <stp>StudyData</stp>
        <stp>Close(CLE) when (LocalMonth(CLE)=10 And LocalDay(CLE)=16 And LocalHour(CLE)=15 And LocalMinute(CLE)=0)</stp>
        <stp>Bar</stp>
        <stp/>
        <stp>Close</stp>
        <stp>A5C</stp>
        <stp>0</stp>
        <stp>all</stp>
        <stp/>
        <stp/>
        <stp>True</stp>
        <stp/>
        <stp>EndOfBar</stp>
        <tr r="AA97" s="2"/>
      </tp>
      <tp t="s">
        <v/>
        <stp/>
        <stp>StudyData</stp>
        <stp>Close(CLE) when (LocalMonth(CLE)=10 And LocalDay(CLE)=16 And LocalHour(CLE)=15 And LocalMinute(CLE)=5)</stp>
        <stp>Bar</stp>
        <stp/>
        <stp>Close</stp>
        <stp>A5C</stp>
        <stp>0</stp>
        <stp>all</stp>
        <stp/>
        <stp/>
        <stp>True</stp>
        <stp/>
        <stp>EndOfBar</stp>
        <tr r="AA98" s="2"/>
      </tp>
      <tp>
        <v>6110</v>
        <stp/>
        <stp>StudyData</stp>
        <stp>Close(ENQ) when (LocalMonth(ENQ)=10 And LocalDay(ENQ)=16 And LocalHour(ENQ)=11 And LocalMinute(ENQ)=0)</stp>
        <stp>Bar</stp>
        <stp/>
        <stp>Close</stp>
        <stp>A5C</stp>
        <stp>0</stp>
        <stp>all</stp>
        <stp/>
        <stp/>
        <stp>True</stp>
        <stp/>
        <stp>EndOfBar</stp>
        <tr r="O49" s="2"/>
      </tp>
      <tp>
        <v>6108.5</v>
        <stp/>
        <stp>StudyData</stp>
        <stp>Close(ENQ) when (LocalMonth(ENQ)=10 And LocalDay(ENQ)=16 And LocalHour(ENQ)=11 And LocalMinute(ENQ)=5)</stp>
        <stp>Bar</stp>
        <stp/>
        <stp>Close</stp>
        <stp>A5C</stp>
        <stp>0</stp>
        <stp>all</stp>
        <stp/>
        <stp/>
        <stp>True</stp>
        <stp/>
        <stp>EndOfBar</stp>
        <tr r="O50" s="2"/>
      </tp>
      <tp>
        <v>918541</v>
        <stp/>
        <stp>ContractData</stp>
        <stp>EP</stp>
        <stp>Y_CVol</stp>
        <tr r="D13" s="1"/>
        <tr r="AL13" s="1"/>
      </tp>
      <tp>
        <v>514104</v>
        <stp/>
        <stp>ContractData</stp>
        <stp>EP</stp>
        <stp>T_CVol</stp>
        <tr r="D13" s="1"/>
        <tr r="AK13" s="1"/>
      </tp>
      <tp>
        <v>125185</v>
        <stp/>
        <stp>StudyData</stp>
        <stp>Close(TYA) when (LocalMonth(TYA)=10 And LocalDay(TYA)=16 And LocalHour(TYA)=10 And LocalMinute(TYA)=0)</stp>
        <stp>Bar</stp>
        <stp/>
        <stp>Close</stp>
        <stp>A5C</stp>
        <stp>0</stp>
        <stp>all</stp>
        <stp/>
        <stp/>
        <stp>True</stp>
        <stp/>
        <stp>EndOfBar</stp>
        <tr r="AJ37" s="2"/>
      </tp>
      <tp>
        <v>125180</v>
        <stp/>
        <stp>StudyData</stp>
        <stp>Close(TYA) when (LocalMonth(TYA)=10 And LocalDay(TYA)=16 And LocalHour(TYA)=10 And LocalMinute(TYA)=5)</stp>
        <stp>Bar</stp>
        <stp/>
        <stp>Close</stp>
        <stp>A5C</stp>
        <stp>0</stp>
        <stp>all</stp>
        <stp/>
        <stp/>
        <stp>True</stp>
        <stp/>
        <stp>EndOfBar</stp>
        <tr r="AJ38" s="2"/>
      </tp>
      <tp>
        <v>51.93</v>
        <stp/>
        <stp>StudyData</stp>
        <stp>Close(CLE) when (LocalMonth(CLE)=10 And LocalDay(CLE)=16 And LocalHour(CLE)=12 And LocalMinute(CLE)=0)</stp>
        <stp>Bar</stp>
        <stp/>
        <stp>Close</stp>
        <stp>A5C</stp>
        <stp>0</stp>
        <stp>all</stp>
        <stp/>
        <stp/>
        <stp>True</stp>
        <stp/>
        <stp>EndOfBar</stp>
        <tr r="AA61" s="2"/>
      </tp>
      <tp>
        <v>51.91</v>
        <stp/>
        <stp>StudyData</stp>
        <stp>Close(CLE) when (LocalMonth(CLE)=10 And LocalDay(CLE)=16 And LocalHour(CLE)=12 And LocalMinute(CLE)=5)</stp>
        <stp>Bar</stp>
        <stp/>
        <stp>Close</stp>
        <stp>A5C</stp>
        <stp>0</stp>
        <stp>all</stp>
        <stp/>
        <stp/>
        <stp>True</stp>
        <stp/>
        <stp>EndOfBar</stp>
        <tr r="AA62" s="2"/>
      </tp>
      <tp>
        <v>1.5</v>
        <stp/>
        <stp>ContractData</stp>
        <stp>EP</stp>
        <stp>NetChange</stp>
        <stp/>
        <stp>T</stp>
        <tr r="F12" s="1"/>
        <tr r="AH10" s="1"/>
      </tp>
      <tp>
        <v>125195</v>
        <stp/>
        <stp>StudyData</stp>
        <stp>Close(TYA) when (LocalMonth(TYA)=10 And LocalDay(TYA)=16 And LocalHour(TYA)=11 And LocalMinute(TYA)=0)</stp>
        <stp>Bar</stp>
        <stp/>
        <stp>Close</stp>
        <stp>A5C</stp>
        <stp>0</stp>
        <stp>all</stp>
        <stp/>
        <stp/>
        <stp>True</stp>
        <stp/>
        <stp>EndOfBar</stp>
        <tr r="AJ49" s="2"/>
      </tp>
      <tp>
        <v>125195</v>
        <stp/>
        <stp>StudyData</stp>
        <stp>Close(TYA) when (LocalMonth(TYA)=10 And LocalDay(TYA)=16 And LocalHour(TYA)=11 And LocalMinute(TYA)=5)</stp>
        <stp>Bar</stp>
        <stp/>
        <stp>Close</stp>
        <stp>A5C</stp>
        <stp>0</stp>
        <stp>all</stp>
        <stp/>
        <stp/>
        <stp>True</stp>
        <stp/>
        <stp>EndOfBar</stp>
        <tr r="AJ50" s="2"/>
      </tp>
      <tp t="s">
        <v/>
        <stp/>
        <stp>StudyData</stp>
        <stp>Close(CLE) when (LocalMonth(CLE)=10 And LocalDay(CLE)=16 And LocalHour(CLE)=13 And LocalMinute(CLE)=0)</stp>
        <stp>Bar</stp>
        <stp/>
        <stp>Close</stp>
        <stp>A5C</stp>
        <stp>0</stp>
        <stp>all</stp>
        <stp/>
        <stp/>
        <stp>True</stp>
        <stp/>
        <stp>EndOfBar</stp>
        <tr r="AA73" s="2"/>
      </tp>
      <tp t="s">
        <v/>
        <stp/>
        <stp>StudyData</stp>
        <stp>Close(CLE) when (LocalMonth(CLE)=10 And LocalDay(CLE)=16 And LocalHour(CLE)=13 And LocalMinute(CLE)=5)</stp>
        <stp>Bar</stp>
        <stp/>
        <stp>Close</stp>
        <stp>A5C</stp>
        <stp>0</stp>
        <stp>all</stp>
        <stp/>
        <stp/>
        <stp>True</stp>
        <stp/>
        <stp>EndOfBar</stp>
        <tr r="AA74" s="2"/>
      </tp>
      <tp>
        <v>2554</v>
        <stp/>
        <stp>ContractData</stp>
        <stp>EPZ7</stp>
        <stp>LastTradeorSettle</stp>
        <stp/>
        <stp>T</stp>
        <tr r="AC49" s="1"/>
        <tr r="AD49" s="1"/>
      </tp>
      <tp>
        <v>22880</v>
        <stp/>
        <stp>ContractData</stp>
        <stp>YMZ7</stp>
        <stp>LastTradeorSettle</stp>
        <stp/>
        <stp>T</stp>
        <tr r="AC51" s="1"/>
        <tr r="AD51" s="1"/>
      </tp>
      <tp>
        <v>125190</v>
        <stp/>
        <stp>StudyData</stp>
        <stp>Close(TYA) when (LocalMonth(TYA)=10 And LocalDay(TYA)=16 And LocalHour(TYA)=12 And LocalMinute(TYA)=0)</stp>
        <stp>Bar</stp>
        <stp/>
        <stp>Close</stp>
        <stp>A5C</stp>
        <stp>0</stp>
        <stp>all</stp>
        <stp/>
        <stp/>
        <stp>True</stp>
        <stp/>
        <stp>EndOfBar</stp>
        <tr r="AJ61" s="2"/>
      </tp>
      <tp>
        <v>125195</v>
        <stp/>
        <stp>StudyData</stp>
        <stp>Close(TYA) when (LocalMonth(TYA)=10 And LocalDay(TYA)=16 And LocalHour(TYA)=12 And LocalMinute(TYA)=5)</stp>
        <stp>Bar</stp>
        <stp/>
        <stp>Close</stp>
        <stp>A5C</stp>
        <stp>0</stp>
        <stp>all</stp>
        <stp/>
        <stp/>
        <stp>True</stp>
        <stp/>
        <stp>EndOfBar</stp>
        <tr r="AJ62" s="2"/>
      </tp>
      <tp>
        <v>51.82</v>
        <stp/>
        <stp>StudyData</stp>
        <stp>Close(CLE) when (LocalMonth(CLE)=10 And LocalDay(CLE)=16 And LocalHour(CLE)=10 And LocalMinute(CLE)=0)</stp>
        <stp>Bar</stp>
        <stp/>
        <stp>Close</stp>
        <stp>A5C</stp>
        <stp>0</stp>
        <stp>all</stp>
        <stp/>
        <stp/>
        <stp>True</stp>
        <stp/>
        <stp>EndOfBar</stp>
        <tr r="AA37" s="2"/>
      </tp>
      <tp>
        <v>51.86</v>
        <stp/>
        <stp>StudyData</stp>
        <stp>Close(CLE) when (LocalMonth(CLE)=10 And LocalDay(CLE)=16 And LocalHour(CLE)=10 And LocalMinute(CLE)=5)</stp>
        <stp>Bar</stp>
        <stp/>
        <stp>Close</stp>
        <stp>A5C</stp>
        <stp>0</stp>
        <stp>all</stp>
        <stp/>
        <stp/>
        <stp>True</stp>
        <stp/>
        <stp>EndOfBar</stp>
        <tr r="AA38" s="2"/>
      </tp>
      <tp t="s">
        <v/>
        <stp/>
        <stp>StudyData</stp>
        <stp>Close(ENQ) when (LocalMonth(ENQ)=10 And LocalDay(ENQ)=16 And LocalHour(ENQ)=14 And LocalMinute(ENQ)=0)</stp>
        <stp>Bar</stp>
        <stp/>
        <stp>Close</stp>
        <stp>A5C</stp>
        <stp>0</stp>
        <stp>all</stp>
        <stp/>
        <stp/>
        <stp>True</stp>
        <stp/>
        <stp>EndOfBar</stp>
        <tr r="O85" s="2"/>
      </tp>
      <tp t="s">
        <v/>
        <stp/>
        <stp>StudyData</stp>
        <stp>Close(ENQ) when (LocalMonth(ENQ)=10 And LocalDay(ENQ)=16 And LocalHour(ENQ)=14 And LocalMinute(ENQ)=5)</stp>
        <stp>Bar</stp>
        <stp/>
        <stp>Close</stp>
        <stp>A5C</stp>
        <stp>0</stp>
        <stp>all</stp>
        <stp/>
        <stp/>
        <stp>True</stp>
        <stp/>
        <stp>EndOfBar</stp>
        <tr r="O86" s="2"/>
      </tp>
      <tp>
        <v>0.46944444444444444</v>
        <stp/>
        <stp>ContractData</stp>
        <stp>EP</stp>
        <stp>LowTime</stp>
        <stp/>
        <stp>T</stp>
        <tr r="E9" s="1"/>
      </tp>
      <tp t="s">
        <v/>
        <stp/>
        <stp>StudyData</stp>
        <stp>Close(TYA) when (LocalMonth(TYA)=10 And LocalDay(TYA)=16 And LocalHour(TYA)=13 And LocalMinute(TYA)=0)</stp>
        <stp>Bar</stp>
        <stp/>
        <stp>Close</stp>
        <stp>A5C</stp>
        <stp>0</stp>
        <stp>all</stp>
        <stp/>
        <stp/>
        <stp>True</stp>
        <stp/>
        <stp>EndOfBar</stp>
        <tr r="AJ73" s="2"/>
      </tp>
      <tp t="s">
        <v/>
        <stp/>
        <stp>StudyData</stp>
        <stp>Close(TYA) when (LocalMonth(TYA)=10 And LocalDay(TYA)=16 And LocalHour(TYA)=13 And LocalMinute(TYA)=5)</stp>
        <stp>Bar</stp>
        <stp/>
        <stp>Close</stp>
        <stp>A5C</stp>
        <stp>0</stp>
        <stp>all</stp>
        <stp/>
        <stp/>
        <stp>True</stp>
        <stp/>
        <stp>EndOfBar</stp>
        <tr r="AJ74" s="2"/>
      </tp>
      <tp>
        <v>51.74</v>
        <stp/>
        <stp>StudyData</stp>
        <stp>Close(CLE) when (LocalMonth(CLE)=10 And LocalDay(CLE)=16 And LocalHour(CLE)=11 And LocalMinute(CLE)=0)</stp>
        <stp>Bar</stp>
        <stp/>
        <stp>Close</stp>
        <stp>A5C</stp>
        <stp>0</stp>
        <stp>all</stp>
        <stp/>
        <stp/>
        <stp>True</stp>
        <stp/>
        <stp>EndOfBar</stp>
        <tr r="AA49" s="2"/>
      </tp>
      <tp>
        <v>51.75</v>
        <stp/>
        <stp>StudyData</stp>
        <stp>Close(CLE) when (LocalMonth(CLE)=10 And LocalDay(CLE)=16 And LocalHour(CLE)=11 And LocalMinute(CLE)=5)</stp>
        <stp>Bar</stp>
        <stp/>
        <stp>Close</stp>
        <stp>A5C</stp>
        <stp>0</stp>
        <stp>all</stp>
        <stp/>
        <stp/>
        <stp>True</stp>
        <stp/>
        <stp>EndOfBar</stp>
        <tr r="AA50" s="2"/>
      </tp>
      <tp t="s">
        <v/>
        <stp/>
        <stp>StudyData</stp>
        <stp>Close(ENQ) when (LocalMonth(ENQ)=10 And LocalDay(ENQ)=16 And LocalHour(ENQ)=15 And LocalMinute(ENQ)=0)</stp>
        <stp>Bar</stp>
        <stp/>
        <stp>Close</stp>
        <stp>A5C</stp>
        <stp>0</stp>
        <stp>all</stp>
        <stp/>
        <stp/>
        <stp>True</stp>
        <stp/>
        <stp>EndOfBar</stp>
        <tr r="O97" s="2"/>
      </tp>
      <tp t="s">
        <v/>
        <stp/>
        <stp>StudyData</stp>
        <stp>Close(ENQ) when (LocalMonth(ENQ)=10 And LocalDay(ENQ)=16 And LocalHour(ENQ)=15 And LocalMinute(ENQ)=5)</stp>
        <stp>Bar</stp>
        <stp/>
        <stp>Close</stp>
        <stp>A5C</stp>
        <stp>0</stp>
        <stp>all</stp>
        <stp/>
        <stp/>
        <stp>True</stp>
        <stp/>
        <stp>EndOfBar</stp>
        <tr r="O98" s="2"/>
      </tp>
      <tp t="s">
        <v/>
        <stp/>
        <stp>StudyData</stp>
        <stp>Close(BP6) when (LocalMonth(BP6)=10 And LocalDay(BP6)=16 And LocalHour(BP6)=13 And LocalMinute(BP6)=0)</stp>
        <stp>Bar</stp>
        <stp/>
        <stp>Close</stp>
        <stp>A5C</stp>
        <stp>0</stp>
        <stp>all</stp>
        <stp/>
        <stp/>
        <stp>True</stp>
        <stp/>
        <stp>EndOfBar</stp>
        <tr r="AG73" s="2"/>
      </tp>
      <tp t="s">
        <v/>
        <stp/>
        <stp>StudyData</stp>
        <stp>Close(BP6) when (LocalMonth(BP6)=10 And LocalDay(BP6)=16 And LocalHour(BP6)=13 And LocalMinute(BP6)=5)</stp>
        <stp>Bar</stp>
        <stp/>
        <stp>Close</stp>
        <stp>A5C</stp>
        <stp>0</stp>
        <stp>all</stp>
        <stp/>
        <stp/>
        <stp>True</stp>
        <stp/>
        <stp>EndOfBar</stp>
        <tr r="AG74" s="2"/>
      </tp>
      <tp>
        <v>1.1846000000000001</v>
        <stp/>
        <stp>StudyData</stp>
        <stp>Close(EU6) when (LocalMonth(EU6)=10 And LocalDay(EU6)=16 And LocalHour(EU6)=11 And LocalMinute(EU6)=5)</stp>
        <stp>Bar</stp>
        <stp/>
        <stp>Close</stp>
        <stp>A5C</stp>
        <stp>0</stp>
        <stp>all</stp>
        <stp/>
        <stp/>
        <stp>True</stp>
        <stp/>
        <stp>EndOfBar</stp>
        <tr r="AD50" s="2"/>
      </tp>
      <tp>
        <v>1.1848000000000001</v>
        <stp/>
        <stp>StudyData</stp>
        <stp>Close(EU6) when (LocalMonth(EU6)=10 And LocalDay(EU6)=16 And LocalHour(EU6)=11 And LocalMinute(EU6)=0)</stp>
        <stp>Bar</stp>
        <stp/>
        <stp>Close</stp>
        <stp>A5C</stp>
        <stp>0</stp>
        <stp>all</stp>
        <stp/>
        <stp/>
        <stp>True</stp>
        <stp/>
        <stp>EndOfBar</stp>
        <tr r="AD49" s="2"/>
      </tp>
    </main>
    <main first="cqg.rtd">
      <tp>
        <v>1.3289</v>
        <stp/>
        <stp>StudyData</stp>
        <stp>Close(BP6) when (LocalMonth(BP6)=10 And LocalDay(BP6)=16 And LocalHour(BP6)=7 And LocalMinute(BP6)=40)</stp>
        <stp>Bar</stp>
        <stp/>
        <stp>Close</stp>
        <stp>A5C</stp>
        <stp>0</stp>
        <stp>all</stp>
        <stp/>
        <stp/>
        <stp>True</stp>
        <stp/>
        <stp>EndOfBar</stp>
        <tr r="AG9" s="2"/>
      </tp>
      <tp>
        <v>1.3286</v>
        <stp/>
        <stp>StudyData</stp>
        <stp>Close(BP6) when (LocalMonth(BP6)=10 And LocalDay(BP6)=16 And LocalHour(BP6)=7 And LocalMinute(BP6)=45)</stp>
        <stp>Bar</stp>
        <stp/>
        <stp>Close</stp>
        <stp>A5C</stp>
        <stp>0</stp>
        <stp>all</stp>
        <stp/>
        <stp/>
        <stp>True</stp>
        <stp/>
        <stp>EndOfBar</stp>
        <tr r="AG10" s="2"/>
      </tp>
      <tp>
        <v>1.331</v>
        <stp/>
        <stp>StudyData</stp>
        <stp>Close(BP6) when (LocalMonth(BP6)=10 And LocalDay(BP6)=16 And LocalHour(BP6)=8 And LocalMinute(BP6)=45)</stp>
        <stp>Bar</stp>
        <stp/>
        <stp>Close</stp>
        <stp>A5C</stp>
        <stp>0</stp>
        <stp>all</stp>
        <stp/>
        <stp/>
        <stp>True</stp>
        <stp/>
        <stp>EndOfBar</stp>
        <tr r="AG22" s="2"/>
      </tp>
      <tp>
        <v>1.331</v>
        <stp/>
        <stp>StudyData</stp>
        <stp>Close(BP6) when (LocalMonth(BP6)=10 And LocalDay(BP6)=16 And LocalHour(BP6)=9 And LocalMinute(BP6)=45)</stp>
        <stp>Bar</stp>
        <stp/>
        <stp>Close</stp>
        <stp>A5C</stp>
        <stp>0</stp>
        <stp>all</stp>
        <stp/>
        <stp/>
        <stp>True</stp>
        <stp/>
        <stp>EndOfBar</stp>
        <tr r="AG34" s="2"/>
      </tp>
      <tp>
        <v>1.3304</v>
        <stp/>
        <stp>StudyData</stp>
        <stp>Close(BP6) when (LocalMonth(BP6)=10 And LocalDay(BP6)=16 And LocalHour(BP6)=9 And LocalMinute(BP6)=40)</stp>
        <stp>Bar</stp>
        <stp/>
        <stp>Close</stp>
        <stp>A5C</stp>
        <stp>0</stp>
        <stp>all</stp>
        <stp/>
        <stp/>
        <stp>True</stp>
        <stp/>
        <stp>EndOfBar</stp>
        <tr r="AG33" s="2"/>
      </tp>
      <tp>
        <v>1.3310999999999999</v>
        <stp/>
        <stp>StudyData</stp>
        <stp>Close(BP6) when (LocalMonth(BP6)=10 And LocalDay(BP6)=16 And LocalHour(BP6)=8 And LocalMinute(BP6)=40)</stp>
        <stp>Bar</stp>
        <stp/>
        <stp>Close</stp>
        <stp>A5C</stp>
        <stp>0</stp>
        <stp>all</stp>
        <stp/>
        <stp/>
        <stp>True</stp>
        <stp/>
        <stp>EndOfBar</stp>
        <tr r="AG21" s="2"/>
      </tp>
      <tp>
        <v>1.3287</v>
        <stp/>
        <stp>StudyData</stp>
        <stp>Close(BP6) when (LocalMonth(BP6)=10 And LocalDay(BP6)=16 And LocalHour(BP6)=7 And LocalMinute(BP6)=50)</stp>
        <stp>Bar</stp>
        <stp/>
        <stp>Close</stp>
        <stp>A5C</stp>
        <stp>0</stp>
        <stp>all</stp>
        <stp/>
        <stp/>
        <stp>True</stp>
        <stp/>
        <stp>EndOfBar</stp>
        <tr r="AG11" s="2"/>
      </tp>
      <tp>
        <v>1.3287</v>
        <stp/>
        <stp>StudyData</stp>
        <stp>Close(BP6) when (LocalMonth(BP6)=10 And LocalDay(BP6)=16 And LocalHour(BP6)=7 And LocalMinute(BP6)=55)</stp>
        <stp>Bar</stp>
        <stp/>
        <stp>Close</stp>
        <stp>A5C</stp>
        <stp>0</stp>
        <stp>all</stp>
        <stp/>
        <stp/>
        <stp>True</stp>
        <stp/>
        <stp>EndOfBar</stp>
        <tr r="AG12" s="2"/>
      </tp>
      <tp>
        <v>1.3303</v>
        <stp/>
        <stp>StudyData</stp>
        <stp>Close(BP6) when (LocalMonth(BP6)=10 And LocalDay(BP6)=16 And LocalHour(BP6)=8 And LocalMinute(BP6)=55)</stp>
        <stp>Bar</stp>
        <stp/>
        <stp>Close</stp>
        <stp>A5C</stp>
        <stp>0</stp>
        <stp>all</stp>
        <stp/>
        <stp/>
        <stp>True</stp>
        <stp/>
        <stp>EndOfBar</stp>
        <tr r="AG24" s="2"/>
      </tp>
      <tp>
        <v>1.3305</v>
        <stp/>
        <stp>StudyData</stp>
        <stp>Close(BP6) when (LocalMonth(BP6)=10 And LocalDay(BP6)=16 And LocalHour(BP6)=9 And LocalMinute(BP6)=55)</stp>
        <stp>Bar</stp>
        <stp/>
        <stp>Close</stp>
        <stp>A5C</stp>
        <stp>0</stp>
        <stp>all</stp>
        <stp/>
        <stp/>
        <stp>True</stp>
        <stp/>
        <stp>EndOfBar</stp>
        <tr r="AG36" s="2"/>
      </tp>
      <tp>
        <v>1.3302</v>
        <stp/>
        <stp>StudyData</stp>
        <stp>Close(BP6) when (LocalMonth(BP6)=10 And LocalDay(BP6)=16 And LocalHour(BP6)=9 And LocalMinute(BP6)=50)</stp>
        <stp>Bar</stp>
        <stp/>
        <stp>Close</stp>
        <stp>A5C</stp>
        <stp>0</stp>
        <stp>all</stp>
        <stp/>
        <stp/>
        <stp>True</stp>
        <stp/>
        <stp>EndOfBar</stp>
        <tr r="AG35" s="2"/>
      </tp>
      <tp>
        <v>1.3309</v>
        <stp/>
        <stp>StudyData</stp>
        <stp>Close(BP6) when (LocalMonth(BP6)=10 And LocalDay(BP6)=16 And LocalHour(BP6)=8 And LocalMinute(BP6)=50)</stp>
        <stp>Bar</stp>
        <stp/>
        <stp>Close</stp>
        <stp>A5C</stp>
        <stp>0</stp>
        <stp>all</stp>
        <stp/>
        <stp/>
        <stp>True</stp>
        <stp/>
        <stp>EndOfBar</stp>
        <tr r="AG23" s="2"/>
      </tp>
      <tp>
        <v>1.3318000000000001</v>
        <stp/>
        <stp>StudyData</stp>
        <stp>Close(BP6) when (LocalMonth(BP6)=10 And LocalDay(BP6)=16 And LocalHour(BP6)=7 And LocalMinute(BP6)=20)</stp>
        <stp>Bar</stp>
        <stp/>
        <stp>Close</stp>
        <stp>A5C</stp>
        <stp>0</stp>
        <stp>all</stp>
        <stp/>
        <stp/>
        <stp>True</stp>
        <stp/>
        <stp>EndOfBar</stp>
        <tr r="AG5" s="2"/>
      </tp>
      <tp>
        <v>1.3319000000000001</v>
        <stp/>
        <stp>StudyData</stp>
        <stp>Close(BP6) when (LocalMonth(BP6)=10 And LocalDay(BP6)=16 And LocalHour(BP6)=7 And LocalMinute(BP6)=25)</stp>
        <stp>Bar</stp>
        <stp/>
        <stp>Close</stp>
        <stp>A5C</stp>
        <stp>0</stp>
        <stp>all</stp>
        <stp/>
        <stp/>
        <stp>True</stp>
        <stp/>
        <stp>EndOfBar</stp>
        <tr r="AG6" s="2"/>
      </tp>
      <tp>
        <v>1.3294999999999999</v>
        <stp/>
        <stp>StudyData</stp>
        <stp>Close(BP6) when (LocalMonth(BP6)=10 And LocalDay(BP6)=16 And LocalHour(BP6)=8 And LocalMinute(BP6)=25)</stp>
        <stp>Bar</stp>
        <stp/>
        <stp>Close</stp>
        <stp>A5C</stp>
        <stp>0</stp>
        <stp>all</stp>
        <stp/>
        <stp/>
        <stp>True</stp>
        <stp/>
        <stp>EndOfBar</stp>
        <tr r="AG18" s="2"/>
      </tp>
      <tp>
        <v>1.3303</v>
        <stp/>
        <stp>StudyData</stp>
        <stp>Close(BP6) when (LocalMonth(BP6)=10 And LocalDay(BP6)=16 And LocalHour(BP6)=9 And LocalMinute(BP6)=25)</stp>
        <stp>Bar</stp>
        <stp/>
        <stp>Close</stp>
        <stp>A5C</stp>
        <stp>0</stp>
        <stp>all</stp>
        <stp/>
        <stp/>
        <stp>True</stp>
        <stp/>
        <stp>EndOfBar</stp>
        <tr r="AG30" s="2"/>
      </tp>
      <tp>
        <v>1.3298000000000001</v>
        <stp/>
        <stp>StudyData</stp>
        <stp>Close(BP6) when (LocalMonth(BP6)=10 And LocalDay(BP6)=16 And LocalHour(BP6)=9 And LocalMinute(BP6)=20)</stp>
        <stp>Bar</stp>
        <stp/>
        <stp>Close</stp>
        <stp>A5C</stp>
        <stp>0</stp>
        <stp>all</stp>
        <stp/>
        <stp/>
        <stp>True</stp>
        <stp/>
        <stp>EndOfBar</stp>
        <tr r="AG29" s="2"/>
      </tp>
      <tp>
        <v>1.3297000000000001</v>
        <stp/>
        <stp>StudyData</stp>
        <stp>Close(BP6) when (LocalMonth(BP6)=10 And LocalDay(BP6)=16 And LocalHour(BP6)=8 And LocalMinute(BP6)=20)</stp>
        <stp>Bar</stp>
        <stp/>
        <stp>Close</stp>
        <stp>A5C</stp>
        <stp>0</stp>
        <stp>all</stp>
        <stp/>
        <stp/>
        <stp>True</stp>
        <stp/>
        <stp>EndOfBar</stp>
        <tr r="AG17" s="2"/>
      </tp>
      <tp>
        <v>1.3281000000000001</v>
        <stp/>
        <stp>StudyData</stp>
        <stp>Close(BP6) when (LocalMonth(BP6)=10 And LocalDay(BP6)=16 And LocalHour(BP6)=7 And LocalMinute(BP6)=30)</stp>
        <stp>Bar</stp>
        <stp/>
        <stp>Close</stp>
        <stp>A5C</stp>
        <stp>0</stp>
        <stp>all</stp>
        <stp/>
        <stp/>
        <stp>True</stp>
        <stp/>
        <stp>EndOfBar</stp>
        <tr r="AG7" s="2"/>
      </tp>
      <tp>
        <v>1.3289</v>
        <stp/>
        <stp>StudyData</stp>
        <stp>Close(BP6) when (LocalMonth(BP6)=10 And LocalDay(BP6)=16 And LocalHour(BP6)=7 And LocalMinute(BP6)=35)</stp>
        <stp>Bar</stp>
        <stp/>
        <stp>Close</stp>
        <stp>A5C</stp>
        <stp>0</stp>
        <stp>all</stp>
        <stp/>
        <stp/>
        <stp>True</stp>
        <stp/>
        <stp>EndOfBar</stp>
        <tr r="AG8" s="2"/>
      </tp>
      <tp>
        <v>1.3301000000000001</v>
        <stp/>
        <stp>StudyData</stp>
        <stp>Close(BP6) when (LocalMonth(BP6)=10 And LocalDay(BP6)=16 And LocalHour(BP6)=8 And LocalMinute(BP6)=35)</stp>
        <stp>Bar</stp>
        <stp/>
        <stp>Close</stp>
        <stp>A5C</stp>
        <stp>0</stp>
        <stp>all</stp>
        <stp/>
        <stp/>
        <stp>True</stp>
        <stp/>
        <stp>EndOfBar</stp>
        <tr r="AG20" s="2"/>
      </tp>
      <tp>
        <v>1.3301000000000001</v>
        <stp/>
        <stp>StudyData</stp>
        <stp>Close(BP6) when (LocalMonth(BP6)=10 And LocalDay(BP6)=16 And LocalHour(BP6)=9 And LocalMinute(BP6)=35)</stp>
        <stp>Bar</stp>
        <stp/>
        <stp>Close</stp>
        <stp>A5C</stp>
        <stp>0</stp>
        <stp>all</stp>
        <stp/>
        <stp/>
        <stp>True</stp>
        <stp/>
        <stp>EndOfBar</stp>
        <tr r="AG32" s="2"/>
      </tp>
      <tp>
        <v>1.3306</v>
        <stp/>
        <stp>StudyData</stp>
        <stp>Close(BP6) when (LocalMonth(BP6)=10 And LocalDay(BP6)=16 And LocalHour(BP6)=9 And LocalMinute(BP6)=30)</stp>
        <stp>Bar</stp>
        <stp/>
        <stp>Close</stp>
        <stp>A5C</stp>
        <stp>0</stp>
        <stp>all</stp>
        <stp/>
        <stp/>
        <stp>True</stp>
        <stp/>
        <stp>EndOfBar</stp>
        <tr r="AG31" s="2"/>
      </tp>
      <tp>
        <v>1.3297000000000001</v>
        <stp/>
        <stp>StudyData</stp>
        <stp>Close(BP6) when (LocalMonth(BP6)=10 And LocalDay(BP6)=16 And LocalHour(BP6)=8 And LocalMinute(BP6)=30)</stp>
        <stp>Bar</stp>
        <stp/>
        <stp>Close</stp>
        <stp>A5C</stp>
        <stp>0</stp>
        <stp>all</stp>
        <stp/>
        <stp/>
        <stp>True</stp>
        <stp/>
        <stp>EndOfBar</stp>
        <tr r="AG19" s="2"/>
      </tp>
      <tp>
        <v>1.3322000000000001</v>
        <stp/>
        <stp>StudyData</stp>
        <stp>Close(BP6) when (LocalMonth(BP6)=10 And LocalDay(BP6)=16 And LocalHour(BP6)=7 And LocalMinute(BP6)=10)</stp>
        <stp>Bar</stp>
        <stp/>
        <stp>Close</stp>
        <stp>A5C</stp>
        <stp>0</stp>
        <stp>all</stp>
        <stp/>
        <stp/>
        <stp>True</stp>
        <stp/>
        <stp>EndOfBar</stp>
        <tr r="AG3" s="2"/>
      </tp>
      <tp>
        <v>1.3318000000000001</v>
        <stp/>
        <stp>StudyData</stp>
        <stp>Close(BP6) when (LocalMonth(BP6)=10 And LocalDay(BP6)=16 And LocalHour(BP6)=7 And LocalMinute(BP6)=15)</stp>
        <stp>Bar</stp>
        <stp/>
        <stp>Close</stp>
        <stp>A5C</stp>
        <stp>0</stp>
        <stp>all</stp>
        <stp/>
        <stp/>
        <stp>True</stp>
        <stp/>
        <stp>EndOfBar</stp>
        <tr r="AG4" s="2"/>
      </tp>
      <tp>
        <v>1.3295999999999999</v>
        <stp/>
        <stp>StudyData</stp>
        <stp>Close(BP6) when (LocalMonth(BP6)=10 And LocalDay(BP6)=16 And LocalHour(BP6)=8 And LocalMinute(BP6)=15)</stp>
        <stp>Bar</stp>
        <stp/>
        <stp>Close</stp>
        <stp>A5C</stp>
        <stp>0</stp>
        <stp>all</stp>
        <stp/>
        <stp/>
        <stp>True</stp>
        <stp/>
        <stp>EndOfBar</stp>
        <tr r="AG16" s="2"/>
      </tp>
      <tp>
        <v>1.3297000000000001</v>
        <stp/>
        <stp>StudyData</stp>
        <stp>Close(BP6) when (LocalMonth(BP6)=10 And LocalDay(BP6)=16 And LocalHour(BP6)=9 And LocalMinute(BP6)=15)</stp>
        <stp>Bar</stp>
        <stp/>
        <stp>Close</stp>
        <stp>A5C</stp>
        <stp>0</stp>
        <stp>all</stp>
        <stp/>
        <stp/>
        <stp>True</stp>
        <stp/>
        <stp>EndOfBar</stp>
        <tr r="AG28" s="2"/>
      </tp>
      <tp>
        <v>1.3303</v>
        <stp/>
        <stp>StudyData</stp>
        <stp>Close(BP6) when (LocalMonth(BP6)=10 And LocalDay(BP6)=16 And LocalHour(BP6)=9 And LocalMinute(BP6)=10)</stp>
        <stp>Bar</stp>
        <stp/>
        <stp>Close</stp>
        <stp>A5C</stp>
        <stp>0</stp>
        <stp>all</stp>
        <stp/>
        <stp/>
        <stp>True</stp>
        <stp/>
        <stp>EndOfBar</stp>
        <tr r="AG27" s="2"/>
      </tp>
      <tp>
        <v>1.3291999999999999</v>
        <stp/>
        <stp>StudyData</stp>
        <stp>Close(BP6) when (LocalMonth(BP6)=10 And LocalDay(BP6)=16 And LocalHour(BP6)=8 And LocalMinute(BP6)=10)</stp>
        <stp>Bar</stp>
        <stp/>
        <stp>Close</stp>
        <stp>A5C</stp>
        <stp>0</stp>
        <stp>all</stp>
        <stp/>
        <stp/>
        <stp>True</stp>
        <stp/>
        <stp>EndOfBar</stp>
        <tr r="AG15" s="2"/>
      </tp>
      <tp>
        <v>937.3</v>
        <stp/>
        <stp>StudyData</stp>
        <stp>PLEF8</stp>
        <stp>FG</stp>
        <stp/>
        <stp>Close</stp>
        <stp>D</stp>
        <stp/>
        <stp/>
        <stp/>
        <stp/>
        <stp/>
        <stp>T</stp>
        <tr r="AB40" s="1"/>
      </tp>
      <tp>
        <v>51.93</v>
        <stp/>
        <stp>StudyData</stp>
        <stp>CLEX7</stp>
        <stp>FG</stp>
        <stp/>
        <stp>Close</stp>
        <stp>D</stp>
        <stp/>
        <stp/>
        <stp/>
        <stp/>
        <stp/>
        <stp>T</stp>
        <tr r="AB42" s="1"/>
      </tp>
      <tp>
        <v>6117.5</v>
        <stp/>
        <stp>StudyData</stp>
        <stp>Close(ENQ) when (LocalMonth(ENQ)=10 And LocalDay(ENQ)=16 And LocalHour(ENQ)=9 And LocalMinute(ENQ)=0)</stp>
        <stp>Bar</stp>
        <stp/>
        <stp>Close</stp>
        <stp>A5C</stp>
        <stp>0</stp>
        <stp>all</stp>
        <stp/>
        <stp/>
        <stp>True</stp>
        <stp/>
        <stp>EndOfBar</stp>
        <tr r="O25" s="2"/>
      </tp>
      <tp>
        <v>6112</v>
        <stp/>
        <stp>StudyData</stp>
        <stp>Close(ENQ) when (LocalMonth(ENQ)=10 And LocalDay(ENQ)=16 And LocalHour(ENQ)=9 And LocalMinute(ENQ)=5)</stp>
        <stp>Bar</stp>
        <stp/>
        <stp>Close</stp>
        <stp>A5C</stp>
        <stp>0</stp>
        <stp>all</stp>
        <stp/>
        <stp/>
        <stp>True</stp>
        <stp/>
        <stp>EndOfBar</stp>
        <tr r="O26" s="2"/>
      </tp>
      <tp>
        <v>1.3312999999999999</v>
        <stp/>
        <stp>StudyData</stp>
        <stp>Close(BP6) when (LocalMonth(BP6)=10 And LocalDay(BP6)=16 And LocalHour(BP6)=12 And LocalMinute(BP6)=0)</stp>
        <stp>Bar</stp>
        <stp/>
        <stp>Close</stp>
        <stp>A5C</stp>
        <stp>0</stp>
        <stp>all</stp>
        <stp/>
        <stp/>
        <stp>True</stp>
        <stp/>
        <stp>EndOfBar</stp>
        <tr r="AG61" s="2"/>
      </tp>
      <tp>
        <v>1.3307</v>
        <stp/>
        <stp>StudyData</stp>
        <stp>Close(BP6) when (LocalMonth(BP6)=10 And LocalDay(BP6)=16 And LocalHour(BP6)=12 And LocalMinute(BP6)=5)</stp>
        <stp>Bar</stp>
        <stp/>
        <stp>Close</stp>
        <stp>A5C</stp>
        <stp>0</stp>
        <stp>all</stp>
        <stp/>
        <stp/>
        <stp>True</stp>
        <stp/>
        <stp>EndOfBar</stp>
        <tr r="AG62" s="2"/>
      </tp>
      <tp>
        <v>1.1842999999999999</v>
        <stp/>
        <stp>StudyData</stp>
        <stp>Close(EU6) when (LocalMonth(EU6)=10 And LocalDay(EU6)=16 And LocalHour(EU6)=10 And LocalMinute(EU6)=5)</stp>
        <stp>Bar</stp>
        <stp/>
        <stp>Close</stp>
        <stp>A5C</stp>
        <stp>0</stp>
        <stp>all</stp>
        <stp/>
        <stp/>
        <stp>True</stp>
        <stp/>
        <stp>EndOfBar</stp>
        <tr r="AD38" s="2"/>
      </tp>
      <tp>
        <v>1.18415</v>
        <stp/>
        <stp>StudyData</stp>
        <stp>Close(EU6) when (LocalMonth(EU6)=10 And LocalDay(EU6)=16 And LocalHour(EU6)=10 And LocalMinute(EU6)=0)</stp>
        <stp>Bar</stp>
        <stp/>
        <stp>Close</stp>
        <stp>A5C</stp>
        <stp>0</stp>
        <stp>all</stp>
        <stp/>
        <stp/>
        <stp>True</stp>
        <stp/>
        <stp>EndOfBar</stp>
        <tr r="AD37" s="2"/>
      </tp>
    </main>
    <main first="cqg.rtd">
      <tp>
        <v>6099.75</v>
        <stp/>
        <stp>StudyData</stp>
        <stp>ENQ</stp>
        <stp>Bar</stp>
        <stp/>
        <stp>Close</stp>
        <stp>D</stp>
        <stp>-1</stp>
        <stp>primaryOnly</stp>
        <tr r="H3" s="2"/>
      </tp>
      <tp>
        <v>1.1858</v>
        <stp/>
        <stp>StudyData</stp>
        <stp>EU6</stp>
        <stp>Bar</stp>
        <stp/>
        <stp>Close</stp>
        <stp>D</stp>
        <stp>-1</stp>
        <stp>primaryOnly</stp>
        <tr r="H8" s="2"/>
      </tp>
      <tp>
        <v>1307.8</v>
        <stp/>
        <stp>StudyData</stp>
        <stp>Close(GCE) when (LocalMonth(GCE)=10 And LocalDay(GCE)=16 And LocalHour(GCE)=7 And LocalMinute(GCE)=5)</stp>
        <stp>Bar</stp>
        <stp/>
        <stp>Close</stp>
        <stp>A5C</stp>
        <stp>0</stp>
        <stp>all</stp>
        <stp/>
        <stp/>
        <stp>True</stp>
        <stp/>
        <stp>EndOfBar</stp>
        <tr r="X2" s="2"/>
      </tp>
      <tp>
        <v>1307.4000000000001</v>
        <stp/>
        <stp>StudyData</stp>
        <stp>Close(GCE) when (LocalMonth(GCE)=10 And LocalDay(GCE)=16 And LocalHour(GCE)=7 And LocalMinute(GCE)=0)</stp>
        <stp>Bar</stp>
        <stp/>
        <stp>Close</stp>
        <stp>A5C</stp>
        <stp>0</stp>
        <stp>all</stp>
        <stp/>
        <stp/>
        <stp>True</stp>
        <stp/>
        <stp>EndOfBar</stp>
        <tr r="X1" s="2"/>
      </tp>
      <tp>
        <v>6110.5</v>
        <stp/>
        <stp>StudyData</stp>
        <stp>Close(ENQ) when (LocalMonth(ENQ)=10 And LocalDay(ENQ)=16 And LocalHour(ENQ)=8 And LocalMinute(ENQ)=0)</stp>
        <stp>Bar</stp>
        <stp/>
        <stp>Close</stp>
        <stp>A5C</stp>
        <stp>0</stp>
        <stp>all</stp>
        <stp/>
        <stp/>
        <stp>True</stp>
        <stp/>
        <stp>EndOfBar</stp>
        <tr r="O13" s="2"/>
      </tp>
      <tp>
        <v>6111</v>
        <stp/>
        <stp>StudyData</stp>
        <stp>Close(ENQ) when (LocalMonth(ENQ)=10 And LocalDay(ENQ)=16 And LocalHour(ENQ)=8 And LocalMinute(ENQ)=5)</stp>
        <stp>Bar</stp>
        <stp/>
        <stp>Close</stp>
        <stp>A5C</stp>
        <stp>0</stp>
        <stp>all</stp>
        <stp/>
        <stp/>
        <stp>True</stp>
        <stp/>
        <stp>EndOfBar</stp>
        <tr r="O14" s="2"/>
      </tp>
      <tp>
        <v>1.3306</v>
        <stp/>
        <stp>StudyData</stp>
        <stp>Close(BP6) when (LocalMonth(BP6)=10 And LocalDay(BP6)=16 And LocalHour(BP6)=11 And LocalMinute(BP6)=0)</stp>
        <stp>Bar</stp>
        <stp/>
        <stp>Close</stp>
        <stp>A5C</stp>
        <stp>0</stp>
        <stp>all</stp>
        <stp/>
        <stp/>
        <stp>True</stp>
        <stp/>
        <stp>EndOfBar</stp>
        <tr r="AG49" s="2"/>
      </tp>
      <tp>
        <v>1.3308</v>
        <stp/>
        <stp>StudyData</stp>
        <stp>Close(BP6) when (LocalMonth(BP6)=10 And LocalDay(BP6)=16 And LocalHour(BP6)=11 And LocalMinute(BP6)=5)</stp>
        <stp>Bar</stp>
        <stp/>
        <stp>Close</stp>
        <stp>A5C</stp>
        <stp>0</stp>
        <stp>all</stp>
        <stp/>
        <stp/>
        <stp>True</stp>
        <stp/>
        <stp>EndOfBar</stp>
        <tr r="AG50" s="2"/>
      </tp>
      <tp t="s">
        <v/>
        <stp/>
        <stp>StudyData</stp>
        <stp>Close(EU6) when (LocalMonth(EU6)=10 And LocalDay(EU6)=16 And LocalHour(EU6)=13 And LocalMinute(EU6)=5)</stp>
        <stp>Bar</stp>
        <stp/>
        <stp>Close</stp>
        <stp>A5C</stp>
        <stp>0</stp>
        <stp>all</stp>
        <stp/>
        <stp/>
        <stp>True</stp>
        <stp/>
        <stp>EndOfBar</stp>
        <tr r="AD74" s="2"/>
      </tp>
      <tp t="s">
        <v/>
        <stp/>
        <stp>StudyData</stp>
        <stp>Close(EU6) when (LocalMonth(EU6)=10 And LocalDay(EU6)=16 And LocalHour(EU6)=13 And LocalMinute(EU6)=0)</stp>
        <stp>Bar</stp>
        <stp/>
        <stp>Close</stp>
        <stp>A5C</stp>
        <stp>0</stp>
        <stp>all</stp>
        <stp/>
        <stp/>
        <stp>True</stp>
        <stp/>
        <stp>EndOfBar</stp>
        <tr r="AD73" s="2"/>
      </tp>
      <tp>
        <v>1.18415</v>
        <stp/>
        <stp>StudyData</stp>
        <stp>Close(EU6) when (LocalMonth(EU6)=10 And LocalDay(EU6)=16 And LocalHour(EU6)=7 And LocalMinute(EU6)=10)</stp>
        <stp>Bar</stp>
        <stp/>
        <stp>Close</stp>
        <stp>A5C</stp>
        <stp>0</stp>
        <stp>all</stp>
        <stp/>
        <stp/>
        <stp>True</stp>
        <stp/>
        <stp>EndOfBar</stp>
        <tr r="AD3" s="2"/>
      </tp>
      <tp>
        <v>1.1842999999999999</v>
        <stp/>
        <stp>StudyData</stp>
        <stp>Close(EU6) when (LocalMonth(EU6)=10 And LocalDay(EU6)=16 And LocalHour(EU6)=7 And LocalMinute(EU6)=15)</stp>
        <stp>Bar</stp>
        <stp/>
        <stp>Close</stp>
        <stp>A5C</stp>
        <stp>0</stp>
        <stp>all</stp>
        <stp/>
        <stp/>
        <stp>True</stp>
        <stp/>
        <stp>EndOfBar</stp>
        <tr r="AD4" s="2"/>
      </tp>
      <tp>
        <v>1.18465</v>
        <stp/>
        <stp>StudyData</stp>
        <stp>Close(EU6) when (LocalMonth(EU6)=10 And LocalDay(EU6)=16 And LocalHour(EU6)=8 And LocalMinute(EU6)=15)</stp>
        <stp>Bar</stp>
        <stp/>
        <stp>Close</stp>
        <stp>A5C</stp>
        <stp>0</stp>
        <stp>all</stp>
        <stp/>
        <stp/>
        <stp>True</stp>
        <stp/>
        <stp>EndOfBar</stp>
        <tr r="AD16" s="2"/>
      </tp>
      <tp>
        <v>1.1836</v>
        <stp/>
        <stp>StudyData</stp>
        <stp>Close(EU6) when (LocalMonth(EU6)=10 And LocalDay(EU6)=16 And LocalHour(EU6)=9 And LocalMinute(EU6)=15)</stp>
        <stp>Bar</stp>
        <stp/>
        <stp>Close</stp>
        <stp>A5C</stp>
        <stp>0</stp>
        <stp>all</stp>
        <stp/>
        <stp/>
        <stp>True</stp>
        <stp/>
        <stp>EndOfBar</stp>
        <tr r="AD28" s="2"/>
      </tp>
      <tp>
        <v>1.1837500000000001</v>
        <stp/>
        <stp>StudyData</stp>
        <stp>Close(EU6) when (LocalMonth(EU6)=10 And LocalDay(EU6)=16 And LocalHour(EU6)=9 And LocalMinute(EU6)=10)</stp>
        <stp>Bar</stp>
        <stp/>
        <stp>Close</stp>
        <stp>A5C</stp>
        <stp>0</stp>
        <stp>all</stp>
        <stp/>
        <stp/>
        <stp>True</stp>
        <stp/>
        <stp>EndOfBar</stp>
        <tr r="AD27" s="2"/>
      </tp>
      <tp>
        <v>1.1845000000000001</v>
        <stp/>
        <stp>StudyData</stp>
        <stp>Close(EU6) when (LocalMonth(EU6)=10 And LocalDay(EU6)=16 And LocalHour(EU6)=8 And LocalMinute(EU6)=10)</stp>
        <stp>Bar</stp>
        <stp/>
        <stp>Close</stp>
        <stp>A5C</stp>
        <stp>0</stp>
        <stp>all</stp>
        <stp/>
        <stp/>
        <stp>True</stp>
        <stp/>
        <stp>EndOfBar</stp>
        <tr r="AD15" s="2"/>
      </tp>
      <tp>
        <v>1.1841999999999999</v>
        <stp/>
        <stp>StudyData</stp>
        <stp>Close(EU6) when (LocalMonth(EU6)=10 And LocalDay(EU6)=16 And LocalHour(EU6)=7 And LocalMinute(EU6)=30)</stp>
        <stp>Bar</stp>
        <stp/>
        <stp>Close</stp>
        <stp>A5C</stp>
        <stp>0</stp>
        <stp>all</stp>
        <stp/>
        <stp/>
        <stp>True</stp>
        <stp/>
        <stp>EndOfBar</stp>
        <tr r="AD7" s="2"/>
      </tp>
      <tp>
        <v>1.18425</v>
        <stp/>
        <stp>StudyData</stp>
        <stp>Close(EU6) when (LocalMonth(EU6)=10 And LocalDay(EU6)=16 And LocalHour(EU6)=7 And LocalMinute(EU6)=35)</stp>
        <stp>Bar</stp>
        <stp/>
        <stp>Close</stp>
        <stp>A5C</stp>
        <stp>0</stp>
        <stp>all</stp>
        <stp/>
        <stp/>
        <stp>True</stp>
        <stp/>
        <stp>EndOfBar</stp>
        <tr r="AD8" s="2"/>
      </tp>
      <tp>
        <v>1.1842999999999999</v>
        <stp/>
        <stp>StudyData</stp>
        <stp>Close(EU6) when (LocalMonth(EU6)=10 And LocalDay(EU6)=16 And LocalHour(EU6)=8 And LocalMinute(EU6)=35)</stp>
        <stp>Bar</stp>
        <stp/>
        <stp>Close</stp>
        <stp>A5C</stp>
        <stp>0</stp>
        <stp>all</stp>
        <stp/>
        <stp/>
        <stp>True</stp>
        <stp/>
        <stp>EndOfBar</stp>
        <tr r="AD20" s="2"/>
      </tp>
      <tp>
        <v>1.1838500000000001</v>
        <stp/>
        <stp>StudyData</stp>
        <stp>Close(EU6) when (LocalMonth(EU6)=10 And LocalDay(EU6)=16 And LocalHour(EU6)=9 And LocalMinute(EU6)=35)</stp>
        <stp>Bar</stp>
        <stp/>
        <stp>Close</stp>
        <stp>A5C</stp>
        <stp>0</stp>
        <stp>all</stp>
        <stp/>
        <stp/>
        <stp>True</stp>
        <stp/>
        <stp>EndOfBar</stp>
        <tr r="AD32" s="2"/>
      </tp>
      <tp>
        <v>1.1839</v>
        <stp/>
        <stp>StudyData</stp>
        <stp>Close(EU6) when (LocalMonth(EU6)=10 And LocalDay(EU6)=16 And LocalHour(EU6)=9 And LocalMinute(EU6)=30)</stp>
        <stp>Bar</stp>
        <stp/>
        <stp>Close</stp>
        <stp>A5C</stp>
        <stp>0</stp>
        <stp>all</stp>
        <stp/>
        <stp/>
        <stp>True</stp>
        <stp/>
        <stp>EndOfBar</stp>
        <tr r="AD31" s="2"/>
      </tp>
      <tp>
        <v>1.18405</v>
        <stp/>
        <stp>StudyData</stp>
        <stp>Close(EU6) when (LocalMonth(EU6)=10 And LocalDay(EU6)=16 And LocalHour(EU6)=8 And LocalMinute(EU6)=30)</stp>
        <stp>Bar</stp>
        <stp/>
        <stp>Close</stp>
        <stp>A5C</stp>
        <stp>0</stp>
        <stp>all</stp>
        <stp/>
        <stp/>
        <stp>True</stp>
        <stp/>
        <stp>EndOfBar</stp>
        <tr r="AD19" s="2"/>
      </tp>
      <tp>
        <v>1.18445</v>
        <stp/>
        <stp>StudyData</stp>
        <stp>Close(EU6) when (LocalMonth(EU6)=10 And LocalDay(EU6)=16 And LocalHour(EU6)=7 And LocalMinute(EU6)=20)</stp>
        <stp>Bar</stp>
        <stp/>
        <stp>Close</stp>
        <stp>A5C</stp>
        <stp>0</stp>
        <stp>all</stp>
        <stp/>
        <stp/>
        <stp>True</stp>
        <stp/>
        <stp>EndOfBar</stp>
        <tr r="AD5" s="2"/>
      </tp>
      <tp>
        <v>1.18435</v>
        <stp/>
        <stp>StudyData</stp>
        <stp>Close(EU6) when (LocalMonth(EU6)=10 And LocalDay(EU6)=16 And LocalHour(EU6)=7 And LocalMinute(EU6)=25)</stp>
        <stp>Bar</stp>
        <stp/>
        <stp>Close</stp>
        <stp>A5C</stp>
        <stp>0</stp>
        <stp>all</stp>
        <stp/>
        <stp/>
        <stp>True</stp>
        <stp/>
        <stp>EndOfBar</stp>
        <tr r="AD6" s="2"/>
      </tp>
      <tp>
        <v>1.1840999999999999</v>
        <stp/>
        <stp>StudyData</stp>
        <stp>Close(EU6) when (LocalMonth(EU6)=10 And LocalDay(EU6)=16 And LocalHour(EU6)=8 And LocalMinute(EU6)=25)</stp>
        <stp>Bar</stp>
        <stp/>
        <stp>Close</stp>
        <stp>A5C</stp>
        <stp>0</stp>
        <stp>all</stp>
        <stp/>
        <stp/>
        <stp>True</stp>
        <stp/>
        <stp>EndOfBar</stp>
        <tr r="AD18" s="2"/>
      </tp>
      <tp>
        <v>1.1838500000000001</v>
        <stp/>
        <stp>StudyData</stp>
        <stp>Close(EU6) when (LocalMonth(EU6)=10 And LocalDay(EU6)=16 And LocalHour(EU6)=9 And LocalMinute(EU6)=25)</stp>
        <stp>Bar</stp>
        <stp/>
        <stp>Close</stp>
        <stp>A5C</stp>
        <stp>0</stp>
        <stp>all</stp>
        <stp/>
        <stp/>
        <stp>True</stp>
        <stp/>
        <stp>EndOfBar</stp>
        <tr r="AD30" s="2"/>
      </tp>
      <tp>
        <v>1.1837</v>
        <stp/>
        <stp>StudyData</stp>
        <stp>Close(EU6) when (LocalMonth(EU6)=10 And LocalDay(EU6)=16 And LocalHour(EU6)=9 And LocalMinute(EU6)=20)</stp>
        <stp>Bar</stp>
        <stp/>
        <stp>Close</stp>
        <stp>A5C</stp>
        <stp>0</stp>
        <stp>all</stp>
        <stp/>
        <stp/>
        <stp>True</stp>
        <stp/>
        <stp>EndOfBar</stp>
        <tr r="AD29" s="2"/>
      </tp>
      <tp>
        <v>1.1845000000000001</v>
        <stp/>
        <stp>StudyData</stp>
        <stp>Close(EU6) when (LocalMonth(EU6)=10 And LocalDay(EU6)=16 And LocalHour(EU6)=8 And LocalMinute(EU6)=20)</stp>
        <stp>Bar</stp>
        <stp/>
        <stp>Close</stp>
        <stp>A5C</stp>
        <stp>0</stp>
        <stp>all</stp>
        <stp/>
        <stp/>
        <stp>True</stp>
        <stp/>
        <stp>EndOfBar</stp>
        <tr r="AD17" s="2"/>
      </tp>
      <tp>
        <v>1.1842999999999999</v>
        <stp/>
        <stp>StudyData</stp>
        <stp>Close(EU6) when (LocalMonth(EU6)=10 And LocalDay(EU6)=16 And LocalHour(EU6)=7 And LocalMinute(EU6)=50)</stp>
        <stp>Bar</stp>
        <stp/>
        <stp>Close</stp>
        <stp>A5C</stp>
        <stp>0</stp>
        <stp>all</stp>
        <stp/>
        <stp/>
        <stp>True</stp>
        <stp/>
        <stp>EndOfBar</stp>
        <tr r="AD11" s="2"/>
      </tp>
      <tp>
        <v>1.1846000000000001</v>
        <stp/>
        <stp>StudyData</stp>
        <stp>Close(EU6) when (LocalMonth(EU6)=10 And LocalDay(EU6)=16 And LocalHour(EU6)=7 And LocalMinute(EU6)=55)</stp>
        <stp>Bar</stp>
        <stp/>
        <stp>Close</stp>
        <stp>A5C</stp>
        <stp>0</stp>
        <stp>all</stp>
        <stp/>
        <stp/>
        <stp>True</stp>
        <stp/>
        <stp>EndOfBar</stp>
        <tr r="AD12" s="2"/>
      </tp>
      <tp>
        <v>1.18415</v>
        <stp/>
        <stp>StudyData</stp>
        <stp>Close(EU6) when (LocalMonth(EU6)=10 And LocalDay(EU6)=16 And LocalHour(EU6)=8 And LocalMinute(EU6)=55)</stp>
        <stp>Bar</stp>
        <stp/>
        <stp>Close</stp>
        <stp>A5C</stp>
        <stp>0</stp>
        <stp>all</stp>
        <stp/>
        <stp/>
        <stp>True</stp>
        <stp/>
        <stp>EndOfBar</stp>
        <tr r="AD24" s="2"/>
      </tp>
      <tp>
        <v>1.1835500000000001</v>
        <stp/>
        <stp>StudyData</stp>
        <stp>Close(EU6) when (LocalMonth(EU6)=10 And LocalDay(EU6)=16 And LocalHour(EU6)=9 And LocalMinute(EU6)=55)</stp>
        <stp>Bar</stp>
        <stp/>
        <stp>Close</stp>
        <stp>A5C</stp>
        <stp>0</stp>
        <stp>all</stp>
        <stp/>
        <stp/>
        <stp>True</stp>
        <stp/>
        <stp>EndOfBar</stp>
        <tr r="AD36" s="2"/>
      </tp>
      <tp>
        <v>1.1837500000000001</v>
        <stp/>
        <stp>StudyData</stp>
        <stp>Close(EU6) when (LocalMonth(EU6)=10 And LocalDay(EU6)=16 And LocalHour(EU6)=9 And LocalMinute(EU6)=50)</stp>
        <stp>Bar</stp>
        <stp/>
        <stp>Close</stp>
        <stp>A5C</stp>
        <stp>0</stp>
        <stp>all</stp>
        <stp/>
        <stp/>
        <stp>True</stp>
        <stp/>
        <stp>EndOfBar</stp>
        <tr r="AD35" s="2"/>
      </tp>
      <tp>
        <v>1.1845000000000001</v>
        <stp/>
        <stp>StudyData</stp>
        <stp>Close(EU6) when (LocalMonth(EU6)=10 And LocalDay(EU6)=16 And LocalHour(EU6)=8 And LocalMinute(EU6)=50)</stp>
        <stp>Bar</stp>
        <stp/>
        <stp>Close</stp>
        <stp>A5C</stp>
        <stp>0</stp>
        <stp>all</stp>
        <stp/>
        <stp/>
        <stp>True</stp>
        <stp/>
        <stp>EndOfBar</stp>
        <tr r="AD23" s="2"/>
      </tp>
      <tp>
        <v>1.18415</v>
        <stp/>
        <stp>StudyData</stp>
        <stp>Close(EU6) when (LocalMonth(EU6)=10 And LocalDay(EU6)=16 And LocalHour(EU6)=7 And LocalMinute(EU6)=40)</stp>
        <stp>Bar</stp>
        <stp/>
        <stp>Close</stp>
        <stp>A5C</stp>
        <stp>0</stp>
        <stp>all</stp>
        <stp/>
        <stp/>
        <stp>True</stp>
        <stp/>
        <stp>EndOfBar</stp>
        <tr r="AD9" s="2"/>
      </tp>
      <tp>
        <v>1.1837</v>
        <stp/>
        <stp>StudyData</stp>
        <stp>Close(EU6) when (LocalMonth(EU6)=10 And LocalDay(EU6)=16 And LocalHour(EU6)=7 And LocalMinute(EU6)=45)</stp>
        <stp>Bar</stp>
        <stp/>
        <stp>Close</stp>
        <stp>A5C</stp>
        <stp>0</stp>
        <stp>all</stp>
        <stp/>
        <stp/>
        <stp>True</stp>
        <stp/>
        <stp>EndOfBar</stp>
        <tr r="AD10" s="2"/>
      </tp>
      <tp>
        <v>1.18425</v>
        <stp/>
        <stp>StudyData</stp>
        <stp>Close(EU6) when (LocalMonth(EU6)=10 And LocalDay(EU6)=16 And LocalHour(EU6)=8 And LocalMinute(EU6)=45)</stp>
        <stp>Bar</stp>
        <stp/>
        <stp>Close</stp>
        <stp>A5C</stp>
        <stp>0</stp>
        <stp>all</stp>
        <stp/>
        <stp/>
        <stp>True</stp>
        <stp/>
        <stp>EndOfBar</stp>
        <tr r="AD22" s="2"/>
      </tp>
      <tp>
        <v>1.1838</v>
        <stp/>
        <stp>StudyData</stp>
        <stp>Close(EU6) when (LocalMonth(EU6)=10 And LocalDay(EU6)=16 And LocalHour(EU6)=9 And LocalMinute(EU6)=45)</stp>
        <stp>Bar</stp>
        <stp/>
        <stp>Close</stp>
        <stp>A5C</stp>
        <stp>0</stp>
        <stp>all</stp>
        <stp/>
        <stp/>
        <stp>True</stp>
        <stp/>
        <stp>EndOfBar</stp>
        <tr r="AD34" s="2"/>
      </tp>
      <tp>
        <v>1.1837</v>
        <stp/>
        <stp>StudyData</stp>
        <stp>Close(EU6) when (LocalMonth(EU6)=10 And LocalDay(EU6)=16 And LocalHour(EU6)=9 And LocalMinute(EU6)=40)</stp>
        <stp>Bar</stp>
        <stp/>
        <stp>Close</stp>
        <stp>A5C</stp>
        <stp>0</stp>
        <stp>all</stp>
        <stp/>
        <stp/>
        <stp>True</stp>
        <stp/>
        <stp>EndOfBar</stp>
        <tr r="AD33" s="2"/>
      </tp>
      <tp>
        <v>1.18425</v>
        <stp/>
        <stp>StudyData</stp>
        <stp>Close(EU6) when (LocalMonth(EU6)=10 And LocalDay(EU6)=16 And LocalHour(EU6)=8 And LocalMinute(EU6)=40)</stp>
        <stp>Bar</stp>
        <stp/>
        <stp>Close</stp>
        <stp>A5C</stp>
        <stp>0</stp>
        <stp>all</stp>
        <stp/>
        <stp/>
        <stp>True</stp>
        <stp/>
        <stp>EndOfBar</stp>
        <tr r="AD21" s="2"/>
      </tp>
      <tp>
        <v>6109</v>
        <stp/>
        <stp>StudyData</stp>
        <stp>ENQZ7</stp>
        <stp>FG</stp>
        <stp/>
        <stp>Close</stp>
        <stp>D</stp>
        <stp/>
        <stp/>
        <stp/>
        <stp/>
        <stp/>
        <stp>T</stp>
        <tr r="AB35" s="1"/>
      </tp>
      <tp>
        <v>1.3305</v>
        <stp/>
        <stp>StudyData</stp>
        <stp>Close(BP6) when (LocalMonth(BP6)=10 And LocalDay(BP6)=16 And LocalHour(BP6)=10 And LocalMinute(BP6)=0)</stp>
        <stp>Bar</stp>
        <stp/>
        <stp>Close</stp>
        <stp>A5C</stp>
        <stp>0</stp>
        <stp>all</stp>
        <stp/>
        <stp/>
        <stp>True</stp>
        <stp/>
        <stp>EndOfBar</stp>
        <tr r="AG37" s="2"/>
      </tp>
      <tp>
        <v>1.3304</v>
        <stp/>
        <stp>StudyData</stp>
        <stp>Close(BP6) when (LocalMonth(BP6)=10 And LocalDay(BP6)=16 And LocalHour(BP6)=10 And LocalMinute(BP6)=5)</stp>
        <stp>Bar</stp>
        <stp/>
        <stp>Close</stp>
        <stp>A5C</stp>
        <stp>0</stp>
        <stp>all</stp>
        <stp/>
        <stp/>
        <stp>True</stp>
        <stp/>
        <stp>EndOfBar</stp>
        <tr r="AG38" s="2"/>
      </tp>
      <tp>
        <v>1.1848000000000001</v>
        <stp/>
        <stp>StudyData</stp>
        <stp>Close(EU6) when (LocalMonth(EU6)=10 And LocalDay(EU6)=16 And LocalHour(EU6)=12 And LocalMinute(EU6)=5)</stp>
        <stp>Bar</stp>
        <stp/>
        <stp>Close</stp>
        <stp>A5C</stp>
        <stp>0</stp>
        <stp>all</stp>
        <stp/>
        <stp/>
        <stp>True</stp>
        <stp/>
        <stp>EndOfBar</stp>
        <tr r="AD62" s="2"/>
      </tp>
      <tp>
        <v>1.1849000000000001</v>
        <stp/>
        <stp>StudyData</stp>
        <stp>Close(EU6) when (LocalMonth(EU6)=10 And LocalDay(EU6)=16 And LocalHour(EU6)=12 And LocalMinute(EU6)=0)</stp>
        <stp>Bar</stp>
        <stp/>
        <stp>Close</stp>
        <stp>A5C</stp>
        <stp>0</stp>
        <stp>all</stp>
        <stp/>
        <stp/>
        <stp>True</stp>
        <stp/>
        <stp>EndOfBar</stp>
        <tr r="AD61" s="2"/>
      </tp>
    </main>
    <main first="cqg.rtd">
      <tp>
        <v>0.2986111111111111</v>
        <stp/>
        <stp>ContractData</stp>
        <stp>CLE</stp>
        <stp>HIghTime</stp>
        <stp/>
        <stp>T</stp>
        <tr r="D35" s="1"/>
      </tp>
    </main>
    <main first="cqg.rtd">
      <tp>
        <v>1304.5999999999999</v>
        <stp/>
        <stp>StudyData</stp>
        <stp>GCE</stp>
        <stp>Bar</stp>
        <stp/>
        <stp>Close</stp>
        <stp>D</stp>
        <stp>-1</stp>
        <stp>primaryOnly</stp>
        <tr r="H6" s="2"/>
      </tp>
      <tp t="s">
        <v/>
        <stp/>
        <stp>StudyData</stp>
        <stp>Close(EU6) when (LocalMonth(EU6)=10 And LocalDay(EU6)=16 And LocalHour(EU6)=15 And LocalMinute(EU6)=5)</stp>
        <stp>Bar</stp>
        <stp/>
        <stp>Close</stp>
        <stp>A5C</stp>
        <stp>0</stp>
        <stp>all</stp>
        <stp/>
        <stp/>
        <stp>True</stp>
        <stp/>
        <stp>EndOfBar</stp>
        <tr r="AD98" s="2"/>
      </tp>
      <tp t="s">
        <v/>
        <stp/>
        <stp>StudyData</stp>
        <stp>Close(EU6) when (LocalMonth(EU6)=10 And LocalDay(EU6)=16 And LocalHour(EU6)=15 And LocalMinute(EU6)=0)</stp>
        <stp>Bar</stp>
        <stp/>
        <stp>Close</stp>
        <stp>A5C</stp>
        <stp>0</stp>
        <stp>all</stp>
        <stp/>
        <stp/>
        <stp>True</stp>
        <stp/>
        <stp>EndOfBar</stp>
        <tr r="AD97" s="2"/>
      </tp>
      <tp>
        <v>2552.75</v>
        <stp/>
        <stp>StudyData</stp>
        <stp>EP</stp>
        <stp>FG</stp>
        <stp/>
        <stp>Close</stp>
        <stp>15</stp>
        <stp>-2</stp>
        <stp/>
        <stp/>
        <stp/>
        <stp/>
        <stp>T</stp>
        <tr r="AD5" s="1"/>
      </tp>
      <tp t="s">
        <v>768: Bars Message -&gt; undefined time interval 'Symbols' : FG on Bar,YMZ7</v>
        <stp/>
        <stp>StudyData</stp>
        <stp>YMZ7</stp>
        <stp>FG</stp>
        <stp/>
        <stp>Close</stp>
        <stp>Symbols</stp>
        <stp>-1</stp>
        <stp/>
        <stp/>
        <stp/>
        <stp/>
        <stp>T</stp>
        <tr r="AF36" s="1"/>
        <tr r="AF36" s="1"/>
      </tp>
      <tp>
        <v>1.3309</v>
        <stp/>
        <stp>StudyData</stp>
        <stp>Close(BP6) when (LocalMonth(BP6)=10 And LocalDay(BP6)=16 And LocalHour(BP6)=11 And LocalMinute(BP6)=55)</stp>
        <stp>Bar</stp>
        <stp/>
        <stp>Close</stp>
        <stp>A5C</stp>
        <stp>0</stp>
        <stp>all</stp>
        <stp/>
        <stp/>
        <stp>True</stp>
        <stp/>
        <stp>EndOfBar</stp>
        <tr r="AG60" s="2"/>
      </tp>
      <tp t="s">
        <v/>
        <stp/>
        <stp>StudyData</stp>
        <stp>Close(BP6) when (LocalMonth(BP6)=10 And LocalDay(BP6)=16 And LocalHour(BP6)=14 And LocalMinute(BP6)=50)</stp>
        <stp>Bar</stp>
        <stp/>
        <stp>Close</stp>
        <stp>A5C</stp>
        <stp>0</stp>
        <stp>all</stp>
        <stp/>
        <stp/>
        <stp>True</stp>
        <stp/>
        <stp>EndOfBar</stp>
        <tr r="AG95" s="2"/>
      </tp>
      <tp>
        <v>1.3309</v>
        <stp/>
        <stp>StudyData</stp>
        <stp>Close(BP6) when (LocalMonth(BP6)=10 And LocalDay(BP6)=16 And LocalHour(BP6)=10 And LocalMinute(BP6)=55)</stp>
        <stp>Bar</stp>
        <stp/>
        <stp>Close</stp>
        <stp>A5C</stp>
        <stp>0</stp>
        <stp>all</stp>
        <stp/>
        <stp/>
        <stp>True</stp>
        <stp/>
        <stp>EndOfBar</stp>
        <tr r="AG48" s="2"/>
      </tp>
      <tp t="s">
        <v/>
        <stp/>
        <stp>StudyData</stp>
        <stp>Close(BP6) when (LocalMonth(BP6)=10 And LocalDay(BP6)=16 And LocalHour(BP6)=13 And LocalMinute(BP6)=55)</stp>
        <stp>Bar</stp>
        <stp/>
        <stp>Close</stp>
        <stp>A5C</stp>
        <stp>0</stp>
        <stp>all</stp>
        <stp/>
        <stp/>
        <stp>True</stp>
        <stp/>
        <stp>EndOfBar</stp>
        <tr r="AG84" s="2"/>
      </tp>
      <tp t="s">
        <v/>
        <stp/>
        <stp>StudyData</stp>
        <stp>Close(BP6) when (LocalMonth(BP6)=10 And LocalDay(BP6)=16 And LocalHour(BP6)=12 And LocalMinute(BP6)=55)</stp>
        <stp>Bar</stp>
        <stp/>
        <stp>Close</stp>
        <stp>A5C</stp>
        <stp>0</stp>
        <stp>all</stp>
        <stp/>
        <stp/>
        <stp>True</stp>
        <stp/>
        <stp>EndOfBar</stp>
        <tr r="AG72" s="2"/>
      </tp>
      <tp>
        <v>1.3308</v>
        <stp/>
        <stp>StudyData</stp>
        <stp>Close(BP6) when (LocalMonth(BP6)=10 And LocalDay(BP6)=16 And LocalHour(BP6)=10 And LocalMinute(BP6)=50)</stp>
        <stp>Bar</stp>
        <stp/>
        <stp>Close</stp>
        <stp>A5C</stp>
        <stp>0</stp>
        <stp>all</stp>
        <stp/>
        <stp/>
        <stp>True</stp>
        <stp/>
        <stp>EndOfBar</stp>
        <tr r="AG47" s="2"/>
      </tp>
      <tp>
        <v>1.3309</v>
        <stp/>
        <stp>StudyData</stp>
        <stp>Close(BP6) when (LocalMonth(BP6)=10 And LocalDay(BP6)=16 And LocalHour(BP6)=11 And LocalMinute(BP6)=50)</stp>
        <stp>Bar</stp>
        <stp/>
        <stp>Close</stp>
        <stp>A5C</stp>
        <stp>0</stp>
        <stp>all</stp>
        <stp/>
        <stp/>
        <stp>True</stp>
        <stp/>
        <stp>EndOfBar</stp>
        <tr r="AG59" s="2"/>
      </tp>
      <tp t="s">
        <v/>
        <stp/>
        <stp>StudyData</stp>
        <stp>Close(BP6) when (LocalMonth(BP6)=10 And LocalDay(BP6)=16 And LocalHour(BP6)=14 And LocalMinute(BP6)=55)</stp>
        <stp>Bar</stp>
        <stp/>
        <stp>Close</stp>
        <stp>A5C</stp>
        <stp>0</stp>
        <stp>all</stp>
        <stp/>
        <stp/>
        <stp>True</stp>
        <stp/>
        <stp>EndOfBar</stp>
        <tr r="AG96" s="2"/>
      </tp>
      <tp t="s">
        <v/>
        <stp/>
        <stp>StudyData</stp>
        <stp>Close(BP6) when (LocalMonth(BP6)=10 And LocalDay(BP6)=16 And LocalHour(BP6)=12 And LocalMinute(BP6)=50)</stp>
        <stp>Bar</stp>
        <stp/>
        <stp>Close</stp>
        <stp>A5C</stp>
        <stp>0</stp>
        <stp>all</stp>
        <stp/>
        <stp/>
        <stp>True</stp>
        <stp/>
        <stp>EndOfBar</stp>
        <tr r="AG71" s="2"/>
      </tp>
      <tp t="s">
        <v/>
        <stp/>
        <stp>StudyData</stp>
        <stp>Close(BP6) when (LocalMonth(BP6)=10 And LocalDay(BP6)=16 And LocalHour(BP6)=13 And LocalMinute(BP6)=50)</stp>
        <stp>Bar</stp>
        <stp/>
        <stp>Close</stp>
        <stp>A5C</stp>
        <stp>0</stp>
        <stp>all</stp>
        <stp/>
        <stp/>
        <stp>True</stp>
        <stp/>
        <stp>EndOfBar</stp>
        <tr r="AG83" s="2"/>
      </tp>
      <tp>
        <v>1.3309</v>
        <stp/>
        <stp>StudyData</stp>
        <stp>Close(BP6) when (LocalMonth(BP6)=10 And LocalDay(BP6)=16 And LocalHour(BP6)=11 And LocalMinute(BP6)=45)</stp>
        <stp>Bar</stp>
        <stp/>
        <stp>Close</stp>
        <stp>A5C</stp>
        <stp>0</stp>
        <stp>all</stp>
        <stp/>
        <stp/>
        <stp>True</stp>
        <stp/>
        <stp>EndOfBar</stp>
        <tr r="AG58" s="2"/>
      </tp>
      <tp t="s">
        <v/>
        <stp/>
        <stp>StudyData</stp>
        <stp>Close(BP6) when (LocalMonth(BP6)=10 And LocalDay(BP6)=16 And LocalHour(BP6)=14 And LocalMinute(BP6)=40)</stp>
        <stp>Bar</stp>
        <stp/>
        <stp>Close</stp>
        <stp>A5C</stp>
        <stp>0</stp>
        <stp>all</stp>
        <stp/>
        <stp/>
        <stp>True</stp>
        <stp/>
        <stp>EndOfBar</stp>
        <tr r="AG93" s="2"/>
      </tp>
      <tp>
        <v>1.3308</v>
        <stp/>
        <stp>StudyData</stp>
        <stp>Close(BP6) when (LocalMonth(BP6)=10 And LocalDay(BP6)=16 And LocalHour(BP6)=10 And LocalMinute(BP6)=45)</stp>
        <stp>Bar</stp>
        <stp/>
        <stp>Close</stp>
        <stp>A5C</stp>
        <stp>0</stp>
        <stp>all</stp>
        <stp/>
        <stp/>
        <stp>True</stp>
        <stp/>
        <stp>EndOfBar</stp>
        <tr r="AG46" s="2"/>
      </tp>
      <tp t="s">
        <v/>
        <stp/>
        <stp>StudyData</stp>
        <stp>Close(BP6) when (LocalMonth(BP6)=10 And LocalDay(BP6)=16 And LocalHour(BP6)=13 And LocalMinute(BP6)=45)</stp>
        <stp>Bar</stp>
        <stp/>
        <stp>Close</stp>
        <stp>A5C</stp>
        <stp>0</stp>
        <stp>all</stp>
        <stp/>
        <stp/>
        <stp>True</stp>
        <stp/>
        <stp>EndOfBar</stp>
        <tr r="AG82" s="2"/>
      </tp>
      <tp t="s">
        <v/>
        <stp/>
        <stp>StudyData</stp>
        <stp>Close(BP6) when (LocalMonth(BP6)=10 And LocalDay(BP6)=16 And LocalHour(BP6)=12 And LocalMinute(BP6)=45)</stp>
        <stp>Bar</stp>
        <stp/>
        <stp>Close</stp>
        <stp>A5C</stp>
        <stp>0</stp>
        <stp>all</stp>
        <stp/>
        <stp/>
        <stp>True</stp>
        <stp/>
        <stp>EndOfBar</stp>
        <tr r="AG70" s="2"/>
      </tp>
      <tp>
        <v>1.3308</v>
        <stp/>
        <stp>StudyData</stp>
        <stp>Close(BP6) when (LocalMonth(BP6)=10 And LocalDay(BP6)=16 And LocalHour(BP6)=10 And LocalMinute(BP6)=40)</stp>
        <stp>Bar</stp>
        <stp/>
        <stp>Close</stp>
        <stp>A5C</stp>
        <stp>0</stp>
        <stp>all</stp>
        <stp/>
        <stp/>
        <stp>True</stp>
        <stp/>
        <stp>EndOfBar</stp>
        <tr r="AG45" s="2"/>
      </tp>
      <tp>
        <v>1.3308</v>
        <stp/>
        <stp>StudyData</stp>
        <stp>Close(BP6) when (LocalMonth(BP6)=10 And LocalDay(BP6)=16 And LocalHour(BP6)=11 And LocalMinute(BP6)=40)</stp>
        <stp>Bar</stp>
        <stp/>
        <stp>Close</stp>
        <stp>A5C</stp>
        <stp>0</stp>
        <stp>all</stp>
        <stp/>
        <stp/>
        <stp>True</stp>
        <stp/>
        <stp>EndOfBar</stp>
        <tr r="AG57" s="2"/>
      </tp>
      <tp t="s">
        <v/>
        <stp/>
        <stp>StudyData</stp>
        <stp>Close(BP6) when (LocalMonth(BP6)=10 And LocalDay(BP6)=16 And LocalHour(BP6)=14 And LocalMinute(BP6)=45)</stp>
        <stp>Bar</stp>
        <stp/>
        <stp>Close</stp>
        <stp>A5C</stp>
        <stp>0</stp>
        <stp>all</stp>
        <stp/>
        <stp/>
        <stp>True</stp>
        <stp/>
        <stp>EndOfBar</stp>
        <tr r="AG94" s="2"/>
      </tp>
      <tp t="s">
        <v/>
        <stp/>
        <stp>StudyData</stp>
        <stp>Close(BP6) when (LocalMonth(BP6)=10 And LocalDay(BP6)=16 And LocalHour(BP6)=12 And LocalMinute(BP6)=40)</stp>
        <stp>Bar</stp>
        <stp/>
        <stp>Close</stp>
        <stp>A5C</stp>
        <stp>0</stp>
        <stp>all</stp>
        <stp/>
        <stp/>
        <stp>True</stp>
        <stp/>
        <stp>EndOfBar</stp>
        <tr r="AG69" s="2"/>
      </tp>
      <tp t="s">
        <v/>
        <stp/>
        <stp>StudyData</stp>
        <stp>Close(BP6) when (LocalMonth(BP6)=10 And LocalDay(BP6)=16 And LocalHour(BP6)=13 And LocalMinute(BP6)=40)</stp>
        <stp>Bar</stp>
        <stp/>
        <stp>Close</stp>
        <stp>A5C</stp>
        <stp>0</stp>
        <stp>all</stp>
        <stp/>
        <stp/>
        <stp>True</stp>
        <stp/>
        <stp>EndOfBar</stp>
        <tr r="AG81" s="2"/>
      </tp>
      <tp>
        <v>1.3307</v>
        <stp/>
        <stp>StudyData</stp>
        <stp>Close(BP6) when (LocalMonth(BP6)=10 And LocalDay(BP6)=16 And LocalHour(BP6)=11 And LocalMinute(BP6)=15)</stp>
        <stp>Bar</stp>
        <stp/>
        <stp>Close</stp>
        <stp>A5C</stp>
        <stp>0</stp>
        <stp>all</stp>
        <stp/>
        <stp/>
        <stp>True</stp>
        <stp/>
        <stp>EndOfBar</stp>
        <tr r="AG52" s="2"/>
      </tp>
      <tp t="s">
        <v/>
        <stp/>
        <stp>StudyData</stp>
        <stp>Close(BP6) when (LocalMonth(BP6)=10 And LocalDay(BP6)=16 And LocalHour(BP6)=14 And LocalMinute(BP6)=10)</stp>
        <stp>Bar</stp>
        <stp/>
        <stp>Close</stp>
        <stp>A5C</stp>
        <stp>0</stp>
        <stp>all</stp>
        <stp/>
        <stp/>
        <stp>True</stp>
        <stp/>
        <stp>EndOfBar</stp>
        <tr r="AG87" s="2"/>
      </tp>
      <tp>
        <v>1.3303</v>
        <stp/>
        <stp>StudyData</stp>
        <stp>Close(BP6) when (LocalMonth(BP6)=10 And LocalDay(BP6)=16 And LocalHour(BP6)=10 And LocalMinute(BP6)=15)</stp>
        <stp>Bar</stp>
        <stp/>
        <stp>Close</stp>
        <stp>A5C</stp>
        <stp>0</stp>
        <stp>all</stp>
        <stp/>
        <stp/>
        <stp>True</stp>
        <stp/>
        <stp>EndOfBar</stp>
        <tr r="AG40" s="2"/>
      </tp>
      <tp t="s">
        <v/>
        <stp/>
        <stp>StudyData</stp>
        <stp>Close(BP6) when (LocalMonth(BP6)=10 And LocalDay(BP6)=16 And LocalHour(BP6)=15 And LocalMinute(BP6)=10)</stp>
        <stp>Bar</stp>
        <stp/>
        <stp>Close</stp>
        <stp>A5C</stp>
        <stp>0</stp>
        <stp>all</stp>
        <stp/>
        <stp/>
        <stp>True</stp>
        <stp/>
        <stp>EndOfBar</stp>
        <tr r="AG99" s="2"/>
      </tp>
      <tp t="s">
        <v/>
        <stp/>
        <stp>StudyData</stp>
        <stp>Close(BP6) when (LocalMonth(BP6)=10 And LocalDay(BP6)=16 And LocalHour(BP6)=13 And LocalMinute(BP6)=15)</stp>
        <stp>Bar</stp>
        <stp/>
        <stp>Close</stp>
        <stp>A5C</stp>
        <stp>0</stp>
        <stp>all</stp>
        <stp/>
        <stp/>
        <stp>True</stp>
        <stp/>
        <stp>EndOfBar</stp>
        <tr r="AG76" s="2"/>
      </tp>
      <tp>
        <v>1.3299000000000001</v>
        <stp/>
        <stp>StudyData</stp>
        <stp>Close(BP6) when (LocalMonth(BP6)=10 And LocalDay(BP6)=16 And LocalHour(BP6)=12 And LocalMinute(BP6)=15)</stp>
        <stp>Bar</stp>
        <stp/>
        <stp>Close</stp>
        <stp>A5C</stp>
        <stp>0</stp>
        <stp>all</stp>
        <stp/>
        <stp/>
        <stp>True</stp>
        <stp/>
        <stp>EndOfBar</stp>
        <tr r="AG64" s="2"/>
      </tp>
      <tp>
        <v>1.3302</v>
        <stp/>
        <stp>StudyData</stp>
        <stp>Close(BP6) when (LocalMonth(BP6)=10 And LocalDay(BP6)=16 And LocalHour(BP6)=10 And LocalMinute(BP6)=10)</stp>
        <stp>Bar</stp>
        <stp/>
        <stp>Close</stp>
        <stp>A5C</stp>
        <stp>0</stp>
        <stp>all</stp>
        <stp/>
        <stp/>
        <stp>True</stp>
        <stp/>
        <stp>EndOfBar</stp>
        <tr r="AG39" s="2"/>
      </tp>
      <tp>
        <v>1.3307</v>
        <stp/>
        <stp>StudyData</stp>
        <stp>Close(BP6) when (LocalMonth(BP6)=10 And LocalDay(BP6)=16 And LocalHour(BP6)=11 And LocalMinute(BP6)=10)</stp>
        <stp>Bar</stp>
        <stp/>
        <stp>Close</stp>
        <stp>A5C</stp>
        <stp>0</stp>
        <stp>all</stp>
        <stp/>
        <stp/>
        <stp>True</stp>
        <stp/>
        <stp>EndOfBar</stp>
        <tr r="AG51" s="2"/>
      </tp>
      <tp t="s">
        <v/>
        <stp/>
        <stp>StudyData</stp>
        <stp>Close(BP6) when (LocalMonth(BP6)=10 And LocalDay(BP6)=16 And LocalHour(BP6)=14 And LocalMinute(BP6)=15)</stp>
        <stp>Bar</stp>
        <stp/>
        <stp>Close</stp>
        <stp>A5C</stp>
        <stp>0</stp>
        <stp>all</stp>
        <stp/>
        <stp/>
        <stp>True</stp>
        <stp/>
        <stp>EndOfBar</stp>
        <tr r="AG88" s="2"/>
      </tp>
      <tp>
        <v>1.3307</v>
        <stp/>
        <stp>StudyData</stp>
        <stp>Close(BP6) when (LocalMonth(BP6)=10 And LocalDay(BP6)=16 And LocalHour(BP6)=12 And LocalMinute(BP6)=10)</stp>
        <stp>Bar</stp>
        <stp/>
        <stp>Close</stp>
        <stp>A5C</stp>
        <stp>0</stp>
        <stp>all</stp>
        <stp/>
        <stp/>
        <stp>True</stp>
        <stp/>
        <stp>EndOfBar</stp>
        <tr r="AG63" s="2"/>
      </tp>
      <tp t="s">
        <v/>
        <stp/>
        <stp>StudyData</stp>
        <stp>Close(BP6) when (LocalMonth(BP6)=10 And LocalDay(BP6)=16 And LocalHour(BP6)=13 And LocalMinute(BP6)=10)</stp>
        <stp>Bar</stp>
        <stp/>
        <stp>Close</stp>
        <stp>A5C</stp>
        <stp>0</stp>
        <stp>all</stp>
        <stp/>
        <stp/>
        <stp>True</stp>
        <stp/>
        <stp>EndOfBar</stp>
        <tr r="AG75" s="2"/>
      </tp>
      <tp>
        <v>1.3309</v>
        <stp/>
        <stp>StudyData</stp>
        <stp>Close(BP6) when (LocalMonth(BP6)=10 And LocalDay(BP6)=16 And LocalHour(BP6)=11 And LocalMinute(BP6)=35)</stp>
        <stp>Bar</stp>
        <stp/>
        <stp>Close</stp>
        <stp>A5C</stp>
        <stp>0</stp>
        <stp>all</stp>
        <stp/>
        <stp/>
        <stp>True</stp>
        <stp/>
        <stp>EndOfBar</stp>
        <tr r="AG56" s="2"/>
      </tp>
      <tp t="s">
        <v/>
        <stp/>
        <stp>StudyData</stp>
        <stp>Close(BP6) when (LocalMonth(BP6)=10 And LocalDay(BP6)=16 And LocalHour(BP6)=14 And LocalMinute(BP6)=30)</stp>
        <stp>Bar</stp>
        <stp/>
        <stp>Close</stp>
        <stp>A5C</stp>
        <stp>0</stp>
        <stp>all</stp>
        <stp/>
        <stp/>
        <stp>True</stp>
        <stp/>
        <stp>EndOfBar</stp>
        <tr r="AG91" s="2"/>
      </tp>
      <tp>
        <v>1.3302</v>
        <stp/>
        <stp>StudyData</stp>
        <stp>Close(BP6) when (LocalMonth(BP6)=10 And LocalDay(BP6)=16 And LocalHour(BP6)=10 And LocalMinute(BP6)=35)</stp>
        <stp>Bar</stp>
        <stp/>
        <stp>Close</stp>
        <stp>A5C</stp>
        <stp>0</stp>
        <stp>all</stp>
        <stp/>
        <stp/>
        <stp>True</stp>
        <stp/>
        <stp>EndOfBar</stp>
        <tr r="AG44" s="2"/>
      </tp>
      <tp t="s">
        <v/>
        <stp/>
        <stp>StudyData</stp>
        <stp>Close(BP6) when (LocalMonth(BP6)=10 And LocalDay(BP6)=16 And LocalHour(BP6)=13 And LocalMinute(BP6)=35)</stp>
        <stp>Bar</stp>
        <stp/>
        <stp>Close</stp>
        <stp>A5C</stp>
        <stp>0</stp>
        <stp>all</stp>
        <stp/>
        <stp/>
        <stp>True</stp>
        <stp/>
        <stp>EndOfBar</stp>
        <tr r="AG80" s="2"/>
      </tp>
      <tp>
        <v>1.3290999999999999</v>
        <stp/>
        <stp>StudyData</stp>
        <stp>Close(BP6) when (LocalMonth(BP6)=10 And LocalDay(BP6)=16 And LocalHour(BP6)=12 And LocalMinute(BP6)=35)</stp>
        <stp>Bar</stp>
        <stp/>
        <stp>Close</stp>
        <stp>A5C</stp>
        <stp>0</stp>
        <stp>all</stp>
        <stp/>
        <stp/>
        <stp>True</stp>
        <stp/>
        <stp>EndOfBar</stp>
        <tr r="AG68" s="2"/>
      </tp>
      <tp>
        <v>1.3304</v>
        <stp/>
        <stp>StudyData</stp>
        <stp>Close(BP6) when (LocalMonth(BP6)=10 And LocalDay(BP6)=16 And LocalHour(BP6)=10 And LocalMinute(BP6)=30)</stp>
        <stp>Bar</stp>
        <stp/>
        <stp>Close</stp>
        <stp>A5C</stp>
        <stp>0</stp>
        <stp>all</stp>
        <stp/>
        <stp/>
        <stp>True</stp>
        <stp/>
        <stp>EndOfBar</stp>
        <tr r="AG43" s="2"/>
      </tp>
      <tp>
        <v>1.3311999999999999</v>
        <stp/>
        <stp>StudyData</stp>
        <stp>Close(BP6) when (LocalMonth(BP6)=10 And LocalDay(BP6)=16 And LocalHour(BP6)=11 And LocalMinute(BP6)=30)</stp>
        <stp>Bar</stp>
        <stp/>
        <stp>Close</stp>
        <stp>A5C</stp>
        <stp>0</stp>
        <stp>all</stp>
        <stp/>
        <stp/>
        <stp>True</stp>
        <stp/>
        <stp>EndOfBar</stp>
        <tr r="AG55" s="2"/>
      </tp>
      <tp t="s">
        <v/>
        <stp/>
        <stp>StudyData</stp>
        <stp>Close(BP6) when (LocalMonth(BP6)=10 And LocalDay(BP6)=16 And LocalHour(BP6)=14 And LocalMinute(BP6)=35)</stp>
        <stp>Bar</stp>
        <stp/>
        <stp>Close</stp>
        <stp>A5C</stp>
        <stp>0</stp>
        <stp>all</stp>
        <stp/>
        <stp/>
        <stp>True</stp>
        <stp/>
        <stp>EndOfBar</stp>
        <tr r="AG92" s="2"/>
      </tp>
      <tp>
        <v>1.3290999999999999</v>
        <stp/>
        <stp>StudyData</stp>
        <stp>Close(BP6) when (LocalMonth(BP6)=10 And LocalDay(BP6)=16 And LocalHour(BP6)=12 And LocalMinute(BP6)=30)</stp>
        <stp>Bar</stp>
        <stp/>
        <stp>Close</stp>
        <stp>A5C</stp>
        <stp>0</stp>
        <stp>all</stp>
        <stp/>
        <stp/>
        <stp>True</stp>
        <stp/>
        <stp>EndOfBar</stp>
        <tr r="AG67" s="2"/>
      </tp>
      <tp t="s">
        <v/>
        <stp/>
        <stp>StudyData</stp>
        <stp>Close(BP6) when (LocalMonth(BP6)=10 And LocalDay(BP6)=16 And LocalHour(BP6)=13 And LocalMinute(BP6)=30)</stp>
        <stp>Bar</stp>
        <stp/>
        <stp>Close</stp>
        <stp>A5C</stp>
        <stp>0</stp>
        <stp>all</stp>
        <stp/>
        <stp/>
        <stp>True</stp>
        <stp/>
        <stp>EndOfBar</stp>
        <tr r="AG79" s="2"/>
      </tp>
      <tp>
        <v>1.3308</v>
        <stp/>
        <stp>StudyData</stp>
        <stp>Close(BP6) when (LocalMonth(BP6)=10 And LocalDay(BP6)=16 And LocalHour(BP6)=11 And LocalMinute(BP6)=25)</stp>
        <stp>Bar</stp>
        <stp/>
        <stp>Close</stp>
        <stp>A5C</stp>
        <stp>0</stp>
        <stp>all</stp>
        <stp/>
        <stp/>
        <stp>True</stp>
        <stp/>
        <stp>EndOfBar</stp>
        <tr r="AG54" s="2"/>
      </tp>
      <tp t="s">
        <v/>
        <stp/>
        <stp>StudyData</stp>
        <stp>Close(BP6) when (LocalMonth(BP6)=10 And LocalDay(BP6)=16 And LocalHour(BP6)=14 And LocalMinute(BP6)=20)</stp>
        <stp>Bar</stp>
        <stp/>
        <stp>Close</stp>
        <stp>A5C</stp>
        <stp>0</stp>
        <stp>all</stp>
        <stp/>
        <stp/>
        <stp>True</stp>
        <stp/>
        <stp>EndOfBar</stp>
        <tr r="AG89" s="2"/>
      </tp>
      <tp>
        <v>1.3301000000000001</v>
        <stp/>
        <stp>StudyData</stp>
        <stp>Close(BP6) when (LocalMonth(BP6)=10 And LocalDay(BP6)=16 And LocalHour(BP6)=10 And LocalMinute(BP6)=25)</stp>
        <stp>Bar</stp>
        <stp/>
        <stp>Close</stp>
        <stp>A5C</stp>
        <stp>0</stp>
        <stp>all</stp>
        <stp/>
        <stp/>
        <stp>True</stp>
        <stp/>
        <stp>EndOfBar</stp>
        <tr r="AG42" s="2"/>
      </tp>
      <tp t="s">
        <v/>
        <stp/>
        <stp>StudyData</stp>
        <stp>Close(BP6) when (LocalMonth(BP6)=10 And LocalDay(BP6)=16 And LocalHour(BP6)=13 And LocalMinute(BP6)=25)</stp>
        <stp>Bar</stp>
        <stp/>
        <stp>Close</stp>
        <stp>A5C</stp>
        <stp>0</stp>
        <stp>all</stp>
        <stp/>
        <stp/>
        <stp>True</stp>
        <stp/>
        <stp>EndOfBar</stp>
        <tr r="AG78" s="2"/>
      </tp>
      <tp>
        <v>1.3291999999999999</v>
        <stp/>
        <stp>StudyData</stp>
        <stp>Close(BP6) when (LocalMonth(BP6)=10 And LocalDay(BP6)=16 And LocalHour(BP6)=12 And LocalMinute(BP6)=25)</stp>
        <stp>Bar</stp>
        <stp/>
        <stp>Close</stp>
        <stp>A5C</stp>
        <stp>0</stp>
        <stp>all</stp>
        <stp/>
        <stp/>
        <stp>True</stp>
        <stp/>
        <stp>EndOfBar</stp>
        <tr r="AG66" s="2"/>
      </tp>
      <tp>
        <v>1.3298000000000001</v>
        <stp/>
        <stp>StudyData</stp>
        <stp>Close(BP6) when (LocalMonth(BP6)=10 And LocalDay(BP6)=16 And LocalHour(BP6)=10 And LocalMinute(BP6)=20)</stp>
        <stp>Bar</stp>
        <stp/>
        <stp>Close</stp>
        <stp>A5C</stp>
        <stp>0</stp>
        <stp>all</stp>
        <stp/>
        <stp/>
        <stp>True</stp>
        <stp/>
        <stp>EndOfBar</stp>
        <tr r="AG41" s="2"/>
      </tp>
      <tp>
        <v>1.3306</v>
        <stp/>
        <stp>StudyData</stp>
        <stp>Close(BP6) when (LocalMonth(BP6)=10 And LocalDay(BP6)=16 And LocalHour(BP6)=11 And LocalMinute(BP6)=20)</stp>
        <stp>Bar</stp>
        <stp/>
        <stp>Close</stp>
        <stp>A5C</stp>
        <stp>0</stp>
        <stp>all</stp>
        <stp/>
        <stp/>
        <stp>True</stp>
        <stp/>
        <stp>EndOfBar</stp>
        <tr r="AG53" s="2"/>
      </tp>
      <tp t="s">
        <v/>
        <stp/>
        <stp>StudyData</stp>
        <stp>Close(BP6) when (LocalMonth(BP6)=10 And LocalDay(BP6)=16 And LocalHour(BP6)=14 And LocalMinute(BP6)=25)</stp>
        <stp>Bar</stp>
        <stp/>
        <stp>Close</stp>
        <stp>A5C</stp>
        <stp>0</stp>
        <stp>all</stp>
        <stp/>
        <stp/>
        <stp>True</stp>
        <stp/>
        <stp>EndOfBar</stp>
        <tr r="AG90" s="2"/>
      </tp>
      <tp>
        <v>1.3291999999999999</v>
        <stp/>
        <stp>StudyData</stp>
        <stp>Close(BP6) when (LocalMonth(BP6)=10 And LocalDay(BP6)=16 And LocalHour(BP6)=12 And LocalMinute(BP6)=20)</stp>
        <stp>Bar</stp>
        <stp/>
        <stp>Close</stp>
        <stp>A5C</stp>
        <stp>0</stp>
        <stp>all</stp>
        <stp/>
        <stp/>
        <stp>True</stp>
        <stp/>
        <stp>EndOfBar</stp>
        <tr r="AG65" s="2"/>
      </tp>
      <tp t="s">
        <v/>
        <stp/>
        <stp>StudyData</stp>
        <stp>Close(BP6) when (LocalMonth(BP6)=10 And LocalDay(BP6)=16 And LocalHour(BP6)=13 And LocalMinute(BP6)=20)</stp>
        <stp>Bar</stp>
        <stp/>
        <stp>Close</stp>
        <stp>A5C</stp>
        <stp>0</stp>
        <stp>all</stp>
        <stp/>
        <stp/>
        <stp>True</stp>
        <stp/>
        <stp>EndOfBar</stp>
        <tr r="AG77" s="2"/>
      </tp>
      <tp>
        <v>52.07</v>
        <stp/>
        <stp>StudyData</stp>
        <stp>Close(CLE) when (LocalMonth(CLE)=10 And LocalDay(CLE)=16 And LocalHour(CLE)=9 And LocalMinute(CLE)=0)</stp>
        <stp>Bar</stp>
        <stp/>
        <stp>Close</stp>
        <stp>A5C</stp>
        <stp>0</stp>
        <stp>all</stp>
        <stp/>
        <stp/>
        <stp>True</stp>
        <stp/>
        <stp>EndOfBar</stp>
        <tr r="AA25" s="2"/>
      </tp>
      <tp>
        <v>52.06</v>
        <stp/>
        <stp>StudyData</stp>
        <stp>Close(CLE) when (LocalMonth(CLE)=10 And LocalDay(CLE)=16 And LocalHour(CLE)=9 And LocalMinute(CLE)=5)</stp>
        <stp>Bar</stp>
        <stp/>
        <stp>Close</stp>
        <stp>A5C</stp>
        <stp>0</stp>
        <stp>all</stp>
        <stp/>
        <stp/>
        <stp>True</stp>
        <stp/>
        <stp>EndOfBar</stp>
        <tr r="AA26" s="2"/>
      </tp>
      <tp t="s">
        <v/>
        <stp/>
        <stp>StudyData</stp>
        <stp>Close(EU6) when (LocalMonth(EU6)=10 And LocalDay(EU6)=16 And LocalHour(EU6)=14 And LocalMinute(EU6)=5)</stp>
        <stp>Bar</stp>
        <stp/>
        <stp>Close</stp>
        <stp>A5C</stp>
        <stp>0</stp>
        <stp>all</stp>
        <stp/>
        <stp/>
        <stp>True</stp>
        <stp/>
        <stp>EndOfBar</stp>
        <tr r="AD86" s="2"/>
      </tp>
      <tp t="s">
        <v/>
        <stp/>
        <stp>StudyData</stp>
        <stp>Close(EU6) when (LocalMonth(EU6)=10 And LocalDay(EU6)=16 And LocalHour(EU6)=14 And LocalMinute(EU6)=0)</stp>
        <stp>Bar</stp>
        <stp/>
        <stp>Close</stp>
        <stp>A5C</stp>
        <stp>0</stp>
        <stp>all</stp>
        <stp/>
        <stp/>
        <stp>True</stp>
        <stp/>
        <stp>EndOfBar</stp>
        <tr r="AD85" s="2"/>
      </tp>
      <tp>
        <v>0.36319444444444443</v>
        <stp/>
        <stp>ContractData</stp>
        <stp>ENQ</stp>
        <stp>HIghTime</stp>
        <stp/>
        <stp>T</stp>
        <tr r="D22" s="1"/>
      </tp>
      <tp>
        <v>17.350000000000001</v>
        <stp/>
        <stp>StudyData</stp>
        <stp>SIEZ7</stp>
        <stp>FG</stp>
        <stp/>
        <stp>Close</stp>
        <stp>D</stp>
        <stp/>
        <stp/>
        <stp/>
        <stp/>
        <stp/>
        <stp>T</stp>
        <tr r="AB39" s="1"/>
      </tp>
      <tp>
        <v>52.18</v>
        <stp/>
        <stp>StudyData</stp>
        <stp>Close(CLE) when (LocalMonth(CLE)=10 And LocalDay(CLE)=16 And LocalHour(CLE)=8 And LocalMinute(CLE)=0)</stp>
        <stp>Bar</stp>
        <stp/>
        <stp>Close</stp>
        <stp>A5C</stp>
        <stp>0</stp>
        <stp>all</stp>
        <stp/>
        <stp/>
        <stp>True</stp>
        <stp/>
        <stp>EndOfBar</stp>
        <tr r="AA13" s="2"/>
      </tp>
      <tp>
        <v>52.17</v>
        <stp/>
        <stp>StudyData</stp>
        <stp>Close(CLE) when (LocalMonth(CLE)=10 And LocalDay(CLE)=16 And LocalHour(CLE)=8 And LocalMinute(CLE)=5)</stp>
        <stp>Bar</stp>
        <stp/>
        <stp>Close</stp>
        <stp>A5C</stp>
        <stp>0</stp>
        <stp>all</stp>
        <stp/>
        <stp/>
        <stp>True</stp>
        <stp/>
        <stp>EndOfBar</stp>
        <tr r="AA14" s="2"/>
      </tp>
      <tp t="s">
        <v/>
        <stp/>
        <stp>StudyData</stp>
        <stp>Close(BP6) when (LocalMonth(BP6)=10 And LocalDay(BP6)=16 And LocalHour(BP6)=15 And LocalMinute(BP6)=0)</stp>
        <stp>Bar</stp>
        <stp/>
        <stp>Close</stp>
        <stp>A5C</stp>
        <stp>0</stp>
        <stp>all</stp>
        <stp/>
        <stp/>
        <stp>True</stp>
        <stp/>
        <stp>EndOfBar</stp>
        <tr r="AG97" s="2"/>
      </tp>
      <tp t="s">
        <v/>
        <stp/>
        <stp>StudyData</stp>
        <stp>Close(BP6) when (LocalMonth(BP6)=10 And LocalDay(BP6)=16 And LocalHour(BP6)=15 And LocalMinute(BP6)=5)</stp>
        <stp>Bar</stp>
        <stp/>
        <stp>Close</stp>
        <stp>A5C</stp>
        <stp>0</stp>
        <stp>all</stp>
        <stp/>
        <stp/>
        <stp>True</stp>
        <stp/>
        <stp>EndOfBar</stp>
        <tr r="AG98" s="2"/>
      </tp>
      <tp>
        <v>22821</v>
        <stp/>
        <stp>ContractData</stp>
        <stp>YMZ7</stp>
        <stp>Low</stp>
        <stp/>
        <stp>T</stp>
        <tr r="AC51" s="1"/>
      </tp>
      <tp>
        <v>1.3317000000000001</v>
        <stp/>
        <stp>StudyData</stp>
        <stp>BP6</stp>
        <stp>Bar</stp>
        <stp/>
        <stp>Close</stp>
        <stp>D</stp>
        <stp>-1</stp>
        <stp>primaryOnly</stp>
        <tr r="H9" s="2"/>
      </tp>
      <tp t="s">
        <v/>
        <stp/>
        <stp>StudyData</stp>
        <stp>Close(EU6) when (LocalMonth(EU6)=10 And LocalDay(EU6)=16 And LocalHour(EU6)=13 And LocalMinute(EU6)=25)</stp>
        <stp>Bar</stp>
        <stp/>
        <stp>Close</stp>
        <stp>A5C</stp>
        <stp>0</stp>
        <stp>all</stp>
        <stp/>
        <stp/>
        <stp>True</stp>
        <stp/>
        <stp>EndOfBar</stp>
        <tr r="AD78" s="2"/>
      </tp>
      <tp>
        <v>1.1842999999999999</v>
        <stp/>
        <stp>StudyData</stp>
        <stp>Close(EU6) when (LocalMonth(EU6)=10 And LocalDay(EU6)=16 And LocalHour(EU6)=12 And LocalMinute(EU6)=25)</stp>
        <stp>Bar</stp>
        <stp/>
        <stp>Close</stp>
        <stp>A5C</stp>
        <stp>0</stp>
        <stp>all</stp>
        <stp/>
        <stp/>
        <stp>True</stp>
        <stp/>
        <stp>EndOfBar</stp>
        <tr r="AD66" s="2"/>
      </tp>
      <tp>
        <v>1.18485</v>
        <stp/>
        <stp>StudyData</stp>
        <stp>Close(EU6) when (LocalMonth(EU6)=10 And LocalDay(EU6)=16 And LocalHour(EU6)=11 And LocalMinute(EU6)=25)</stp>
        <stp>Bar</stp>
        <stp/>
        <stp>Close</stp>
        <stp>A5C</stp>
        <stp>0</stp>
        <stp>all</stp>
        <stp/>
        <stp/>
        <stp>True</stp>
        <stp/>
        <stp>EndOfBar</stp>
        <tr r="AD54" s="2"/>
      </tp>
      <tp t="s">
        <v/>
        <stp/>
        <stp>StudyData</stp>
        <stp>Close(EU6) when (LocalMonth(EU6)=10 And LocalDay(EU6)=16 And LocalHour(EU6)=14 And LocalMinute(EU6)=20)</stp>
        <stp>Bar</stp>
        <stp/>
        <stp>Close</stp>
        <stp>A5C</stp>
        <stp>0</stp>
        <stp>all</stp>
        <stp/>
        <stp/>
        <stp>True</stp>
        <stp/>
        <stp>EndOfBar</stp>
        <tr r="AD89" s="2"/>
      </tp>
      <tp>
        <v>1.1854</v>
        <stp/>
        <stp>StudyData</stp>
        <stp>Close(EU6) when (LocalMonth(EU6)=10 And LocalDay(EU6)=16 And LocalHour(EU6)=10 And LocalMinute(EU6)=25)</stp>
        <stp>Bar</stp>
        <stp/>
        <stp>Close</stp>
        <stp>A5C</stp>
        <stp>0</stp>
        <stp>all</stp>
        <stp/>
        <stp/>
        <stp>True</stp>
        <stp/>
        <stp>EndOfBar</stp>
        <tr r="AD42" s="2"/>
      </tp>
      <tp>
        <v>1.18425</v>
        <stp/>
        <stp>StudyData</stp>
        <stp>Close(EU6) when (LocalMonth(EU6)=10 And LocalDay(EU6)=16 And LocalHour(EU6)=12 And LocalMinute(EU6)=20)</stp>
        <stp>Bar</stp>
        <stp/>
        <stp>Close</stp>
        <stp>A5C</stp>
        <stp>0</stp>
        <stp>all</stp>
        <stp/>
        <stp/>
        <stp>True</stp>
        <stp/>
        <stp>EndOfBar</stp>
        <tr r="AD65" s="2"/>
      </tp>
      <tp t="s">
        <v/>
        <stp/>
        <stp>StudyData</stp>
        <stp>Close(EU6) when (LocalMonth(EU6)=10 And LocalDay(EU6)=16 And LocalHour(EU6)=13 And LocalMinute(EU6)=20)</stp>
        <stp>Bar</stp>
        <stp/>
        <stp>Close</stp>
        <stp>A5C</stp>
        <stp>0</stp>
        <stp>all</stp>
        <stp/>
        <stp/>
        <stp>True</stp>
        <stp/>
        <stp>EndOfBar</stp>
        <tr r="AD77" s="2"/>
      </tp>
      <tp>
        <v>1.18455</v>
        <stp/>
        <stp>StudyData</stp>
        <stp>Close(EU6) when (LocalMonth(EU6)=10 And LocalDay(EU6)=16 And LocalHour(EU6)=10 And LocalMinute(EU6)=20)</stp>
        <stp>Bar</stp>
        <stp/>
        <stp>Close</stp>
        <stp>A5C</stp>
        <stp>0</stp>
        <stp>all</stp>
        <stp/>
        <stp/>
        <stp>True</stp>
        <stp/>
        <stp>EndOfBar</stp>
        <tr r="AD41" s="2"/>
      </tp>
      <tp>
        <v>1.18475</v>
        <stp/>
        <stp>StudyData</stp>
        <stp>Close(EU6) when (LocalMonth(EU6)=10 And LocalDay(EU6)=16 And LocalHour(EU6)=11 And LocalMinute(EU6)=20)</stp>
        <stp>Bar</stp>
        <stp/>
        <stp>Close</stp>
        <stp>A5C</stp>
        <stp>0</stp>
        <stp>all</stp>
        <stp/>
        <stp/>
        <stp>True</stp>
        <stp/>
        <stp>EndOfBar</stp>
        <tr r="AD53" s="2"/>
      </tp>
      <tp t="s">
        <v/>
        <stp/>
        <stp>StudyData</stp>
        <stp>Close(EU6) when (LocalMonth(EU6)=10 And LocalDay(EU6)=16 And LocalHour(EU6)=14 And LocalMinute(EU6)=25)</stp>
        <stp>Bar</stp>
        <stp/>
        <stp>Close</stp>
        <stp>A5C</stp>
        <stp>0</stp>
        <stp>all</stp>
        <stp/>
        <stp/>
        <stp>True</stp>
        <stp/>
        <stp>EndOfBar</stp>
        <tr r="AD90" s="2"/>
      </tp>
      <tp t="s">
        <v/>
        <stp/>
        <stp>StudyData</stp>
        <stp>Close(EU6) when (LocalMonth(EU6)=10 And LocalDay(EU6)=16 And LocalHour(EU6)=13 And LocalMinute(EU6)=35)</stp>
        <stp>Bar</stp>
        <stp/>
        <stp>Close</stp>
        <stp>A5C</stp>
        <stp>0</stp>
        <stp>all</stp>
        <stp/>
        <stp/>
        <stp>True</stp>
        <stp/>
        <stp>EndOfBar</stp>
        <tr r="AD80" s="2"/>
      </tp>
      <tp>
        <v>1.1843999999999999</v>
        <stp/>
        <stp>StudyData</stp>
        <stp>Close(EU6) when (LocalMonth(EU6)=10 And LocalDay(EU6)=16 And LocalHour(EU6)=12 And LocalMinute(EU6)=35)</stp>
        <stp>Bar</stp>
        <stp/>
        <stp>Close</stp>
        <stp>A5C</stp>
        <stp>0</stp>
        <stp>all</stp>
        <stp/>
        <stp/>
        <stp>True</stp>
        <stp/>
        <stp>EndOfBar</stp>
        <tr r="AD68" s="2"/>
      </tp>
      <tp>
        <v>1.1849000000000001</v>
        <stp/>
        <stp>StudyData</stp>
        <stp>Close(EU6) when (LocalMonth(EU6)=10 And LocalDay(EU6)=16 And LocalHour(EU6)=11 And LocalMinute(EU6)=35)</stp>
        <stp>Bar</stp>
        <stp/>
        <stp>Close</stp>
        <stp>A5C</stp>
        <stp>0</stp>
        <stp>all</stp>
        <stp/>
        <stp/>
        <stp>True</stp>
        <stp/>
        <stp>EndOfBar</stp>
        <tr r="AD56" s="2"/>
      </tp>
      <tp t="s">
        <v/>
        <stp/>
        <stp>StudyData</stp>
        <stp>Close(EU6) when (LocalMonth(EU6)=10 And LocalDay(EU6)=16 And LocalHour(EU6)=14 And LocalMinute(EU6)=30)</stp>
        <stp>Bar</stp>
        <stp/>
        <stp>Close</stp>
        <stp>A5C</stp>
        <stp>0</stp>
        <stp>all</stp>
        <stp/>
        <stp/>
        <stp>True</stp>
        <stp/>
        <stp>EndOfBar</stp>
        <tr r="AD91" s="2"/>
      </tp>
      <tp>
        <v>1.1850499999999999</v>
        <stp/>
        <stp>StudyData</stp>
        <stp>Close(EU6) when (LocalMonth(EU6)=10 And LocalDay(EU6)=16 And LocalHour(EU6)=10 And LocalMinute(EU6)=35)</stp>
        <stp>Bar</stp>
        <stp/>
        <stp>Close</stp>
        <stp>A5C</stp>
        <stp>0</stp>
        <stp>all</stp>
        <stp/>
        <stp/>
        <stp>True</stp>
        <stp/>
        <stp>EndOfBar</stp>
        <tr r="AD44" s="2"/>
      </tp>
      <tp>
        <v>1.1843999999999999</v>
        <stp/>
        <stp>StudyData</stp>
        <stp>Close(EU6) when (LocalMonth(EU6)=10 And LocalDay(EU6)=16 And LocalHour(EU6)=12 And LocalMinute(EU6)=30)</stp>
        <stp>Bar</stp>
        <stp/>
        <stp>Close</stp>
        <stp>A5C</stp>
        <stp>0</stp>
        <stp>all</stp>
        <stp/>
        <stp/>
        <stp>True</stp>
        <stp/>
        <stp>EndOfBar</stp>
        <tr r="AD67" s="2"/>
      </tp>
      <tp t="s">
        <v/>
        <stp/>
        <stp>StudyData</stp>
        <stp>Close(EU6) when (LocalMonth(EU6)=10 And LocalDay(EU6)=16 And LocalHour(EU6)=13 And LocalMinute(EU6)=30)</stp>
        <stp>Bar</stp>
        <stp/>
        <stp>Close</stp>
        <stp>A5C</stp>
        <stp>0</stp>
        <stp>all</stp>
        <stp/>
        <stp/>
        <stp>True</stp>
        <stp/>
        <stp>EndOfBar</stp>
        <tr r="AD79" s="2"/>
      </tp>
      <tp>
        <v>1.1851499999999999</v>
        <stp/>
        <stp>StudyData</stp>
        <stp>Close(EU6) when (LocalMonth(EU6)=10 And LocalDay(EU6)=16 And LocalHour(EU6)=10 And LocalMinute(EU6)=30)</stp>
        <stp>Bar</stp>
        <stp/>
        <stp>Close</stp>
        <stp>A5C</stp>
        <stp>0</stp>
        <stp>all</stp>
        <stp/>
        <stp/>
        <stp>True</stp>
        <stp/>
        <stp>EndOfBar</stp>
        <tr r="AD43" s="2"/>
      </tp>
      <tp>
        <v>1.1849499999999999</v>
        <stp/>
        <stp>StudyData</stp>
        <stp>Close(EU6) when (LocalMonth(EU6)=10 And LocalDay(EU6)=16 And LocalHour(EU6)=11 And LocalMinute(EU6)=30)</stp>
        <stp>Bar</stp>
        <stp/>
        <stp>Close</stp>
        <stp>A5C</stp>
        <stp>0</stp>
        <stp>all</stp>
        <stp/>
        <stp/>
        <stp>True</stp>
        <stp/>
        <stp>EndOfBar</stp>
        <tr r="AD55" s="2"/>
      </tp>
      <tp t="s">
        <v/>
        <stp/>
        <stp>StudyData</stp>
        <stp>Close(EU6) when (LocalMonth(EU6)=10 And LocalDay(EU6)=16 And LocalHour(EU6)=14 And LocalMinute(EU6)=35)</stp>
        <stp>Bar</stp>
        <stp/>
        <stp>Close</stp>
        <stp>A5C</stp>
        <stp>0</stp>
        <stp>all</stp>
        <stp/>
        <stp/>
        <stp>True</stp>
        <stp/>
        <stp>EndOfBar</stp>
        <tr r="AD92" s="2"/>
      </tp>
      <tp t="s">
        <v/>
        <stp/>
        <stp>StudyData</stp>
        <stp>Close(EU6) when (LocalMonth(EU6)=10 And LocalDay(EU6)=16 And LocalHour(EU6)=13 And LocalMinute(EU6)=15)</stp>
        <stp>Bar</stp>
        <stp/>
        <stp>Close</stp>
        <stp>A5C</stp>
        <stp>0</stp>
        <stp>all</stp>
        <stp/>
        <stp/>
        <stp>True</stp>
        <stp/>
        <stp>EndOfBar</stp>
        <tr r="AD76" s="2"/>
      </tp>
      <tp>
        <v>1.18445</v>
        <stp/>
        <stp>StudyData</stp>
        <stp>Close(EU6) when (LocalMonth(EU6)=10 And LocalDay(EU6)=16 And LocalHour(EU6)=12 And LocalMinute(EU6)=15)</stp>
        <stp>Bar</stp>
        <stp/>
        <stp>Close</stp>
        <stp>A5C</stp>
        <stp>0</stp>
        <stp>all</stp>
        <stp/>
        <stp/>
        <stp>True</stp>
        <stp/>
        <stp>EndOfBar</stp>
        <tr r="AD64" s="2"/>
      </tp>
      <tp>
        <v>1.18465</v>
        <stp/>
        <stp>StudyData</stp>
        <stp>Close(EU6) when (LocalMonth(EU6)=10 And LocalDay(EU6)=16 And LocalHour(EU6)=11 And LocalMinute(EU6)=15)</stp>
        <stp>Bar</stp>
        <stp/>
        <stp>Close</stp>
        <stp>A5C</stp>
        <stp>0</stp>
        <stp>all</stp>
        <stp/>
        <stp/>
        <stp>True</stp>
        <stp/>
        <stp>EndOfBar</stp>
        <tr r="AD52" s="2"/>
      </tp>
      <tp t="s">
        <v/>
        <stp/>
        <stp>StudyData</stp>
        <stp>Close(EU6) when (LocalMonth(EU6)=10 And LocalDay(EU6)=16 And LocalHour(EU6)=14 And LocalMinute(EU6)=10)</stp>
        <stp>Bar</stp>
        <stp/>
        <stp>Close</stp>
        <stp>A5C</stp>
        <stp>0</stp>
        <stp>all</stp>
        <stp/>
        <stp/>
        <stp>True</stp>
        <stp/>
        <stp>EndOfBar</stp>
        <tr r="AD87" s="2"/>
      </tp>
      <tp>
        <v>1.1846000000000001</v>
        <stp/>
        <stp>StudyData</stp>
        <stp>Close(EU6) when (LocalMonth(EU6)=10 And LocalDay(EU6)=16 And LocalHour(EU6)=10 And LocalMinute(EU6)=15)</stp>
        <stp>Bar</stp>
        <stp/>
        <stp>Close</stp>
        <stp>A5C</stp>
        <stp>0</stp>
        <stp>all</stp>
        <stp/>
        <stp/>
        <stp>True</stp>
        <stp/>
        <stp>EndOfBar</stp>
        <tr r="AD40" s="2"/>
      </tp>
      <tp t="s">
        <v/>
        <stp/>
        <stp>StudyData</stp>
        <stp>Close(EU6) when (LocalMonth(EU6)=10 And LocalDay(EU6)=16 And LocalHour(EU6)=15 And LocalMinute(EU6)=10)</stp>
        <stp>Bar</stp>
        <stp/>
        <stp>Close</stp>
        <stp>A5C</stp>
        <stp>0</stp>
        <stp>all</stp>
        <stp/>
        <stp/>
        <stp>True</stp>
        <stp/>
        <stp>EndOfBar</stp>
        <tr r="AD99" s="2"/>
      </tp>
      <tp>
        <v>1.1848000000000001</v>
        <stp/>
        <stp>StudyData</stp>
        <stp>Close(EU6) when (LocalMonth(EU6)=10 And LocalDay(EU6)=16 And LocalHour(EU6)=12 And LocalMinute(EU6)=10)</stp>
        <stp>Bar</stp>
        <stp/>
        <stp>Close</stp>
        <stp>A5C</stp>
        <stp>0</stp>
        <stp>all</stp>
        <stp/>
        <stp/>
        <stp>True</stp>
        <stp/>
        <stp>EndOfBar</stp>
        <tr r="AD63" s="2"/>
      </tp>
      <tp t="s">
        <v/>
        <stp/>
        <stp>StudyData</stp>
        <stp>Close(EU6) when (LocalMonth(EU6)=10 And LocalDay(EU6)=16 And LocalHour(EU6)=13 And LocalMinute(EU6)=10)</stp>
        <stp>Bar</stp>
        <stp/>
        <stp>Close</stp>
        <stp>A5C</stp>
        <stp>0</stp>
        <stp>all</stp>
        <stp/>
        <stp/>
        <stp>True</stp>
        <stp/>
        <stp>EndOfBar</stp>
        <tr r="AD75" s="2"/>
      </tp>
      <tp>
        <v>1.1842999999999999</v>
        <stp/>
        <stp>StudyData</stp>
        <stp>Close(EU6) when (LocalMonth(EU6)=10 And LocalDay(EU6)=16 And LocalHour(EU6)=10 And LocalMinute(EU6)=10)</stp>
        <stp>Bar</stp>
        <stp/>
        <stp>Close</stp>
        <stp>A5C</stp>
        <stp>0</stp>
        <stp>all</stp>
        <stp/>
        <stp/>
        <stp>True</stp>
        <stp/>
        <stp>EndOfBar</stp>
        <tr r="AD39" s="2"/>
      </tp>
      <tp>
        <v>1.18465</v>
        <stp/>
        <stp>StudyData</stp>
        <stp>Close(EU6) when (LocalMonth(EU6)=10 And LocalDay(EU6)=16 And LocalHour(EU6)=11 And LocalMinute(EU6)=10)</stp>
        <stp>Bar</stp>
        <stp/>
        <stp>Close</stp>
        <stp>A5C</stp>
        <stp>0</stp>
        <stp>all</stp>
        <stp/>
        <stp/>
        <stp>True</stp>
        <stp/>
        <stp>EndOfBar</stp>
        <tr r="AD51" s="2"/>
      </tp>
      <tp t="s">
        <v/>
        <stp/>
        <stp>StudyData</stp>
        <stp>Close(EU6) when (LocalMonth(EU6)=10 And LocalDay(EU6)=16 And LocalHour(EU6)=14 And LocalMinute(EU6)=15)</stp>
        <stp>Bar</stp>
        <stp/>
        <stp>Close</stp>
        <stp>A5C</stp>
        <stp>0</stp>
        <stp>all</stp>
        <stp/>
        <stp/>
        <stp>True</stp>
        <stp/>
        <stp>EndOfBar</stp>
        <tr r="AD88" s="2"/>
      </tp>
      <tp t="s">
        <v/>
        <stp/>
        <stp>StudyData</stp>
        <stp>Close(EU6) when (LocalMonth(EU6)=10 And LocalDay(EU6)=16 And LocalHour(EU6)=13 And LocalMinute(EU6)=45)</stp>
        <stp>Bar</stp>
        <stp/>
        <stp>Close</stp>
        <stp>A5C</stp>
        <stp>0</stp>
        <stp>all</stp>
        <stp/>
        <stp/>
        <stp>True</stp>
        <stp/>
        <stp>EndOfBar</stp>
        <tr r="AD82" s="2"/>
      </tp>
      <tp t="s">
        <v/>
        <stp/>
        <stp>StudyData</stp>
        <stp>Close(EU6) when (LocalMonth(EU6)=10 And LocalDay(EU6)=16 And LocalHour(EU6)=12 And LocalMinute(EU6)=45)</stp>
        <stp>Bar</stp>
        <stp/>
        <stp>Close</stp>
        <stp>A5C</stp>
        <stp>0</stp>
        <stp>all</stp>
        <stp/>
        <stp/>
        <stp>True</stp>
        <stp/>
        <stp>EndOfBar</stp>
        <tr r="AD70" s="2"/>
      </tp>
      <tp>
        <v>1.1847000000000001</v>
        <stp/>
        <stp>StudyData</stp>
        <stp>Close(EU6) when (LocalMonth(EU6)=10 And LocalDay(EU6)=16 And LocalHour(EU6)=11 And LocalMinute(EU6)=45)</stp>
        <stp>Bar</stp>
        <stp/>
        <stp>Close</stp>
        <stp>A5C</stp>
        <stp>0</stp>
        <stp>all</stp>
        <stp/>
        <stp/>
        <stp>True</stp>
        <stp/>
        <stp>EndOfBar</stp>
        <tr r="AD58" s="2"/>
      </tp>
      <tp t="s">
        <v/>
        <stp/>
        <stp>StudyData</stp>
        <stp>Close(EU6) when (LocalMonth(EU6)=10 And LocalDay(EU6)=16 And LocalHour(EU6)=14 And LocalMinute(EU6)=40)</stp>
        <stp>Bar</stp>
        <stp/>
        <stp>Close</stp>
        <stp>A5C</stp>
        <stp>0</stp>
        <stp>all</stp>
        <stp/>
        <stp/>
        <stp>True</stp>
        <stp/>
        <stp>EndOfBar</stp>
        <tr r="AD93" s="2"/>
      </tp>
      <tp>
        <v>1.1849499999999999</v>
        <stp/>
        <stp>StudyData</stp>
        <stp>Close(EU6) when (LocalMonth(EU6)=10 And LocalDay(EU6)=16 And LocalHour(EU6)=10 And LocalMinute(EU6)=45)</stp>
        <stp>Bar</stp>
        <stp/>
        <stp>Close</stp>
        <stp>A5C</stp>
        <stp>0</stp>
        <stp>all</stp>
        <stp/>
        <stp/>
        <stp>True</stp>
        <stp/>
        <stp>EndOfBar</stp>
        <tr r="AD46" s="2"/>
      </tp>
      <tp t="s">
        <v/>
        <stp/>
        <stp>StudyData</stp>
        <stp>Close(EU6) when (LocalMonth(EU6)=10 And LocalDay(EU6)=16 And LocalHour(EU6)=12 And LocalMinute(EU6)=40)</stp>
        <stp>Bar</stp>
        <stp/>
        <stp>Close</stp>
        <stp>A5C</stp>
        <stp>0</stp>
        <stp>all</stp>
        <stp/>
        <stp/>
        <stp>True</stp>
        <stp/>
        <stp>EndOfBar</stp>
        <tr r="AD69" s="2"/>
      </tp>
      <tp t="s">
        <v/>
        <stp/>
        <stp>StudyData</stp>
        <stp>Close(EU6) when (LocalMonth(EU6)=10 And LocalDay(EU6)=16 And LocalHour(EU6)=13 And LocalMinute(EU6)=40)</stp>
        <stp>Bar</stp>
        <stp/>
        <stp>Close</stp>
        <stp>A5C</stp>
        <stp>0</stp>
        <stp>all</stp>
        <stp/>
        <stp/>
        <stp>True</stp>
        <stp/>
        <stp>EndOfBar</stp>
        <tr r="AD81" s="2"/>
      </tp>
      <tp>
        <v>1.1853499999999999</v>
        <stp/>
        <stp>StudyData</stp>
        <stp>Close(EU6) when (LocalMonth(EU6)=10 And LocalDay(EU6)=16 And LocalHour(EU6)=10 And LocalMinute(EU6)=40)</stp>
        <stp>Bar</stp>
        <stp/>
        <stp>Close</stp>
        <stp>A5C</stp>
        <stp>0</stp>
        <stp>all</stp>
        <stp/>
        <stp/>
        <stp>True</stp>
        <stp/>
        <stp>EndOfBar</stp>
        <tr r="AD45" s="2"/>
      </tp>
      <tp>
        <v>1.1847000000000001</v>
        <stp/>
        <stp>StudyData</stp>
        <stp>Close(EU6) when (LocalMonth(EU6)=10 And LocalDay(EU6)=16 And LocalHour(EU6)=11 And LocalMinute(EU6)=40)</stp>
        <stp>Bar</stp>
        <stp/>
        <stp>Close</stp>
        <stp>A5C</stp>
        <stp>0</stp>
        <stp>all</stp>
        <stp/>
        <stp/>
        <stp>True</stp>
        <stp/>
        <stp>EndOfBar</stp>
        <tr r="AD57" s="2"/>
      </tp>
      <tp t="s">
        <v/>
        <stp/>
        <stp>StudyData</stp>
        <stp>Close(EU6) when (LocalMonth(EU6)=10 And LocalDay(EU6)=16 And LocalHour(EU6)=14 And LocalMinute(EU6)=45)</stp>
        <stp>Bar</stp>
        <stp/>
        <stp>Close</stp>
        <stp>A5C</stp>
        <stp>0</stp>
        <stp>all</stp>
        <stp/>
        <stp/>
        <stp>True</stp>
        <stp/>
        <stp>EndOfBar</stp>
        <tr r="AD94" s="2"/>
      </tp>
      <tp t="s">
        <v/>
        <stp/>
        <stp>StudyData</stp>
        <stp>Close(EU6) when (LocalMonth(EU6)=10 And LocalDay(EU6)=16 And LocalHour(EU6)=13 And LocalMinute(EU6)=55)</stp>
        <stp>Bar</stp>
        <stp/>
        <stp>Close</stp>
        <stp>A5C</stp>
        <stp>0</stp>
        <stp>all</stp>
        <stp/>
        <stp/>
        <stp>True</stp>
        <stp/>
        <stp>EndOfBar</stp>
        <tr r="AD84" s="2"/>
      </tp>
      <tp t="s">
        <v/>
        <stp/>
        <stp>StudyData</stp>
        <stp>Close(EU6) when (LocalMonth(EU6)=10 And LocalDay(EU6)=16 And LocalHour(EU6)=12 And LocalMinute(EU6)=55)</stp>
        <stp>Bar</stp>
        <stp/>
        <stp>Close</stp>
        <stp>A5C</stp>
        <stp>0</stp>
        <stp>all</stp>
        <stp/>
        <stp/>
        <stp>True</stp>
        <stp/>
        <stp>EndOfBar</stp>
        <tr r="AD72" s="2"/>
      </tp>
      <tp>
        <v>1.1849499999999999</v>
        <stp/>
        <stp>StudyData</stp>
        <stp>Close(EU6) when (LocalMonth(EU6)=10 And LocalDay(EU6)=16 And LocalHour(EU6)=11 And LocalMinute(EU6)=55)</stp>
        <stp>Bar</stp>
        <stp/>
        <stp>Close</stp>
        <stp>A5C</stp>
        <stp>0</stp>
        <stp>all</stp>
        <stp/>
        <stp/>
        <stp>True</stp>
        <stp/>
        <stp>EndOfBar</stp>
        <tr r="AD60" s="2"/>
      </tp>
      <tp t="s">
        <v/>
        <stp/>
        <stp>StudyData</stp>
        <stp>Close(EU6) when (LocalMonth(EU6)=10 And LocalDay(EU6)=16 And LocalHour(EU6)=14 And LocalMinute(EU6)=50)</stp>
        <stp>Bar</stp>
        <stp/>
        <stp>Close</stp>
        <stp>A5C</stp>
        <stp>0</stp>
        <stp>all</stp>
        <stp/>
        <stp/>
        <stp>True</stp>
        <stp/>
        <stp>EndOfBar</stp>
        <tr r="AD95" s="2"/>
      </tp>
      <tp>
        <v>1.1848000000000001</v>
        <stp/>
        <stp>StudyData</stp>
        <stp>Close(EU6) when (LocalMonth(EU6)=10 And LocalDay(EU6)=16 And LocalHour(EU6)=10 And LocalMinute(EU6)=55)</stp>
        <stp>Bar</stp>
        <stp/>
        <stp>Close</stp>
        <stp>A5C</stp>
        <stp>0</stp>
        <stp>all</stp>
        <stp/>
        <stp/>
        <stp>True</stp>
        <stp/>
        <stp>EndOfBar</stp>
        <tr r="AD48" s="2"/>
      </tp>
      <tp t="s">
        <v/>
        <stp/>
        <stp>StudyData</stp>
        <stp>Close(EU6) when (LocalMonth(EU6)=10 And LocalDay(EU6)=16 And LocalHour(EU6)=12 And LocalMinute(EU6)=50)</stp>
        <stp>Bar</stp>
        <stp/>
        <stp>Close</stp>
        <stp>A5C</stp>
        <stp>0</stp>
        <stp>all</stp>
        <stp/>
        <stp/>
        <stp>True</stp>
        <stp/>
        <stp>EndOfBar</stp>
        <tr r="AD71" s="2"/>
      </tp>
      <tp t="s">
        <v/>
        <stp/>
        <stp>StudyData</stp>
        <stp>Close(EU6) when (LocalMonth(EU6)=10 And LocalDay(EU6)=16 And LocalHour(EU6)=13 And LocalMinute(EU6)=50)</stp>
        <stp>Bar</stp>
        <stp/>
        <stp>Close</stp>
        <stp>A5C</stp>
        <stp>0</stp>
        <stp>all</stp>
        <stp/>
        <stp/>
        <stp>True</stp>
        <stp/>
        <stp>EndOfBar</stp>
        <tr r="AD83" s="2"/>
      </tp>
      <tp>
        <v>1.1849000000000001</v>
        <stp/>
        <stp>StudyData</stp>
        <stp>Close(EU6) when (LocalMonth(EU6)=10 And LocalDay(EU6)=16 And LocalHour(EU6)=10 And LocalMinute(EU6)=50)</stp>
        <stp>Bar</stp>
        <stp/>
        <stp>Close</stp>
        <stp>A5C</stp>
        <stp>0</stp>
        <stp>all</stp>
        <stp/>
        <stp/>
        <stp>True</stp>
        <stp/>
        <stp>EndOfBar</stp>
        <tr r="AD47" s="2"/>
      </tp>
      <tp>
        <v>1.1848000000000001</v>
        <stp/>
        <stp>StudyData</stp>
        <stp>Close(EU6) when (LocalMonth(EU6)=10 And LocalDay(EU6)=16 And LocalHour(EU6)=11 And LocalMinute(EU6)=50)</stp>
        <stp>Bar</stp>
        <stp/>
        <stp>Close</stp>
        <stp>A5C</stp>
        <stp>0</stp>
        <stp>all</stp>
        <stp/>
        <stp/>
        <stp>True</stp>
        <stp/>
        <stp>EndOfBar</stp>
        <tr r="AD59" s="2"/>
      </tp>
      <tp t="s">
        <v/>
        <stp/>
        <stp>StudyData</stp>
        <stp>Close(EU6) when (LocalMonth(EU6)=10 And LocalDay(EU6)=16 And LocalHour(EU6)=14 And LocalMinute(EU6)=55)</stp>
        <stp>Bar</stp>
        <stp/>
        <stp>Close</stp>
        <stp>A5C</stp>
        <stp>0</stp>
        <stp>all</stp>
        <stp/>
        <stp/>
        <stp>True</stp>
        <stp/>
        <stp>EndOfBar</stp>
        <tr r="AD96" s="2"/>
      </tp>
      <tp>
        <v>125175</v>
        <stp/>
        <stp>StudyData</stp>
        <stp>Close(TYA) when (LocalMonth(TYA)=10 And LocalDay(TYA)=16 And LocalHour(TYA)=9 And LocalMinute(TYA)=0)</stp>
        <stp>Bar</stp>
        <stp/>
        <stp>Close</stp>
        <stp>A5C</stp>
        <stp>0</stp>
        <stp>all</stp>
        <stp/>
        <stp/>
        <stp>True</stp>
        <stp/>
        <stp>EndOfBar</stp>
        <tr r="AJ25" s="2"/>
      </tp>
      <tp>
        <v>125175</v>
        <stp/>
        <stp>StudyData</stp>
        <stp>Close(TYA) when (LocalMonth(TYA)=10 And LocalDay(TYA)=16 And LocalHour(TYA)=9 And LocalMinute(TYA)=5)</stp>
        <stp>Bar</stp>
        <stp/>
        <stp>Close</stp>
        <stp>A5C</stp>
        <stp>0</stp>
        <stp>all</stp>
        <stp/>
        <stp/>
        <stp>True</stp>
        <stp/>
        <stp>EndOfBar</stp>
        <tr r="AJ26" s="2"/>
      </tp>
      <tp t="s">
        <v/>
        <stp/>
        <stp>StudyData</stp>
        <stp>Close(BP6) when (LocalMonth(BP6)=10 And LocalDay(BP6)=16 And LocalHour(BP6)=14 And LocalMinute(BP6)=0)</stp>
        <stp>Bar</stp>
        <stp/>
        <stp>Close</stp>
        <stp>A5C</stp>
        <stp>0</stp>
        <stp>all</stp>
        <stp/>
        <stp/>
        <stp>True</stp>
        <stp/>
        <stp>EndOfBar</stp>
        <tr r="AG85" s="2"/>
      </tp>
      <tp t="s">
        <v/>
        <stp/>
        <stp>StudyData</stp>
        <stp>Close(BP6) when (LocalMonth(BP6)=10 And LocalDay(BP6)=16 And LocalHour(BP6)=14 And LocalMinute(BP6)=5)</stp>
        <stp>Bar</stp>
        <stp/>
        <stp>Close</stp>
        <stp>A5C</stp>
        <stp>0</stp>
        <stp>all</stp>
        <stp/>
        <stp/>
        <stp>True</stp>
        <stp/>
        <stp>EndOfBar</stp>
        <tr r="AG86" s="2"/>
      </tp>
      <tp>
        <v>2553.75</v>
        <stp/>
        <stp>StudyData</stp>
        <stp>EP</stp>
        <stp>FG</stp>
        <stp/>
        <stp>Close</stp>
        <stp>15</stp>
        <stp>-1</stp>
        <stp/>
        <stp/>
        <stp/>
        <stp/>
        <stp>T</stp>
        <tr r="I17" s="1"/>
        <tr r="I17" s="1"/>
        <tr r="AC5" s="1"/>
      </tp>
      <tp>
        <v>0.27083333333333331</v>
        <stp/>
        <stp>ContractData</stp>
        <stp>GCE</stp>
        <stp>HIghTime</stp>
        <stp/>
        <stp>T</stp>
        <tr r="D48" s="1"/>
      </tp>
      <tp>
        <v>51.45</v>
        <stp/>
        <stp>StudyData</stp>
        <stp>CLE</stp>
        <stp>Bar</stp>
        <stp/>
        <stp>Close</stp>
        <stp>D</stp>
        <stp>-1</stp>
        <stp>primaryOnly</stp>
        <tr r="H7" s="2"/>
      </tp>
      <tp>
        <v>2552.5</v>
        <stp/>
        <stp>ContractData</stp>
        <stp>EP</stp>
        <stp>Y_CLose</stp>
        <stp/>
        <stp>T</stp>
        <tr r="F4" s="1"/>
      </tp>
      <tp>
        <v>21345</v>
        <stp/>
        <stp>StudyData</stp>
        <stp>NKDZ7</stp>
        <stp>FG</stp>
        <stp/>
        <stp>Close</stp>
        <stp>D</stp>
        <stp/>
        <stp/>
        <stp/>
        <stp/>
        <stp/>
        <stp>T</stp>
        <tr r="AB37" s="1"/>
      </tp>
      <tp>
        <v>125195</v>
        <stp/>
        <stp>StudyData</stp>
        <stp>Close(TYA) when (LocalMonth(TYA)=10 And LocalDay(TYA)=16 And LocalHour(TYA)=8 And LocalMinute(TYA)=0)</stp>
        <stp>Bar</stp>
        <stp/>
        <stp>Close</stp>
        <stp>A5C</stp>
        <stp>0</stp>
        <stp>all</stp>
        <stp/>
        <stp/>
        <stp>True</stp>
        <stp/>
        <stp>EndOfBar</stp>
        <tr r="AJ13" s="2"/>
      </tp>
      <tp>
        <v>125200</v>
        <stp/>
        <stp>StudyData</stp>
        <stp>Close(TYA) when (LocalMonth(TYA)=10 And LocalDay(TYA)=16 And LocalHour(TYA)=8 And LocalMinute(TYA)=5)</stp>
        <stp>Bar</stp>
        <stp/>
        <stp>Close</stp>
        <stp>A5C</stp>
        <stp>0</stp>
        <stp>all</stp>
        <stp/>
        <stp/>
        <stp>True</stp>
        <stp/>
        <stp>EndOfBar</stp>
        <tr r="AJ14" s="2"/>
      </tp>
      <tp>
        <v>51.42</v>
        <stp/>
        <stp>ContractData</stp>
        <stp>CLE</stp>
        <stp>Y_CLose</stp>
        <stp/>
        <stp>T</stp>
        <tr r="F30" s="1"/>
      </tp>
      <tp>
        <v>1306.1000000000001</v>
        <stp/>
        <stp>ContractData</stp>
        <stp>GCE</stp>
        <stp>Y_CLose</stp>
        <stp/>
        <stp>T</stp>
        <tr r="F43" s="1"/>
      </tp>
      <tp>
        <v>6099.5</v>
        <stp/>
        <stp>ContractData</stp>
        <stp>ENQ</stp>
        <stp>Y_CLose</stp>
        <stp/>
        <stp>T</stp>
        <tr r="F17" s="1"/>
      </tp>
      <tp t="s">
        <v>Gold (Globex), Dec 17</v>
        <stp/>
        <stp>ContractData</stp>
        <stp>GCE</stp>
        <stp>LongDescription</stp>
        <tr r="I9" s="1"/>
        <tr r="B40" s="1"/>
      </tp>
      <tp>
        <v>125215</v>
        <stp/>
        <stp>StudyData</stp>
        <stp>Close(TYA) when (LocalMonth(TYA)=10 And LocalDay(TYA)=16 And LocalHour(TYA)=7 And LocalMinute(TYA)=0)</stp>
        <stp>Bar</stp>
        <stp/>
        <stp>Close</stp>
        <stp>A5C</stp>
        <stp>0</stp>
        <stp>all</stp>
        <stp/>
        <stp/>
        <stp>True</stp>
        <stp/>
        <stp>EndOfBar</stp>
        <tr r="AJ1" s="2"/>
      </tp>
      <tp>
        <v>125215</v>
        <stp/>
        <stp>StudyData</stp>
        <stp>Close(TYA) when (LocalMonth(TYA)=10 And LocalDay(TYA)=16 And LocalHour(TYA)=7 And LocalMinute(TYA)=5)</stp>
        <stp>Bar</stp>
        <stp/>
        <stp>Close</stp>
        <stp>A5C</stp>
        <stp>0</stp>
        <stp>all</stp>
        <stp/>
        <stp/>
        <stp>True</stp>
        <stp/>
        <stp>EndOfBar</stp>
        <tr r="AJ2" s="2"/>
      </tp>
      <tp t="s">
        <v>Euro FX (Globex), Dec 17</v>
        <stp/>
        <stp>ContractData</stp>
        <stp>EU6</stp>
        <stp>LongDescription</stp>
        <tr r="I11" s="1"/>
      </tp>
      <tp t="s">
        <v>E-mini NASDAQ-100, Dec 17</v>
        <stp/>
        <stp>ContractData</stp>
        <stp>ENQ</stp>
        <stp>LongDescription</stp>
        <tr r="I6" s="1"/>
        <tr r="B14" s="1"/>
      </tp>
      <tp>
        <v>2554</v>
        <stp/>
        <stp>ContractData</stp>
        <stp>EP</stp>
        <stp>LastTrade</stp>
        <stp/>
        <stp>T</stp>
        <tr r="AM10" s="1"/>
        <tr r="F9" s="1"/>
      </tp>
      <tp>
        <v>2557.75</v>
        <stp/>
        <stp>ContractData</stp>
        <stp>EP</stp>
        <stp>High</stp>
        <stp/>
        <stp>T</stp>
        <tr r="AK10" s="1"/>
        <tr r="D10" s="1"/>
      </tp>
      <tp>
        <v>52.33</v>
        <stp/>
        <stp>StudyData</stp>
        <stp>Close(CLE) when (LocalMonth(CLE)=10 And LocalDay(CLE)=16 And LocalHour(CLE)=7 And LocalMinute(CLE)=0)</stp>
        <stp>Bar</stp>
        <stp/>
        <stp>Close</stp>
        <stp>A5C</stp>
        <stp>0</stp>
        <stp>all</stp>
        <stp/>
        <stp/>
        <stp>True</stp>
        <stp/>
        <stp>EndOfBar</stp>
        <tr r="AA1" s="2"/>
      </tp>
      <tp>
        <v>52.31</v>
        <stp/>
        <stp>StudyData</stp>
        <stp>Close(CLE) when (LocalMonth(CLE)=10 And LocalDay(CLE)=16 And LocalHour(CLE)=7 And LocalMinute(CLE)=5)</stp>
        <stp>Bar</stp>
        <stp/>
        <stp>Close</stp>
        <stp>A5C</stp>
        <stp>0</stp>
        <stp>all</stp>
        <stp/>
        <stp/>
        <stp>True</stp>
        <stp/>
        <stp>EndOfBar</stp>
        <tr r="AA2" s="2"/>
      </tp>
      <tp t="s">
        <v>Crude Light (Globex), Nov 17</v>
        <stp/>
        <stp>ContractData</stp>
        <stp>CLE</stp>
        <stp>LongDescription</stp>
        <tr r="I10" s="1"/>
        <tr r="B27" s="1"/>
      </tp>
      <tp>
        <v>22880</v>
        <stp/>
        <stp>ContractData</stp>
        <stp>YM</stp>
        <stp>LastTradeorSettle</stp>
        <stp/>
        <stp>D</stp>
        <tr r="L7" s="1"/>
      </tp>
      <tp t="s">
        <v>British Pound (Globex), Dec 17</v>
        <stp/>
        <stp>ContractData</stp>
        <stp>BP6</stp>
        <stp>LongDescription</stp>
        <tr r="I12" s="1"/>
      </tp>
    </main>
    <main first="cqg.rtd">
      <tp>
        <v>2552.25</v>
        <stp/>
        <stp>ContractData</stp>
        <stp>EP</stp>
        <stp>Open</stp>
        <stp/>
        <stp>T</stp>
        <tr r="AN10" s="1"/>
        <tr r="C10" s="1"/>
      </tp>
      <tp>
        <v>972.8</v>
        <stp/>
        <stp>StudyData</stp>
        <stp>PAEZ7</stp>
        <stp>FG</stp>
        <stp/>
        <stp>Close</stp>
        <stp>D</stp>
        <stp/>
        <stp/>
        <stp/>
        <stp/>
        <stp/>
        <stp>T</stp>
        <tr r="AB41" s="1"/>
      </tp>
    </main>
    <main first="cqg.rtd">
      <tp>
        <v>-55</v>
        <stp/>
        <stp>ContractData</stp>
        <stp>DD</stp>
        <stp>NetLastQuoteToday</stp>
        <stp/>
        <stp>D</stp>
        <tr r="M8" s="1"/>
      </tp>
    </main>
    <main first="cqg.rtd">
      <tp>
        <v>1307.8</v>
        <stp/>
        <stp>StudyData</stp>
        <stp>Close(GCE) when (LocalMonth(GCE)=10 And LocalDay(GCE)=16 And LocalHour(GCE)=8 And LocalMinute(GCE)=5)</stp>
        <stp>Bar</stp>
        <stp/>
        <stp>Close</stp>
        <stp>A5C</stp>
        <stp>0</stp>
        <stp>all</stp>
        <stp/>
        <stp/>
        <stp>True</stp>
        <stp/>
        <stp>EndOfBar</stp>
        <tr r="X14" s="2"/>
      </tp>
      <tp>
        <v>1307.7</v>
        <stp/>
        <stp>StudyData</stp>
        <stp>Close(GCE) when (LocalMonth(GCE)=10 And LocalDay(GCE)=16 And LocalHour(GCE)=8 And LocalMinute(GCE)=0)</stp>
        <stp>Bar</stp>
        <stp/>
        <stp>Close</stp>
        <stp>A5C</stp>
        <stp>0</stp>
        <stp>all</stp>
        <stp/>
        <stp/>
        <stp>True</stp>
        <stp/>
        <stp>EndOfBar</stp>
        <tr r="X13" s="2"/>
      </tp>
      <tp>
        <v>6108.5</v>
        <stp/>
        <stp>StudyData</stp>
        <stp>Close(ENQ) when (LocalMonth(ENQ)=10 And LocalDay(ENQ)=16 And LocalHour(ENQ)=7 And LocalMinute(ENQ)=0)</stp>
        <stp>Bar</stp>
        <stp/>
        <stp>Close</stp>
        <stp>A5C</stp>
        <stp>0</stp>
        <stp>all</stp>
        <stp/>
        <stp/>
        <stp>True</stp>
        <stp/>
        <stp>EndOfBar</stp>
        <tr r="O1" s="2"/>
      </tp>
      <tp>
        <v>6109</v>
        <stp/>
        <stp>StudyData</stp>
        <stp>Close(ENQ) when (LocalMonth(ENQ)=10 And LocalDay(ENQ)=16 And LocalHour(ENQ)=7 And LocalMinute(ENQ)=5)</stp>
        <stp>Bar</stp>
        <stp/>
        <stp>Close</stp>
        <stp>A5C</stp>
        <stp>0</stp>
        <stp>all</stp>
        <stp/>
        <stp/>
        <stp>True</stp>
        <stp/>
        <stp>EndOfBar</stp>
        <tr r="O2" s="2"/>
      </tp>
      <tp>
        <v>150</v>
        <stp/>
        <stp>ContractData</stp>
        <stp>EP</stp>
        <stp>NetLastQuoteToday</stp>
        <stp/>
        <stp>D</stp>
        <tr r="M5" s="1"/>
      </tp>
      <tp>
        <v>1305.8</v>
        <stp/>
        <stp>StudyData</stp>
        <stp>Close(GCE) when (LocalMonth(GCE)=10 And LocalDay(GCE)=16 And LocalHour(GCE)=9 And LocalMinute(GCE)=5)</stp>
        <stp>Bar</stp>
        <stp/>
        <stp>Close</stp>
        <stp>A5C</stp>
        <stp>0</stp>
        <stp>all</stp>
        <stp/>
        <stp/>
        <stp>True</stp>
        <stp/>
        <stp>EndOfBar</stp>
        <tr r="X26" s="2"/>
      </tp>
      <tp>
        <v>1306.2</v>
        <stp/>
        <stp>StudyData</stp>
        <stp>Close(GCE) when (LocalMonth(GCE)=10 And LocalDay(GCE)=16 And LocalHour(GCE)=9 And LocalMinute(GCE)=0)</stp>
        <stp>Bar</stp>
        <stp/>
        <stp>Close</stp>
        <stp>A5C</stp>
        <stp>0</stp>
        <stp>all</stp>
        <stp/>
        <stp/>
        <stp>True</stp>
        <stp/>
        <stp>EndOfBar</stp>
        <tr r="X25" s="2"/>
      </tp>
      <tp>
        <v>1301.7</v>
        <stp/>
        <stp>StudyData</stp>
        <stp>GCEZ7</stp>
        <stp>FG</stp>
        <stp/>
        <stp>Close</stp>
        <stp>D</stp>
        <stp/>
        <stp/>
        <stp/>
        <stp/>
        <stp/>
        <stp>T</stp>
        <tr r="AB38" s="1"/>
      </tp>
      <tp>
        <v>2555</v>
        <stp/>
        <stp>StudyData</stp>
        <stp>Close(EP) when (LocalMonth(EP)=10 And LocalDay(EP)=16 And LocalHour(EP)=8 And LocalMinute(EP)=15)</stp>
        <stp>Bar</stp>
        <stp/>
        <stp>Close</stp>
        <stp>A5C</stp>
        <stp>0</stp>
        <stp>all</stp>
        <stp/>
        <stp/>
        <stp>True</stp>
        <stp/>
        <stp>EndOfBar</stp>
        <tr r="J16" s="2"/>
      </tp>
      <tp>
        <v>2554.75</v>
        <stp/>
        <stp>StudyData</stp>
        <stp>Close(EP) when (LocalMonth(EP)=10 And LocalDay(EP)=16 And LocalHour(EP)=8 And LocalMinute(EP)=10)</stp>
        <stp>Bar</stp>
        <stp/>
        <stp>Close</stp>
        <stp>A5C</stp>
        <stp>0</stp>
        <stp>all</stp>
        <stp/>
        <stp/>
        <stp>True</stp>
        <stp/>
        <stp>EndOfBar</stp>
        <tr r="J15" s="2"/>
      </tp>
      <tp>
        <v>2554.75</v>
        <stp/>
        <stp>StudyData</stp>
        <stp>Close(EP) when (LocalMonth(EP)=10 And LocalDay(EP)=16 And LocalHour(EP)=8 And LocalMinute(EP)=25)</stp>
        <stp>Bar</stp>
        <stp/>
        <stp>Close</stp>
        <stp>A5C</stp>
        <stp>0</stp>
        <stp>all</stp>
        <stp/>
        <stp/>
        <stp>True</stp>
        <stp/>
        <stp>EndOfBar</stp>
        <tr r="J18" s="2"/>
      </tp>
      <tp>
        <v>2555</v>
        <stp/>
        <stp>StudyData</stp>
        <stp>Close(EP) when (LocalMonth(EP)=10 And LocalDay(EP)=16 And LocalHour(EP)=8 And LocalMinute(EP)=20)</stp>
        <stp>Bar</stp>
        <stp/>
        <stp>Close</stp>
        <stp>A5C</stp>
        <stp>0</stp>
        <stp>all</stp>
        <stp/>
        <stp/>
        <stp>True</stp>
        <stp/>
        <stp>EndOfBar</stp>
        <tr r="J17" s="2"/>
      </tp>
      <tp>
        <v>2555.5</v>
        <stp/>
        <stp>StudyData</stp>
        <stp>Close(EP) when (LocalMonth(EP)=10 And LocalDay(EP)=16 And LocalHour(EP)=8 And LocalMinute(EP)=35)</stp>
        <stp>Bar</stp>
        <stp/>
        <stp>Close</stp>
        <stp>A5C</stp>
        <stp>0</stp>
        <stp>all</stp>
        <stp/>
        <stp/>
        <stp>True</stp>
        <stp/>
        <stp>EndOfBar</stp>
        <tr r="J20" s="2"/>
      </tp>
      <tp>
        <v>2556</v>
        <stp/>
        <stp>StudyData</stp>
        <stp>Close(EP) when (LocalMonth(EP)=10 And LocalDay(EP)=16 And LocalHour(EP)=8 And LocalMinute(EP)=30)</stp>
        <stp>Bar</stp>
        <stp/>
        <stp>Close</stp>
        <stp>A5C</stp>
        <stp>0</stp>
        <stp>all</stp>
        <stp/>
        <stp/>
        <stp>True</stp>
        <stp/>
        <stp>EndOfBar</stp>
        <tr r="J19" s="2"/>
      </tp>
      <tp>
        <v>2557</v>
        <stp/>
        <stp>StudyData</stp>
        <stp>Close(EP) when (LocalMonth(EP)=10 And LocalDay(EP)=16 And LocalHour(EP)=8 And LocalMinute(EP)=45)</stp>
        <stp>Bar</stp>
        <stp/>
        <stp>Close</stp>
        <stp>A5C</stp>
        <stp>0</stp>
        <stp>all</stp>
        <stp/>
        <stp/>
        <stp>True</stp>
        <stp/>
        <stp>EndOfBar</stp>
        <tr r="J22" s="2"/>
      </tp>
      <tp>
        <v>2557</v>
        <stp/>
        <stp>StudyData</stp>
        <stp>Close(EP) when (LocalMonth(EP)=10 And LocalDay(EP)=16 And LocalHour(EP)=8 And LocalMinute(EP)=40)</stp>
        <stp>Bar</stp>
        <stp/>
        <stp>Close</stp>
        <stp>A5C</stp>
        <stp>0</stp>
        <stp>all</stp>
        <stp/>
        <stp/>
        <stp>True</stp>
        <stp/>
        <stp>EndOfBar</stp>
        <tr r="J21" s="2"/>
      </tp>
      <tp>
        <v>2556.5</v>
        <stp/>
        <stp>StudyData</stp>
        <stp>Close(EP) when (LocalMonth(EP)=10 And LocalDay(EP)=16 And LocalHour(EP)=8 And LocalMinute(EP)=55)</stp>
        <stp>Bar</stp>
        <stp/>
        <stp>Close</stp>
        <stp>A5C</stp>
        <stp>0</stp>
        <stp>all</stp>
        <stp/>
        <stp/>
        <stp>True</stp>
        <stp/>
        <stp>EndOfBar</stp>
        <tr r="J24" s="2"/>
      </tp>
      <tp>
        <v>2556.5</v>
        <stp/>
        <stp>StudyData</stp>
        <stp>Close(EP) when (LocalMonth(EP)=10 And LocalDay(EP)=16 And LocalHour(EP)=8 And LocalMinute(EP)=50)</stp>
        <stp>Bar</stp>
        <stp/>
        <stp>Close</stp>
        <stp>A5C</stp>
        <stp>0</stp>
        <stp>all</stp>
        <stp/>
        <stp/>
        <stp>True</stp>
        <stp/>
        <stp>EndOfBar</stp>
        <tr r="J23" s="2"/>
      </tp>
      <tp>
        <v>13004.5</v>
        <stp/>
        <stp>StudyData</stp>
        <stp>Close(DD) when (LocalMonth(DD)=10 And LocalDay(DD)=16 And LocalHour(DD)=9 And LocalMinute(DD)=15)</stp>
        <stp>Bar</stp>
        <stp/>
        <stp>Close</stp>
        <stp>A5C</stp>
        <stp>0</stp>
        <stp>all</stp>
        <stp/>
        <stp/>
        <stp>True</stp>
        <stp/>
        <stp>EndOfBar</stp>
        <tr r="U28" s="2"/>
      </tp>
      <tp>
        <v>13008.5</v>
        <stp/>
        <stp>StudyData</stp>
        <stp>Close(DD) when (LocalMonth(DD)=10 And LocalDay(DD)=16 And LocalHour(DD)=9 And LocalMinute(DD)=10)</stp>
        <stp>Bar</stp>
        <stp/>
        <stp>Close</stp>
        <stp>A5C</stp>
        <stp>0</stp>
        <stp>all</stp>
        <stp/>
        <stp/>
        <stp>True</stp>
        <stp/>
        <stp>EndOfBar</stp>
        <tr r="U27" s="2"/>
      </tp>
      <tp>
        <v>13007.5</v>
        <stp/>
        <stp>StudyData</stp>
        <stp>Close(DD) when (LocalMonth(DD)=10 And LocalDay(DD)=16 And LocalHour(DD)=9 And LocalMinute(DD)=25)</stp>
        <stp>Bar</stp>
        <stp/>
        <stp>Close</stp>
        <stp>A5C</stp>
        <stp>0</stp>
        <stp>all</stp>
        <stp/>
        <stp/>
        <stp>True</stp>
        <stp/>
        <stp>EndOfBar</stp>
        <tr r="U30" s="2"/>
      </tp>
      <tp>
        <v>13005.5</v>
        <stp/>
        <stp>StudyData</stp>
        <stp>Close(DD) when (LocalMonth(DD)=10 And LocalDay(DD)=16 And LocalHour(DD)=9 And LocalMinute(DD)=20)</stp>
        <stp>Bar</stp>
        <stp/>
        <stp>Close</stp>
        <stp>A5C</stp>
        <stp>0</stp>
        <stp>all</stp>
        <stp/>
        <stp/>
        <stp>True</stp>
        <stp/>
        <stp>EndOfBar</stp>
        <tr r="U29" s="2"/>
      </tp>
      <tp>
        <v>13005.5</v>
        <stp/>
        <stp>StudyData</stp>
        <stp>Close(DD) when (LocalMonth(DD)=10 And LocalDay(DD)=16 And LocalHour(DD)=9 And LocalMinute(DD)=35)</stp>
        <stp>Bar</stp>
        <stp/>
        <stp>Close</stp>
        <stp>A5C</stp>
        <stp>0</stp>
        <stp>all</stp>
        <stp/>
        <stp/>
        <stp>True</stp>
        <stp/>
        <stp>EndOfBar</stp>
        <tr r="U32" s="2"/>
      </tp>
      <tp>
        <v>13009.5</v>
        <stp/>
        <stp>StudyData</stp>
        <stp>Close(DD) when (LocalMonth(DD)=10 And LocalDay(DD)=16 And LocalHour(DD)=9 And LocalMinute(DD)=30)</stp>
        <stp>Bar</stp>
        <stp/>
        <stp>Close</stp>
        <stp>A5C</stp>
        <stp>0</stp>
        <stp>all</stp>
        <stp/>
        <stp/>
        <stp>True</stp>
        <stp/>
        <stp>EndOfBar</stp>
        <tr r="U31" s="2"/>
      </tp>
      <tp>
        <v>13005</v>
        <stp/>
        <stp>StudyData</stp>
        <stp>Close(DD) when (LocalMonth(DD)=10 And LocalDay(DD)=16 And LocalHour(DD)=9 And LocalMinute(DD)=45)</stp>
        <stp>Bar</stp>
        <stp/>
        <stp>Close</stp>
        <stp>A5C</stp>
        <stp>0</stp>
        <stp>all</stp>
        <stp/>
        <stp/>
        <stp>True</stp>
        <stp/>
        <stp>EndOfBar</stp>
        <tr r="U34" s="2"/>
      </tp>
      <tp>
        <v>13005</v>
        <stp/>
        <stp>StudyData</stp>
        <stp>Close(DD) when (LocalMonth(DD)=10 And LocalDay(DD)=16 And LocalHour(DD)=9 And LocalMinute(DD)=40)</stp>
        <stp>Bar</stp>
        <stp/>
        <stp>Close</stp>
        <stp>A5C</stp>
        <stp>0</stp>
        <stp>all</stp>
        <stp/>
        <stp/>
        <stp>True</stp>
        <stp/>
        <stp>EndOfBar</stp>
        <tr r="U33" s="2"/>
      </tp>
      <tp>
        <v>13003.5</v>
        <stp/>
        <stp>StudyData</stp>
        <stp>Close(DD) when (LocalMonth(DD)=10 And LocalDay(DD)=16 And LocalHour(DD)=9 And LocalMinute(DD)=55)</stp>
        <stp>Bar</stp>
        <stp/>
        <stp>Close</stp>
        <stp>A5C</stp>
        <stp>0</stp>
        <stp>all</stp>
        <stp/>
        <stp/>
        <stp>True</stp>
        <stp/>
        <stp>EndOfBar</stp>
        <tr r="U36" s="2"/>
      </tp>
      <tp>
        <v>13002</v>
        <stp/>
        <stp>StudyData</stp>
        <stp>Close(DD) when (LocalMonth(DD)=10 And LocalDay(DD)=16 And LocalHour(DD)=9 And LocalMinute(DD)=50)</stp>
        <stp>Bar</stp>
        <stp/>
        <stp>Close</stp>
        <stp>A5C</stp>
        <stp>0</stp>
        <stp>all</stp>
        <stp/>
        <stp/>
        <stp>True</stp>
        <stp/>
        <stp>EndOfBar</stp>
        <tr r="U35" s="2"/>
      </tp>
      <tp>
        <v>2554</v>
        <stp/>
        <stp>StudyData</stp>
        <stp>Close(EP) when (LocalMonth(EP)=10 And LocalDay(EP)=16 And LocalHour(EP)=9 And LocalMinute(EP)=15)</stp>
        <stp>Bar</stp>
        <stp/>
        <stp>Close</stp>
        <stp>A5C</stp>
        <stp>0</stp>
        <stp>all</stp>
        <stp/>
        <stp/>
        <stp>True</stp>
        <stp/>
        <stp>EndOfBar</stp>
        <tr r="J28" s="2"/>
      </tp>
      <tp>
        <v>2555.75</v>
        <stp/>
        <stp>StudyData</stp>
        <stp>Close(EP) when (LocalMonth(EP)=10 And LocalDay(EP)=16 And LocalHour(EP)=9 And LocalMinute(EP)=10)</stp>
        <stp>Bar</stp>
        <stp/>
        <stp>Close</stp>
        <stp>A5C</stp>
        <stp>0</stp>
        <stp>all</stp>
        <stp/>
        <stp/>
        <stp>True</stp>
        <stp/>
        <stp>EndOfBar</stp>
        <tr r="J27" s="2"/>
      </tp>
      <tp>
        <v>2553.5</v>
        <stp/>
        <stp>StudyData</stp>
        <stp>Close(EP) when (LocalMonth(EP)=10 And LocalDay(EP)=16 And LocalHour(EP)=9 And LocalMinute(EP)=25)</stp>
        <stp>Bar</stp>
        <stp/>
        <stp>Close</stp>
        <stp>A5C</stp>
        <stp>0</stp>
        <stp>all</stp>
        <stp/>
        <stp/>
        <stp>True</stp>
        <stp/>
        <stp>EndOfBar</stp>
        <tr r="J30" s="2"/>
      </tp>
      <tp>
        <v>2553.75</v>
        <stp/>
        <stp>StudyData</stp>
        <stp>Close(EP) when (LocalMonth(EP)=10 And LocalDay(EP)=16 And LocalHour(EP)=9 And LocalMinute(EP)=20)</stp>
        <stp>Bar</stp>
        <stp/>
        <stp>Close</stp>
        <stp>A5C</stp>
        <stp>0</stp>
        <stp>all</stp>
        <stp/>
        <stp/>
        <stp>True</stp>
        <stp/>
        <stp>EndOfBar</stp>
        <tr r="J29" s="2"/>
      </tp>
      <tp>
        <v>2553</v>
        <stp/>
        <stp>StudyData</stp>
        <stp>Close(EP) when (LocalMonth(EP)=10 And LocalDay(EP)=16 And LocalHour(EP)=9 And LocalMinute(EP)=35)</stp>
        <stp>Bar</stp>
        <stp/>
        <stp>Close</stp>
        <stp>A5C</stp>
        <stp>0</stp>
        <stp>all</stp>
        <stp/>
        <stp/>
        <stp>True</stp>
        <stp/>
        <stp>EndOfBar</stp>
        <tr r="J32" s="2"/>
      </tp>
      <tp>
        <v>2553.75</v>
        <stp/>
        <stp>StudyData</stp>
        <stp>Close(EP) when (LocalMonth(EP)=10 And LocalDay(EP)=16 And LocalHour(EP)=9 And LocalMinute(EP)=30)</stp>
        <stp>Bar</stp>
        <stp/>
        <stp>Close</stp>
        <stp>A5C</stp>
        <stp>0</stp>
        <stp>all</stp>
        <stp/>
        <stp/>
        <stp>True</stp>
        <stp/>
        <stp>EndOfBar</stp>
        <tr r="J31" s="2"/>
      </tp>
      <tp>
        <v>2553.25</v>
        <stp/>
        <stp>StudyData</stp>
        <stp>Close(EP) when (LocalMonth(EP)=10 And LocalDay(EP)=16 And LocalHour(EP)=9 And LocalMinute(EP)=45)</stp>
        <stp>Bar</stp>
        <stp/>
        <stp>Close</stp>
        <stp>A5C</stp>
        <stp>0</stp>
        <stp>all</stp>
        <stp/>
        <stp/>
        <stp>True</stp>
        <stp/>
        <stp>EndOfBar</stp>
        <tr r="J34" s="2"/>
      </tp>
      <tp>
        <v>2552.75</v>
        <stp/>
        <stp>StudyData</stp>
        <stp>Close(EP) when (LocalMonth(EP)=10 And LocalDay(EP)=16 And LocalHour(EP)=9 And LocalMinute(EP)=40)</stp>
        <stp>Bar</stp>
        <stp/>
        <stp>Close</stp>
        <stp>A5C</stp>
        <stp>0</stp>
        <stp>all</stp>
        <stp/>
        <stp/>
        <stp>True</stp>
        <stp/>
        <stp>EndOfBar</stp>
        <tr r="J33" s="2"/>
      </tp>
      <tp>
        <v>2552.5</v>
        <stp/>
        <stp>StudyData</stp>
        <stp>Close(EP) when (LocalMonth(EP)=10 And LocalDay(EP)=16 And LocalHour(EP)=9 And LocalMinute(EP)=55)</stp>
        <stp>Bar</stp>
        <stp/>
        <stp>Close</stp>
        <stp>A5C</stp>
        <stp>0</stp>
        <stp>all</stp>
        <stp/>
        <stp/>
        <stp>True</stp>
        <stp/>
        <stp>EndOfBar</stp>
        <tr r="J36" s="2"/>
      </tp>
      <tp>
        <v>2553</v>
        <stp/>
        <stp>StudyData</stp>
        <stp>Close(EP) when (LocalMonth(EP)=10 And LocalDay(EP)=16 And LocalHour(EP)=9 And LocalMinute(EP)=50)</stp>
        <stp>Bar</stp>
        <stp/>
        <stp>Close</stp>
        <stp>A5C</stp>
        <stp>0</stp>
        <stp>all</stp>
        <stp/>
        <stp/>
        <stp>True</stp>
        <stp/>
        <stp>EndOfBar</stp>
        <tr r="J35" s="2"/>
      </tp>
      <tp>
        <v>13011.5</v>
        <stp/>
        <stp>StudyData</stp>
        <stp>Close(DD) when (LocalMonth(DD)=10 And LocalDay(DD)=16 And LocalHour(DD)=8 And LocalMinute(DD)=15)</stp>
        <stp>Bar</stp>
        <stp/>
        <stp>Close</stp>
        <stp>A5C</stp>
        <stp>0</stp>
        <stp>all</stp>
        <stp/>
        <stp/>
        <stp>True</stp>
        <stp/>
        <stp>EndOfBar</stp>
        <tr r="U16" s="2"/>
      </tp>
      <tp>
        <v>13011.5</v>
        <stp/>
        <stp>StudyData</stp>
        <stp>Close(DD) when (LocalMonth(DD)=10 And LocalDay(DD)=16 And LocalHour(DD)=8 And LocalMinute(DD)=10)</stp>
        <stp>Bar</stp>
        <stp/>
        <stp>Close</stp>
        <stp>A5C</stp>
        <stp>0</stp>
        <stp>all</stp>
        <stp/>
        <stp/>
        <stp>True</stp>
        <stp/>
        <stp>EndOfBar</stp>
        <tr r="U15" s="2"/>
      </tp>
      <tp>
        <v>13012.5</v>
        <stp/>
        <stp>StudyData</stp>
        <stp>Close(DD) when (LocalMonth(DD)=10 And LocalDay(DD)=16 And LocalHour(DD)=8 And LocalMinute(DD)=25)</stp>
        <stp>Bar</stp>
        <stp/>
        <stp>Close</stp>
        <stp>A5C</stp>
        <stp>0</stp>
        <stp>all</stp>
        <stp/>
        <stp/>
        <stp>True</stp>
        <stp/>
        <stp>EndOfBar</stp>
        <tr r="U18" s="2"/>
      </tp>
      <tp>
        <v>13011.5</v>
        <stp/>
        <stp>StudyData</stp>
        <stp>Close(DD) when (LocalMonth(DD)=10 And LocalDay(DD)=16 And LocalHour(DD)=8 And LocalMinute(DD)=20)</stp>
        <stp>Bar</stp>
        <stp/>
        <stp>Close</stp>
        <stp>A5C</stp>
        <stp>0</stp>
        <stp>all</stp>
        <stp/>
        <stp/>
        <stp>True</stp>
        <stp/>
        <stp>EndOfBar</stp>
        <tr r="U17" s="2"/>
      </tp>
      <tp>
        <v>13007.5</v>
        <stp/>
        <stp>StudyData</stp>
        <stp>Close(DD) when (LocalMonth(DD)=10 And LocalDay(DD)=16 And LocalHour(DD)=8 And LocalMinute(DD)=35)</stp>
        <stp>Bar</stp>
        <stp/>
        <stp>Close</stp>
        <stp>A5C</stp>
        <stp>0</stp>
        <stp>all</stp>
        <stp/>
        <stp/>
        <stp>True</stp>
        <stp/>
        <stp>EndOfBar</stp>
        <tr r="U20" s="2"/>
      </tp>
      <tp>
        <v>13014.5</v>
        <stp/>
        <stp>StudyData</stp>
        <stp>Close(DD) when (LocalMonth(DD)=10 And LocalDay(DD)=16 And LocalHour(DD)=8 And LocalMinute(DD)=30)</stp>
        <stp>Bar</stp>
        <stp/>
        <stp>Close</stp>
        <stp>A5C</stp>
        <stp>0</stp>
        <stp>all</stp>
        <stp/>
        <stp/>
        <stp>True</stp>
        <stp/>
        <stp>EndOfBar</stp>
        <tr r="U19" s="2"/>
      </tp>
      <tp>
        <v>13009.5</v>
        <stp/>
        <stp>StudyData</stp>
        <stp>Close(DD) when (LocalMonth(DD)=10 And LocalDay(DD)=16 And LocalHour(DD)=8 And LocalMinute(DD)=45)</stp>
        <stp>Bar</stp>
        <stp/>
        <stp>Close</stp>
        <stp>A5C</stp>
        <stp>0</stp>
        <stp>all</stp>
        <stp/>
        <stp/>
        <stp>True</stp>
        <stp/>
        <stp>EndOfBar</stp>
        <tr r="U22" s="2"/>
      </tp>
      <tp>
        <v>13011</v>
        <stp/>
        <stp>StudyData</stp>
        <stp>Close(DD) when (LocalMonth(DD)=10 And LocalDay(DD)=16 And LocalHour(DD)=8 And LocalMinute(DD)=40)</stp>
        <stp>Bar</stp>
        <stp/>
        <stp>Close</stp>
        <stp>A5C</stp>
        <stp>0</stp>
        <stp>all</stp>
        <stp/>
        <stp/>
        <stp>True</stp>
        <stp/>
        <stp>EndOfBar</stp>
        <tr r="U21" s="2"/>
      </tp>
      <tp>
        <v>13010</v>
        <stp/>
        <stp>StudyData</stp>
        <stp>Close(DD) when (LocalMonth(DD)=10 And LocalDay(DD)=16 And LocalHour(DD)=8 And LocalMinute(DD)=55)</stp>
        <stp>Bar</stp>
        <stp/>
        <stp>Close</stp>
        <stp>A5C</stp>
        <stp>0</stp>
        <stp>all</stp>
        <stp/>
        <stp/>
        <stp>True</stp>
        <stp/>
        <stp>EndOfBar</stp>
        <tr r="U24" s="2"/>
      </tp>
      <tp>
        <v>13007</v>
        <stp/>
        <stp>StudyData</stp>
        <stp>Close(DD) when (LocalMonth(DD)=10 And LocalDay(DD)=16 And LocalHour(DD)=8 And LocalMinute(DD)=50)</stp>
        <stp>Bar</stp>
        <stp/>
        <stp>Close</stp>
        <stp>A5C</stp>
        <stp>0</stp>
        <stp>all</stp>
        <stp/>
        <stp/>
        <stp>True</stp>
        <stp/>
        <stp>EndOfBar</stp>
        <tr r="U23" s="2"/>
      </tp>
      <tp>
        <v>6068.5</v>
        <stp/>
        <stp>ContractData</stp>
        <stp>ENQ</stp>
        <stp>Y_Low</stp>
        <stp/>
        <stp>T</stp>
        <tr r="E17" s="1"/>
      </tp>
    </main>
    <main first="cqg.rtd">
      <tp>
        <v>50.7</v>
        <stp/>
        <stp>ContractData</stp>
        <stp>CLE</stp>
        <stp>Y_Low</stp>
        <stp/>
        <stp>T</stp>
        <tr r="E30" s="1"/>
      </tp>
    </main>
    <main first="cqg.rtd">
      <tp>
        <v>2555.5</v>
        <stp/>
        <stp>ContractData</stp>
        <stp>EP</stp>
        <stp>Y_High</stp>
        <stp/>
        <stp>T</stp>
        <tr r="D4" s="1"/>
      </tp>
      <tp>
        <v>2557.75</v>
        <stp/>
        <stp>ContractData</stp>
        <stp>EPZ7</stp>
        <stp>HIgh</stp>
        <stp/>
        <stp>T</stp>
        <tr r="AD49" s="1"/>
      </tp>
    </main>
    <main first="cqg.rtd">
      <tp>
        <v>6110.5</v>
        <stp/>
        <stp>StudyData</stp>
        <stp>Close(ENQ) when (LocalMonth(ENQ)=10 And LocalDay(ENQ)=16 And LocalHour(ENQ)=10 And LocalMinute(ENQ)=55)</stp>
        <stp>Bar</stp>
        <stp/>
        <stp>Close</stp>
        <stp>A5C</stp>
        <stp>0</stp>
        <stp>all</stp>
        <stp/>
        <stp/>
        <stp>True</stp>
        <stp/>
        <stp>EndOfBar</stp>
        <tr r="O48" s="2"/>
      </tp>
      <tp>
        <v>6105.25</v>
        <stp/>
        <stp>StudyData</stp>
        <stp>Close(ENQ) when (LocalMonth(ENQ)=10 And LocalDay(ENQ)=16 And LocalHour(ENQ)=11 And LocalMinute(ENQ)=55)</stp>
        <stp>Bar</stp>
        <stp/>
        <stp>Close</stp>
        <stp>A5C</stp>
        <stp>0</stp>
        <stp>all</stp>
        <stp/>
        <stp/>
        <stp>True</stp>
        <stp/>
        <stp>EndOfBar</stp>
        <tr r="O60" s="2"/>
      </tp>
      <tp t="s">
        <v/>
        <stp/>
        <stp>StudyData</stp>
        <stp>Close(ENQ) when (LocalMonth(ENQ)=10 And LocalDay(ENQ)=16 And LocalHour(ENQ)=14 And LocalMinute(ENQ)=50)</stp>
        <stp>Bar</stp>
        <stp/>
        <stp>Close</stp>
        <stp>A5C</stp>
        <stp>0</stp>
        <stp>all</stp>
        <stp/>
        <stp/>
        <stp>True</stp>
        <stp/>
        <stp>EndOfBar</stp>
        <tr r="O95" s="2"/>
      </tp>
      <tp t="s">
        <v/>
        <stp/>
        <stp>StudyData</stp>
        <stp>Close(ENQ) when (LocalMonth(ENQ)=10 And LocalDay(ENQ)=16 And LocalHour(ENQ)=12 And LocalMinute(ENQ)=55)</stp>
        <stp>Bar</stp>
        <stp/>
        <stp>Close</stp>
        <stp>A5C</stp>
        <stp>0</stp>
        <stp>all</stp>
        <stp/>
        <stp/>
        <stp>True</stp>
        <stp/>
        <stp>EndOfBar</stp>
        <tr r="O72" s="2"/>
      </tp>
      <tp t="s">
        <v/>
        <stp/>
        <stp>StudyData</stp>
        <stp>Close(ENQ) when (LocalMonth(ENQ)=10 And LocalDay(ENQ)=16 And LocalHour(ENQ)=13 And LocalMinute(ENQ)=55)</stp>
        <stp>Bar</stp>
        <stp/>
        <stp>Close</stp>
        <stp>A5C</stp>
        <stp>0</stp>
        <stp>all</stp>
        <stp/>
        <stp/>
        <stp>True</stp>
        <stp/>
        <stp>EndOfBar</stp>
        <tr r="O84" s="2"/>
      </tp>
      <tp>
        <v>6105.5</v>
        <stp/>
        <stp>StudyData</stp>
        <stp>Close(ENQ) when (LocalMonth(ENQ)=10 And LocalDay(ENQ)=16 And LocalHour(ENQ)=11 And LocalMinute(ENQ)=50)</stp>
        <stp>Bar</stp>
        <stp/>
        <stp>Close</stp>
        <stp>A5C</stp>
        <stp>0</stp>
        <stp>all</stp>
        <stp/>
        <stp/>
        <stp>True</stp>
        <stp/>
        <stp>EndOfBar</stp>
        <tr r="O59" s="2"/>
      </tp>
      <tp t="s">
        <v/>
        <stp/>
        <stp>StudyData</stp>
        <stp>Close(ENQ) when (LocalMonth(ENQ)=10 And LocalDay(ENQ)=16 And LocalHour(ENQ)=14 And LocalMinute(ENQ)=55)</stp>
        <stp>Bar</stp>
        <stp/>
        <stp>Close</stp>
        <stp>A5C</stp>
        <stp>0</stp>
        <stp>all</stp>
        <stp/>
        <stp/>
        <stp>True</stp>
        <stp/>
        <stp>EndOfBar</stp>
        <tr r="O96" s="2"/>
      </tp>
      <tp>
        <v>6112.25</v>
        <stp/>
        <stp>StudyData</stp>
        <stp>Close(ENQ) when (LocalMonth(ENQ)=10 And LocalDay(ENQ)=16 And LocalHour(ENQ)=10 And LocalMinute(ENQ)=50)</stp>
        <stp>Bar</stp>
        <stp/>
        <stp>Close</stp>
        <stp>A5C</stp>
        <stp>0</stp>
        <stp>all</stp>
        <stp/>
        <stp/>
        <stp>True</stp>
        <stp/>
        <stp>EndOfBar</stp>
        <tr r="O47" s="2"/>
      </tp>
      <tp t="s">
        <v/>
        <stp/>
        <stp>StudyData</stp>
        <stp>Close(ENQ) when (LocalMonth(ENQ)=10 And LocalDay(ENQ)=16 And LocalHour(ENQ)=13 And LocalMinute(ENQ)=50)</stp>
        <stp>Bar</stp>
        <stp/>
        <stp>Close</stp>
        <stp>A5C</stp>
        <stp>0</stp>
        <stp>all</stp>
        <stp/>
        <stp/>
        <stp>True</stp>
        <stp/>
        <stp>EndOfBar</stp>
        <tr r="O83" s="2"/>
      </tp>
      <tp t="s">
        <v/>
        <stp/>
        <stp>StudyData</stp>
        <stp>Close(ENQ) when (LocalMonth(ENQ)=10 And LocalDay(ENQ)=16 And LocalHour(ENQ)=12 And LocalMinute(ENQ)=50)</stp>
        <stp>Bar</stp>
        <stp/>
        <stp>Close</stp>
        <stp>A5C</stp>
        <stp>0</stp>
        <stp>all</stp>
        <stp/>
        <stp/>
        <stp>True</stp>
        <stp/>
        <stp>EndOfBar</stp>
        <tr r="O71" s="2"/>
      </tp>
      <tp>
        <v>6111.75</v>
        <stp/>
        <stp>StudyData</stp>
        <stp>Close(ENQ) when (LocalMonth(ENQ)=10 And LocalDay(ENQ)=16 And LocalHour(ENQ)=10 And LocalMinute(ENQ)=45)</stp>
        <stp>Bar</stp>
        <stp/>
        <stp>Close</stp>
        <stp>A5C</stp>
        <stp>0</stp>
        <stp>all</stp>
        <stp/>
        <stp/>
        <stp>True</stp>
        <stp/>
        <stp>EndOfBar</stp>
        <tr r="O46" s="2"/>
      </tp>
      <tp>
        <v>6104.5</v>
        <stp/>
        <stp>StudyData</stp>
        <stp>Close(ENQ) when (LocalMonth(ENQ)=10 And LocalDay(ENQ)=16 And LocalHour(ENQ)=11 And LocalMinute(ENQ)=45)</stp>
        <stp>Bar</stp>
        <stp/>
        <stp>Close</stp>
        <stp>A5C</stp>
        <stp>0</stp>
        <stp>all</stp>
        <stp/>
        <stp/>
        <stp>True</stp>
        <stp/>
        <stp>EndOfBar</stp>
        <tr r="O58" s="2"/>
      </tp>
      <tp t="s">
        <v/>
        <stp/>
        <stp>StudyData</stp>
        <stp>Close(ENQ) when (LocalMonth(ENQ)=10 And LocalDay(ENQ)=16 And LocalHour(ENQ)=14 And LocalMinute(ENQ)=40)</stp>
        <stp>Bar</stp>
        <stp/>
        <stp>Close</stp>
        <stp>A5C</stp>
        <stp>0</stp>
        <stp>all</stp>
        <stp/>
        <stp/>
        <stp>True</stp>
        <stp/>
        <stp>EndOfBar</stp>
        <tr r="O93" s="2"/>
      </tp>
      <tp t="s">
        <v/>
        <stp/>
        <stp>StudyData</stp>
        <stp>Close(ENQ) when (LocalMonth(ENQ)=10 And LocalDay(ENQ)=16 And LocalHour(ENQ)=12 And LocalMinute(ENQ)=45)</stp>
        <stp>Bar</stp>
        <stp/>
        <stp>Close</stp>
        <stp>A5C</stp>
        <stp>0</stp>
        <stp>all</stp>
        <stp/>
        <stp/>
        <stp>True</stp>
        <stp/>
        <stp>EndOfBar</stp>
        <tr r="O70" s="2"/>
      </tp>
      <tp t="s">
        <v/>
        <stp/>
        <stp>StudyData</stp>
        <stp>Close(ENQ) when (LocalMonth(ENQ)=10 And LocalDay(ENQ)=16 And LocalHour(ENQ)=13 And LocalMinute(ENQ)=45)</stp>
        <stp>Bar</stp>
        <stp/>
        <stp>Close</stp>
        <stp>A5C</stp>
        <stp>0</stp>
        <stp>all</stp>
        <stp/>
        <stp/>
        <stp>True</stp>
        <stp/>
        <stp>EndOfBar</stp>
        <tr r="O82" s="2"/>
      </tp>
      <tp>
        <v>6104.5</v>
        <stp/>
        <stp>StudyData</stp>
        <stp>Close(ENQ) when (LocalMonth(ENQ)=10 And LocalDay(ENQ)=16 And LocalHour(ENQ)=11 And LocalMinute(ENQ)=40)</stp>
        <stp>Bar</stp>
        <stp/>
        <stp>Close</stp>
        <stp>A5C</stp>
        <stp>0</stp>
        <stp>all</stp>
        <stp/>
        <stp/>
        <stp>True</stp>
        <stp/>
        <stp>EndOfBar</stp>
        <tr r="O57" s="2"/>
      </tp>
      <tp t="s">
        <v/>
        <stp/>
        <stp>StudyData</stp>
        <stp>Close(ENQ) when (LocalMonth(ENQ)=10 And LocalDay(ENQ)=16 And LocalHour(ENQ)=14 And LocalMinute(ENQ)=45)</stp>
        <stp>Bar</stp>
        <stp/>
        <stp>Close</stp>
        <stp>A5C</stp>
        <stp>0</stp>
        <stp>all</stp>
        <stp/>
        <stp/>
        <stp>True</stp>
        <stp/>
        <stp>EndOfBar</stp>
        <tr r="O94" s="2"/>
      </tp>
      <tp>
        <v>6113.5</v>
        <stp/>
        <stp>StudyData</stp>
        <stp>Close(ENQ) when (LocalMonth(ENQ)=10 And LocalDay(ENQ)=16 And LocalHour(ENQ)=10 And LocalMinute(ENQ)=40)</stp>
        <stp>Bar</stp>
        <stp/>
        <stp>Close</stp>
        <stp>A5C</stp>
        <stp>0</stp>
        <stp>all</stp>
        <stp/>
        <stp/>
        <stp>True</stp>
        <stp/>
        <stp>EndOfBar</stp>
        <tr r="O45" s="2"/>
      </tp>
      <tp t="s">
        <v/>
        <stp/>
        <stp>StudyData</stp>
        <stp>Close(ENQ) when (LocalMonth(ENQ)=10 And LocalDay(ENQ)=16 And LocalHour(ENQ)=13 And LocalMinute(ENQ)=40)</stp>
        <stp>Bar</stp>
        <stp/>
        <stp>Close</stp>
        <stp>A5C</stp>
        <stp>0</stp>
        <stp>all</stp>
        <stp/>
        <stp/>
        <stp>True</stp>
        <stp/>
        <stp>EndOfBar</stp>
        <tr r="O81" s="2"/>
      </tp>
      <tp t="s">
        <v/>
        <stp/>
        <stp>StudyData</stp>
        <stp>Close(ENQ) when (LocalMonth(ENQ)=10 And LocalDay(ENQ)=16 And LocalHour(ENQ)=12 And LocalMinute(ENQ)=40)</stp>
        <stp>Bar</stp>
        <stp/>
        <stp>Close</stp>
        <stp>A5C</stp>
        <stp>0</stp>
        <stp>all</stp>
        <stp/>
        <stp/>
        <stp>True</stp>
        <stp/>
        <stp>EndOfBar</stp>
        <tr r="O69" s="2"/>
      </tp>
      <tp>
        <v>6110.25</v>
        <stp/>
        <stp>StudyData</stp>
        <stp>Close(ENQ) when (LocalMonth(ENQ)=10 And LocalDay(ENQ)=16 And LocalHour(ENQ)=10 And LocalMinute(ENQ)=15)</stp>
        <stp>Bar</stp>
        <stp/>
        <stp>Close</stp>
        <stp>A5C</stp>
        <stp>0</stp>
        <stp>all</stp>
        <stp/>
        <stp/>
        <stp>True</stp>
        <stp/>
        <stp>EndOfBar</stp>
        <tr r="O40" s="2"/>
      </tp>
      <tp t="s">
        <v/>
        <stp/>
        <stp>StudyData</stp>
        <stp>Close(ENQ) when (LocalMonth(ENQ)=10 And LocalDay(ENQ)=16 And LocalHour(ENQ)=15 And LocalMinute(ENQ)=10)</stp>
        <stp>Bar</stp>
        <stp/>
        <stp>Close</stp>
        <stp>A5C</stp>
        <stp>0</stp>
        <stp>all</stp>
        <stp/>
        <stp/>
        <stp>True</stp>
        <stp/>
        <stp>EndOfBar</stp>
        <tr r="O99" s="2"/>
      </tp>
      <tp>
        <v>6101</v>
        <stp/>
        <stp>StudyData</stp>
        <stp>Close(ENQ) when (LocalMonth(ENQ)=10 And LocalDay(ENQ)=16 And LocalHour(ENQ)=11 And LocalMinute(ENQ)=15)</stp>
        <stp>Bar</stp>
        <stp/>
        <stp>Close</stp>
        <stp>A5C</stp>
        <stp>0</stp>
        <stp>all</stp>
        <stp/>
        <stp/>
        <stp>True</stp>
        <stp/>
        <stp>EndOfBar</stp>
        <tr r="O52" s="2"/>
      </tp>
      <tp t="s">
        <v/>
        <stp/>
        <stp>StudyData</stp>
        <stp>Close(ENQ) when (LocalMonth(ENQ)=10 And LocalDay(ENQ)=16 And LocalHour(ENQ)=14 And LocalMinute(ENQ)=10)</stp>
        <stp>Bar</stp>
        <stp/>
        <stp>Close</stp>
        <stp>A5C</stp>
        <stp>0</stp>
        <stp>all</stp>
        <stp/>
        <stp/>
        <stp>True</stp>
        <stp/>
        <stp>EndOfBar</stp>
        <tr r="O87" s="2"/>
      </tp>
      <tp>
        <v>6106.75</v>
        <stp/>
        <stp>StudyData</stp>
        <stp>Close(ENQ) when (LocalMonth(ENQ)=10 And LocalDay(ENQ)=16 And LocalHour(ENQ)=12 And LocalMinute(ENQ)=15)</stp>
        <stp>Bar</stp>
        <stp/>
        <stp>Close</stp>
        <stp>A5C</stp>
        <stp>0</stp>
        <stp>all</stp>
        <stp/>
        <stp/>
        <stp>True</stp>
        <stp/>
        <stp>EndOfBar</stp>
        <tr r="O64" s="2"/>
      </tp>
      <tp t="s">
        <v/>
        <stp/>
        <stp>StudyData</stp>
        <stp>Close(ENQ) when (LocalMonth(ENQ)=10 And LocalDay(ENQ)=16 And LocalHour(ENQ)=13 And LocalMinute(ENQ)=15)</stp>
        <stp>Bar</stp>
        <stp/>
        <stp>Close</stp>
        <stp>A5C</stp>
        <stp>0</stp>
        <stp>all</stp>
        <stp/>
        <stp/>
        <stp>True</stp>
        <stp/>
        <stp>EndOfBar</stp>
        <tr r="O76" s="2"/>
      </tp>
      <tp>
        <v>6104.75</v>
        <stp/>
        <stp>StudyData</stp>
        <stp>Close(ENQ) when (LocalMonth(ENQ)=10 And LocalDay(ENQ)=16 And LocalHour(ENQ)=11 And LocalMinute(ENQ)=10)</stp>
        <stp>Bar</stp>
        <stp/>
        <stp>Close</stp>
        <stp>A5C</stp>
        <stp>0</stp>
        <stp>all</stp>
        <stp/>
        <stp/>
        <stp>True</stp>
        <stp/>
        <stp>EndOfBar</stp>
        <tr r="O51" s="2"/>
      </tp>
      <tp t="s">
        <v/>
        <stp/>
        <stp>StudyData</stp>
        <stp>Close(ENQ) when (LocalMonth(ENQ)=10 And LocalDay(ENQ)=16 And LocalHour(ENQ)=14 And LocalMinute(ENQ)=15)</stp>
        <stp>Bar</stp>
        <stp/>
        <stp>Close</stp>
        <stp>A5C</stp>
        <stp>0</stp>
        <stp>all</stp>
        <stp/>
        <stp/>
        <stp>True</stp>
        <stp/>
        <stp>EndOfBar</stp>
        <tr r="O88" s="2"/>
      </tp>
      <tp>
        <v>6109.25</v>
        <stp/>
        <stp>StudyData</stp>
        <stp>Close(ENQ) when (LocalMonth(ENQ)=10 And LocalDay(ENQ)=16 And LocalHour(ENQ)=10 And LocalMinute(ENQ)=10)</stp>
        <stp>Bar</stp>
        <stp/>
        <stp>Close</stp>
        <stp>A5C</stp>
        <stp>0</stp>
        <stp>all</stp>
        <stp/>
        <stp/>
        <stp>True</stp>
        <stp/>
        <stp>EndOfBar</stp>
        <tr r="O39" s="2"/>
      </tp>
      <tp t="s">
        <v/>
        <stp/>
        <stp>StudyData</stp>
        <stp>Close(ENQ) when (LocalMonth(ENQ)=10 And LocalDay(ENQ)=16 And LocalHour(ENQ)=13 And LocalMinute(ENQ)=10)</stp>
        <stp>Bar</stp>
        <stp/>
        <stp>Close</stp>
        <stp>A5C</stp>
        <stp>0</stp>
        <stp>all</stp>
        <stp/>
        <stp/>
        <stp>True</stp>
        <stp/>
        <stp>EndOfBar</stp>
        <tr r="O75" s="2"/>
      </tp>
      <tp>
        <v>6105</v>
        <stp/>
        <stp>StudyData</stp>
        <stp>Close(ENQ) when (LocalMonth(ENQ)=10 And LocalDay(ENQ)=16 And LocalHour(ENQ)=12 And LocalMinute(ENQ)=10)</stp>
        <stp>Bar</stp>
        <stp/>
        <stp>Close</stp>
        <stp>A5C</stp>
        <stp>0</stp>
        <stp>all</stp>
        <stp/>
        <stp/>
        <stp>True</stp>
        <stp/>
        <stp>EndOfBar</stp>
        <tr r="O63" s="2"/>
      </tp>
      <tp>
        <v>6112.25</v>
        <stp/>
        <stp>StudyData</stp>
        <stp>Close(ENQ) when (LocalMonth(ENQ)=10 And LocalDay(ENQ)=16 And LocalHour(ENQ)=10 And LocalMinute(ENQ)=35)</stp>
        <stp>Bar</stp>
        <stp/>
        <stp>Close</stp>
        <stp>A5C</stp>
        <stp>0</stp>
        <stp>all</stp>
        <stp/>
        <stp/>
        <stp>True</stp>
        <stp/>
        <stp>EndOfBar</stp>
        <tr r="O44" s="2"/>
      </tp>
      <tp>
        <v>6104.75</v>
        <stp/>
        <stp>StudyData</stp>
        <stp>Close(ENQ) when (LocalMonth(ENQ)=10 And LocalDay(ENQ)=16 And LocalHour(ENQ)=11 And LocalMinute(ENQ)=35)</stp>
        <stp>Bar</stp>
        <stp/>
        <stp>Close</stp>
        <stp>A5C</stp>
        <stp>0</stp>
        <stp>all</stp>
        <stp/>
        <stp/>
        <stp>True</stp>
        <stp/>
        <stp>EndOfBar</stp>
        <tr r="O56" s="2"/>
      </tp>
      <tp t="s">
        <v/>
        <stp/>
        <stp>StudyData</stp>
        <stp>Close(ENQ) when (LocalMonth(ENQ)=10 And LocalDay(ENQ)=16 And LocalHour(ENQ)=14 And LocalMinute(ENQ)=30)</stp>
        <stp>Bar</stp>
        <stp/>
        <stp>Close</stp>
        <stp>A5C</stp>
        <stp>0</stp>
        <stp>all</stp>
        <stp/>
        <stp/>
        <stp>True</stp>
        <stp/>
        <stp>EndOfBar</stp>
        <tr r="O91" s="2"/>
      </tp>
      <tp>
        <v>6108.5</v>
        <stp/>
        <stp>StudyData</stp>
        <stp>Close(ENQ) when (LocalMonth(ENQ)=10 And LocalDay(ENQ)=16 And LocalHour(ENQ)=12 And LocalMinute(ENQ)=35)</stp>
        <stp>Bar</stp>
        <stp/>
        <stp>Close</stp>
        <stp>A5C</stp>
        <stp>0</stp>
        <stp>all</stp>
        <stp/>
        <stp/>
        <stp>True</stp>
        <stp/>
        <stp>EndOfBar</stp>
        <tr r="O68" s="2"/>
      </tp>
      <tp t="s">
        <v/>
        <stp/>
        <stp>StudyData</stp>
        <stp>Close(ENQ) when (LocalMonth(ENQ)=10 And LocalDay(ENQ)=16 And LocalHour(ENQ)=13 And LocalMinute(ENQ)=35)</stp>
        <stp>Bar</stp>
        <stp/>
        <stp>Close</stp>
        <stp>A5C</stp>
        <stp>0</stp>
        <stp>all</stp>
        <stp/>
        <stp/>
        <stp>True</stp>
        <stp/>
        <stp>EndOfBar</stp>
        <tr r="O80" s="2"/>
      </tp>
      <tp>
        <v>6102.75</v>
        <stp/>
        <stp>StudyData</stp>
        <stp>Close(ENQ) when (LocalMonth(ENQ)=10 And LocalDay(ENQ)=16 And LocalHour(ENQ)=11 And LocalMinute(ENQ)=30)</stp>
        <stp>Bar</stp>
        <stp/>
        <stp>Close</stp>
        <stp>A5C</stp>
        <stp>0</stp>
        <stp>all</stp>
        <stp/>
        <stp/>
        <stp>True</stp>
        <stp/>
        <stp>EndOfBar</stp>
        <tr r="O55" s="2"/>
      </tp>
      <tp t="s">
        <v/>
        <stp/>
        <stp>StudyData</stp>
        <stp>Close(ENQ) when (LocalMonth(ENQ)=10 And LocalDay(ENQ)=16 And LocalHour(ENQ)=14 And LocalMinute(ENQ)=35)</stp>
        <stp>Bar</stp>
        <stp/>
        <stp>Close</stp>
        <stp>A5C</stp>
        <stp>0</stp>
        <stp>all</stp>
        <stp/>
        <stp/>
        <stp>True</stp>
        <stp/>
        <stp>EndOfBar</stp>
        <tr r="O92" s="2"/>
      </tp>
      <tp>
        <v>6112.25</v>
        <stp/>
        <stp>StudyData</stp>
        <stp>Close(ENQ) when (LocalMonth(ENQ)=10 And LocalDay(ENQ)=16 And LocalHour(ENQ)=10 And LocalMinute(ENQ)=30)</stp>
        <stp>Bar</stp>
        <stp/>
        <stp>Close</stp>
        <stp>A5C</stp>
        <stp>0</stp>
        <stp>all</stp>
        <stp/>
        <stp/>
        <stp>True</stp>
        <stp/>
        <stp>EndOfBar</stp>
        <tr r="O43" s="2"/>
      </tp>
      <tp t="s">
        <v/>
        <stp/>
        <stp>StudyData</stp>
        <stp>Close(ENQ) when (LocalMonth(ENQ)=10 And LocalDay(ENQ)=16 And LocalHour(ENQ)=13 And LocalMinute(ENQ)=30)</stp>
        <stp>Bar</stp>
        <stp/>
        <stp>Close</stp>
        <stp>A5C</stp>
        <stp>0</stp>
        <stp>all</stp>
        <stp/>
        <stp/>
        <stp>True</stp>
        <stp/>
        <stp>EndOfBar</stp>
        <tr r="O79" s="2"/>
      </tp>
      <tp>
        <v>6108.5</v>
        <stp/>
        <stp>StudyData</stp>
        <stp>Close(ENQ) when (LocalMonth(ENQ)=10 And LocalDay(ENQ)=16 And LocalHour(ENQ)=12 And LocalMinute(ENQ)=30)</stp>
        <stp>Bar</stp>
        <stp/>
        <stp>Close</stp>
        <stp>A5C</stp>
        <stp>0</stp>
        <stp>all</stp>
        <stp/>
        <stp/>
        <stp>True</stp>
        <stp/>
        <stp>EndOfBar</stp>
        <tr r="O67" s="2"/>
      </tp>
      <tp>
        <v>6111.75</v>
        <stp/>
        <stp>StudyData</stp>
        <stp>Close(ENQ) when (LocalMonth(ENQ)=10 And LocalDay(ENQ)=16 And LocalHour(ENQ)=10 And LocalMinute(ENQ)=25)</stp>
        <stp>Bar</stp>
        <stp/>
        <stp>Close</stp>
        <stp>A5C</stp>
        <stp>0</stp>
        <stp>all</stp>
        <stp/>
        <stp/>
        <stp>True</stp>
        <stp/>
        <stp>EndOfBar</stp>
        <tr r="O42" s="2"/>
      </tp>
      <tp>
        <v>6102.25</v>
        <stp/>
        <stp>StudyData</stp>
        <stp>Close(ENQ) when (LocalMonth(ENQ)=10 And LocalDay(ENQ)=16 And LocalHour(ENQ)=11 And LocalMinute(ENQ)=25)</stp>
        <stp>Bar</stp>
        <stp/>
        <stp>Close</stp>
        <stp>A5C</stp>
        <stp>0</stp>
        <stp>all</stp>
        <stp/>
        <stp/>
        <stp>True</stp>
        <stp/>
        <stp>EndOfBar</stp>
        <tr r="O54" s="2"/>
      </tp>
      <tp t="s">
        <v/>
        <stp/>
        <stp>StudyData</stp>
        <stp>Close(ENQ) when (LocalMonth(ENQ)=10 And LocalDay(ENQ)=16 And LocalHour(ENQ)=14 And LocalMinute(ENQ)=20)</stp>
        <stp>Bar</stp>
        <stp/>
        <stp>Close</stp>
        <stp>A5C</stp>
        <stp>0</stp>
        <stp>all</stp>
        <stp/>
        <stp/>
        <stp>True</stp>
        <stp/>
        <stp>EndOfBar</stp>
        <tr r="O89" s="2"/>
      </tp>
      <tp>
        <v>6107.75</v>
        <stp/>
        <stp>StudyData</stp>
        <stp>Close(ENQ) when (LocalMonth(ENQ)=10 And LocalDay(ENQ)=16 And LocalHour(ENQ)=12 And LocalMinute(ENQ)=25)</stp>
        <stp>Bar</stp>
        <stp/>
        <stp>Close</stp>
        <stp>A5C</stp>
        <stp>0</stp>
        <stp>all</stp>
        <stp/>
        <stp/>
        <stp>True</stp>
        <stp/>
        <stp>EndOfBar</stp>
        <tr r="O66" s="2"/>
      </tp>
      <tp t="s">
        <v/>
        <stp/>
        <stp>StudyData</stp>
        <stp>Close(ENQ) when (LocalMonth(ENQ)=10 And LocalDay(ENQ)=16 And LocalHour(ENQ)=13 And LocalMinute(ENQ)=25)</stp>
        <stp>Bar</stp>
        <stp/>
        <stp>Close</stp>
        <stp>A5C</stp>
        <stp>0</stp>
        <stp>all</stp>
        <stp/>
        <stp/>
        <stp>True</stp>
        <stp/>
        <stp>EndOfBar</stp>
        <tr r="O78" s="2"/>
      </tp>
      <tp>
        <v>6102.5</v>
        <stp/>
        <stp>StudyData</stp>
        <stp>Close(ENQ) when (LocalMonth(ENQ)=10 And LocalDay(ENQ)=16 And LocalHour(ENQ)=11 And LocalMinute(ENQ)=20)</stp>
        <stp>Bar</stp>
        <stp/>
        <stp>Close</stp>
        <stp>A5C</stp>
        <stp>0</stp>
        <stp>all</stp>
        <stp/>
        <stp/>
        <stp>True</stp>
        <stp/>
        <stp>EndOfBar</stp>
        <tr r="O53" s="2"/>
      </tp>
      <tp t="s">
        <v/>
        <stp/>
        <stp>StudyData</stp>
        <stp>Close(ENQ) when (LocalMonth(ENQ)=10 And LocalDay(ENQ)=16 And LocalHour(ENQ)=14 And LocalMinute(ENQ)=25)</stp>
        <stp>Bar</stp>
        <stp/>
        <stp>Close</stp>
        <stp>A5C</stp>
        <stp>0</stp>
        <stp>all</stp>
        <stp/>
        <stp/>
        <stp>True</stp>
        <stp/>
        <stp>EndOfBar</stp>
        <tr r="O90" s="2"/>
      </tp>
      <tp>
        <v>6112.25</v>
        <stp/>
        <stp>StudyData</stp>
        <stp>Close(ENQ) when (LocalMonth(ENQ)=10 And LocalDay(ENQ)=16 And LocalHour(ENQ)=10 And LocalMinute(ENQ)=20)</stp>
        <stp>Bar</stp>
        <stp/>
        <stp>Close</stp>
        <stp>A5C</stp>
        <stp>0</stp>
        <stp>all</stp>
        <stp/>
        <stp/>
        <stp>True</stp>
        <stp/>
        <stp>EndOfBar</stp>
        <tr r="O41" s="2"/>
      </tp>
      <tp t="s">
        <v/>
        <stp/>
        <stp>StudyData</stp>
        <stp>Close(ENQ) when (LocalMonth(ENQ)=10 And LocalDay(ENQ)=16 And LocalHour(ENQ)=13 And LocalMinute(ENQ)=20)</stp>
        <stp>Bar</stp>
        <stp/>
        <stp>Close</stp>
        <stp>A5C</stp>
        <stp>0</stp>
        <stp>all</stp>
        <stp/>
        <stp/>
        <stp>True</stp>
        <stp/>
        <stp>EndOfBar</stp>
        <tr r="O77" s="2"/>
      </tp>
      <tp>
        <v>6107.75</v>
        <stp/>
        <stp>StudyData</stp>
        <stp>Close(ENQ) when (LocalMonth(ENQ)=10 And LocalDay(ENQ)=16 And LocalHour(ENQ)=12 And LocalMinute(ENQ)=20)</stp>
        <stp>Bar</stp>
        <stp/>
        <stp>Close</stp>
        <stp>A5C</stp>
        <stp>0</stp>
        <stp>all</stp>
        <stp/>
        <stp/>
        <stp>True</stp>
        <stp/>
        <stp>EndOfBar</stp>
        <tr r="O65" s="2"/>
      </tp>
      <tp>
        <v>28</v>
        <stp/>
        <stp>ContractData</stp>
        <stp>ENQ</stp>
        <stp>VolumeLastAsk</stp>
        <tr r="G19" s="1"/>
      </tp>
      <tp>
        <v>1292.9000000000001</v>
        <stp/>
        <stp>ContractData</stp>
        <stp>GCE</stp>
        <stp>Y_Low</stp>
        <stp/>
        <stp>T</stp>
        <tr r="E43" s="1"/>
      </tp>
    </main>
    <main first="cqg.rtd">
      <tp>
        <v>6109.5</v>
        <stp/>
        <stp>StudyData</stp>
        <stp>Close(ENQ) when (LocalMonth(ENQ)=10 And LocalDay(ENQ)=16 And LocalHour(ENQ)=9 And LocalMinute(ENQ)=45)</stp>
        <stp>Bar</stp>
        <stp/>
        <stp>Close</stp>
        <stp>A5C</stp>
        <stp>0</stp>
        <stp>all</stp>
        <stp/>
        <stp/>
        <stp>True</stp>
        <stp/>
        <stp>EndOfBar</stp>
        <tr r="O34" s="2"/>
      </tp>
      <tp>
        <v>6116.5</v>
        <stp/>
        <stp>StudyData</stp>
        <stp>Close(ENQ) when (LocalMonth(ENQ)=10 And LocalDay(ENQ)=16 And LocalHour(ENQ)=8 And LocalMinute(ENQ)=45)</stp>
        <stp>Bar</stp>
        <stp/>
        <stp>Close</stp>
        <stp>A5C</stp>
        <stp>0</stp>
        <stp>all</stp>
        <stp/>
        <stp/>
        <stp>True</stp>
        <stp/>
        <stp>EndOfBar</stp>
        <tr r="O22" s="2"/>
      </tp>
      <tp>
        <v>6116.5</v>
        <stp/>
        <stp>StudyData</stp>
        <stp>Close(ENQ) when (LocalMonth(ENQ)=10 And LocalDay(ENQ)=16 And LocalHour(ENQ)=8 And LocalMinute(ENQ)=40)</stp>
        <stp>Bar</stp>
        <stp/>
        <stp>Close</stp>
        <stp>A5C</stp>
        <stp>0</stp>
        <stp>all</stp>
        <stp/>
        <stp/>
        <stp>True</stp>
        <stp/>
        <stp>EndOfBar</stp>
        <tr r="O21" s="2"/>
      </tp>
      <tp>
        <v>6109.25</v>
        <stp/>
        <stp>StudyData</stp>
        <stp>Close(ENQ) when (LocalMonth(ENQ)=10 And LocalDay(ENQ)=16 And LocalHour(ENQ)=9 And LocalMinute(ENQ)=40)</stp>
        <stp>Bar</stp>
        <stp/>
        <stp>Close</stp>
        <stp>A5C</stp>
        <stp>0</stp>
        <stp>all</stp>
        <stp/>
        <stp/>
        <stp>True</stp>
        <stp/>
        <stp>EndOfBar</stp>
        <tr r="O33" s="2"/>
      </tp>
      <tp>
        <v>6111.25</v>
        <stp/>
        <stp>StudyData</stp>
        <stp>Close(ENQ) when (LocalMonth(ENQ)=10 And LocalDay(ENQ)=16 And LocalHour(ENQ)=7 And LocalMinute(ENQ)=40)</stp>
        <stp>Bar</stp>
        <stp/>
        <stp>Close</stp>
        <stp>A5C</stp>
        <stp>0</stp>
        <stp>all</stp>
        <stp/>
        <stp/>
        <stp>True</stp>
        <stp/>
        <stp>EndOfBar</stp>
        <tr r="O9" s="2"/>
      </tp>
      <tp>
        <v>6109.75</v>
        <stp/>
        <stp>StudyData</stp>
        <stp>Close(ENQ) when (LocalMonth(ENQ)=10 And LocalDay(ENQ)=16 And LocalHour(ENQ)=7 And LocalMinute(ENQ)=45)</stp>
        <stp>Bar</stp>
        <stp/>
        <stp>Close</stp>
        <stp>A5C</stp>
        <stp>0</stp>
        <stp>all</stp>
        <stp/>
        <stp/>
        <stp>True</stp>
        <stp/>
        <stp>EndOfBar</stp>
        <tr r="O10" s="2"/>
      </tp>
      <tp>
        <v>6110</v>
        <stp/>
        <stp>StudyData</stp>
        <stp>Close(ENQ) when (LocalMonth(ENQ)=10 And LocalDay(ENQ)=16 And LocalHour(ENQ)=9 And LocalMinute(ENQ)=55)</stp>
        <stp>Bar</stp>
        <stp/>
        <stp>Close</stp>
        <stp>A5C</stp>
        <stp>0</stp>
        <stp>all</stp>
        <stp/>
        <stp/>
        <stp>True</stp>
        <stp/>
        <stp>EndOfBar</stp>
        <tr r="O36" s="2"/>
      </tp>
      <tp>
        <v>6116</v>
        <stp/>
        <stp>StudyData</stp>
        <stp>Close(ENQ) when (LocalMonth(ENQ)=10 And LocalDay(ENQ)=16 And LocalHour(ENQ)=8 And LocalMinute(ENQ)=55)</stp>
        <stp>Bar</stp>
        <stp/>
        <stp>Close</stp>
        <stp>A5C</stp>
        <stp>0</stp>
        <stp>all</stp>
        <stp/>
        <stp/>
        <stp>True</stp>
        <stp/>
        <stp>EndOfBar</stp>
        <tr r="O24" s="2"/>
      </tp>
      <tp>
        <v>6114.5</v>
        <stp/>
        <stp>StudyData</stp>
        <stp>Close(ENQ) when (LocalMonth(ENQ)=10 And LocalDay(ENQ)=16 And LocalHour(ENQ)=8 And LocalMinute(ENQ)=50)</stp>
        <stp>Bar</stp>
        <stp/>
        <stp>Close</stp>
        <stp>A5C</stp>
        <stp>0</stp>
        <stp>all</stp>
        <stp/>
        <stp/>
        <stp>True</stp>
        <stp/>
        <stp>EndOfBar</stp>
        <tr r="O23" s="2"/>
      </tp>
      <tp>
        <v>6110.75</v>
        <stp/>
        <stp>StudyData</stp>
        <stp>Close(ENQ) when (LocalMonth(ENQ)=10 And LocalDay(ENQ)=16 And LocalHour(ENQ)=9 And LocalMinute(ENQ)=50)</stp>
        <stp>Bar</stp>
        <stp/>
        <stp>Close</stp>
        <stp>A5C</stp>
        <stp>0</stp>
        <stp>all</stp>
        <stp/>
        <stp/>
        <stp>True</stp>
        <stp/>
        <stp>EndOfBar</stp>
        <tr r="O35" s="2"/>
      </tp>
      <tp>
        <v>6112</v>
        <stp/>
        <stp>StudyData</stp>
        <stp>Close(ENQ) when (LocalMonth(ENQ)=10 And LocalDay(ENQ)=16 And LocalHour(ENQ)=7 And LocalMinute(ENQ)=50)</stp>
        <stp>Bar</stp>
        <stp/>
        <stp>Close</stp>
        <stp>A5C</stp>
        <stp>0</stp>
        <stp>all</stp>
        <stp/>
        <stp/>
        <stp>True</stp>
        <stp/>
        <stp>EndOfBar</stp>
        <tr r="O11" s="2"/>
      </tp>
      <tp>
        <v>6110.5</v>
        <stp/>
        <stp>StudyData</stp>
        <stp>Close(ENQ) when (LocalMonth(ENQ)=10 And LocalDay(ENQ)=16 And LocalHour(ENQ)=7 And LocalMinute(ENQ)=55)</stp>
        <stp>Bar</stp>
        <stp/>
        <stp>Close</stp>
        <stp>A5C</stp>
        <stp>0</stp>
        <stp>all</stp>
        <stp/>
        <stp/>
        <stp>True</stp>
        <stp/>
        <stp>EndOfBar</stp>
        <tr r="O12" s="2"/>
      </tp>
      <tp>
        <v>6109</v>
        <stp/>
        <stp>StudyData</stp>
        <stp>Close(ENQ) when (LocalMonth(ENQ)=10 And LocalDay(ENQ)=16 And LocalHour(ENQ)=9 And LocalMinute(ENQ)=25)</stp>
        <stp>Bar</stp>
        <stp/>
        <stp>Close</stp>
        <stp>A5C</stp>
        <stp>0</stp>
        <stp>all</stp>
        <stp/>
        <stp/>
        <stp>True</stp>
        <stp/>
        <stp>EndOfBar</stp>
        <tr r="O30" s="2"/>
      </tp>
      <tp>
        <v>6111</v>
        <stp/>
        <stp>StudyData</stp>
        <stp>Close(ENQ) when (LocalMonth(ENQ)=10 And LocalDay(ENQ)=16 And LocalHour(ENQ)=8 And LocalMinute(ENQ)=25)</stp>
        <stp>Bar</stp>
        <stp/>
        <stp>Close</stp>
        <stp>A5C</stp>
        <stp>0</stp>
        <stp>all</stp>
        <stp/>
        <stp/>
        <stp>True</stp>
        <stp/>
        <stp>EndOfBar</stp>
        <tr r="O18" s="2"/>
      </tp>
      <tp>
        <v>6113.25</v>
        <stp/>
        <stp>StudyData</stp>
        <stp>Close(ENQ) when (LocalMonth(ENQ)=10 And LocalDay(ENQ)=16 And LocalHour(ENQ)=8 And LocalMinute(ENQ)=20)</stp>
        <stp>Bar</stp>
        <stp/>
        <stp>Close</stp>
        <stp>A5C</stp>
        <stp>0</stp>
        <stp>all</stp>
        <stp/>
        <stp/>
        <stp>True</stp>
        <stp/>
        <stp>EndOfBar</stp>
        <tr r="O17" s="2"/>
      </tp>
      <tp>
        <v>6108.25</v>
        <stp/>
        <stp>StudyData</stp>
        <stp>Close(ENQ) when (LocalMonth(ENQ)=10 And LocalDay(ENQ)=16 And LocalHour(ENQ)=9 And LocalMinute(ENQ)=20)</stp>
        <stp>Bar</stp>
        <stp/>
        <stp>Close</stp>
        <stp>A5C</stp>
        <stp>0</stp>
        <stp>all</stp>
        <stp/>
        <stp/>
        <stp>True</stp>
        <stp/>
        <stp>EndOfBar</stp>
        <tr r="O29" s="2"/>
      </tp>
      <tp>
        <v>6109.5</v>
        <stp/>
        <stp>StudyData</stp>
        <stp>Close(ENQ) when (LocalMonth(ENQ)=10 And LocalDay(ENQ)=16 And LocalHour(ENQ)=7 And LocalMinute(ENQ)=20)</stp>
        <stp>Bar</stp>
        <stp/>
        <stp>Close</stp>
        <stp>A5C</stp>
        <stp>0</stp>
        <stp>all</stp>
        <stp/>
        <stp/>
        <stp>True</stp>
        <stp/>
        <stp>EndOfBar</stp>
        <tr r="O5" s="2"/>
      </tp>
      <tp>
        <v>6109.5</v>
        <stp/>
        <stp>StudyData</stp>
        <stp>Close(ENQ) when (LocalMonth(ENQ)=10 And LocalDay(ENQ)=16 And LocalHour(ENQ)=7 And LocalMinute(ENQ)=25)</stp>
        <stp>Bar</stp>
        <stp/>
        <stp>Close</stp>
        <stp>A5C</stp>
        <stp>0</stp>
        <stp>all</stp>
        <stp/>
        <stp/>
        <stp>True</stp>
        <stp/>
        <stp>EndOfBar</stp>
        <tr r="O6" s="2"/>
      </tp>
      <tp>
        <v>6106.25</v>
        <stp/>
        <stp>StudyData</stp>
        <stp>Close(ENQ) when (LocalMonth(ENQ)=10 And LocalDay(ENQ)=16 And LocalHour(ENQ)=9 And LocalMinute(ENQ)=35)</stp>
        <stp>Bar</stp>
        <stp/>
        <stp>Close</stp>
        <stp>A5C</stp>
        <stp>0</stp>
        <stp>all</stp>
        <stp/>
        <stp/>
        <stp>True</stp>
        <stp/>
        <stp>EndOfBar</stp>
        <tr r="O32" s="2"/>
      </tp>
      <tp>
        <v>6113.5</v>
        <stp/>
        <stp>StudyData</stp>
        <stp>Close(ENQ) when (LocalMonth(ENQ)=10 And LocalDay(ENQ)=16 And LocalHour(ENQ)=8 And LocalMinute(ENQ)=35)</stp>
        <stp>Bar</stp>
        <stp/>
        <stp>Close</stp>
        <stp>A5C</stp>
        <stp>0</stp>
        <stp>all</stp>
        <stp/>
        <stp/>
        <stp>True</stp>
        <stp/>
        <stp>EndOfBar</stp>
        <tr r="O20" s="2"/>
      </tp>
      <tp>
        <v>6114.75</v>
        <stp/>
        <stp>StudyData</stp>
        <stp>Close(ENQ) when (LocalMonth(ENQ)=10 And LocalDay(ENQ)=16 And LocalHour(ENQ)=8 And LocalMinute(ENQ)=30)</stp>
        <stp>Bar</stp>
        <stp/>
        <stp>Close</stp>
        <stp>A5C</stp>
        <stp>0</stp>
        <stp>all</stp>
        <stp/>
        <stp/>
        <stp>True</stp>
        <stp/>
        <stp>EndOfBar</stp>
        <tr r="O19" s="2"/>
      </tp>
      <tp>
        <v>6109.75</v>
        <stp/>
        <stp>StudyData</stp>
        <stp>Close(ENQ) when (LocalMonth(ENQ)=10 And LocalDay(ENQ)=16 And LocalHour(ENQ)=9 And LocalMinute(ENQ)=30)</stp>
        <stp>Bar</stp>
        <stp/>
        <stp>Close</stp>
        <stp>A5C</stp>
        <stp>0</stp>
        <stp>all</stp>
        <stp/>
        <stp/>
        <stp>True</stp>
        <stp/>
        <stp>EndOfBar</stp>
        <tr r="O31" s="2"/>
      </tp>
      <tp>
        <v>6110.5</v>
        <stp/>
        <stp>StudyData</stp>
        <stp>Close(ENQ) when (LocalMonth(ENQ)=10 And LocalDay(ENQ)=16 And LocalHour(ENQ)=7 And LocalMinute(ENQ)=30)</stp>
        <stp>Bar</stp>
        <stp/>
        <stp>Close</stp>
        <stp>A5C</stp>
        <stp>0</stp>
        <stp>all</stp>
        <stp/>
        <stp/>
        <stp>True</stp>
        <stp/>
        <stp>EndOfBar</stp>
        <tr r="O7" s="2"/>
      </tp>
      <tp>
        <v>6111.25</v>
        <stp/>
        <stp>StudyData</stp>
        <stp>Close(ENQ) when (LocalMonth(ENQ)=10 And LocalDay(ENQ)=16 And LocalHour(ENQ)=7 And LocalMinute(ENQ)=35)</stp>
        <stp>Bar</stp>
        <stp/>
        <stp>Close</stp>
        <stp>A5C</stp>
        <stp>0</stp>
        <stp>all</stp>
        <stp/>
        <stp/>
        <stp>True</stp>
        <stp/>
        <stp>EndOfBar</stp>
        <tr r="O8" s="2"/>
      </tp>
      <tp>
        <v>6106.75</v>
        <stp/>
        <stp>StudyData</stp>
        <stp>Close(ENQ) when (LocalMonth(ENQ)=10 And LocalDay(ENQ)=16 And LocalHour(ENQ)=9 And LocalMinute(ENQ)=15)</stp>
        <stp>Bar</stp>
        <stp/>
        <stp>Close</stp>
        <stp>A5C</stp>
        <stp>0</stp>
        <stp>all</stp>
        <stp/>
        <stp/>
        <stp>True</stp>
        <stp/>
        <stp>EndOfBar</stp>
        <tr r="O28" s="2"/>
      </tp>
      <tp>
        <v>6112.75</v>
        <stp/>
        <stp>StudyData</stp>
        <stp>Close(ENQ) when (LocalMonth(ENQ)=10 And LocalDay(ENQ)=16 And LocalHour(ENQ)=8 And LocalMinute(ENQ)=15)</stp>
        <stp>Bar</stp>
        <stp/>
        <stp>Close</stp>
        <stp>A5C</stp>
        <stp>0</stp>
        <stp>all</stp>
        <stp/>
        <stp/>
        <stp>True</stp>
        <stp/>
        <stp>EndOfBar</stp>
        <tr r="O16" s="2"/>
      </tp>
      <tp>
        <v>6112</v>
        <stp/>
        <stp>StudyData</stp>
        <stp>Close(ENQ) when (LocalMonth(ENQ)=10 And LocalDay(ENQ)=16 And LocalHour(ENQ)=8 And LocalMinute(ENQ)=10)</stp>
        <stp>Bar</stp>
        <stp/>
        <stp>Close</stp>
        <stp>A5C</stp>
        <stp>0</stp>
        <stp>all</stp>
        <stp/>
        <stp/>
        <stp>True</stp>
        <stp/>
        <stp>EndOfBar</stp>
        <tr r="O15" s="2"/>
      </tp>
      <tp>
        <v>6112.25</v>
        <stp/>
        <stp>StudyData</stp>
        <stp>Close(ENQ) when (LocalMonth(ENQ)=10 And LocalDay(ENQ)=16 And LocalHour(ENQ)=9 And LocalMinute(ENQ)=10)</stp>
        <stp>Bar</stp>
        <stp/>
        <stp>Close</stp>
        <stp>A5C</stp>
        <stp>0</stp>
        <stp>all</stp>
        <stp/>
        <stp/>
        <stp>True</stp>
        <stp/>
        <stp>EndOfBar</stp>
        <tr r="O27" s="2"/>
      </tp>
      <tp>
        <v>6109.25</v>
        <stp/>
        <stp>StudyData</stp>
        <stp>Close(ENQ) when (LocalMonth(ENQ)=10 And LocalDay(ENQ)=16 And LocalHour(ENQ)=7 And LocalMinute(ENQ)=10)</stp>
        <stp>Bar</stp>
        <stp/>
        <stp>Close</stp>
        <stp>A5C</stp>
        <stp>0</stp>
        <stp>all</stp>
        <stp/>
        <stp/>
        <stp>True</stp>
        <stp/>
        <stp>EndOfBar</stp>
        <tr r="O3" s="2"/>
      </tp>
      <tp>
        <v>6111</v>
        <stp/>
        <stp>StudyData</stp>
        <stp>Close(ENQ) when (LocalMonth(ENQ)=10 And LocalDay(ENQ)=16 And LocalHour(ENQ)=7 And LocalMinute(ENQ)=15)</stp>
        <stp>Bar</stp>
        <stp/>
        <stp>Close</stp>
        <stp>A5C</stp>
        <stp>0</stp>
        <stp>all</stp>
        <stp/>
        <stp/>
        <stp>True</stp>
        <stp/>
        <stp>EndOfBar</stp>
        <tr r="O4" s="2"/>
      </tp>
      <tp>
        <v>13009.5</v>
        <stp/>
        <stp>StudyData</stp>
        <stp>Close(DD) when (LocalMonth(DD)=10 And LocalDay(DD)=16 And LocalHour(DD)=7 And LocalMinute(DD)=15)</stp>
        <stp>Bar</stp>
        <stp/>
        <stp>Close</stp>
        <stp>A5C</stp>
        <stp>0</stp>
        <stp>all</stp>
        <stp/>
        <stp/>
        <stp>True</stp>
        <stp/>
        <stp>EndOfBar</stp>
        <tr r="U4" s="2"/>
      </tp>
      <tp>
        <v>13006.5</v>
        <stp/>
        <stp>StudyData</stp>
        <stp>Close(DD) when (LocalMonth(DD)=10 And LocalDay(DD)=16 And LocalHour(DD)=7 And LocalMinute(DD)=10)</stp>
        <stp>Bar</stp>
        <stp/>
        <stp>Close</stp>
        <stp>A5C</stp>
        <stp>0</stp>
        <stp>all</stp>
        <stp/>
        <stp/>
        <stp>True</stp>
        <stp/>
        <stp>EndOfBar</stp>
        <tr r="U3" s="2"/>
      </tp>
      <tp>
        <v>13006.5</v>
        <stp/>
        <stp>StudyData</stp>
        <stp>Close(DD) when (LocalMonth(DD)=10 And LocalDay(DD)=16 And LocalHour(DD)=7 And LocalMinute(DD)=25)</stp>
        <stp>Bar</stp>
        <stp/>
        <stp>Close</stp>
        <stp>A5C</stp>
        <stp>0</stp>
        <stp>all</stp>
        <stp/>
        <stp/>
        <stp>True</stp>
        <stp/>
        <stp>EndOfBar</stp>
        <tr r="U6" s="2"/>
      </tp>
      <tp>
        <v>13007</v>
        <stp/>
        <stp>StudyData</stp>
        <stp>Close(DD) when (LocalMonth(DD)=10 And LocalDay(DD)=16 And LocalHour(DD)=7 And LocalMinute(DD)=20)</stp>
        <stp>Bar</stp>
        <stp/>
        <stp>Close</stp>
        <stp>A5C</stp>
        <stp>0</stp>
        <stp>all</stp>
        <stp/>
        <stp/>
        <stp>True</stp>
        <stp/>
        <stp>EndOfBar</stp>
        <tr r="U5" s="2"/>
      </tp>
      <tp>
        <v>13010</v>
        <stp/>
        <stp>StudyData</stp>
        <stp>Close(DD) when (LocalMonth(DD)=10 And LocalDay(DD)=16 And LocalHour(DD)=7 And LocalMinute(DD)=35)</stp>
        <stp>Bar</stp>
        <stp/>
        <stp>Close</stp>
        <stp>A5C</stp>
        <stp>0</stp>
        <stp>all</stp>
        <stp/>
        <stp/>
        <stp>True</stp>
        <stp/>
        <stp>EndOfBar</stp>
        <tr r="U8" s="2"/>
      </tp>
      <tp>
        <v>13010</v>
        <stp/>
        <stp>StudyData</stp>
        <stp>Close(DD) when (LocalMonth(DD)=10 And LocalDay(DD)=16 And LocalHour(DD)=7 And LocalMinute(DD)=30)</stp>
        <stp>Bar</stp>
        <stp/>
        <stp>Close</stp>
        <stp>A5C</stp>
        <stp>0</stp>
        <stp>all</stp>
        <stp/>
        <stp/>
        <stp>True</stp>
        <stp/>
        <stp>EndOfBar</stp>
        <tr r="U7" s="2"/>
      </tp>
      <tp>
        <v>13008.5</v>
        <stp/>
        <stp>StudyData</stp>
        <stp>Close(DD) when (LocalMonth(DD)=10 And LocalDay(DD)=16 And LocalHour(DD)=7 And LocalMinute(DD)=45)</stp>
        <stp>Bar</stp>
        <stp/>
        <stp>Close</stp>
        <stp>A5C</stp>
        <stp>0</stp>
        <stp>all</stp>
        <stp/>
        <stp/>
        <stp>True</stp>
        <stp/>
        <stp>EndOfBar</stp>
        <tr r="U10" s="2"/>
      </tp>
      <tp>
        <v>13009</v>
        <stp/>
        <stp>StudyData</stp>
        <stp>Close(DD) when (LocalMonth(DD)=10 And LocalDay(DD)=16 And LocalHour(DD)=7 And LocalMinute(DD)=40)</stp>
        <stp>Bar</stp>
        <stp/>
        <stp>Close</stp>
        <stp>A5C</stp>
        <stp>0</stp>
        <stp>all</stp>
        <stp/>
        <stp/>
        <stp>True</stp>
        <stp/>
        <stp>EndOfBar</stp>
        <tr r="U9" s="2"/>
      </tp>
      <tp>
        <v>13006.5</v>
        <stp/>
        <stp>StudyData</stp>
        <stp>Close(DD) when (LocalMonth(DD)=10 And LocalDay(DD)=16 And LocalHour(DD)=7 And LocalMinute(DD)=55)</stp>
        <stp>Bar</stp>
        <stp/>
        <stp>Close</stp>
        <stp>A5C</stp>
        <stp>0</stp>
        <stp>all</stp>
        <stp/>
        <stp/>
        <stp>True</stp>
        <stp/>
        <stp>EndOfBar</stp>
        <tr r="U12" s="2"/>
      </tp>
      <tp>
        <v>13011.5</v>
        <stp/>
        <stp>StudyData</stp>
        <stp>Close(DD) when (LocalMonth(DD)=10 And LocalDay(DD)=16 And LocalHour(DD)=7 And LocalMinute(DD)=50)</stp>
        <stp>Bar</stp>
        <stp/>
        <stp>Close</stp>
        <stp>A5C</stp>
        <stp>0</stp>
        <stp>all</stp>
        <stp/>
        <stp/>
        <stp>True</stp>
        <stp/>
        <stp>EndOfBar</stp>
        <tr r="U11" s="2"/>
      </tp>
    </main>
    <main first="cqg.rtd">
      <tp>
        <v>3</v>
        <stp/>
        <stp>ContractData</stp>
        <stp>ENQ</stp>
        <stp>VolumeLastBid</stp>
        <tr r="B19" s="1"/>
      </tp>
      <tp>
        <v>2548</v>
        <stp/>
        <stp>ContractData</stp>
        <stp>EP</stp>
        <stp>Y_Open</stp>
        <stp/>
        <stp>T</stp>
        <tr r="C4" s="1"/>
      </tp>
      <tp>
        <v>2554.75</v>
        <stp/>
        <stp>StudyData</stp>
        <stp>Close(EP) when (LocalMonth(EP)=10 And LocalDay(EP)=16 And LocalHour(EP)=7 And LocalMinute(EP)=15)</stp>
        <stp>Bar</stp>
        <stp/>
        <stp>Close</stp>
        <stp>A5C</stp>
        <stp>0</stp>
        <stp>all</stp>
        <stp/>
        <stp/>
        <stp>True</stp>
        <stp/>
        <stp>EndOfBar</stp>
        <tr r="J4" s="2"/>
      </tp>
      <tp>
        <v>2554</v>
        <stp/>
        <stp>StudyData</stp>
        <stp>Close(EP) when (LocalMonth(EP)=10 And LocalDay(EP)=16 And LocalHour(EP)=7 And LocalMinute(EP)=10)</stp>
        <stp>Bar</stp>
        <stp/>
        <stp>Close</stp>
        <stp>A5C</stp>
        <stp>0</stp>
        <stp>all</stp>
        <stp/>
        <stp/>
        <stp>True</stp>
        <stp/>
        <stp>EndOfBar</stp>
        <tr r="J3" s="2"/>
      </tp>
      <tp>
        <v>2554.5</v>
        <stp/>
        <stp>StudyData</stp>
        <stp>Close(EP) when (LocalMonth(EP)=10 And LocalDay(EP)=16 And LocalHour(EP)=7 And LocalMinute(EP)=25)</stp>
        <stp>Bar</stp>
        <stp/>
        <stp>Close</stp>
        <stp>A5C</stp>
        <stp>0</stp>
        <stp>all</stp>
        <stp/>
        <stp/>
        <stp>True</stp>
        <stp/>
        <stp>EndOfBar</stp>
        <tr r="J6" s="2"/>
      </tp>
      <tp>
        <v>2554.5</v>
        <stp/>
        <stp>StudyData</stp>
        <stp>Close(EP) when (LocalMonth(EP)=10 And LocalDay(EP)=16 And LocalHour(EP)=7 And LocalMinute(EP)=20)</stp>
        <stp>Bar</stp>
        <stp/>
        <stp>Close</stp>
        <stp>A5C</stp>
        <stp>0</stp>
        <stp>all</stp>
        <stp/>
        <stp/>
        <stp>True</stp>
        <stp/>
        <stp>EndOfBar</stp>
        <tr r="J5" s="2"/>
      </tp>
      <tp>
        <v>2554.75</v>
        <stp/>
        <stp>StudyData</stp>
        <stp>Close(EP) when (LocalMonth(EP)=10 And LocalDay(EP)=16 And LocalHour(EP)=7 And LocalMinute(EP)=35)</stp>
        <stp>Bar</stp>
        <stp/>
        <stp>Close</stp>
        <stp>A5C</stp>
        <stp>0</stp>
        <stp>all</stp>
        <stp/>
        <stp/>
        <stp>True</stp>
        <stp/>
        <stp>EndOfBar</stp>
        <tr r="J8" s="2"/>
      </tp>
      <tp>
        <v>2554.75</v>
        <stp/>
        <stp>StudyData</stp>
        <stp>Close(EP) when (LocalMonth(EP)=10 And LocalDay(EP)=16 And LocalHour(EP)=7 And LocalMinute(EP)=30)</stp>
        <stp>Bar</stp>
        <stp/>
        <stp>Close</stp>
        <stp>A5C</stp>
        <stp>0</stp>
        <stp>all</stp>
        <stp/>
        <stp/>
        <stp>True</stp>
        <stp/>
        <stp>EndOfBar</stp>
        <tr r="J7" s="2"/>
      </tp>
      <tp>
        <v>2554.5</v>
        <stp/>
        <stp>StudyData</stp>
        <stp>Close(EP) when (LocalMonth(EP)=10 And LocalDay(EP)=16 And LocalHour(EP)=7 And LocalMinute(EP)=45)</stp>
        <stp>Bar</stp>
        <stp/>
        <stp>Close</stp>
        <stp>A5C</stp>
        <stp>0</stp>
        <stp>all</stp>
        <stp/>
        <stp/>
        <stp>True</stp>
        <stp/>
        <stp>EndOfBar</stp>
        <tr r="J10" s="2"/>
      </tp>
      <tp>
        <v>2554.75</v>
        <stp/>
        <stp>StudyData</stp>
        <stp>Close(EP) when (LocalMonth(EP)=10 And LocalDay(EP)=16 And LocalHour(EP)=7 And LocalMinute(EP)=40)</stp>
        <stp>Bar</stp>
        <stp/>
        <stp>Close</stp>
        <stp>A5C</stp>
        <stp>0</stp>
        <stp>all</stp>
        <stp/>
        <stp/>
        <stp>True</stp>
        <stp/>
        <stp>EndOfBar</stp>
        <tr r="J9" s="2"/>
      </tp>
      <tp>
        <v>2554.25</v>
        <stp/>
        <stp>StudyData</stp>
        <stp>Close(EP) when (LocalMonth(EP)=10 And LocalDay(EP)=16 And LocalHour(EP)=7 And LocalMinute(EP)=55)</stp>
        <stp>Bar</stp>
        <stp/>
        <stp>Close</stp>
        <stp>A5C</stp>
        <stp>0</stp>
        <stp>all</stp>
        <stp/>
        <stp/>
        <stp>True</stp>
        <stp/>
        <stp>EndOfBar</stp>
        <tr r="J12" s="2"/>
      </tp>
      <tp>
        <v>2555</v>
        <stp/>
        <stp>StudyData</stp>
        <stp>Close(EP) when (LocalMonth(EP)=10 And LocalDay(EP)=16 And LocalHour(EP)=7 And LocalMinute(EP)=50)</stp>
        <stp>Bar</stp>
        <stp/>
        <stp>Close</stp>
        <stp>A5C</stp>
        <stp>0</stp>
        <stp>all</stp>
        <stp/>
        <stp/>
        <stp>True</stp>
        <stp/>
        <stp>EndOfBar</stp>
        <tr r="J11" s="2"/>
      </tp>
    </main>
    <main first="cqg.rtd">
      <tp>
        <v>1301.7</v>
        <stp/>
        <stp>StudyData</stp>
        <stp>Close(GCE) when (LocalMonth(GCE)=10 And LocalDay(GCE)=16 And LocalHour(GCE)=12 And LocalMinute(GCE)=30)</stp>
        <stp>Bar</stp>
        <stp/>
        <stp>Close</stp>
        <stp>A5C</stp>
        <stp>0</stp>
        <stp>all</stp>
        <stp/>
        <stp/>
        <stp>True</stp>
        <stp/>
        <stp>EndOfBar</stp>
        <tr r="X67" s="2"/>
      </tp>
      <tp t="s">
        <v/>
        <stp/>
        <stp>StudyData</stp>
        <stp>Close(GCE) when (LocalMonth(GCE)=10 And LocalDay(GCE)=16 And LocalHour(GCE)=13 And LocalMinute(GCE)=30)</stp>
        <stp>Bar</stp>
        <stp/>
        <stp>Close</stp>
        <stp>A5C</stp>
        <stp>0</stp>
        <stp>all</stp>
        <stp/>
        <stp/>
        <stp>True</stp>
        <stp/>
        <stp>EndOfBar</stp>
        <tr r="X79" s="2"/>
      </tp>
      <tp>
        <v>1306.7</v>
        <stp/>
        <stp>StudyData</stp>
        <stp>Close(GCE) when (LocalMonth(GCE)=10 And LocalDay(GCE)=16 And LocalHour(GCE)=10 And LocalMinute(GCE)=30)</stp>
        <stp>Bar</stp>
        <stp/>
        <stp>Close</stp>
        <stp>A5C</stp>
        <stp>0</stp>
        <stp>all</stp>
        <stp/>
        <stp/>
        <stp>True</stp>
        <stp/>
        <stp>EndOfBar</stp>
        <tr r="X43" s="2"/>
      </tp>
      <tp>
        <v>1306</v>
        <stp/>
        <stp>StudyData</stp>
        <stp>Close(GCE) when (LocalMonth(GCE)=10 And LocalDay(GCE)=16 And LocalHour(GCE)=11 And LocalMinute(GCE)=30)</stp>
        <stp>Bar</stp>
        <stp/>
        <stp>Close</stp>
        <stp>A5C</stp>
        <stp>0</stp>
        <stp>all</stp>
        <stp/>
        <stp/>
        <stp>True</stp>
        <stp/>
        <stp>EndOfBar</stp>
        <tr r="X55" s="2"/>
      </tp>
      <tp t="s">
        <v/>
        <stp/>
        <stp>StudyData</stp>
        <stp>Close(GCE) when (LocalMonth(GCE)=10 And LocalDay(GCE)=16 And LocalHour(GCE)=14 And LocalMinute(GCE)=35)</stp>
        <stp>Bar</stp>
        <stp/>
        <stp>Close</stp>
        <stp>A5C</stp>
        <stp>0</stp>
        <stp>all</stp>
        <stp/>
        <stp/>
        <stp>True</stp>
        <stp/>
        <stp>EndOfBar</stp>
        <tr r="X92" s="2"/>
      </tp>
      <tp t="s">
        <v/>
        <stp/>
        <stp>StudyData</stp>
        <stp>Close(GCE) when (LocalMonth(GCE)=10 And LocalDay(GCE)=16 And LocalHour(GCE)=13 And LocalMinute(GCE)=35)</stp>
        <stp>Bar</stp>
        <stp/>
        <stp>Close</stp>
        <stp>A5C</stp>
        <stp>0</stp>
        <stp>all</stp>
        <stp/>
        <stp/>
        <stp>True</stp>
        <stp/>
        <stp>EndOfBar</stp>
        <tr r="X80" s="2"/>
      </tp>
      <tp>
        <v>1301.7</v>
        <stp/>
        <stp>StudyData</stp>
        <stp>Close(GCE) when (LocalMonth(GCE)=10 And LocalDay(GCE)=16 And LocalHour(GCE)=12 And LocalMinute(GCE)=35)</stp>
        <stp>Bar</stp>
        <stp/>
        <stp>Close</stp>
        <stp>A5C</stp>
        <stp>0</stp>
        <stp>all</stp>
        <stp/>
        <stp/>
        <stp>True</stp>
        <stp/>
        <stp>EndOfBar</stp>
        <tr r="X68" s="2"/>
      </tp>
      <tp>
        <v>1306.2</v>
        <stp/>
        <stp>StudyData</stp>
        <stp>Close(GCE) when (LocalMonth(GCE)=10 And LocalDay(GCE)=16 And LocalHour(GCE)=11 And LocalMinute(GCE)=35)</stp>
        <stp>Bar</stp>
        <stp/>
        <stp>Close</stp>
        <stp>A5C</stp>
        <stp>0</stp>
        <stp>all</stp>
        <stp/>
        <stp/>
        <stp>True</stp>
        <stp/>
        <stp>EndOfBar</stp>
        <tr r="X56" s="2"/>
      </tp>
      <tp t="s">
        <v/>
        <stp/>
        <stp>StudyData</stp>
        <stp>Close(GCE) when (LocalMonth(GCE)=10 And LocalDay(GCE)=16 And LocalHour(GCE)=14 And LocalMinute(GCE)=30)</stp>
        <stp>Bar</stp>
        <stp/>
        <stp>Close</stp>
        <stp>A5C</stp>
        <stp>0</stp>
        <stp>all</stp>
        <stp/>
        <stp/>
        <stp>True</stp>
        <stp/>
        <stp>EndOfBar</stp>
        <tr r="X91" s="2"/>
      </tp>
      <tp>
        <v>1306.4000000000001</v>
        <stp/>
        <stp>StudyData</stp>
        <stp>Close(GCE) when (LocalMonth(GCE)=10 And LocalDay(GCE)=16 And LocalHour(GCE)=10 And LocalMinute(GCE)=35)</stp>
        <stp>Bar</stp>
        <stp/>
        <stp>Close</stp>
        <stp>A5C</stp>
        <stp>0</stp>
        <stp>all</stp>
        <stp/>
        <stp/>
        <stp>True</stp>
        <stp/>
        <stp>EndOfBar</stp>
        <tr r="X44" s="2"/>
      </tp>
      <tp>
        <v>1302.7</v>
        <stp/>
        <stp>StudyData</stp>
        <stp>Close(GCE) when (LocalMonth(GCE)=10 And LocalDay(GCE)=16 And LocalHour(GCE)=12 And LocalMinute(GCE)=20)</stp>
        <stp>Bar</stp>
        <stp/>
        <stp>Close</stp>
        <stp>A5C</stp>
        <stp>0</stp>
        <stp>all</stp>
        <stp/>
        <stp/>
        <stp>True</stp>
        <stp/>
        <stp>EndOfBar</stp>
        <tr r="X65" s="2"/>
      </tp>
      <tp t="s">
        <v/>
        <stp/>
        <stp>StudyData</stp>
        <stp>Close(GCE) when (LocalMonth(GCE)=10 And LocalDay(GCE)=16 And LocalHour(GCE)=13 And LocalMinute(GCE)=20)</stp>
        <stp>Bar</stp>
        <stp/>
        <stp>Close</stp>
        <stp>A5C</stp>
        <stp>0</stp>
        <stp>all</stp>
        <stp/>
        <stp/>
        <stp>True</stp>
        <stp/>
        <stp>EndOfBar</stp>
        <tr r="X77" s="2"/>
      </tp>
      <tp>
        <v>1306</v>
        <stp/>
        <stp>StudyData</stp>
        <stp>Close(GCE) when (LocalMonth(GCE)=10 And LocalDay(GCE)=16 And LocalHour(GCE)=10 And LocalMinute(GCE)=20)</stp>
        <stp>Bar</stp>
        <stp/>
        <stp>Close</stp>
        <stp>A5C</stp>
        <stp>0</stp>
        <stp>all</stp>
        <stp/>
        <stp/>
        <stp>True</stp>
        <stp/>
        <stp>EndOfBar</stp>
        <tr r="X41" s="2"/>
      </tp>
      <tp>
        <v>1305.8</v>
        <stp/>
        <stp>StudyData</stp>
        <stp>Close(GCE) when (LocalMonth(GCE)=10 And LocalDay(GCE)=16 And LocalHour(GCE)=11 And LocalMinute(GCE)=20)</stp>
        <stp>Bar</stp>
        <stp/>
        <stp>Close</stp>
        <stp>A5C</stp>
        <stp>0</stp>
        <stp>all</stp>
        <stp/>
        <stp/>
        <stp>True</stp>
        <stp/>
        <stp>EndOfBar</stp>
        <tr r="X53" s="2"/>
      </tp>
      <tp t="s">
        <v/>
        <stp/>
        <stp>StudyData</stp>
        <stp>Close(GCE) when (LocalMonth(GCE)=10 And LocalDay(GCE)=16 And LocalHour(GCE)=14 And LocalMinute(GCE)=25)</stp>
        <stp>Bar</stp>
        <stp/>
        <stp>Close</stp>
        <stp>A5C</stp>
        <stp>0</stp>
        <stp>all</stp>
        <stp/>
        <stp/>
        <stp>True</stp>
        <stp/>
        <stp>EndOfBar</stp>
        <tr r="X90" s="2"/>
      </tp>
      <tp t="s">
        <v/>
        <stp/>
        <stp>StudyData</stp>
        <stp>Close(GCE) when (LocalMonth(GCE)=10 And LocalDay(GCE)=16 And LocalHour(GCE)=13 And LocalMinute(GCE)=25)</stp>
        <stp>Bar</stp>
        <stp/>
        <stp>Close</stp>
        <stp>A5C</stp>
        <stp>0</stp>
        <stp>all</stp>
        <stp/>
        <stp/>
        <stp>True</stp>
        <stp/>
        <stp>EndOfBar</stp>
        <tr r="X78" s="2"/>
      </tp>
      <tp>
        <v>1303</v>
        <stp/>
        <stp>StudyData</stp>
        <stp>Close(GCE) when (LocalMonth(GCE)=10 And LocalDay(GCE)=16 And LocalHour(GCE)=12 And LocalMinute(GCE)=25)</stp>
        <stp>Bar</stp>
        <stp/>
        <stp>Close</stp>
        <stp>A5C</stp>
        <stp>0</stp>
        <stp>all</stp>
        <stp/>
        <stp/>
        <stp>True</stp>
        <stp/>
        <stp>EndOfBar</stp>
        <tr r="X66" s="2"/>
      </tp>
      <tp>
        <v>1305.5999999999999</v>
        <stp/>
        <stp>StudyData</stp>
        <stp>Close(GCE) when (LocalMonth(GCE)=10 And LocalDay(GCE)=16 And LocalHour(GCE)=11 And LocalMinute(GCE)=25)</stp>
        <stp>Bar</stp>
        <stp/>
        <stp>Close</stp>
        <stp>A5C</stp>
        <stp>0</stp>
        <stp>all</stp>
        <stp/>
        <stp/>
        <stp>True</stp>
        <stp/>
        <stp>EndOfBar</stp>
        <tr r="X54" s="2"/>
      </tp>
      <tp t="s">
        <v/>
        <stp/>
        <stp>StudyData</stp>
        <stp>Close(GCE) when (LocalMonth(GCE)=10 And LocalDay(GCE)=16 And LocalHour(GCE)=14 And LocalMinute(GCE)=20)</stp>
        <stp>Bar</stp>
        <stp/>
        <stp>Close</stp>
        <stp>A5C</stp>
        <stp>0</stp>
        <stp>all</stp>
        <stp/>
        <stp/>
        <stp>True</stp>
        <stp/>
        <stp>EndOfBar</stp>
        <tr r="X89" s="2"/>
      </tp>
      <tp>
        <v>1306.7</v>
        <stp/>
        <stp>StudyData</stp>
        <stp>Close(GCE) when (LocalMonth(GCE)=10 And LocalDay(GCE)=16 And LocalHour(GCE)=10 And LocalMinute(GCE)=25)</stp>
        <stp>Bar</stp>
        <stp/>
        <stp>Close</stp>
        <stp>A5C</stp>
        <stp>0</stp>
        <stp>all</stp>
        <stp/>
        <stp/>
        <stp>True</stp>
        <stp/>
        <stp>EndOfBar</stp>
        <tr r="X42" s="2"/>
      </tp>
      <tp>
        <v>1305.3</v>
        <stp/>
        <stp>StudyData</stp>
        <stp>Close(GCE) when (LocalMonth(GCE)=10 And LocalDay(GCE)=16 And LocalHour(GCE)=12 And LocalMinute(GCE)=10)</stp>
        <stp>Bar</stp>
        <stp/>
        <stp>Close</stp>
        <stp>A5C</stp>
        <stp>0</stp>
        <stp>all</stp>
        <stp/>
        <stp/>
        <stp>True</stp>
        <stp/>
        <stp>EndOfBar</stp>
        <tr r="X63" s="2"/>
      </tp>
      <tp t="s">
        <v/>
        <stp/>
        <stp>StudyData</stp>
        <stp>Close(GCE) when (LocalMonth(GCE)=10 And LocalDay(GCE)=16 And LocalHour(GCE)=13 And LocalMinute(GCE)=10)</stp>
        <stp>Bar</stp>
        <stp/>
        <stp>Close</stp>
        <stp>A5C</stp>
        <stp>0</stp>
        <stp>all</stp>
        <stp/>
        <stp/>
        <stp>True</stp>
        <stp/>
        <stp>EndOfBar</stp>
        <tr r="X75" s="2"/>
      </tp>
      <tp>
        <v>1306.0999999999999</v>
        <stp/>
        <stp>StudyData</stp>
        <stp>Close(GCE) when (LocalMonth(GCE)=10 And LocalDay(GCE)=16 And LocalHour(GCE)=10 And LocalMinute(GCE)=10)</stp>
        <stp>Bar</stp>
        <stp/>
        <stp>Close</stp>
        <stp>A5C</stp>
        <stp>0</stp>
        <stp>all</stp>
        <stp/>
        <stp/>
        <stp>True</stp>
        <stp/>
        <stp>EndOfBar</stp>
        <tr r="X39" s="2"/>
      </tp>
      <tp>
        <v>1305.5</v>
        <stp/>
        <stp>StudyData</stp>
        <stp>Close(GCE) when (LocalMonth(GCE)=10 And LocalDay(GCE)=16 And LocalHour(GCE)=11 And LocalMinute(GCE)=10)</stp>
        <stp>Bar</stp>
        <stp/>
        <stp>Close</stp>
        <stp>A5C</stp>
        <stp>0</stp>
        <stp>all</stp>
        <stp/>
        <stp/>
        <stp>True</stp>
        <stp/>
        <stp>EndOfBar</stp>
        <tr r="X51" s="2"/>
      </tp>
      <tp t="s">
        <v/>
        <stp/>
        <stp>StudyData</stp>
        <stp>Close(GCE) when (LocalMonth(GCE)=10 And LocalDay(GCE)=16 And LocalHour(GCE)=14 And LocalMinute(GCE)=15)</stp>
        <stp>Bar</stp>
        <stp/>
        <stp>Close</stp>
        <stp>A5C</stp>
        <stp>0</stp>
        <stp>all</stp>
        <stp/>
        <stp/>
        <stp>True</stp>
        <stp/>
        <stp>EndOfBar</stp>
        <tr r="X88" s="2"/>
      </tp>
      <tp t="s">
        <v/>
        <stp/>
        <stp>StudyData</stp>
        <stp>Close(GCE) when (LocalMonth(GCE)=10 And LocalDay(GCE)=16 And LocalHour(GCE)=13 And LocalMinute(GCE)=15)</stp>
        <stp>Bar</stp>
        <stp/>
        <stp>Close</stp>
        <stp>A5C</stp>
        <stp>0</stp>
        <stp>all</stp>
        <stp/>
        <stp/>
        <stp>True</stp>
        <stp/>
        <stp>EndOfBar</stp>
        <tr r="X76" s="2"/>
      </tp>
      <tp>
        <v>1304</v>
        <stp/>
        <stp>StudyData</stp>
        <stp>Close(GCE) when (LocalMonth(GCE)=10 And LocalDay(GCE)=16 And LocalHour(GCE)=12 And LocalMinute(GCE)=15)</stp>
        <stp>Bar</stp>
        <stp/>
        <stp>Close</stp>
        <stp>A5C</stp>
        <stp>0</stp>
        <stp>all</stp>
        <stp/>
        <stp/>
        <stp>True</stp>
        <stp/>
        <stp>EndOfBar</stp>
        <tr r="X64" s="2"/>
      </tp>
      <tp>
        <v>1305.7</v>
        <stp/>
        <stp>StudyData</stp>
        <stp>Close(GCE) when (LocalMonth(GCE)=10 And LocalDay(GCE)=16 And LocalHour(GCE)=11 And LocalMinute(GCE)=15)</stp>
        <stp>Bar</stp>
        <stp/>
        <stp>Close</stp>
        <stp>A5C</stp>
        <stp>0</stp>
        <stp>all</stp>
        <stp/>
        <stp/>
        <stp>True</stp>
        <stp/>
        <stp>EndOfBar</stp>
        <tr r="X52" s="2"/>
      </tp>
      <tp t="s">
        <v/>
        <stp/>
        <stp>StudyData</stp>
        <stp>Close(GCE) when (LocalMonth(GCE)=10 And LocalDay(GCE)=16 And LocalHour(GCE)=14 And LocalMinute(GCE)=10)</stp>
        <stp>Bar</stp>
        <stp/>
        <stp>Close</stp>
        <stp>A5C</stp>
        <stp>0</stp>
        <stp>all</stp>
        <stp/>
        <stp/>
        <stp>True</stp>
        <stp/>
        <stp>EndOfBar</stp>
        <tr r="X87" s="2"/>
      </tp>
      <tp>
        <v>1305.7</v>
        <stp/>
        <stp>StudyData</stp>
        <stp>Close(GCE) when (LocalMonth(GCE)=10 And LocalDay(GCE)=16 And LocalHour(GCE)=10 And LocalMinute(GCE)=15)</stp>
        <stp>Bar</stp>
        <stp/>
        <stp>Close</stp>
        <stp>A5C</stp>
        <stp>0</stp>
        <stp>all</stp>
        <stp/>
        <stp/>
        <stp>True</stp>
        <stp/>
        <stp>EndOfBar</stp>
        <tr r="X40" s="2"/>
      </tp>
      <tp t="s">
        <v/>
        <stp/>
        <stp>StudyData</stp>
        <stp>Close(GCE) when (LocalMonth(GCE)=10 And LocalDay(GCE)=16 And LocalHour(GCE)=15 And LocalMinute(GCE)=10)</stp>
        <stp>Bar</stp>
        <stp/>
        <stp>Close</stp>
        <stp>A5C</stp>
        <stp>0</stp>
        <stp>all</stp>
        <stp/>
        <stp/>
        <stp>True</stp>
        <stp/>
        <stp>EndOfBar</stp>
        <tr r="X99" s="2"/>
      </tp>
      <tp t="s">
        <v/>
        <stp/>
        <stp>StudyData</stp>
        <stp>Close(GCE) when (LocalMonth(GCE)=10 And LocalDay(GCE)=16 And LocalHour(GCE)=12 And LocalMinute(GCE)=50)</stp>
        <stp>Bar</stp>
        <stp/>
        <stp>Close</stp>
        <stp>A5C</stp>
        <stp>0</stp>
        <stp>all</stp>
        <stp/>
        <stp/>
        <stp>True</stp>
        <stp/>
        <stp>EndOfBar</stp>
        <tr r="X71" s="2"/>
      </tp>
      <tp t="s">
        <v/>
        <stp/>
        <stp>StudyData</stp>
        <stp>Close(GCE) when (LocalMonth(GCE)=10 And LocalDay(GCE)=16 And LocalHour(GCE)=13 And LocalMinute(GCE)=50)</stp>
        <stp>Bar</stp>
        <stp/>
        <stp>Close</stp>
        <stp>A5C</stp>
        <stp>0</stp>
        <stp>all</stp>
        <stp/>
        <stp/>
        <stp>True</stp>
        <stp/>
        <stp>EndOfBar</stp>
        <tr r="X83" s="2"/>
      </tp>
      <tp>
        <v>1305.8</v>
        <stp/>
        <stp>StudyData</stp>
        <stp>Close(GCE) when (LocalMonth(GCE)=10 And LocalDay(GCE)=16 And LocalHour(GCE)=10 And LocalMinute(GCE)=50)</stp>
        <stp>Bar</stp>
        <stp/>
        <stp>Close</stp>
        <stp>A5C</stp>
        <stp>0</stp>
        <stp>all</stp>
        <stp/>
        <stp/>
        <stp>True</stp>
        <stp/>
        <stp>EndOfBar</stp>
        <tr r="X47" s="2"/>
      </tp>
      <tp>
        <v>1306</v>
        <stp/>
        <stp>StudyData</stp>
        <stp>Close(GCE) when (LocalMonth(GCE)=10 And LocalDay(GCE)=16 And LocalHour(GCE)=11 And LocalMinute(GCE)=50)</stp>
        <stp>Bar</stp>
        <stp/>
        <stp>Close</stp>
        <stp>A5C</stp>
        <stp>0</stp>
        <stp>all</stp>
        <stp/>
        <stp/>
        <stp>True</stp>
        <stp/>
        <stp>EndOfBar</stp>
        <tr r="X59" s="2"/>
      </tp>
      <tp t="s">
        <v/>
        <stp/>
        <stp>StudyData</stp>
        <stp>Close(GCE) when (LocalMonth(GCE)=10 And LocalDay(GCE)=16 And LocalHour(GCE)=14 And LocalMinute(GCE)=55)</stp>
        <stp>Bar</stp>
        <stp/>
        <stp>Close</stp>
        <stp>A5C</stp>
        <stp>0</stp>
        <stp>all</stp>
        <stp/>
        <stp/>
        <stp>True</stp>
        <stp/>
        <stp>EndOfBar</stp>
        <tr r="X96" s="2"/>
      </tp>
      <tp t="s">
        <v/>
        <stp/>
        <stp>StudyData</stp>
        <stp>Close(GCE) when (LocalMonth(GCE)=10 And LocalDay(GCE)=16 And LocalHour(GCE)=13 And LocalMinute(GCE)=55)</stp>
        <stp>Bar</stp>
        <stp/>
        <stp>Close</stp>
        <stp>A5C</stp>
        <stp>0</stp>
        <stp>all</stp>
        <stp/>
        <stp/>
        <stp>True</stp>
        <stp/>
        <stp>EndOfBar</stp>
        <tr r="X84" s="2"/>
      </tp>
      <tp t="s">
        <v/>
        <stp/>
        <stp>StudyData</stp>
        <stp>Close(GCE) when (LocalMonth(GCE)=10 And LocalDay(GCE)=16 And LocalHour(GCE)=12 And LocalMinute(GCE)=55)</stp>
        <stp>Bar</stp>
        <stp/>
        <stp>Close</stp>
        <stp>A5C</stp>
        <stp>0</stp>
        <stp>all</stp>
        <stp/>
        <stp/>
        <stp>True</stp>
        <stp/>
        <stp>EndOfBar</stp>
        <tr r="X72" s="2"/>
      </tp>
      <tp>
        <v>1305.9000000000001</v>
        <stp/>
        <stp>StudyData</stp>
        <stp>Close(GCE) when (LocalMonth(GCE)=10 And LocalDay(GCE)=16 And LocalHour(GCE)=11 And LocalMinute(GCE)=55)</stp>
        <stp>Bar</stp>
        <stp/>
        <stp>Close</stp>
        <stp>A5C</stp>
        <stp>0</stp>
        <stp>all</stp>
        <stp/>
        <stp/>
        <stp>True</stp>
        <stp/>
        <stp>EndOfBar</stp>
        <tr r="X60" s="2"/>
      </tp>
      <tp t="s">
        <v/>
        <stp/>
        <stp>StudyData</stp>
        <stp>Close(GCE) when (LocalMonth(GCE)=10 And LocalDay(GCE)=16 And LocalHour(GCE)=14 And LocalMinute(GCE)=50)</stp>
        <stp>Bar</stp>
        <stp/>
        <stp>Close</stp>
        <stp>A5C</stp>
        <stp>0</stp>
        <stp>all</stp>
        <stp/>
        <stp/>
        <stp>True</stp>
        <stp/>
        <stp>EndOfBar</stp>
        <tr r="X95" s="2"/>
      </tp>
      <tp>
        <v>1305.9000000000001</v>
        <stp/>
        <stp>StudyData</stp>
        <stp>Close(GCE) when (LocalMonth(GCE)=10 And LocalDay(GCE)=16 And LocalHour(GCE)=10 And LocalMinute(GCE)=55)</stp>
        <stp>Bar</stp>
        <stp/>
        <stp>Close</stp>
        <stp>A5C</stp>
        <stp>0</stp>
        <stp>all</stp>
        <stp/>
        <stp/>
        <stp>True</stp>
        <stp/>
        <stp>EndOfBar</stp>
        <tr r="X48" s="2"/>
      </tp>
      <tp t="s">
        <v/>
        <stp/>
        <stp>StudyData</stp>
        <stp>Close(GCE) when (LocalMonth(GCE)=10 And LocalDay(GCE)=16 And LocalHour(GCE)=12 And LocalMinute(GCE)=40)</stp>
        <stp>Bar</stp>
        <stp/>
        <stp>Close</stp>
        <stp>A5C</stp>
        <stp>0</stp>
        <stp>all</stp>
        <stp/>
        <stp/>
        <stp>True</stp>
        <stp/>
        <stp>EndOfBar</stp>
        <tr r="X69" s="2"/>
      </tp>
      <tp t="s">
        <v/>
        <stp/>
        <stp>StudyData</stp>
        <stp>Close(GCE) when (LocalMonth(GCE)=10 And LocalDay(GCE)=16 And LocalHour(GCE)=13 And LocalMinute(GCE)=40)</stp>
        <stp>Bar</stp>
        <stp/>
        <stp>Close</stp>
        <stp>A5C</stp>
        <stp>0</stp>
        <stp>all</stp>
        <stp/>
        <stp/>
        <stp>True</stp>
        <stp/>
        <stp>EndOfBar</stp>
        <tr r="X81" s="2"/>
      </tp>
      <tp>
        <v>1306.4000000000001</v>
        <stp/>
        <stp>StudyData</stp>
        <stp>Close(GCE) when (LocalMonth(GCE)=10 And LocalDay(GCE)=16 And LocalHour(GCE)=10 And LocalMinute(GCE)=40)</stp>
        <stp>Bar</stp>
        <stp/>
        <stp>Close</stp>
        <stp>A5C</stp>
        <stp>0</stp>
        <stp>all</stp>
        <stp/>
        <stp/>
        <stp>True</stp>
        <stp/>
        <stp>EndOfBar</stp>
        <tr r="X45" s="2"/>
      </tp>
      <tp>
        <v>1306.2</v>
        <stp/>
        <stp>StudyData</stp>
        <stp>Close(GCE) when (LocalMonth(GCE)=10 And LocalDay(GCE)=16 And LocalHour(GCE)=11 And LocalMinute(GCE)=40)</stp>
        <stp>Bar</stp>
        <stp/>
        <stp>Close</stp>
        <stp>A5C</stp>
        <stp>0</stp>
        <stp>all</stp>
        <stp/>
        <stp/>
        <stp>True</stp>
        <stp/>
        <stp>EndOfBar</stp>
        <tr r="X57" s="2"/>
      </tp>
      <tp t="s">
        <v/>
        <stp/>
        <stp>StudyData</stp>
        <stp>Close(GCE) when (LocalMonth(GCE)=10 And LocalDay(GCE)=16 And LocalHour(GCE)=14 And LocalMinute(GCE)=45)</stp>
        <stp>Bar</stp>
        <stp/>
        <stp>Close</stp>
        <stp>A5C</stp>
        <stp>0</stp>
        <stp>all</stp>
        <stp/>
        <stp/>
        <stp>True</stp>
        <stp/>
        <stp>EndOfBar</stp>
        <tr r="X94" s="2"/>
      </tp>
      <tp t="s">
        <v/>
        <stp/>
        <stp>StudyData</stp>
        <stp>Close(GCE) when (LocalMonth(GCE)=10 And LocalDay(GCE)=16 And LocalHour(GCE)=13 And LocalMinute(GCE)=45)</stp>
        <stp>Bar</stp>
        <stp/>
        <stp>Close</stp>
        <stp>A5C</stp>
        <stp>0</stp>
        <stp>all</stp>
        <stp/>
        <stp/>
        <stp>True</stp>
        <stp/>
        <stp>EndOfBar</stp>
        <tr r="X82" s="2"/>
      </tp>
      <tp t="s">
        <v/>
        <stp/>
        <stp>StudyData</stp>
        <stp>Close(GCE) when (LocalMonth(GCE)=10 And LocalDay(GCE)=16 And LocalHour(GCE)=12 And LocalMinute(GCE)=45)</stp>
        <stp>Bar</stp>
        <stp/>
        <stp>Close</stp>
        <stp>A5C</stp>
        <stp>0</stp>
        <stp>all</stp>
        <stp/>
        <stp/>
        <stp>True</stp>
        <stp/>
        <stp>EndOfBar</stp>
        <tr r="X70" s="2"/>
      </tp>
      <tp>
        <v>1305.8</v>
        <stp/>
        <stp>StudyData</stp>
        <stp>Close(GCE) when (LocalMonth(GCE)=10 And LocalDay(GCE)=16 And LocalHour(GCE)=11 And LocalMinute(GCE)=45)</stp>
        <stp>Bar</stp>
        <stp/>
        <stp>Close</stp>
        <stp>A5C</stp>
        <stp>0</stp>
        <stp>all</stp>
        <stp/>
        <stp/>
        <stp>True</stp>
        <stp/>
        <stp>EndOfBar</stp>
        <tr r="X58" s="2"/>
      </tp>
      <tp t="s">
        <v/>
        <stp/>
        <stp>StudyData</stp>
        <stp>Close(GCE) when (LocalMonth(GCE)=10 And LocalDay(GCE)=16 And LocalHour(GCE)=14 And LocalMinute(GCE)=40)</stp>
        <stp>Bar</stp>
        <stp/>
        <stp>Close</stp>
        <stp>A5C</stp>
        <stp>0</stp>
        <stp>all</stp>
        <stp/>
        <stp/>
        <stp>True</stp>
        <stp/>
        <stp>EndOfBar</stp>
        <tr r="X93" s="2"/>
      </tp>
      <tp>
        <v>1306</v>
        <stp/>
        <stp>StudyData</stp>
        <stp>Close(GCE) when (LocalMonth(GCE)=10 And LocalDay(GCE)=16 And LocalHour(GCE)=10 And LocalMinute(GCE)=45)</stp>
        <stp>Bar</stp>
        <stp/>
        <stp>Close</stp>
        <stp>A5C</stp>
        <stp>0</stp>
        <stp>all</stp>
        <stp/>
        <stp/>
        <stp>True</stp>
        <stp/>
        <stp>EndOfBar</stp>
        <tr r="X46" s="2"/>
      </tp>
      <tp>
        <v>22880</v>
        <stp/>
        <stp>StudyData</stp>
        <stp>YM</stp>
        <stp>FG</stp>
        <stp/>
        <stp>Close</stp>
        <stp>15</stp>
        <stp/>
        <stp/>
        <stp/>
        <stp/>
        <stp/>
        <stp>T</stp>
        <tr r="I19" s="1"/>
        <tr r="AB7" s="1"/>
      </tp>
      <tp>
        <v>2554</v>
        <stp/>
        <stp>StudyData</stp>
        <stp>EP</stp>
        <stp>FG</stp>
        <stp/>
        <stp>Close</stp>
        <stp>15</stp>
        <stp/>
        <stp/>
        <stp/>
        <stp/>
        <stp/>
        <stp>T</stp>
        <tr r="I17" s="1"/>
        <tr r="AB5" s="1"/>
      </tp>
      <tp>
        <v>12985.5</v>
        <stp/>
        <stp>StudyData</stp>
        <stp>DD</stp>
        <stp>FG</stp>
        <stp/>
        <stp>Close</stp>
        <stp>15</stp>
        <stp/>
        <stp/>
        <stp/>
        <stp/>
        <stp/>
        <stp>T</stp>
        <tr r="I20" s="1"/>
        <tr r="AB8" s="1"/>
      </tp>
      <tp>
        <v>22853</v>
        <stp/>
        <stp>StudyData</stp>
        <stp>Close(YM) when (LocalMonth(YM)=10 And LocalDay(YM)=16 And LocalHour(YM)=7 And LocalMinute(YM)=15)</stp>
        <stp>Bar</stp>
        <stp/>
        <stp>Close</stp>
        <stp>A5C</stp>
        <stp>0</stp>
        <stp>all</stp>
        <stp/>
        <stp/>
        <stp>True</stp>
        <stp/>
        <stp>EndOfBar</stp>
        <tr r="R4" s="2"/>
      </tp>
      <tp>
        <v>22849</v>
        <stp/>
        <stp>StudyData</stp>
        <stp>Close(YM) when (LocalMonth(YM)=10 And LocalDay(YM)=16 And LocalHour(YM)=7 And LocalMinute(YM)=10)</stp>
        <stp>Bar</stp>
        <stp/>
        <stp>Close</stp>
        <stp>A5C</stp>
        <stp>0</stp>
        <stp>all</stp>
        <stp/>
        <stp/>
        <stp>True</stp>
        <stp/>
        <stp>EndOfBar</stp>
        <tr r="R3" s="2"/>
      </tp>
      <tp>
        <v>22852</v>
        <stp/>
        <stp>StudyData</stp>
        <stp>Close(YM) when (LocalMonth(YM)=10 And LocalDay(YM)=16 And LocalHour(YM)=7 And LocalMinute(YM)=25)</stp>
        <stp>Bar</stp>
        <stp/>
        <stp>Close</stp>
        <stp>A5C</stp>
        <stp>0</stp>
        <stp>all</stp>
        <stp/>
        <stp/>
        <stp>True</stp>
        <stp/>
        <stp>EndOfBar</stp>
        <tr r="R6" s="2"/>
      </tp>
      <tp>
        <v>22852</v>
        <stp/>
        <stp>StudyData</stp>
        <stp>Close(YM) when (LocalMonth(YM)=10 And LocalDay(YM)=16 And LocalHour(YM)=7 And LocalMinute(YM)=20)</stp>
        <stp>Bar</stp>
        <stp/>
        <stp>Close</stp>
        <stp>A5C</stp>
        <stp>0</stp>
        <stp>all</stp>
        <stp/>
        <stp/>
        <stp>True</stp>
        <stp/>
        <stp>EndOfBar</stp>
        <tr r="R5" s="2"/>
      </tp>
      <tp>
        <v>22857</v>
        <stp/>
        <stp>StudyData</stp>
        <stp>Close(YM) when (LocalMonth(YM)=10 And LocalDay(YM)=16 And LocalHour(YM)=7 And LocalMinute(YM)=35)</stp>
        <stp>Bar</stp>
        <stp/>
        <stp>Close</stp>
        <stp>A5C</stp>
        <stp>0</stp>
        <stp>all</stp>
        <stp/>
        <stp/>
        <stp>True</stp>
        <stp/>
        <stp>EndOfBar</stp>
        <tr r="R8" s="2"/>
      </tp>
      <tp>
        <v>22856</v>
        <stp/>
        <stp>StudyData</stp>
        <stp>Close(YM) when (LocalMonth(YM)=10 And LocalDay(YM)=16 And LocalHour(YM)=7 And LocalMinute(YM)=30)</stp>
        <stp>Bar</stp>
        <stp/>
        <stp>Close</stp>
        <stp>A5C</stp>
        <stp>0</stp>
        <stp>all</stp>
        <stp/>
        <stp/>
        <stp>True</stp>
        <stp/>
        <stp>EndOfBar</stp>
        <tr r="R7" s="2"/>
      </tp>
      <tp>
        <v>22852</v>
        <stp/>
        <stp>StudyData</stp>
        <stp>Close(YM) when (LocalMonth(YM)=10 And LocalDay(YM)=16 And LocalHour(YM)=7 And LocalMinute(YM)=45)</stp>
        <stp>Bar</stp>
        <stp/>
        <stp>Close</stp>
        <stp>A5C</stp>
        <stp>0</stp>
        <stp>all</stp>
        <stp/>
        <stp/>
        <stp>True</stp>
        <stp/>
        <stp>EndOfBar</stp>
        <tr r="R10" s="2"/>
      </tp>
      <tp>
        <v>22856</v>
        <stp/>
        <stp>StudyData</stp>
        <stp>Close(YM) when (LocalMonth(YM)=10 And LocalDay(YM)=16 And LocalHour(YM)=7 And LocalMinute(YM)=40)</stp>
        <stp>Bar</stp>
        <stp/>
        <stp>Close</stp>
        <stp>A5C</stp>
        <stp>0</stp>
        <stp>all</stp>
        <stp/>
        <stp/>
        <stp>True</stp>
        <stp/>
        <stp>EndOfBar</stp>
        <tr r="R9" s="2"/>
      </tp>
      <tp>
        <v>22851</v>
        <stp/>
        <stp>StudyData</stp>
        <stp>Close(YM) when (LocalMonth(YM)=10 And LocalDay(YM)=16 And LocalHour(YM)=7 And LocalMinute(YM)=55)</stp>
        <stp>Bar</stp>
        <stp/>
        <stp>Close</stp>
        <stp>A5C</stp>
        <stp>0</stp>
        <stp>all</stp>
        <stp/>
        <stp/>
        <stp>True</stp>
        <stp/>
        <stp>EndOfBar</stp>
        <tr r="R12" s="2"/>
      </tp>
      <tp>
        <v>22856</v>
        <stp/>
        <stp>StudyData</stp>
        <stp>Close(YM) when (LocalMonth(YM)=10 And LocalDay(YM)=16 And LocalHour(YM)=7 And LocalMinute(YM)=50)</stp>
        <stp>Bar</stp>
        <stp/>
        <stp>Close</stp>
        <stp>A5C</stp>
        <stp>0</stp>
        <stp>all</stp>
        <stp/>
        <stp/>
        <stp>True</stp>
        <stp/>
        <stp>EndOfBar</stp>
        <tr r="R11" s="2"/>
      </tp>
    </main>
    <main first="cqg.rtd">
      <tp>
        <v>1307.3</v>
        <stp/>
        <stp>StudyData</stp>
        <stp>Close(GCE) when (LocalMonth(GCE)=10 And LocalDay(GCE)=16 And LocalHour(GCE)=7 And LocalMinute(GCE)=15)</stp>
        <stp>Bar</stp>
        <stp/>
        <stp>Close</stp>
        <stp>A5C</stp>
        <stp>0</stp>
        <stp>all</stp>
        <stp/>
        <stp/>
        <stp>True</stp>
        <stp/>
        <stp>EndOfBar</stp>
        <tr r="X4" s="2"/>
      </tp>
      <tp>
        <v>1307.0999999999999</v>
        <stp/>
        <stp>StudyData</stp>
        <stp>Close(GCE) when (LocalMonth(GCE)=10 And LocalDay(GCE)=16 And LocalHour(GCE)=7 And LocalMinute(GCE)=10)</stp>
        <stp>Bar</stp>
        <stp/>
        <stp>Close</stp>
        <stp>A5C</stp>
        <stp>0</stp>
        <stp>all</stp>
        <stp/>
        <stp/>
        <stp>True</stp>
        <stp/>
        <stp>EndOfBar</stp>
        <tr r="X3" s="2"/>
      </tp>
      <tp>
        <v>1306.0999999999999</v>
        <stp/>
        <stp>StudyData</stp>
        <stp>Close(GCE) when (LocalMonth(GCE)=10 And LocalDay(GCE)=16 And LocalHour(GCE)=9 And LocalMinute(GCE)=10)</stp>
        <stp>Bar</stp>
        <stp/>
        <stp>Close</stp>
        <stp>A5C</stp>
        <stp>0</stp>
        <stp>all</stp>
        <stp/>
        <stp/>
        <stp>True</stp>
        <stp/>
        <stp>EndOfBar</stp>
        <tr r="X27" s="2"/>
      </tp>
      <tp>
        <v>1307.5</v>
        <stp/>
        <stp>StudyData</stp>
        <stp>Close(GCE) when (LocalMonth(GCE)=10 And LocalDay(GCE)=16 And LocalHour(GCE)=8 And LocalMinute(GCE)=10)</stp>
        <stp>Bar</stp>
        <stp/>
        <stp>Close</stp>
        <stp>A5C</stp>
        <stp>0</stp>
        <stp>all</stp>
        <stp/>
        <stp/>
        <stp>True</stp>
        <stp/>
        <stp>EndOfBar</stp>
        <tr r="X15" s="2"/>
      </tp>
      <tp>
        <v>1307.8</v>
        <stp/>
        <stp>StudyData</stp>
        <stp>Close(GCE) when (LocalMonth(GCE)=10 And LocalDay(GCE)=16 And LocalHour(GCE)=8 And LocalMinute(GCE)=15)</stp>
        <stp>Bar</stp>
        <stp/>
        <stp>Close</stp>
        <stp>A5C</stp>
        <stp>0</stp>
        <stp>all</stp>
        <stp/>
        <stp/>
        <stp>True</stp>
        <stp/>
        <stp>EndOfBar</stp>
        <tr r="X16" s="2"/>
      </tp>
      <tp>
        <v>1306.4000000000001</v>
        <stp/>
        <stp>StudyData</stp>
        <stp>Close(GCE) when (LocalMonth(GCE)=10 And LocalDay(GCE)=16 And LocalHour(GCE)=9 And LocalMinute(GCE)=15)</stp>
        <stp>Bar</stp>
        <stp/>
        <stp>Close</stp>
        <stp>A5C</stp>
        <stp>0</stp>
        <stp>all</stp>
        <stp/>
        <stp/>
        <stp>True</stp>
        <stp/>
        <stp>EndOfBar</stp>
        <tr r="X28" s="2"/>
      </tp>
      <tp>
        <v>1307</v>
        <stp/>
        <stp>StudyData</stp>
        <stp>Close(GCE) when (LocalMonth(GCE)=10 And LocalDay(GCE)=16 And LocalHour(GCE)=7 And LocalMinute(GCE)=25)</stp>
        <stp>Bar</stp>
        <stp/>
        <stp>Close</stp>
        <stp>A5C</stp>
        <stp>0</stp>
        <stp>all</stp>
        <stp/>
        <stp/>
        <stp>True</stp>
        <stp/>
        <stp>EndOfBar</stp>
        <tr r="X6" s="2"/>
      </tp>
      <tp>
        <v>1307.3</v>
        <stp/>
        <stp>StudyData</stp>
        <stp>Close(GCE) when (LocalMonth(GCE)=10 And LocalDay(GCE)=16 And LocalHour(GCE)=7 And LocalMinute(GCE)=20)</stp>
        <stp>Bar</stp>
        <stp/>
        <stp>Close</stp>
        <stp>A5C</stp>
        <stp>0</stp>
        <stp>all</stp>
        <stp/>
        <stp/>
        <stp>True</stp>
        <stp/>
        <stp>EndOfBar</stp>
        <tr r="X5" s="2"/>
      </tp>
      <tp>
        <v>1306.8</v>
        <stp/>
        <stp>StudyData</stp>
        <stp>Close(GCE) when (LocalMonth(GCE)=10 And LocalDay(GCE)=16 And LocalHour(GCE)=9 And LocalMinute(GCE)=20)</stp>
        <stp>Bar</stp>
        <stp/>
        <stp>Close</stp>
        <stp>A5C</stp>
        <stp>0</stp>
        <stp>all</stp>
        <stp/>
        <stp/>
        <stp>True</stp>
        <stp/>
        <stp>EndOfBar</stp>
        <tr r="X29" s="2"/>
      </tp>
      <tp>
        <v>1307.4000000000001</v>
        <stp/>
        <stp>StudyData</stp>
        <stp>Close(GCE) when (LocalMonth(GCE)=10 And LocalDay(GCE)=16 And LocalHour(GCE)=8 And LocalMinute(GCE)=20)</stp>
        <stp>Bar</stp>
        <stp/>
        <stp>Close</stp>
        <stp>A5C</stp>
        <stp>0</stp>
        <stp>all</stp>
        <stp/>
        <stp/>
        <stp>True</stp>
        <stp/>
        <stp>EndOfBar</stp>
        <tr r="X17" s="2"/>
      </tp>
      <tp>
        <v>1305.7</v>
        <stp/>
        <stp>StudyData</stp>
        <stp>Close(GCE) when (LocalMonth(GCE)=10 And LocalDay(GCE)=16 And LocalHour(GCE)=8 And LocalMinute(GCE)=25)</stp>
        <stp>Bar</stp>
        <stp/>
        <stp>Close</stp>
        <stp>A5C</stp>
        <stp>0</stp>
        <stp>all</stp>
        <stp/>
        <stp/>
        <stp>True</stp>
        <stp/>
        <stp>EndOfBar</stp>
        <tr r="X18" s="2"/>
      </tp>
      <tp>
        <v>1307</v>
        <stp/>
        <stp>StudyData</stp>
        <stp>Close(GCE) when (LocalMonth(GCE)=10 And LocalDay(GCE)=16 And LocalHour(GCE)=9 And LocalMinute(GCE)=25)</stp>
        <stp>Bar</stp>
        <stp/>
        <stp>Close</stp>
        <stp>A5C</stp>
        <stp>0</stp>
        <stp>all</stp>
        <stp/>
        <stp/>
        <stp>True</stp>
        <stp/>
        <stp>EndOfBar</stp>
        <tr r="X30" s="2"/>
      </tp>
      <tp>
        <v>1307.2</v>
        <stp/>
        <stp>StudyData</stp>
        <stp>Close(GCE) when (LocalMonth(GCE)=10 And LocalDay(GCE)=16 And LocalHour(GCE)=7 And LocalMinute(GCE)=35)</stp>
        <stp>Bar</stp>
        <stp/>
        <stp>Close</stp>
        <stp>A5C</stp>
        <stp>0</stp>
        <stp>all</stp>
        <stp/>
        <stp/>
        <stp>True</stp>
        <stp/>
        <stp>EndOfBar</stp>
        <tr r="X8" s="2"/>
      </tp>
      <tp>
        <v>1307.0999999999999</v>
        <stp/>
        <stp>StudyData</stp>
        <stp>Close(GCE) when (LocalMonth(GCE)=10 And LocalDay(GCE)=16 And LocalHour(GCE)=7 And LocalMinute(GCE)=30)</stp>
        <stp>Bar</stp>
        <stp/>
        <stp>Close</stp>
        <stp>A5C</stp>
        <stp>0</stp>
        <stp>all</stp>
        <stp/>
        <stp/>
        <stp>True</stp>
        <stp/>
        <stp>EndOfBar</stp>
        <tr r="X7" s="2"/>
      </tp>
      <tp>
        <v>1306.9000000000001</v>
        <stp/>
        <stp>StudyData</stp>
        <stp>Close(GCE) when (LocalMonth(GCE)=10 And LocalDay(GCE)=16 And LocalHour(GCE)=9 And LocalMinute(GCE)=30)</stp>
        <stp>Bar</stp>
        <stp/>
        <stp>Close</stp>
        <stp>A5C</stp>
        <stp>0</stp>
        <stp>all</stp>
        <stp/>
        <stp/>
        <stp>True</stp>
        <stp/>
        <stp>EndOfBar</stp>
        <tr r="X31" s="2"/>
      </tp>
      <tp>
        <v>1306.7</v>
        <stp/>
        <stp>StudyData</stp>
        <stp>Close(GCE) when (LocalMonth(GCE)=10 And LocalDay(GCE)=16 And LocalHour(GCE)=8 And LocalMinute(GCE)=30)</stp>
        <stp>Bar</stp>
        <stp/>
        <stp>Close</stp>
        <stp>A5C</stp>
        <stp>0</stp>
        <stp>all</stp>
        <stp/>
        <stp/>
        <stp>True</stp>
        <stp/>
        <stp>EndOfBar</stp>
        <tr r="X19" s="2"/>
      </tp>
      <tp>
        <v>1306.9000000000001</v>
        <stp/>
        <stp>StudyData</stp>
        <stp>Close(GCE) when (LocalMonth(GCE)=10 And LocalDay(GCE)=16 And LocalHour(GCE)=8 And LocalMinute(GCE)=35)</stp>
        <stp>Bar</stp>
        <stp/>
        <stp>Close</stp>
        <stp>A5C</stp>
        <stp>0</stp>
        <stp>all</stp>
        <stp/>
        <stp/>
        <stp>True</stp>
        <stp/>
        <stp>EndOfBar</stp>
        <tr r="X20" s="2"/>
      </tp>
      <tp>
        <v>1307.0999999999999</v>
        <stp/>
        <stp>StudyData</stp>
        <stp>Close(GCE) when (LocalMonth(GCE)=10 And LocalDay(GCE)=16 And LocalHour(GCE)=9 And LocalMinute(GCE)=35)</stp>
        <stp>Bar</stp>
        <stp/>
        <stp>Close</stp>
        <stp>A5C</stp>
        <stp>0</stp>
        <stp>all</stp>
        <stp/>
        <stp/>
        <stp>True</stp>
        <stp/>
        <stp>EndOfBar</stp>
        <tr r="X32" s="2"/>
      </tp>
      <tp>
        <v>1307.2</v>
        <stp/>
        <stp>StudyData</stp>
        <stp>Close(GCE) when (LocalMonth(GCE)=10 And LocalDay(GCE)=16 And LocalHour(GCE)=7 And LocalMinute(GCE)=45)</stp>
        <stp>Bar</stp>
        <stp/>
        <stp>Close</stp>
        <stp>A5C</stp>
        <stp>0</stp>
        <stp>all</stp>
        <stp/>
        <stp/>
        <stp>True</stp>
        <stp/>
        <stp>EndOfBar</stp>
        <tr r="X10" s="2"/>
      </tp>
      <tp>
        <v>1307.7</v>
        <stp/>
        <stp>StudyData</stp>
        <stp>Close(GCE) when (LocalMonth(GCE)=10 And LocalDay(GCE)=16 And LocalHour(GCE)=7 And LocalMinute(GCE)=40)</stp>
        <stp>Bar</stp>
        <stp/>
        <stp>Close</stp>
        <stp>A5C</stp>
        <stp>0</stp>
        <stp>all</stp>
        <stp/>
        <stp/>
        <stp>True</stp>
        <stp/>
        <stp>EndOfBar</stp>
        <tr r="X9" s="2"/>
      </tp>
      <tp>
        <v>1306.8</v>
        <stp/>
        <stp>StudyData</stp>
        <stp>Close(GCE) when (LocalMonth(GCE)=10 And LocalDay(GCE)=16 And LocalHour(GCE)=9 And LocalMinute(GCE)=40)</stp>
        <stp>Bar</stp>
        <stp/>
        <stp>Close</stp>
        <stp>A5C</stp>
        <stp>0</stp>
        <stp>all</stp>
        <stp/>
        <stp/>
        <stp>True</stp>
        <stp/>
        <stp>EndOfBar</stp>
        <tr r="X33" s="2"/>
      </tp>
      <tp>
        <v>1306.8</v>
        <stp/>
        <stp>StudyData</stp>
        <stp>Close(GCE) when (LocalMonth(GCE)=10 And LocalDay(GCE)=16 And LocalHour(GCE)=8 And LocalMinute(GCE)=40)</stp>
        <stp>Bar</stp>
        <stp/>
        <stp>Close</stp>
        <stp>A5C</stp>
        <stp>0</stp>
        <stp>all</stp>
        <stp/>
        <stp/>
        <stp>True</stp>
        <stp/>
        <stp>EndOfBar</stp>
        <tr r="X21" s="2"/>
      </tp>
      <tp>
        <v>1306.0999999999999</v>
        <stp/>
        <stp>StudyData</stp>
        <stp>Close(GCE) when (LocalMonth(GCE)=10 And LocalDay(GCE)=16 And LocalHour(GCE)=8 And LocalMinute(GCE)=45)</stp>
        <stp>Bar</stp>
        <stp/>
        <stp>Close</stp>
        <stp>A5C</stp>
        <stp>0</stp>
        <stp>all</stp>
        <stp/>
        <stp/>
        <stp>True</stp>
        <stp/>
        <stp>EndOfBar</stp>
        <tr r="X22" s="2"/>
      </tp>
      <tp>
        <v>1306.2</v>
        <stp/>
        <stp>StudyData</stp>
        <stp>Close(GCE) when (LocalMonth(GCE)=10 And LocalDay(GCE)=16 And LocalHour(GCE)=9 And LocalMinute(GCE)=45)</stp>
        <stp>Bar</stp>
        <stp/>
        <stp>Close</stp>
        <stp>A5C</stp>
        <stp>0</stp>
        <stp>all</stp>
        <stp/>
        <stp/>
        <stp>True</stp>
        <stp/>
        <stp>EndOfBar</stp>
        <tr r="X34" s="2"/>
      </tp>
      <tp>
        <v>1307.9000000000001</v>
        <stp/>
        <stp>StudyData</stp>
        <stp>Close(GCE) when (LocalMonth(GCE)=10 And LocalDay(GCE)=16 And LocalHour(GCE)=7 And LocalMinute(GCE)=55)</stp>
        <stp>Bar</stp>
        <stp/>
        <stp>Close</stp>
        <stp>A5C</stp>
        <stp>0</stp>
        <stp>all</stp>
        <stp/>
        <stp/>
        <stp>True</stp>
        <stp/>
        <stp>EndOfBar</stp>
        <tr r="X12" s="2"/>
      </tp>
      <tp>
        <v>1307.7</v>
        <stp/>
        <stp>StudyData</stp>
        <stp>Close(GCE) when (LocalMonth(GCE)=10 And LocalDay(GCE)=16 And LocalHour(GCE)=7 And LocalMinute(GCE)=50)</stp>
        <stp>Bar</stp>
        <stp/>
        <stp>Close</stp>
        <stp>A5C</stp>
        <stp>0</stp>
        <stp>all</stp>
        <stp/>
        <stp/>
        <stp>True</stp>
        <stp/>
        <stp>EndOfBar</stp>
        <tr r="X11" s="2"/>
      </tp>
      <tp>
        <v>1306.0999999999999</v>
        <stp/>
        <stp>StudyData</stp>
        <stp>Close(GCE) when (LocalMonth(GCE)=10 And LocalDay(GCE)=16 And LocalHour(GCE)=9 And LocalMinute(GCE)=50)</stp>
        <stp>Bar</stp>
        <stp/>
        <stp>Close</stp>
        <stp>A5C</stp>
        <stp>0</stp>
        <stp>all</stp>
        <stp/>
        <stp/>
        <stp>True</stp>
        <stp/>
        <stp>EndOfBar</stp>
        <tr r="X35" s="2"/>
      </tp>
      <tp>
        <v>1306.9000000000001</v>
        <stp/>
        <stp>StudyData</stp>
        <stp>Close(GCE) when (LocalMonth(GCE)=10 And LocalDay(GCE)=16 And LocalHour(GCE)=8 And LocalMinute(GCE)=50)</stp>
        <stp>Bar</stp>
        <stp/>
        <stp>Close</stp>
        <stp>A5C</stp>
        <stp>0</stp>
        <stp>all</stp>
        <stp/>
        <stp/>
        <stp>True</stp>
        <stp/>
        <stp>EndOfBar</stp>
        <tr r="X23" s="2"/>
      </tp>
      <tp>
        <v>1306.4000000000001</v>
        <stp/>
        <stp>StudyData</stp>
        <stp>Close(GCE) when (LocalMonth(GCE)=10 And LocalDay(GCE)=16 And LocalHour(GCE)=8 And LocalMinute(GCE)=55)</stp>
        <stp>Bar</stp>
        <stp/>
        <stp>Close</stp>
        <stp>A5C</stp>
        <stp>0</stp>
        <stp>all</stp>
        <stp/>
        <stp/>
        <stp>True</stp>
        <stp/>
        <stp>EndOfBar</stp>
        <tr r="X24" s="2"/>
      </tp>
      <tp>
        <v>1306.2</v>
        <stp/>
        <stp>StudyData</stp>
        <stp>Close(GCE) when (LocalMonth(GCE)=10 And LocalDay(GCE)=16 And LocalHour(GCE)=9 And LocalMinute(GCE)=55)</stp>
        <stp>Bar</stp>
        <stp/>
        <stp>Close</stp>
        <stp>A5C</stp>
        <stp>0</stp>
        <stp>all</stp>
        <stp/>
        <stp/>
        <stp>True</stp>
        <stp/>
        <stp>EndOfBar</stp>
        <tr r="X36" s="2"/>
      </tp>
      <tp>
        <v>22894</v>
        <stp/>
        <stp>ContractData</stp>
        <stp>YMZ7</stp>
        <stp>HIgh</stp>
        <stp/>
        <stp>T</stp>
        <tr r="AD51" s="1"/>
      </tp>
      <tp>
        <v>43024.526307870365</v>
        <stp/>
        <stp>SystemInfo</stp>
        <stp>Linetime</stp>
        <tr r="X2" s="1"/>
      </tp>
      <tp>
        <v>26</v>
        <stp/>
        <stp>ContractData</stp>
        <stp>GCE</stp>
        <stp>VolumeLastAsk</stp>
        <tr r="G45" s="1"/>
      </tp>
      <tp>
        <v>99</v>
        <stp/>
        <stp>ContractData</stp>
        <stp>CLE</stp>
        <stp>VolumeLastAsk</stp>
        <tr r="G32" s="1"/>
      </tp>
      <tp>
        <v>125175</v>
        <stp/>
        <stp>StudyData</stp>
        <stp>Close(TYA) when (LocalMonth(TYA)=10 And LocalDay(TYA)=16 And LocalHour(TYA)=8 And LocalMinute(TYA)=50)</stp>
        <stp>Bar</stp>
        <stp/>
        <stp>Close</stp>
        <stp>A5C</stp>
        <stp>0</stp>
        <stp>all</stp>
        <stp/>
        <stp/>
        <stp>True</stp>
        <stp/>
        <stp>EndOfBar</stp>
        <tr r="AJ23" s="2"/>
      </tp>
      <tp>
        <v>125190</v>
        <stp/>
        <stp>StudyData</stp>
        <stp>Close(TYA) when (LocalMonth(TYA)=10 And LocalDay(TYA)=16 And LocalHour(TYA)=9 And LocalMinute(TYA)=50)</stp>
        <stp>Bar</stp>
        <stp/>
        <stp>Close</stp>
        <stp>A5C</stp>
        <stp>0</stp>
        <stp>all</stp>
        <stp/>
        <stp/>
        <stp>True</stp>
        <stp/>
        <stp>EndOfBar</stp>
        <tr r="AJ35" s="2"/>
      </tp>
      <tp>
        <v>125185</v>
        <stp/>
        <stp>StudyData</stp>
        <stp>Close(TYA) when (LocalMonth(TYA)=10 And LocalDay(TYA)=16 And LocalHour(TYA)=9 And LocalMinute(TYA)=55)</stp>
        <stp>Bar</stp>
        <stp/>
        <stp>Close</stp>
        <stp>A5C</stp>
        <stp>0</stp>
        <stp>all</stp>
        <stp/>
        <stp/>
        <stp>True</stp>
        <stp/>
        <stp>EndOfBar</stp>
        <tr r="AJ36" s="2"/>
      </tp>
      <tp>
        <v>125175</v>
        <stp/>
        <stp>StudyData</stp>
        <stp>Close(TYA) when (LocalMonth(TYA)=10 And LocalDay(TYA)=16 And LocalHour(TYA)=8 And LocalMinute(TYA)=55)</stp>
        <stp>Bar</stp>
        <stp/>
        <stp>Close</stp>
        <stp>A5C</stp>
        <stp>0</stp>
        <stp>all</stp>
        <stp/>
        <stp/>
        <stp>True</stp>
        <stp/>
        <stp>EndOfBar</stp>
        <tr r="AJ24" s="2"/>
      </tp>
      <tp>
        <v>125200</v>
        <stp/>
        <stp>StudyData</stp>
        <stp>Close(TYA) when (LocalMonth(TYA)=10 And LocalDay(TYA)=16 And LocalHour(TYA)=7 And LocalMinute(TYA)=55)</stp>
        <stp>Bar</stp>
        <stp/>
        <stp>Close</stp>
        <stp>A5C</stp>
        <stp>0</stp>
        <stp>all</stp>
        <stp/>
        <stp/>
        <stp>True</stp>
        <stp/>
        <stp>EndOfBar</stp>
        <tr r="AJ12" s="2"/>
      </tp>
      <tp>
        <v>125190</v>
        <stp/>
        <stp>StudyData</stp>
        <stp>Close(TYA) when (LocalMonth(TYA)=10 And LocalDay(TYA)=16 And LocalHour(TYA)=7 And LocalMinute(TYA)=50)</stp>
        <stp>Bar</stp>
        <stp/>
        <stp>Close</stp>
        <stp>A5C</stp>
        <stp>0</stp>
        <stp>all</stp>
        <stp/>
        <stp/>
        <stp>True</stp>
        <stp/>
        <stp>EndOfBar</stp>
        <tr r="AJ11" s="2"/>
      </tp>
      <tp>
        <v>125180</v>
        <stp/>
        <stp>StudyData</stp>
        <stp>Close(TYA) when (LocalMonth(TYA)=10 And LocalDay(TYA)=16 And LocalHour(TYA)=8 And LocalMinute(TYA)=40)</stp>
        <stp>Bar</stp>
        <stp/>
        <stp>Close</stp>
        <stp>A5C</stp>
        <stp>0</stp>
        <stp>all</stp>
        <stp/>
        <stp/>
        <stp>True</stp>
        <stp/>
        <stp>EndOfBar</stp>
        <tr r="AJ21" s="2"/>
      </tp>
      <tp>
        <v>125195</v>
        <stp/>
        <stp>StudyData</stp>
        <stp>Close(TYA) when (LocalMonth(TYA)=10 And LocalDay(TYA)=16 And LocalHour(TYA)=9 And LocalMinute(TYA)=40)</stp>
        <stp>Bar</stp>
        <stp/>
        <stp>Close</stp>
        <stp>A5C</stp>
        <stp>0</stp>
        <stp>all</stp>
        <stp/>
        <stp/>
        <stp>True</stp>
        <stp/>
        <stp>EndOfBar</stp>
        <tr r="AJ33" s="2"/>
      </tp>
      <tp>
        <v>125190</v>
        <stp/>
        <stp>StudyData</stp>
        <stp>Close(TYA) when (LocalMonth(TYA)=10 And LocalDay(TYA)=16 And LocalHour(TYA)=9 And LocalMinute(TYA)=45)</stp>
        <stp>Bar</stp>
        <stp/>
        <stp>Close</stp>
        <stp>A5C</stp>
        <stp>0</stp>
        <stp>all</stp>
        <stp/>
        <stp/>
        <stp>True</stp>
        <stp/>
        <stp>EndOfBar</stp>
        <tr r="AJ34" s="2"/>
      </tp>
      <tp>
        <v>125165</v>
        <stp/>
        <stp>StudyData</stp>
        <stp>Close(TYA) when (LocalMonth(TYA)=10 And LocalDay(TYA)=16 And LocalHour(TYA)=8 And LocalMinute(TYA)=45)</stp>
        <stp>Bar</stp>
        <stp/>
        <stp>Close</stp>
        <stp>A5C</stp>
        <stp>0</stp>
        <stp>all</stp>
        <stp/>
        <stp/>
        <stp>True</stp>
        <stp/>
        <stp>EndOfBar</stp>
        <tr r="AJ22" s="2"/>
      </tp>
      <tp>
        <v>125190</v>
        <stp/>
        <stp>StudyData</stp>
        <stp>Close(TYA) when (LocalMonth(TYA)=10 And LocalDay(TYA)=16 And LocalHour(TYA)=7 And LocalMinute(TYA)=45)</stp>
        <stp>Bar</stp>
        <stp/>
        <stp>Close</stp>
        <stp>A5C</stp>
        <stp>0</stp>
        <stp>all</stp>
        <stp/>
        <stp/>
        <stp>True</stp>
        <stp/>
        <stp>EndOfBar</stp>
        <tr r="AJ10" s="2"/>
      </tp>
      <tp>
        <v>125205</v>
        <stp/>
        <stp>StudyData</stp>
        <stp>Close(TYA) when (LocalMonth(TYA)=10 And LocalDay(TYA)=16 And LocalHour(TYA)=7 And LocalMinute(TYA)=40)</stp>
        <stp>Bar</stp>
        <stp/>
        <stp>Close</stp>
        <stp>A5C</stp>
        <stp>0</stp>
        <stp>all</stp>
        <stp/>
        <stp/>
        <stp>True</stp>
        <stp/>
        <stp>EndOfBar</stp>
        <tr r="AJ9" s="2"/>
      </tp>
      <tp>
        <v>125180</v>
        <stp/>
        <stp>StudyData</stp>
        <stp>Close(TYA) when (LocalMonth(TYA)=10 And LocalDay(TYA)=16 And LocalHour(TYA)=8 And LocalMinute(TYA)=30)</stp>
        <stp>Bar</stp>
        <stp/>
        <stp>Close</stp>
        <stp>A5C</stp>
        <stp>0</stp>
        <stp>all</stp>
        <stp/>
        <stp/>
        <stp>True</stp>
        <stp/>
        <stp>EndOfBar</stp>
        <tr r="AJ19" s="2"/>
      </tp>
      <tp>
        <v>125200</v>
        <stp/>
        <stp>StudyData</stp>
        <stp>Close(TYA) when (LocalMonth(TYA)=10 And LocalDay(TYA)=16 And LocalHour(TYA)=9 And LocalMinute(TYA)=30)</stp>
        <stp>Bar</stp>
        <stp/>
        <stp>Close</stp>
        <stp>A5C</stp>
        <stp>0</stp>
        <stp>all</stp>
        <stp/>
        <stp/>
        <stp>True</stp>
        <stp/>
        <stp>EndOfBar</stp>
        <tr r="AJ31" s="2"/>
      </tp>
      <tp>
        <v>125200</v>
        <stp/>
        <stp>StudyData</stp>
        <stp>Close(TYA) when (LocalMonth(TYA)=10 And LocalDay(TYA)=16 And LocalHour(TYA)=9 And LocalMinute(TYA)=35)</stp>
        <stp>Bar</stp>
        <stp/>
        <stp>Close</stp>
        <stp>A5C</stp>
        <stp>0</stp>
        <stp>all</stp>
        <stp/>
        <stp/>
        <stp>True</stp>
        <stp/>
        <stp>EndOfBar</stp>
        <tr r="AJ32" s="2"/>
      </tp>
      <tp>
        <v>125190</v>
        <stp/>
        <stp>StudyData</stp>
        <stp>Close(TYA) when (LocalMonth(TYA)=10 And LocalDay(TYA)=16 And LocalHour(TYA)=8 And LocalMinute(TYA)=35)</stp>
        <stp>Bar</stp>
        <stp/>
        <stp>Close</stp>
        <stp>A5C</stp>
        <stp>0</stp>
        <stp>all</stp>
        <stp/>
        <stp/>
        <stp>True</stp>
        <stp/>
        <stp>EndOfBar</stp>
        <tr r="AJ20" s="2"/>
      </tp>
      <tp>
        <v>125190</v>
        <stp/>
        <stp>StudyData</stp>
        <stp>Close(TYA) when (LocalMonth(TYA)=10 And LocalDay(TYA)=16 And LocalHour(TYA)=7 And LocalMinute(TYA)=35)</stp>
        <stp>Bar</stp>
        <stp/>
        <stp>Close</stp>
        <stp>A5C</stp>
        <stp>0</stp>
        <stp>all</stp>
        <stp/>
        <stp/>
        <stp>True</stp>
        <stp/>
        <stp>EndOfBar</stp>
        <tr r="AJ8" s="2"/>
      </tp>
      <tp>
        <v>125200</v>
        <stp/>
        <stp>StudyData</stp>
        <stp>Close(TYA) when (LocalMonth(TYA)=10 And LocalDay(TYA)=16 And LocalHour(TYA)=7 And LocalMinute(TYA)=30)</stp>
        <stp>Bar</stp>
        <stp/>
        <stp>Close</stp>
        <stp>A5C</stp>
        <stp>0</stp>
        <stp>all</stp>
        <stp/>
        <stp/>
        <stp>True</stp>
        <stp/>
        <stp>EndOfBar</stp>
        <tr r="AJ7" s="2"/>
      </tp>
      <tp>
        <v>125195</v>
        <stp/>
        <stp>StudyData</stp>
        <stp>Close(TYA) when (LocalMonth(TYA)=10 And LocalDay(TYA)=16 And LocalHour(TYA)=8 And LocalMinute(TYA)=20)</stp>
        <stp>Bar</stp>
        <stp/>
        <stp>Close</stp>
        <stp>A5C</stp>
        <stp>0</stp>
        <stp>all</stp>
        <stp/>
        <stp/>
        <stp>True</stp>
        <stp/>
        <stp>EndOfBar</stp>
        <tr r="AJ17" s="2"/>
      </tp>
      <tp>
        <v>125190</v>
        <stp/>
        <stp>StudyData</stp>
        <stp>Close(TYA) when (LocalMonth(TYA)=10 And LocalDay(TYA)=16 And LocalHour(TYA)=9 And LocalMinute(TYA)=20)</stp>
        <stp>Bar</stp>
        <stp/>
        <stp>Close</stp>
        <stp>A5C</stp>
        <stp>0</stp>
        <stp>all</stp>
        <stp/>
        <stp/>
        <stp>True</stp>
        <stp/>
        <stp>EndOfBar</stp>
        <tr r="AJ29" s="2"/>
      </tp>
      <tp>
        <v>125195</v>
        <stp/>
        <stp>StudyData</stp>
        <stp>Close(TYA) when (LocalMonth(TYA)=10 And LocalDay(TYA)=16 And LocalHour(TYA)=9 And LocalMinute(TYA)=25)</stp>
        <stp>Bar</stp>
        <stp/>
        <stp>Close</stp>
        <stp>A5C</stp>
        <stp>0</stp>
        <stp>all</stp>
        <stp/>
        <stp/>
        <stp>True</stp>
        <stp/>
        <stp>EndOfBar</stp>
        <tr r="AJ30" s="2"/>
      </tp>
      <tp>
        <v>125175</v>
        <stp/>
        <stp>StudyData</stp>
        <stp>Close(TYA) when (LocalMonth(TYA)=10 And LocalDay(TYA)=16 And LocalHour(TYA)=8 And LocalMinute(TYA)=25)</stp>
        <stp>Bar</stp>
        <stp/>
        <stp>Close</stp>
        <stp>A5C</stp>
        <stp>0</stp>
        <stp>all</stp>
        <stp/>
        <stp/>
        <stp>True</stp>
        <stp/>
        <stp>EndOfBar</stp>
        <tr r="AJ18" s="2"/>
      </tp>
      <tp>
        <v>125200</v>
        <stp/>
        <stp>StudyData</stp>
        <stp>Close(TYA) when (LocalMonth(TYA)=10 And LocalDay(TYA)=16 And LocalHour(TYA)=7 And LocalMinute(TYA)=25)</stp>
        <stp>Bar</stp>
        <stp/>
        <stp>Close</stp>
        <stp>A5C</stp>
        <stp>0</stp>
        <stp>all</stp>
        <stp/>
        <stp/>
        <stp>True</stp>
        <stp/>
        <stp>EndOfBar</stp>
        <tr r="AJ6" s="2"/>
      </tp>
      <tp>
        <v>125205</v>
        <stp/>
        <stp>StudyData</stp>
        <stp>Close(TYA) when (LocalMonth(TYA)=10 And LocalDay(TYA)=16 And LocalHour(TYA)=7 And LocalMinute(TYA)=20)</stp>
        <stp>Bar</stp>
        <stp/>
        <stp>Close</stp>
        <stp>A5C</stp>
        <stp>0</stp>
        <stp>all</stp>
        <stp/>
        <stp/>
        <stp>True</stp>
        <stp/>
        <stp>EndOfBar</stp>
        <tr r="AJ5" s="2"/>
      </tp>
      <tp>
        <v>125205</v>
        <stp/>
        <stp>StudyData</stp>
        <stp>Close(TYA) when (LocalMonth(TYA)=10 And LocalDay(TYA)=16 And LocalHour(TYA)=8 And LocalMinute(TYA)=10)</stp>
        <stp>Bar</stp>
        <stp/>
        <stp>Close</stp>
        <stp>A5C</stp>
        <stp>0</stp>
        <stp>all</stp>
        <stp/>
        <stp/>
        <stp>True</stp>
        <stp/>
        <stp>EndOfBar</stp>
        <tr r="AJ15" s="2"/>
      </tp>
      <tp>
        <v>125175</v>
        <stp/>
        <stp>StudyData</stp>
        <stp>Close(TYA) when (LocalMonth(TYA)=10 And LocalDay(TYA)=16 And LocalHour(TYA)=9 And LocalMinute(TYA)=10)</stp>
        <stp>Bar</stp>
        <stp/>
        <stp>Close</stp>
        <stp>A5C</stp>
        <stp>0</stp>
        <stp>all</stp>
        <stp/>
        <stp/>
        <stp>True</stp>
        <stp/>
        <stp>EndOfBar</stp>
        <tr r="AJ27" s="2"/>
      </tp>
      <tp>
        <v>125185</v>
        <stp/>
        <stp>StudyData</stp>
        <stp>Close(TYA) when (LocalMonth(TYA)=10 And LocalDay(TYA)=16 And LocalHour(TYA)=9 And LocalMinute(TYA)=15)</stp>
        <stp>Bar</stp>
        <stp/>
        <stp>Close</stp>
        <stp>A5C</stp>
        <stp>0</stp>
        <stp>all</stp>
        <stp/>
        <stp/>
        <stp>True</stp>
        <stp/>
        <stp>EndOfBar</stp>
        <tr r="AJ28" s="2"/>
      </tp>
      <tp>
        <v>125195</v>
        <stp/>
        <stp>StudyData</stp>
        <stp>Close(TYA) when (LocalMonth(TYA)=10 And LocalDay(TYA)=16 And LocalHour(TYA)=8 And LocalMinute(TYA)=15)</stp>
        <stp>Bar</stp>
        <stp/>
        <stp>Close</stp>
        <stp>A5C</stp>
        <stp>0</stp>
        <stp>all</stp>
        <stp/>
        <stp/>
        <stp>True</stp>
        <stp/>
        <stp>EndOfBar</stp>
        <tr r="AJ16" s="2"/>
      </tp>
      <tp>
        <v>125205</v>
        <stp/>
        <stp>StudyData</stp>
        <stp>Close(TYA) when (LocalMonth(TYA)=10 And LocalDay(TYA)=16 And LocalHour(TYA)=7 And LocalMinute(TYA)=15)</stp>
        <stp>Bar</stp>
        <stp/>
        <stp>Close</stp>
        <stp>A5C</stp>
        <stp>0</stp>
        <stp>all</stp>
        <stp/>
        <stp/>
        <stp>True</stp>
        <stp/>
        <stp>EndOfBar</stp>
        <tr r="AJ4" s="2"/>
      </tp>
      <tp>
        <v>125205</v>
        <stp/>
        <stp>StudyData</stp>
        <stp>Close(TYA) when (LocalMonth(TYA)=10 And LocalDay(TYA)=16 And LocalHour(TYA)=7 And LocalMinute(TYA)=10)</stp>
        <stp>Bar</stp>
        <stp/>
        <stp>Close</stp>
        <stp>A5C</stp>
        <stp>0</stp>
        <stp>all</stp>
        <stp/>
        <stp/>
        <stp>True</stp>
        <stp/>
        <stp>EndOfBar</stp>
        <tr r="AJ3" s="2"/>
      </tp>
    </main>
    <main first="cqg.rtd">
      <tp>
        <v>51.89</v>
        <stp/>
        <stp>StudyData</stp>
        <stp>Close(CLE) when (LocalMonth(CLE)=10 And LocalDay(CLE)=16 And LocalHour(CLE)=11 And LocalMinute(CLE)=50)</stp>
        <stp>Bar</stp>
        <stp/>
        <stp>Close</stp>
        <stp>A5C</stp>
        <stp>0</stp>
        <stp>all</stp>
        <stp/>
        <stp/>
        <stp>True</stp>
        <stp/>
        <stp>EndOfBar</stp>
        <tr r="AA59" s="2"/>
      </tp>
      <tp t="s">
        <v/>
        <stp/>
        <stp>StudyData</stp>
        <stp>Close(CLE) when (LocalMonth(CLE)=10 And LocalDay(CLE)=16 And LocalHour(CLE)=14 And LocalMinute(CLE)=55)</stp>
        <stp>Bar</stp>
        <stp/>
        <stp>Close</stp>
        <stp>A5C</stp>
        <stp>0</stp>
        <stp>all</stp>
        <stp/>
        <stp/>
        <stp>True</stp>
        <stp/>
        <stp>EndOfBar</stp>
        <tr r="AA96" s="2"/>
      </tp>
      <tp>
        <v>51.69</v>
        <stp/>
        <stp>StudyData</stp>
        <stp>Close(CLE) when (LocalMonth(CLE)=10 And LocalDay(CLE)=16 And LocalHour(CLE)=10 And LocalMinute(CLE)=50)</stp>
        <stp>Bar</stp>
        <stp/>
        <stp>Close</stp>
        <stp>A5C</stp>
        <stp>0</stp>
        <stp>all</stp>
        <stp/>
        <stp/>
        <stp>True</stp>
        <stp/>
        <stp>EndOfBar</stp>
        <tr r="AA47" s="2"/>
      </tp>
      <tp t="s">
        <v/>
        <stp/>
        <stp>StudyData</stp>
        <stp>Close(CLE) when (LocalMonth(CLE)=10 And LocalDay(CLE)=16 And LocalHour(CLE)=13 And LocalMinute(CLE)=50)</stp>
        <stp>Bar</stp>
        <stp/>
        <stp>Close</stp>
        <stp>A5C</stp>
        <stp>0</stp>
        <stp>all</stp>
        <stp/>
        <stp/>
        <stp>True</stp>
        <stp/>
        <stp>EndOfBar</stp>
        <tr r="AA83" s="2"/>
      </tp>
      <tp t="s">
        <v/>
        <stp/>
        <stp>StudyData</stp>
        <stp>Close(CLE) when (LocalMonth(CLE)=10 And LocalDay(CLE)=16 And LocalHour(CLE)=12 And LocalMinute(CLE)=50)</stp>
        <stp>Bar</stp>
        <stp/>
        <stp>Close</stp>
        <stp>A5C</stp>
        <stp>0</stp>
        <stp>all</stp>
        <stp/>
        <stp/>
        <stp>True</stp>
        <stp/>
        <stp>EndOfBar</stp>
        <tr r="AA71" s="2"/>
      </tp>
      <tp>
        <v>51.68</v>
        <stp/>
        <stp>StudyData</stp>
        <stp>Close(CLE) when (LocalMonth(CLE)=10 And LocalDay(CLE)=16 And LocalHour(CLE)=10 And LocalMinute(CLE)=55)</stp>
        <stp>Bar</stp>
        <stp/>
        <stp>Close</stp>
        <stp>A5C</stp>
        <stp>0</stp>
        <stp>all</stp>
        <stp/>
        <stp/>
        <stp>True</stp>
        <stp/>
        <stp>EndOfBar</stp>
        <tr r="AA48" s="2"/>
      </tp>
      <tp>
        <v>51.9</v>
        <stp/>
        <stp>StudyData</stp>
        <stp>Close(CLE) when (LocalMonth(CLE)=10 And LocalDay(CLE)=16 And LocalHour(CLE)=11 And LocalMinute(CLE)=55)</stp>
        <stp>Bar</stp>
        <stp/>
        <stp>Close</stp>
        <stp>A5C</stp>
        <stp>0</stp>
        <stp>all</stp>
        <stp/>
        <stp/>
        <stp>True</stp>
        <stp/>
        <stp>EndOfBar</stp>
        <tr r="AA60" s="2"/>
      </tp>
      <tp t="s">
        <v/>
        <stp/>
        <stp>StudyData</stp>
        <stp>Close(CLE) when (LocalMonth(CLE)=10 And LocalDay(CLE)=16 And LocalHour(CLE)=14 And LocalMinute(CLE)=50)</stp>
        <stp>Bar</stp>
        <stp/>
        <stp>Close</stp>
        <stp>A5C</stp>
        <stp>0</stp>
        <stp>all</stp>
        <stp/>
        <stp/>
        <stp>True</stp>
        <stp/>
        <stp>EndOfBar</stp>
        <tr r="AA95" s="2"/>
      </tp>
      <tp t="s">
        <v/>
        <stp/>
        <stp>StudyData</stp>
        <stp>Close(CLE) when (LocalMonth(CLE)=10 And LocalDay(CLE)=16 And LocalHour(CLE)=12 And LocalMinute(CLE)=55)</stp>
        <stp>Bar</stp>
        <stp/>
        <stp>Close</stp>
        <stp>A5C</stp>
        <stp>0</stp>
        <stp>all</stp>
        <stp/>
        <stp/>
        <stp>True</stp>
        <stp/>
        <stp>EndOfBar</stp>
        <tr r="AA72" s="2"/>
      </tp>
      <tp t="s">
        <v/>
        <stp/>
        <stp>StudyData</stp>
        <stp>Close(CLE) when (LocalMonth(CLE)=10 And LocalDay(CLE)=16 And LocalHour(CLE)=13 And LocalMinute(CLE)=55)</stp>
        <stp>Bar</stp>
        <stp/>
        <stp>Close</stp>
        <stp>A5C</stp>
        <stp>0</stp>
        <stp>all</stp>
        <stp/>
        <stp/>
        <stp>True</stp>
        <stp/>
        <stp>EndOfBar</stp>
        <tr r="AA84" s="2"/>
      </tp>
      <tp>
        <v>51.84</v>
        <stp/>
        <stp>StudyData</stp>
        <stp>Close(CLE) when (LocalMonth(CLE)=10 And LocalDay(CLE)=16 And LocalHour(CLE)=11 And LocalMinute(CLE)=40)</stp>
        <stp>Bar</stp>
        <stp/>
        <stp>Close</stp>
        <stp>A5C</stp>
        <stp>0</stp>
        <stp>all</stp>
        <stp/>
        <stp/>
        <stp>True</stp>
        <stp/>
        <stp>EndOfBar</stp>
        <tr r="AA57" s="2"/>
      </tp>
      <tp t="s">
        <v/>
        <stp/>
        <stp>StudyData</stp>
        <stp>Close(CLE) when (LocalMonth(CLE)=10 And LocalDay(CLE)=16 And LocalHour(CLE)=14 And LocalMinute(CLE)=45)</stp>
        <stp>Bar</stp>
        <stp/>
        <stp>Close</stp>
        <stp>A5C</stp>
        <stp>0</stp>
        <stp>all</stp>
        <stp/>
        <stp/>
        <stp>True</stp>
        <stp/>
        <stp>EndOfBar</stp>
        <tr r="AA94" s="2"/>
      </tp>
      <tp>
        <v>51.65</v>
        <stp/>
        <stp>StudyData</stp>
        <stp>Close(CLE) when (LocalMonth(CLE)=10 And LocalDay(CLE)=16 And LocalHour(CLE)=10 And LocalMinute(CLE)=40)</stp>
        <stp>Bar</stp>
        <stp/>
        <stp>Close</stp>
        <stp>A5C</stp>
        <stp>0</stp>
        <stp>all</stp>
        <stp/>
        <stp/>
        <stp>True</stp>
        <stp/>
        <stp>EndOfBar</stp>
        <tr r="AA45" s="2"/>
      </tp>
      <tp t="s">
        <v/>
        <stp/>
        <stp>StudyData</stp>
        <stp>Close(CLE) when (LocalMonth(CLE)=10 And LocalDay(CLE)=16 And LocalHour(CLE)=13 And LocalMinute(CLE)=40)</stp>
        <stp>Bar</stp>
        <stp/>
        <stp>Close</stp>
        <stp>A5C</stp>
        <stp>0</stp>
        <stp>all</stp>
        <stp/>
        <stp/>
        <stp>True</stp>
        <stp/>
        <stp>EndOfBar</stp>
        <tr r="AA81" s="2"/>
      </tp>
      <tp t="s">
        <v/>
        <stp/>
        <stp>StudyData</stp>
        <stp>Close(CLE) when (LocalMonth(CLE)=10 And LocalDay(CLE)=16 And LocalHour(CLE)=12 And LocalMinute(CLE)=40)</stp>
        <stp>Bar</stp>
        <stp/>
        <stp>Close</stp>
        <stp>A5C</stp>
        <stp>0</stp>
        <stp>all</stp>
        <stp/>
        <stp/>
        <stp>True</stp>
        <stp/>
        <stp>EndOfBar</stp>
        <tr r="AA69" s="2"/>
      </tp>
      <tp>
        <v>51.72</v>
        <stp/>
        <stp>StudyData</stp>
        <stp>Close(CLE) when (LocalMonth(CLE)=10 And LocalDay(CLE)=16 And LocalHour(CLE)=10 And LocalMinute(CLE)=45)</stp>
        <stp>Bar</stp>
        <stp/>
        <stp>Close</stp>
        <stp>A5C</stp>
        <stp>0</stp>
        <stp>all</stp>
        <stp/>
        <stp/>
        <stp>True</stp>
        <stp/>
        <stp>EndOfBar</stp>
        <tr r="AA46" s="2"/>
      </tp>
      <tp>
        <v>51.93</v>
        <stp/>
        <stp>StudyData</stp>
        <stp>Close(CLE) when (LocalMonth(CLE)=10 And LocalDay(CLE)=16 And LocalHour(CLE)=11 And LocalMinute(CLE)=45)</stp>
        <stp>Bar</stp>
        <stp/>
        <stp>Close</stp>
        <stp>A5C</stp>
        <stp>0</stp>
        <stp>all</stp>
        <stp/>
        <stp/>
        <stp>True</stp>
        <stp/>
        <stp>EndOfBar</stp>
        <tr r="AA58" s="2"/>
      </tp>
      <tp t="s">
        <v/>
        <stp/>
        <stp>StudyData</stp>
        <stp>Close(CLE) when (LocalMonth(CLE)=10 And LocalDay(CLE)=16 And LocalHour(CLE)=14 And LocalMinute(CLE)=40)</stp>
        <stp>Bar</stp>
        <stp/>
        <stp>Close</stp>
        <stp>A5C</stp>
        <stp>0</stp>
        <stp>all</stp>
        <stp/>
        <stp/>
        <stp>True</stp>
        <stp/>
        <stp>EndOfBar</stp>
        <tr r="AA93" s="2"/>
      </tp>
      <tp t="s">
        <v/>
        <stp/>
        <stp>StudyData</stp>
        <stp>Close(CLE) when (LocalMonth(CLE)=10 And LocalDay(CLE)=16 And LocalHour(CLE)=12 And LocalMinute(CLE)=45)</stp>
        <stp>Bar</stp>
        <stp/>
        <stp>Close</stp>
        <stp>A5C</stp>
        <stp>0</stp>
        <stp>all</stp>
        <stp/>
        <stp/>
        <stp>True</stp>
        <stp/>
        <stp>EndOfBar</stp>
        <tr r="AA70" s="2"/>
      </tp>
      <tp t="s">
        <v/>
        <stp/>
        <stp>StudyData</stp>
        <stp>Close(CLE) when (LocalMonth(CLE)=10 And LocalDay(CLE)=16 And LocalHour(CLE)=13 And LocalMinute(CLE)=45)</stp>
        <stp>Bar</stp>
        <stp/>
        <stp>Close</stp>
        <stp>A5C</stp>
        <stp>0</stp>
        <stp>all</stp>
        <stp/>
        <stp/>
        <stp>True</stp>
        <stp/>
        <stp>EndOfBar</stp>
        <tr r="AA82" s="2"/>
      </tp>
      <tp>
        <v>51.88</v>
        <stp/>
        <stp>StudyData</stp>
        <stp>Close(CLE) when (LocalMonth(CLE)=10 And LocalDay(CLE)=16 And LocalHour(CLE)=11 And LocalMinute(CLE)=30)</stp>
        <stp>Bar</stp>
        <stp/>
        <stp>Close</stp>
        <stp>A5C</stp>
        <stp>0</stp>
        <stp>all</stp>
        <stp/>
        <stp/>
        <stp>True</stp>
        <stp/>
        <stp>EndOfBar</stp>
        <tr r="AA55" s="2"/>
      </tp>
      <tp t="s">
        <v/>
        <stp/>
        <stp>StudyData</stp>
        <stp>Close(CLE) when (LocalMonth(CLE)=10 And LocalDay(CLE)=16 And LocalHour(CLE)=14 And LocalMinute(CLE)=35)</stp>
        <stp>Bar</stp>
        <stp/>
        <stp>Close</stp>
        <stp>A5C</stp>
        <stp>0</stp>
        <stp>all</stp>
        <stp/>
        <stp/>
        <stp>True</stp>
        <stp/>
        <stp>EndOfBar</stp>
        <tr r="AA92" s="2"/>
      </tp>
      <tp>
        <v>51.76</v>
        <stp/>
        <stp>StudyData</stp>
        <stp>Close(CLE) when (LocalMonth(CLE)=10 And LocalDay(CLE)=16 And LocalHour(CLE)=10 And LocalMinute(CLE)=30)</stp>
        <stp>Bar</stp>
        <stp/>
        <stp>Close</stp>
        <stp>A5C</stp>
        <stp>0</stp>
        <stp>all</stp>
        <stp/>
        <stp/>
        <stp>True</stp>
        <stp/>
        <stp>EndOfBar</stp>
        <tr r="AA43" s="2"/>
      </tp>
      <tp t="s">
        <v/>
        <stp/>
        <stp>StudyData</stp>
        <stp>Close(CLE) when (LocalMonth(CLE)=10 And LocalDay(CLE)=16 And LocalHour(CLE)=13 And LocalMinute(CLE)=30)</stp>
        <stp>Bar</stp>
        <stp/>
        <stp>Close</stp>
        <stp>A5C</stp>
        <stp>0</stp>
        <stp>all</stp>
        <stp/>
        <stp/>
        <stp>True</stp>
        <stp/>
        <stp>EndOfBar</stp>
        <tr r="AA79" s="2"/>
      </tp>
      <tp>
        <v>51.93</v>
        <stp/>
        <stp>StudyData</stp>
        <stp>Close(CLE) when (LocalMonth(CLE)=10 And LocalDay(CLE)=16 And LocalHour(CLE)=12 And LocalMinute(CLE)=30)</stp>
        <stp>Bar</stp>
        <stp/>
        <stp>Close</stp>
        <stp>A5C</stp>
        <stp>0</stp>
        <stp>all</stp>
        <stp/>
        <stp/>
        <stp>True</stp>
        <stp/>
        <stp>EndOfBar</stp>
        <tr r="AA67" s="2"/>
      </tp>
      <tp>
        <v>51.74</v>
        <stp/>
        <stp>StudyData</stp>
        <stp>Close(CLE) when (LocalMonth(CLE)=10 And LocalDay(CLE)=16 And LocalHour(CLE)=10 And LocalMinute(CLE)=35)</stp>
        <stp>Bar</stp>
        <stp/>
        <stp>Close</stp>
        <stp>A5C</stp>
        <stp>0</stp>
        <stp>all</stp>
        <stp/>
        <stp/>
        <stp>True</stp>
        <stp/>
        <stp>EndOfBar</stp>
        <tr r="AA44" s="2"/>
      </tp>
      <tp>
        <v>51.88</v>
        <stp/>
        <stp>StudyData</stp>
        <stp>Close(CLE) when (LocalMonth(CLE)=10 And LocalDay(CLE)=16 And LocalHour(CLE)=11 And LocalMinute(CLE)=35)</stp>
        <stp>Bar</stp>
        <stp/>
        <stp>Close</stp>
        <stp>A5C</stp>
        <stp>0</stp>
        <stp>all</stp>
        <stp/>
        <stp/>
        <stp>True</stp>
        <stp/>
        <stp>EndOfBar</stp>
        <tr r="AA56" s="2"/>
      </tp>
      <tp t="s">
        <v/>
        <stp/>
        <stp>StudyData</stp>
        <stp>Close(CLE) when (LocalMonth(CLE)=10 And LocalDay(CLE)=16 And LocalHour(CLE)=14 And LocalMinute(CLE)=30)</stp>
        <stp>Bar</stp>
        <stp/>
        <stp>Close</stp>
        <stp>A5C</stp>
        <stp>0</stp>
        <stp>all</stp>
        <stp/>
        <stp/>
        <stp>True</stp>
        <stp/>
        <stp>EndOfBar</stp>
        <tr r="AA91" s="2"/>
      </tp>
      <tp>
        <v>51.93</v>
        <stp/>
        <stp>StudyData</stp>
        <stp>Close(CLE) when (LocalMonth(CLE)=10 And LocalDay(CLE)=16 And LocalHour(CLE)=12 And LocalMinute(CLE)=35)</stp>
        <stp>Bar</stp>
        <stp/>
        <stp>Close</stp>
        <stp>A5C</stp>
        <stp>0</stp>
        <stp>all</stp>
        <stp/>
        <stp/>
        <stp>True</stp>
        <stp/>
        <stp>EndOfBar</stp>
        <tr r="AA68" s="2"/>
      </tp>
      <tp t="s">
        <v/>
        <stp/>
        <stp>StudyData</stp>
        <stp>Close(CLE) when (LocalMonth(CLE)=10 And LocalDay(CLE)=16 And LocalHour(CLE)=13 And LocalMinute(CLE)=35)</stp>
        <stp>Bar</stp>
        <stp/>
        <stp>Close</stp>
        <stp>A5C</stp>
        <stp>0</stp>
        <stp>all</stp>
        <stp/>
        <stp/>
        <stp>True</stp>
        <stp/>
        <stp>EndOfBar</stp>
        <tr r="AA80" s="2"/>
      </tp>
      <tp>
        <v>51.9</v>
        <stp/>
        <stp>StudyData</stp>
        <stp>Close(CLE) when (LocalMonth(CLE)=10 And LocalDay(CLE)=16 And LocalHour(CLE)=11 And LocalMinute(CLE)=20)</stp>
        <stp>Bar</stp>
        <stp/>
        <stp>Close</stp>
        <stp>A5C</stp>
        <stp>0</stp>
        <stp>all</stp>
        <stp/>
        <stp/>
        <stp>True</stp>
        <stp/>
        <stp>EndOfBar</stp>
        <tr r="AA53" s="2"/>
      </tp>
      <tp t="s">
        <v/>
        <stp/>
        <stp>StudyData</stp>
        <stp>Close(CLE) when (LocalMonth(CLE)=10 And LocalDay(CLE)=16 And LocalHour(CLE)=14 And LocalMinute(CLE)=25)</stp>
        <stp>Bar</stp>
        <stp/>
        <stp>Close</stp>
        <stp>A5C</stp>
        <stp>0</stp>
        <stp>all</stp>
        <stp/>
        <stp/>
        <stp>True</stp>
        <stp/>
        <stp>EndOfBar</stp>
        <tr r="AA90" s="2"/>
      </tp>
      <tp>
        <v>51.74</v>
        <stp/>
        <stp>StudyData</stp>
        <stp>Close(CLE) when (LocalMonth(CLE)=10 And LocalDay(CLE)=16 And LocalHour(CLE)=10 And LocalMinute(CLE)=20)</stp>
        <stp>Bar</stp>
        <stp/>
        <stp>Close</stp>
        <stp>A5C</stp>
        <stp>0</stp>
        <stp>all</stp>
        <stp/>
        <stp/>
        <stp>True</stp>
        <stp/>
        <stp>EndOfBar</stp>
        <tr r="AA41" s="2"/>
      </tp>
      <tp t="s">
        <v/>
        <stp/>
        <stp>StudyData</stp>
        <stp>Close(CLE) when (LocalMonth(CLE)=10 And LocalDay(CLE)=16 And LocalHour(CLE)=13 And LocalMinute(CLE)=20)</stp>
        <stp>Bar</stp>
        <stp/>
        <stp>Close</stp>
        <stp>A5C</stp>
        <stp>0</stp>
        <stp>all</stp>
        <stp/>
        <stp/>
        <stp>True</stp>
        <stp/>
        <stp>EndOfBar</stp>
        <tr r="AA77" s="2"/>
      </tp>
      <tp>
        <v>51.93</v>
        <stp/>
        <stp>StudyData</stp>
        <stp>Close(CLE) when (LocalMonth(CLE)=10 And LocalDay(CLE)=16 And LocalHour(CLE)=12 And LocalMinute(CLE)=20)</stp>
        <stp>Bar</stp>
        <stp/>
        <stp>Close</stp>
        <stp>A5C</stp>
        <stp>0</stp>
        <stp>all</stp>
        <stp/>
        <stp/>
        <stp>True</stp>
        <stp/>
        <stp>EndOfBar</stp>
        <tr r="AA65" s="2"/>
      </tp>
      <tp>
        <v>51.76</v>
        <stp/>
        <stp>StudyData</stp>
        <stp>Close(CLE) when (LocalMonth(CLE)=10 And LocalDay(CLE)=16 And LocalHour(CLE)=10 And LocalMinute(CLE)=25)</stp>
        <stp>Bar</stp>
        <stp/>
        <stp>Close</stp>
        <stp>A5C</stp>
        <stp>0</stp>
        <stp>all</stp>
        <stp/>
        <stp/>
        <stp>True</stp>
        <stp/>
        <stp>EndOfBar</stp>
        <tr r="AA42" s="2"/>
      </tp>
      <tp>
        <v>51.89</v>
        <stp/>
        <stp>StudyData</stp>
        <stp>Close(CLE) when (LocalMonth(CLE)=10 And LocalDay(CLE)=16 And LocalHour(CLE)=11 And LocalMinute(CLE)=25)</stp>
        <stp>Bar</stp>
        <stp/>
        <stp>Close</stp>
        <stp>A5C</stp>
        <stp>0</stp>
        <stp>all</stp>
        <stp/>
        <stp/>
        <stp>True</stp>
        <stp/>
        <stp>EndOfBar</stp>
        <tr r="AA54" s="2"/>
      </tp>
      <tp t="s">
        <v/>
        <stp/>
        <stp>StudyData</stp>
        <stp>Close(CLE) when (LocalMonth(CLE)=10 And LocalDay(CLE)=16 And LocalHour(CLE)=14 And LocalMinute(CLE)=20)</stp>
        <stp>Bar</stp>
        <stp/>
        <stp>Close</stp>
        <stp>A5C</stp>
        <stp>0</stp>
        <stp>all</stp>
        <stp/>
        <stp/>
        <stp>True</stp>
        <stp/>
        <stp>EndOfBar</stp>
        <tr r="AA89" s="2"/>
      </tp>
      <tp>
        <v>51.93</v>
        <stp/>
        <stp>StudyData</stp>
        <stp>Close(CLE) when (LocalMonth(CLE)=10 And LocalDay(CLE)=16 And LocalHour(CLE)=12 And LocalMinute(CLE)=25)</stp>
        <stp>Bar</stp>
        <stp/>
        <stp>Close</stp>
        <stp>A5C</stp>
        <stp>0</stp>
        <stp>all</stp>
        <stp/>
        <stp/>
        <stp>True</stp>
        <stp/>
        <stp>EndOfBar</stp>
        <tr r="AA66" s="2"/>
      </tp>
      <tp t="s">
        <v/>
        <stp/>
        <stp>StudyData</stp>
        <stp>Close(CLE) when (LocalMonth(CLE)=10 And LocalDay(CLE)=16 And LocalHour(CLE)=13 And LocalMinute(CLE)=25)</stp>
        <stp>Bar</stp>
        <stp/>
        <stp>Close</stp>
        <stp>A5C</stp>
        <stp>0</stp>
        <stp>all</stp>
        <stp/>
        <stp/>
        <stp>True</stp>
        <stp/>
        <stp>EndOfBar</stp>
        <tr r="AA78" s="2"/>
      </tp>
      <tp>
        <v>51.84</v>
        <stp/>
        <stp>StudyData</stp>
        <stp>Close(CLE) when (LocalMonth(CLE)=10 And LocalDay(CLE)=16 And LocalHour(CLE)=11 And LocalMinute(CLE)=10)</stp>
        <stp>Bar</stp>
        <stp/>
        <stp>Close</stp>
        <stp>A5C</stp>
        <stp>0</stp>
        <stp>all</stp>
        <stp/>
        <stp/>
        <stp>True</stp>
        <stp/>
        <stp>EndOfBar</stp>
        <tr r="AA51" s="2"/>
      </tp>
      <tp t="s">
        <v/>
        <stp/>
        <stp>StudyData</stp>
        <stp>Close(CLE) when (LocalMonth(CLE)=10 And LocalDay(CLE)=16 And LocalHour(CLE)=14 And LocalMinute(CLE)=15)</stp>
        <stp>Bar</stp>
        <stp/>
        <stp>Close</stp>
        <stp>A5C</stp>
        <stp>0</stp>
        <stp>all</stp>
        <stp/>
        <stp/>
        <stp>True</stp>
        <stp/>
        <stp>EndOfBar</stp>
        <tr r="AA88" s="2"/>
      </tp>
      <tp>
        <v>51.87</v>
        <stp/>
        <stp>StudyData</stp>
        <stp>Close(CLE) when (LocalMonth(CLE)=10 And LocalDay(CLE)=16 And LocalHour(CLE)=10 And LocalMinute(CLE)=10)</stp>
        <stp>Bar</stp>
        <stp/>
        <stp>Close</stp>
        <stp>A5C</stp>
        <stp>0</stp>
        <stp>all</stp>
        <stp/>
        <stp/>
        <stp>True</stp>
        <stp/>
        <stp>EndOfBar</stp>
        <tr r="AA39" s="2"/>
      </tp>
      <tp t="s">
        <v/>
        <stp/>
        <stp>StudyData</stp>
        <stp>Close(CLE) when (LocalMonth(CLE)=10 And LocalDay(CLE)=16 And LocalHour(CLE)=13 And LocalMinute(CLE)=10)</stp>
        <stp>Bar</stp>
        <stp/>
        <stp>Close</stp>
        <stp>A5C</stp>
        <stp>0</stp>
        <stp>all</stp>
        <stp/>
        <stp/>
        <stp>True</stp>
        <stp/>
        <stp>EndOfBar</stp>
        <tr r="AA75" s="2"/>
      </tp>
      <tp>
        <v>51.94</v>
        <stp/>
        <stp>StudyData</stp>
        <stp>Close(CLE) when (LocalMonth(CLE)=10 And LocalDay(CLE)=16 And LocalHour(CLE)=12 And LocalMinute(CLE)=10)</stp>
        <stp>Bar</stp>
        <stp/>
        <stp>Close</stp>
        <stp>A5C</stp>
        <stp>0</stp>
        <stp>all</stp>
        <stp/>
        <stp/>
        <stp>True</stp>
        <stp/>
        <stp>EndOfBar</stp>
        <tr r="AA63" s="2"/>
      </tp>
      <tp>
        <v>51.69</v>
        <stp/>
        <stp>StudyData</stp>
        <stp>Close(CLE) when (LocalMonth(CLE)=10 And LocalDay(CLE)=16 And LocalHour(CLE)=10 And LocalMinute(CLE)=15)</stp>
        <stp>Bar</stp>
        <stp/>
        <stp>Close</stp>
        <stp>A5C</stp>
        <stp>0</stp>
        <stp>all</stp>
        <stp/>
        <stp/>
        <stp>True</stp>
        <stp/>
        <stp>EndOfBar</stp>
        <tr r="AA40" s="2"/>
      </tp>
      <tp t="s">
        <v/>
        <stp/>
        <stp>StudyData</stp>
        <stp>Close(CLE) when (LocalMonth(CLE)=10 And LocalDay(CLE)=16 And LocalHour(CLE)=15 And LocalMinute(CLE)=10)</stp>
        <stp>Bar</stp>
        <stp/>
        <stp>Close</stp>
        <stp>A5C</stp>
        <stp>0</stp>
        <stp>all</stp>
        <stp/>
        <stp/>
        <stp>True</stp>
        <stp/>
        <stp>EndOfBar</stp>
        <tr r="AA99" s="2"/>
      </tp>
      <tp>
        <v>51.91</v>
        <stp/>
        <stp>StudyData</stp>
        <stp>Close(CLE) when (LocalMonth(CLE)=10 And LocalDay(CLE)=16 And LocalHour(CLE)=11 And LocalMinute(CLE)=15)</stp>
        <stp>Bar</stp>
        <stp/>
        <stp>Close</stp>
        <stp>A5C</stp>
        <stp>0</stp>
        <stp>all</stp>
        <stp/>
        <stp/>
        <stp>True</stp>
        <stp/>
        <stp>EndOfBar</stp>
        <tr r="AA52" s="2"/>
      </tp>
      <tp t="s">
        <v/>
        <stp/>
        <stp>StudyData</stp>
        <stp>Close(CLE) when (LocalMonth(CLE)=10 And LocalDay(CLE)=16 And LocalHour(CLE)=14 And LocalMinute(CLE)=10)</stp>
        <stp>Bar</stp>
        <stp/>
        <stp>Close</stp>
        <stp>A5C</stp>
        <stp>0</stp>
        <stp>all</stp>
        <stp/>
        <stp/>
        <stp>True</stp>
        <stp/>
        <stp>EndOfBar</stp>
        <tr r="AA87" s="2"/>
      </tp>
      <tp>
        <v>51.92</v>
        <stp/>
        <stp>StudyData</stp>
        <stp>Close(CLE) when (LocalMonth(CLE)=10 And LocalDay(CLE)=16 And LocalHour(CLE)=12 And LocalMinute(CLE)=15)</stp>
        <stp>Bar</stp>
        <stp/>
        <stp>Close</stp>
        <stp>A5C</stp>
        <stp>0</stp>
        <stp>all</stp>
        <stp/>
        <stp/>
        <stp>True</stp>
        <stp/>
        <stp>EndOfBar</stp>
        <tr r="AA64" s="2"/>
      </tp>
      <tp t="s">
        <v/>
        <stp/>
        <stp>StudyData</stp>
        <stp>Close(CLE) when (LocalMonth(CLE)=10 And LocalDay(CLE)=16 And LocalHour(CLE)=13 And LocalMinute(CLE)=15)</stp>
        <stp>Bar</stp>
        <stp/>
        <stp>Close</stp>
        <stp>A5C</stp>
        <stp>0</stp>
        <stp>all</stp>
        <stp/>
        <stp/>
        <stp>True</stp>
        <stp/>
        <stp>EndOfBar</stp>
        <tr r="AA76" s="2"/>
      </tp>
      <tp t="s">
        <v>768: Bars Message -&gt; undefined time interval 'Symbols' : FG on Bar,EPZ7</v>
        <stp/>
        <stp>StudyData</stp>
        <stp>EPZ7</stp>
        <stp>FG</stp>
        <stp/>
        <stp>Close</stp>
        <stp>Symbols</stp>
        <stp/>
        <stp/>
        <stp/>
        <stp/>
        <stp/>
        <stp>T</stp>
        <tr r="AF34" s="1"/>
      </tp>
      <tp t="s">
        <v>768: Bars Message -&gt; undefined time interval 'Symbols' : FG on Bar,YMZ7</v>
        <stp/>
        <stp>StudyData</stp>
        <stp>YMZ7</stp>
        <stp>FG</stp>
        <stp/>
        <stp>Close</stp>
        <stp>Symbols</stp>
        <stp/>
        <stp/>
        <stp/>
        <stp/>
        <stp/>
        <stp>T</stp>
        <tr r="AF36" s="1"/>
      </tp>
      <tp>
        <v>22848</v>
        <stp/>
        <stp>StudyData</stp>
        <stp>Close(YM) when (LocalMonth(YM)=10 And LocalDay(YM)=16 And LocalHour(YM)=7 And LocalMinute(YM)=5)</stp>
        <stp>Bar</stp>
        <stp/>
        <stp>Close</stp>
        <stp>A5C</stp>
        <stp>0</stp>
        <stp>all</stp>
        <stp/>
        <stp/>
        <stp>True</stp>
        <stp/>
        <stp>EndOfBar</stp>
        <tr r="R2" s="2"/>
      </tp>
      <tp>
        <v>22848</v>
        <stp/>
        <stp>StudyData</stp>
        <stp>Close(YM) when (LocalMonth(YM)=10 And LocalDay(YM)=16 And LocalHour(YM)=7 And LocalMinute(YM)=0)</stp>
        <stp>Bar</stp>
        <stp/>
        <stp>Close</stp>
        <stp>A5C</stp>
        <stp>0</stp>
        <stp>all</stp>
        <stp/>
        <stp/>
        <stp>True</stp>
        <stp/>
        <stp>EndOfBar</stp>
        <tr r="R1" s="2"/>
      </tp>
    </main>
    <main first="cqg.rtd">
      <tp>
        <v>22852</v>
        <stp/>
        <stp>StudyData</stp>
        <stp>Close(YM) when (LocalMonth(YM)=10 And LocalDay(YM)=16 And LocalHour(YM)=8 And LocalMinute(YM)=5)</stp>
        <stp>Bar</stp>
        <stp/>
        <stp>Close</stp>
        <stp>A5C</stp>
        <stp>0</stp>
        <stp>all</stp>
        <stp/>
        <stp/>
        <stp>True</stp>
        <stp/>
        <stp>EndOfBar</stp>
        <tr r="R14" s="2"/>
      </tp>
      <tp>
        <v>22851</v>
        <stp/>
        <stp>StudyData</stp>
        <stp>Close(YM) when (LocalMonth(YM)=10 And LocalDay(YM)=16 And LocalHour(YM)=8 And LocalMinute(YM)=0)</stp>
        <stp>Bar</stp>
        <stp/>
        <stp>Close</stp>
        <stp>A5C</stp>
        <stp>0</stp>
        <stp>all</stp>
        <stp/>
        <stp/>
        <stp>True</stp>
        <stp/>
        <stp>EndOfBar</stp>
        <tr r="R13" s="2"/>
      </tp>
      <tp>
        <v>22865</v>
        <stp/>
        <stp>StudyData</stp>
        <stp>Close(YM) when (LocalMonth(YM)=10 And LocalDay(YM)=16 And LocalHour(YM)=9 And LocalMinute(YM)=5)</stp>
        <stp>Bar</stp>
        <stp/>
        <stp>Close</stp>
        <stp>A5C</stp>
        <stp>0</stp>
        <stp>all</stp>
        <stp/>
        <stp/>
        <stp>True</stp>
        <stp/>
        <stp>EndOfBar</stp>
        <tr r="R26" s="2"/>
      </tp>
      <tp>
        <v>22879</v>
        <stp/>
        <stp>StudyData</stp>
        <stp>Close(YM) when (LocalMonth(YM)=10 And LocalDay(YM)=16 And LocalHour(YM)=9 And LocalMinute(YM)=0)</stp>
        <stp>Bar</stp>
        <stp/>
        <stp>Close</stp>
        <stp>A5C</stp>
        <stp>0</stp>
        <stp>all</stp>
        <stp/>
        <stp/>
        <stp>True</stp>
        <stp/>
        <stp>EndOfBar</stp>
        <tr r="R25" s="2"/>
      </tp>
      <tp>
        <v>2554.5</v>
        <stp/>
        <stp>StudyData</stp>
        <stp>Close(EP) when (LocalMonth(EP)=10 And LocalDay(EP)=16 And LocalHour(EP)=8 And LocalMinute(EP)=5)</stp>
        <stp>Bar</stp>
        <stp/>
        <stp>Close</stp>
        <stp>A5C</stp>
        <stp>0</stp>
        <stp>all</stp>
        <stp/>
        <stp/>
        <stp>True</stp>
        <stp/>
        <stp>EndOfBar</stp>
        <tr r="J14" s="2"/>
      </tp>
      <tp>
        <v>2554.5</v>
        <stp/>
        <stp>StudyData</stp>
        <stp>Close(EP) when (LocalMonth(EP)=10 And LocalDay(EP)=16 And LocalHour(EP)=8 And LocalMinute(EP)=0)</stp>
        <stp>Bar</stp>
        <stp/>
        <stp>Close</stp>
        <stp>A5C</stp>
        <stp>0</stp>
        <stp>all</stp>
        <stp/>
        <stp/>
        <stp>True</stp>
        <stp/>
        <stp>EndOfBar</stp>
        <tr r="J13" s="2"/>
      </tp>
      <tp>
        <v>13008.5</v>
        <stp/>
        <stp>StudyData</stp>
        <stp>Close(DD) when (LocalMonth(DD)=10 And LocalDay(DD)=16 And LocalHour(DD)=9 And LocalMinute(DD)=5)</stp>
        <stp>Bar</stp>
        <stp/>
        <stp>Close</stp>
        <stp>A5C</stp>
        <stp>0</stp>
        <stp>all</stp>
        <stp/>
        <stp/>
        <stp>True</stp>
        <stp/>
        <stp>EndOfBar</stp>
        <tr r="U26" s="2"/>
      </tp>
      <tp>
        <v>13009.5</v>
        <stp/>
        <stp>StudyData</stp>
        <stp>Close(DD) when (LocalMonth(DD)=10 And LocalDay(DD)=16 And LocalHour(DD)=9 And LocalMinute(DD)=0)</stp>
        <stp>Bar</stp>
        <stp/>
        <stp>Close</stp>
        <stp>A5C</stp>
        <stp>0</stp>
        <stp>all</stp>
        <stp/>
        <stp/>
        <stp>True</stp>
        <stp/>
        <stp>EndOfBar</stp>
        <tr r="U25" s="2"/>
      </tp>
      <tp>
        <v>2555.5</v>
        <stp/>
        <stp>StudyData</stp>
        <stp>Close(EP) when (LocalMonth(EP)=10 And LocalDay(EP)=16 And LocalHour(EP)=9 And LocalMinute(EP)=5)</stp>
        <stp>Bar</stp>
        <stp/>
        <stp>Close</stp>
        <stp>A5C</stp>
        <stp>0</stp>
        <stp>all</stp>
        <stp/>
        <stp/>
        <stp>True</stp>
        <stp/>
        <stp>EndOfBar</stp>
        <tr r="J26" s="2"/>
      </tp>
      <tp>
        <v>2556.75</v>
        <stp/>
        <stp>StudyData</stp>
        <stp>Close(EP) when (LocalMonth(EP)=10 And LocalDay(EP)=16 And LocalHour(EP)=9 And LocalMinute(EP)=0)</stp>
        <stp>Bar</stp>
        <stp/>
        <stp>Close</stp>
        <stp>A5C</stp>
        <stp>0</stp>
        <stp>all</stp>
        <stp/>
        <stp/>
        <stp>True</stp>
        <stp/>
        <stp>EndOfBar</stp>
        <tr r="J25" s="2"/>
      </tp>
      <tp>
        <v>13009.5</v>
        <stp/>
        <stp>StudyData</stp>
        <stp>Close(DD) when (LocalMonth(DD)=10 And LocalDay(DD)=16 And LocalHour(DD)=8 And LocalMinute(DD)=5)</stp>
        <stp>Bar</stp>
        <stp/>
        <stp>Close</stp>
        <stp>A5C</stp>
        <stp>0</stp>
        <stp>all</stp>
        <stp/>
        <stp/>
        <stp>True</stp>
        <stp/>
        <stp>EndOfBar</stp>
        <tr r="U14" s="2"/>
      </tp>
      <tp>
        <v>13010</v>
        <stp/>
        <stp>StudyData</stp>
        <stp>Close(DD) when (LocalMonth(DD)=10 And LocalDay(DD)=16 And LocalHour(DD)=8 And LocalMinute(DD)=0)</stp>
        <stp>Bar</stp>
        <stp/>
        <stp>Close</stp>
        <stp>A5C</stp>
        <stp>0</stp>
        <stp>all</stp>
        <stp/>
        <stp/>
        <stp>True</stp>
        <stp/>
        <stp>EndOfBar</stp>
        <tr r="U13" s="2"/>
      </tp>
      <tp>
        <v>13005</v>
        <stp/>
        <stp>StudyData</stp>
        <stp>Close(DD) when (LocalMonth(DD)=10 And LocalDay(DD)=16 And LocalHour(DD)=7 And LocalMinute(DD)=5)</stp>
        <stp>Bar</stp>
        <stp/>
        <stp>Close</stp>
        <stp>A5C</stp>
        <stp>0</stp>
        <stp>all</stp>
        <stp/>
        <stp/>
        <stp>True</stp>
        <stp/>
        <stp>EndOfBar</stp>
        <tr r="U2" s="2"/>
      </tp>
      <tp>
        <v>13007</v>
        <stp/>
        <stp>StudyData</stp>
        <stp>Close(DD) when (LocalMonth(DD)=10 And LocalDay(DD)=16 And LocalHour(DD)=7 And LocalMinute(DD)=0)</stp>
        <stp>Bar</stp>
        <stp/>
        <stp>Close</stp>
        <stp>A5C</stp>
        <stp>0</stp>
        <stp>all</stp>
        <stp/>
        <stp/>
        <stp>True</stp>
        <stp/>
        <stp>EndOfBar</stp>
        <tr r="U1" s="2"/>
      </tp>
      <tp>
        <v>2554.25</v>
        <stp/>
        <stp>StudyData</stp>
        <stp>Close(EP) when (LocalMonth(EP)=10 And LocalDay(EP)=16 And LocalHour(EP)=7 And LocalMinute(EP)=5)</stp>
        <stp>Bar</stp>
        <stp/>
        <stp>Close</stp>
        <stp>A5C</stp>
        <stp>0</stp>
        <stp>all</stp>
        <stp/>
        <stp/>
        <stp>True</stp>
        <stp/>
        <stp>EndOfBar</stp>
        <tr r="J2" s="2"/>
      </tp>
      <tp>
        <v>2554</v>
        <stp/>
        <stp>StudyData</stp>
        <stp>Close(EP) when (LocalMonth(EP)=10 And LocalDay(EP)=16 And LocalHour(EP)=7 And LocalMinute(EP)=0)</stp>
        <stp>Bar</stp>
        <stp/>
        <stp>Close</stp>
        <stp>A5C</stp>
        <stp>0</stp>
        <stp>all</stp>
        <stp/>
        <stp/>
        <stp>True</stp>
        <stp/>
        <stp>EndOfBar</stp>
        <tr r="J1" s="2"/>
      </tp>
      <tp>
        <v>18</v>
        <stp/>
        <stp>ContractData</stp>
        <stp>CLE</stp>
        <stp>VolumeLastBid</stp>
        <tr r="B32" s="1"/>
      </tp>
      <tp>
        <v>35</v>
        <stp/>
        <stp>ContractData</stp>
        <stp>GCE</stp>
        <stp>VolumeLastBid</stp>
        <tr r="B45" s="1"/>
      </tp>
    </main>
    <main first="cqg.rtd">
      <tp t="s">
        <v/>
        <stp/>
        <stp>StudyData</stp>
        <stp>Close(TYA) when (LocalMonth(TYA)=10 And LocalDay(TYA)=16 And LocalHour(TYA)=13 And LocalMinute(TYA)=40)</stp>
        <stp>Bar</stp>
        <stp/>
        <stp>Close</stp>
        <stp>A5C</stp>
        <stp>0</stp>
        <stp>all</stp>
        <stp/>
        <stp/>
        <stp>True</stp>
        <stp/>
        <stp>EndOfBar</stp>
        <tr r="AJ81" s="2"/>
      </tp>
      <tp t="s">
        <v/>
        <stp/>
        <stp>StudyData</stp>
        <stp>Close(TYA) when (LocalMonth(TYA)=10 And LocalDay(TYA)=16 And LocalHour(TYA)=12 And LocalMinute(TYA)=40)</stp>
        <stp>Bar</stp>
        <stp/>
        <stp>Close</stp>
        <stp>A5C</stp>
        <stp>0</stp>
        <stp>all</stp>
        <stp/>
        <stp/>
        <stp>True</stp>
        <stp/>
        <stp>EndOfBar</stp>
        <tr r="AJ69" s="2"/>
      </tp>
      <tp>
        <v>125195</v>
        <stp/>
        <stp>StudyData</stp>
        <stp>Close(TYA) when (LocalMonth(TYA)=10 And LocalDay(TYA)=16 And LocalHour(TYA)=11 And LocalMinute(TYA)=40)</stp>
        <stp>Bar</stp>
        <stp/>
        <stp>Close</stp>
        <stp>A5C</stp>
        <stp>0</stp>
        <stp>all</stp>
        <stp/>
        <stp/>
        <stp>True</stp>
        <stp/>
        <stp>EndOfBar</stp>
        <tr r="AJ57" s="2"/>
      </tp>
      <tp t="s">
        <v/>
        <stp/>
        <stp>StudyData</stp>
        <stp>Close(TYA) when (LocalMonth(TYA)=10 And LocalDay(TYA)=16 And LocalHour(TYA)=14 And LocalMinute(TYA)=45)</stp>
        <stp>Bar</stp>
        <stp/>
        <stp>Close</stp>
        <stp>A5C</stp>
        <stp>0</stp>
        <stp>all</stp>
        <stp/>
        <stp/>
        <stp>True</stp>
        <stp/>
        <stp>EndOfBar</stp>
        <tr r="AJ94" s="2"/>
      </tp>
      <tp>
        <v>125195</v>
        <stp/>
        <stp>StudyData</stp>
        <stp>Close(TYA) when (LocalMonth(TYA)=10 And LocalDay(TYA)=16 And LocalHour(TYA)=10 And LocalMinute(TYA)=40)</stp>
        <stp>Bar</stp>
        <stp/>
        <stp>Close</stp>
        <stp>A5C</stp>
        <stp>0</stp>
        <stp>all</stp>
        <stp/>
        <stp/>
        <stp>True</stp>
        <stp/>
        <stp>EndOfBar</stp>
        <tr r="AJ45" s="2"/>
      </tp>
      <tp t="s">
        <v/>
        <stp/>
        <stp>StudyData</stp>
        <stp>Close(TYA) when (LocalMonth(TYA)=10 And LocalDay(TYA)=16 And LocalHour(TYA)=12 And LocalMinute(TYA)=45)</stp>
        <stp>Bar</stp>
        <stp/>
        <stp>Close</stp>
        <stp>A5C</stp>
        <stp>0</stp>
        <stp>all</stp>
        <stp/>
        <stp/>
        <stp>True</stp>
        <stp/>
        <stp>EndOfBar</stp>
        <tr r="AJ70" s="2"/>
      </tp>
      <tp t="s">
        <v/>
        <stp/>
        <stp>StudyData</stp>
        <stp>Close(TYA) when (LocalMonth(TYA)=10 And LocalDay(TYA)=16 And LocalHour(TYA)=13 And LocalMinute(TYA)=45)</stp>
        <stp>Bar</stp>
        <stp/>
        <stp>Close</stp>
        <stp>A5C</stp>
        <stp>0</stp>
        <stp>all</stp>
        <stp/>
        <stp/>
        <stp>True</stp>
        <stp/>
        <stp>EndOfBar</stp>
        <tr r="AJ82" s="2"/>
      </tp>
      <tp>
        <v>125195</v>
        <stp/>
        <stp>StudyData</stp>
        <stp>Close(TYA) when (LocalMonth(TYA)=10 And LocalDay(TYA)=16 And LocalHour(TYA)=10 And LocalMinute(TYA)=45)</stp>
        <stp>Bar</stp>
        <stp/>
        <stp>Close</stp>
        <stp>A5C</stp>
        <stp>0</stp>
        <stp>all</stp>
        <stp/>
        <stp/>
        <stp>True</stp>
        <stp/>
        <stp>EndOfBar</stp>
        <tr r="AJ46" s="2"/>
      </tp>
      <tp>
        <v>125195</v>
        <stp/>
        <stp>StudyData</stp>
        <stp>Close(TYA) when (LocalMonth(TYA)=10 And LocalDay(TYA)=16 And LocalHour(TYA)=11 And LocalMinute(TYA)=45)</stp>
        <stp>Bar</stp>
        <stp/>
        <stp>Close</stp>
        <stp>A5C</stp>
        <stp>0</stp>
        <stp>all</stp>
        <stp/>
        <stp/>
        <stp>True</stp>
        <stp/>
        <stp>EndOfBar</stp>
        <tr r="AJ58" s="2"/>
      </tp>
      <tp t="s">
        <v/>
        <stp/>
        <stp>StudyData</stp>
        <stp>Close(TYA) when (LocalMonth(TYA)=10 And LocalDay(TYA)=16 And LocalHour(TYA)=14 And LocalMinute(TYA)=40)</stp>
        <stp>Bar</stp>
        <stp/>
        <stp>Close</stp>
        <stp>A5C</stp>
        <stp>0</stp>
        <stp>all</stp>
        <stp/>
        <stp/>
        <stp>True</stp>
        <stp/>
        <stp>EndOfBar</stp>
        <tr r="AJ93" s="2"/>
      </tp>
      <tp t="s">
        <v/>
        <stp/>
        <stp>StudyData</stp>
        <stp>Close(TYA) when (LocalMonth(TYA)=10 And LocalDay(TYA)=16 And LocalHour(TYA)=13 And LocalMinute(TYA)=50)</stp>
        <stp>Bar</stp>
        <stp/>
        <stp>Close</stp>
        <stp>A5C</stp>
        <stp>0</stp>
        <stp>all</stp>
        <stp/>
        <stp/>
        <stp>True</stp>
        <stp/>
        <stp>EndOfBar</stp>
        <tr r="AJ83" s="2"/>
      </tp>
      <tp t="s">
        <v/>
        <stp/>
        <stp>StudyData</stp>
        <stp>Close(TYA) when (LocalMonth(TYA)=10 And LocalDay(TYA)=16 And LocalHour(TYA)=12 And LocalMinute(TYA)=50)</stp>
        <stp>Bar</stp>
        <stp/>
        <stp>Close</stp>
        <stp>A5C</stp>
        <stp>0</stp>
        <stp>all</stp>
        <stp/>
        <stp/>
        <stp>True</stp>
        <stp/>
        <stp>EndOfBar</stp>
        <tr r="AJ71" s="2"/>
      </tp>
      <tp>
        <v>125200</v>
        <stp/>
        <stp>StudyData</stp>
        <stp>Close(TYA) when (LocalMonth(TYA)=10 And LocalDay(TYA)=16 And LocalHour(TYA)=11 And LocalMinute(TYA)=50)</stp>
        <stp>Bar</stp>
        <stp/>
        <stp>Close</stp>
        <stp>A5C</stp>
        <stp>0</stp>
        <stp>all</stp>
        <stp/>
        <stp/>
        <stp>True</stp>
        <stp/>
        <stp>EndOfBar</stp>
        <tr r="AJ59" s="2"/>
      </tp>
      <tp t="s">
        <v/>
        <stp/>
        <stp>StudyData</stp>
        <stp>Close(TYA) when (LocalMonth(TYA)=10 And LocalDay(TYA)=16 And LocalHour(TYA)=14 And LocalMinute(TYA)=55)</stp>
        <stp>Bar</stp>
        <stp/>
        <stp>Close</stp>
        <stp>A5C</stp>
        <stp>0</stp>
        <stp>all</stp>
        <stp/>
        <stp/>
        <stp>True</stp>
        <stp/>
        <stp>EndOfBar</stp>
        <tr r="AJ96" s="2"/>
      </tp>
      <tp>
        <v>125195</v>
        <stp/>
        <stp>StudyData</stp>
        <stp>Close(TYA) when (LocalMonth(TYA)=10 And LocalDay(TYA)=16 And LocalHour(TYA)=10 And LocalMinute(TYA)=50)</stp>
        <stp>Bar</stp>
        <stp/>
        <stp>Close</stp>
        <stp>A5C</stp>
        <stp>0</stp>
        <stp>all</stp>
        <stp/>
        <stp/>
        <stp>True</stp>
        <stp/>
        <stp>EndOfBar</stp>
        <tr r="AJ47" s="2"/>
      </tp>
      <tp t="s">
        <v/>
        <stp/>
        <stp>StudyData</stp>
        <stp>Close(TYA) when (LocalMonth(TYA)=10 And LocalDay(TYA)=16 And LocalHour(TYA)=12 And LocalMinute(TYA)=55)</stp>
        <stp>Bar</stp>
        <stp/>
        <stp>Close</stp>
        <stp>A5C</stp>
        <stp>0</stp>
        <stp>all</stp>
        <stp/>
        <stp/>
        <stp>True</stp>
        <stp/>
        <stp>EndOfBar</stp>
        <tr r="AJ72" s="2"/>
      </tp>
      <tp t="s">
        <v/>
        <stp/>
        <stp>StudyData</stp>
        <stp>Close(TYA) when (LocalMonth(TYA)=10 And LocalDay(TYA)=16 And LocalHour(TYA)=13 And LocalMinute(TYA)=55)</stp>
        <stp>Bar</stp>
        <stp/>
        <stp>Close</stp>
        <stp>A5C</stp>
        <stp>0</stp>
        <stp>all</stp>
        <stp/>
        <stp/>
        <stp>True</stp>
        <stp/>
        <stp>EndOfBar</stp>
        <tr r="AJ84" s="2"/>
      </tp>
      <tp>
        <v>125200</v>
        <stp/>
        <stp>StudyData</stp>
        <stp>Close(TYA) when (LocalMonth(TYA)=10 And LocalDay(TYA)=16 And LocalHour(TYA)=10 And LocalMinute(TYA)=55)</stp>
        <stp>Bar</stp>
        <stp/>
        <stp>Close</stp>
        <stp>A5C</stp>
        <stp>0</stp>
        <stp>all</stp>
        <stp/>
        <stp/>
        <stp>True</stp>
        <stp/>
        <stp>EndOfBar</stp>
        <tr r="AJ48" s="2"/>
      </tp>
      <tp>
        <v>125195</v>
        <stp/>
        <stp>StudyData</stp>
        <stp>Close(TYA) when (LocalMonth(TYA)=10 And LocalDay(TYA)=16 And LocalHour(TYA)=11 And LocalMinute(TYA)=55)</stp>
        <stp>Bar</stp>
        <stp/>
        <stp>Close</stp>
        <stp>A5C</stp>
        <stp>0</stp>
        <stp>all</stp>
        <stp/>
        <stp/>
        <stp>True</stp>
        <stp/>
        <stp>EndOfBar</stp>
        <tr r="AJ60" s="2"/>
      </tp>
      <tp t="s">
        <v/>
        <stp/>
        <stp>StudyData</stp>
        <stp>Close(TYA) when (LocalMonth(TYA)=10 And LocalDay(TYA)=16 And LocalHour(TYA)=14 And LocalMinute(TYA)=50)</stp>
        <stp>Bar</stp>
        <stp/>
        <stp>Close</stp>
        <stp>A5C</stp>
        <stp>0</stp>
        <stp>all</stp>
        <stp/>
        <stp/>
        <stp>True</stp>
        <stp/>
        <stp>EndOfBar</stp>
        <tr r="AJ95" s="2"/>
      </tp>
      <tp t="s">
        <v/>
        <stp/>
        <stp>StudyData</stp>
        <stp>Close(TYA) when (LocalMonth(TYA)=10 And LocalDay(TYA)=16 And LocalHour(TYA)=13 And LocalMinute(TYA)=10)</stp>
        <stp>Bar</stp>
        <stp/>
        <stp>Close</stp>
        <stp>A5C</stp>
        <stp>0</stp>
        <stp>all</stp>
        <stp/>
        <stp/>
        <stp>True</stp>
        <stp/>
        <stp>EndOfBar</stp>
        <tr r="AJ75" s="2"/>
      </tp>
      <tp>
        <v>125190</v>
        <stp/>
        <stp>StudyData</stp>
        <stp>Close(TYA) when (LocalMonth(TYA)=10 And LocalDay(TYA)=16 And LocalHour(TYA)=12 And LocalMinute(TYA)=10)</stp>
        <stp>Bar</stp>
        <stp/>
        <stp>Close</stp>
        <stp>A5C</stp>
        <stp>0</stp>
        <stp>all</stp>
        <stp/>
        <stp/>
        <stp>True</stp>
        <stp/>
        <stp>EndOfBar</stp>
        <tr r="AJ63" s="2"/>
      </tp>
      <tp>
        <v>125195</v>
        <stp/>
        <stp>StudyData</stp>
        <stp>Close(TYA) when (LocalMonth(TYA)=10 And LocalDay(TYA)=16 And LocalHour(TYA)=11 And LocalMinute(TYA)=10)</stp>
        <stp>Bar</stp>
        <stp/>
        <stp>Close</stp>
        <stp>A5C</stp>
        <stp>0</stp>
        <stp>all</stp>
        <stp/>
        <stp/>
        <stp>True</stp>
        <stp/>
        <stp>EndOfBar</stp>
        <tr r="AJ51" s="2"/>
      </tp>
      <tp t="s">
        <v/>
        <stp/>
        <stp>StudyData</stp>
        <stp>Close(TYA) when (LocalMonth(TYA)=10 And LocalDay(TYA)=16 And LocalHour(TYA)=14 And LocalMinute(TYA)=15)</stp>
        <stp>Bar</stp>
        <stp/>
        <stp>Close</stp>
        <stp>A5C</stp>
        <stp>0</stp>
        <stp>all</stp>
        <stp/>
        <stp/>
        <stp>True</stp>
        <stp/>
        <stp>EndOfBar</stp>
        <tr r="AJ88" s="2"/>
      </tp>
      <tp>
        <v>125180</v>
        <stp/>
        <stp>StudyData</stp>
        <stp>Close(TYA) when (LocalMonth(TYA)=10 And LocalDay(TYA)=16 And LocalHour(TYA)=10 And LocalMinute(TYA)=10)</stp>
        <stp>Bar</stp>
        <stp/>
        <stp>Close</stp>
        <stp>A5C</stp>
        <stp>0</stp>
        <stp>all</stp>
        <stp/>
        <stp/>
        <stp>True</stp>
        <stp/>
        <stp>EndOfBar</stp>
        <tr r="AJ39" s="2"/>
      </tp>
      <tp>
        <v>125180</v>
        <stp/>
        <stp>StudyData</stp>
        <stp>Close(TYA) when (LocalMonth(TYA)=10 And LocalDay(TYA)=16 And LocalHour(TYA)=12 And LocalMinute(TYA)=15)</stp>
        <stp>Bar</stp>
        <stp/>
        <stp>Close</stp>
        <stp>A5C</stp>
        <stp>0</stp>
        <stp>all</stp>
        <stp/>
        <stp/>
        <stp>True</stp>
        <stp/>
        <stp>EndOfBar</stp>
        <tr r="AJ64" s="2"/>
      </tp>
      <tp t="s">
        <v/>
        <stp/>
        <stp>StudyData</stp>
        <stp>Close(TYA) when (LocalMonth(TYA)=10 And LocalDay(TYA)=16 And LocalHour(TYA)=13 And LocalMinute(TYA)=15)</stp>
        <stp>Bar</stp>
        <stp/>
        <stp>Close</stp>
        <stp>A5C</stp>
        <stp>0</stp>
        <stp>all</stp>
        <stp/>
        <stp/>
        <stp>True</stp>
        <stp/>
        <stp>EndOfBar</stp>
        <tr r="AJ76" s="2"/>
      </tp>
      <tp>
        <v>125170</v>
        <stp/>
        <stp>StudyData</stp>
        <stp>Close(TYA) when (LocalMonth(TYA)=10 And LocalDay(TYA)=16 And LocalHour(TYA)=10 And LocalMinute(TYA)=15)</stp>
        <stp>Bar</stp>
        <stp/>
        <stp>Close</stp>
        <stp>A5C</stp>
        <stp>0</stp>
        <stp>all</stp>
        <stp/>
        <stp/>
        <stp>True</stp>
        <stp/>
        <stp>EndOfBar</stp>
        <tr r="AJ40" s="2"/>
      </tp>
      <tp t="s">
        <v/>
        <stp/>
        <stp>StudyData</stp>
        <stp>Close(TYA) when (LocalMonth(TYA)=10 And LocalDay(TYA)=16 And LocalHour(TYA)=15 And LocalMinute(TYA)=10)</stp>
        <stp>Bar</stp>
        <stp/>
        <stp>Close</stp>
        <stp>A5C</stp>
        <stp>0</stp>
        <stp>all</stp>
        <stp/>
        <stp/>
        <stp>True</stp>
        <stp/>
        <stp>EndOfBar</stp>
        <tr r="AJ99" s="2"/>
      </tp>
      <tp>
        <v>125190</v>
        <stp/>
        <stp>StudyData</stp>
        <stp>Close(TYA) when (LocalMonth(TYA)=10 And LocalDay(TYA)=16 And LocalHour(TYA)=11 And LocalMinute(TYA)=15)</stp>
        <stp>Bar</stp>
        <stp/>
        <stp>Close</stp>
        <stp>A5C</stp>
        <stp>0</stp>
        <stp>all</stp>
        <stp/>
        <stp/>
        <stp>True</stp>
        <stp/>
        <stp>EndOfBar</stp>
        <tr r="AJ52" s="2"/>
      </tp>
      <tp t="s">
        <v/>
        <stp/>
        <stp>StudyData</stp>
        <stp>Close(TYA) when (LocalMonth(TYA)=10 And LocalDay(TYA)=16 And LocalHour(TYA)=14 And LocalMinute(TYA)=10)</stp>
        <stp>Bar</stp>
        <stp/>
        <stp>Close</stp>
        <stp>A5C</stp>
        <stp>0</stp>
        <stp>all</stp>
        <stp/>
        <stp/>
        <stp>True</stp>
        <stp/>
        <stp>EndOfBar</stp>
        <tr r="AJ87" s="2"/>
      </tp>
      <tp t="s">
        <v/>
        <stp/>
        <stp>StudyData</stp>
        <stp>Close(TYA) when (LocalMonth(TYA)=10 And LocalDay(TYA)=16 And LocalHour(TYA)=13 And LocalMinute(TYA)=20)</stp>
        <stp>Bar</stp>
        <stp/>
        <stp>Close</stp>
        <stp>A5C</stp>
        <stp>0</stp>
        <stp>all</stp>
        <stp/>
        <stp/>
        <stp>True</stp>
        <stp/>
        <stp>EndOfBar</stp>
        <tr r="AJ77" s="2"/>
      </tp>
      <tp>
        <v>125175</v>
        <stp/>
        <stp>StudyData</stp>
        <stp>Close(TYA) when (LocalMonth(TYA)=10 And LocalDay(TYA)=16 And LocalHour(TYA)=12 And LocalMinute(TYA)=20)</stp>
        <stp>Bar</stp>
        <stp/>
        <stp>Close</stp>
        <stp>A5C</stp>
        <stp>0</stp>
        <stp>all</stp>
        <stp/>
        <stp/>
        <stp>True</stp>
        <stp/>
        <stp>EndOfBar</stp>
        <tr r="AJ65" s="2"/>
      </tp>
      <tp>
        <v>125195</v>
        <stp/>
        <stp>StudyData</stp>
        <stp>Close(TYA) when (LocalMonth(TYA)=10 And LocalDay(TYA)=16 And LocalHour(TYA)=11 And LocalMinute(TYA)=20)</stp>
        <stp>Bar</stp>
        <stp/>
        <stp>Close</stp>
        <stp>A5C</stp>
        <stp>0</stp>
        <stp>all</stp>
        <stp/>
        <stp/>
        <stp>True</stp>
        <stp/>
        <stp>EndOfBar</stp>
        <tr r="AJ53" s="2"/>
      </tp>
      <tp t="s">
        <v/>
        <stp/>
        <stp>StudyData</stp>
        <stp>Close(TYA) when (LocalMonth(TYA)=10 And LocalDay(TYA)=16 And LocalHour(TYA)=14 And LocalMinute(TYA)=25)</stp>
        <stp>Bar</stp>
        <stp/>
        <stp>Close</stp>
        <stp>A5C</stp>
        <stp>0</stp>
        <stp>all</stp>
        <stp/>
        <stp/>
        <stp>True</stp>
        <stp/>
        <stp>EndOfBar</stp>
        <tr r="AJ90" s="2"/>
      </tp>
      <tp>
        <v>125180</v>
        <stp/>
        <stp>StudyData</stp>
        <stp>Close(TYA) when (LocalMonth(TYA)=10 And LocalDay(TYA)=16 And LocalHour(TYA)=10 And LocalMinute(TYA)=20)</stp>
        <stp>Bar</stp>
        <stp/>
        <stp>Close</stp>
        <stp>A5C</stp>
        <stp>0</stp>
        <stp>all</stp>
        <stp/>
        <stp/>
        <stp>True</stp>
        <stp/>
        <stp>EndOfBar</stp>
        <tr r="AJ41" s="2"/>
      </tp>
      <tp>
        <v>125175</v>
        <stp/>
        <stp>StudyData</stp>
        <stp>Close(TYA) when (LocalMonth(TYA)=10 And LocalDay(TYA)=16 And LocalHour(TYA)=12 And LocalMinute(TYA)=25)</stp>
        <stp>Bar</stp>
        <stp/>
        <stp>Close</stp>
        <stp>A5C</stp>
        <stp>0</stp>
        <stp>all</stp>
        <stp/>
        <stp/>
        <stp>True</stp>
        <stp/>
        <stp>EndOfBar</stp>
        <tr r="AJ66" s="2"/>
      </tp>
      <tp t="s">
        <v/>
        <stp/>
        <stp>StudyData</stp>
        <stp>Close(TYA) when (LocalMonth(TYA)=10 And LocalDay(TYA)=16 And LocalHour(TYA)=13 And LocalMinute(TYA)=25)</stp>
        <stp>Bar</stp>
        <stp/>
        <stp>Close</stp>
        <stp>A5C</stp>
        <stp>0</stp>
        <stp>all</stp>
        <stp/>
        <stp/>
        <stp>True</stp>
        <stp/>
        <stp>EndOfBar</stp>
        <tr r="AJ78" s="2"/>
      </tp>
      <tp>
        <v>125195</v>
        <stp/>
        <stp>StudyData</stp>
        <stp>Close(TYA) when (LocalMonth(TYA)=10 And LocalDay(TYA)=16 And LocalHour(TYA)=10 And LocalMinute(TYA)=25)</stp>
        <stp>Bar</stp>
        <stp/>
        <stp>Close</stp>
        <stp>A5C</stp>
        <stp>0</stp>
        <stp>all</stp>
        <stp/>
        <stp/>
        <stp>True</stp>
        <stp/>
        <stp>EndOfBar</stp>
        <tr r="AJ42" s="2"/>
      </tp>
      <tp>
        <v>125190</v>
        <stp/>
        <stp>StudyData</stp>
        <stp>Close(TYA) when (LocalMonth(TYA)=10 And LocalDay(TYA)=16 And LocalHour(TYA)=11 And LocalMinute(TYA)=25)</stp>
        <stp>Bar</stp>
        <stp/>
        <stp>Close</stp>
        <stp>A5C</stp>
        <stp>0</stp>
        <stp>all</stp>
        <stp/>
        <stp/>
        <stp>True</stp>
        <stp/>
        <stp>EndOfBar</stp>
        <tr r="AJ54" s="2"/>
      </tp>
      <tp t="s">
        <v/>
        <stp/>
        <stp>StudyData</stp>
        <stp>Close(TYA) when (LocalMonth(TYA)=10 And LocalDay(TYA)=16 And LocalHour(TYA)=14 And LocalMinute(TYA)=20)</stp>
        <stp>Bar</stp>
        <stp/>
        <stp>Close</stp>
        <stp>A5C</stp>
        <stp>0</stp>
        <stp>all</stp>
        <stp/>
        <stp/>
        <stp>True</stp>
        <stp/>
        <stp>EndOfBar</stp>
        <tr r="AJ89" s="2"/>
      </tp>
      <tp t="s">
        <v/>
        <stp/>
        <stp>StudyData</stp>
        <stp>Close(TYA) when (LocalMonth(TYA)=10 And LocalDay(TYA)=16 And LocalHour(TYA)=13 And LocalMinute(TYA)=30)</stp>
        <stp>Bar</stp>
        <stp/>
        <stp>Close</stp>
        <stp>A5C</stp>
        <stp>0</stp>
        <stp>all</stp>
        <stp/>
        <stp/>
        <stp>True</stp>
        <stp/>
        <stp>EndOfBar</stp>
        <tr r="AJ79" s="2"/>
      </tp>
      <tp>
        <v>125170</v>
        <stp/>
        <stp>StudyData</stp>
        <stp>Close(TYA) when (LocalMonth(TYA)=10 And LocalDay(TYA)=16 And LocalHour(TYA)=12 And LocalMinute(TYA)=30)</stp>
        <stp>Bar</stp>
        <stp/>
        <stp>Close</stp>
        <stp>A5C</stp>
        <stp>0</stp>
        <stp>all</stp>
        <stp/>
        <stp/>
        <stp>True</stp>
        <stp/>
        <stp>EndOfBar</stp>
        <tr r="AJ67" s="2"/>
      </tp>
      <tp>
        <v>125195</v>
        <stp/>
        <stp>StudyData</stp>
        <stp>Close(TYA) when (LocalMonth(TYA)=10 And LocalDay(TYA)=16 And LocalHour(TYA)=11 And LocalMinute(TYA)=30)</stp>
        <stp>Bar</stp>
        <stp/>
        <stp>Close</stp>
        <stp>A5C</stp>
        <stp>0</stp>
        <stp>all</stp>
        <stp/>
        <stp/>
        <stp>True</stp>
        <stp/>
        <stp>EndOfBar</stp>
        <tr r="AJ55" s="2"/>
      </tp>
      <tp t="s">
        <v/>
        <stp/>
        <stp>StudyData</stp>
        <stp>Close(TYA) when (LocalMonth(TYA)=10 And LocalDay(TYA)=16 And LocalHour(TYA)=14 And LocalMinute(TYA)=35)</stp>
        <stp>Bar</stp>
        <stp/>
        <stp>Close</stp>
        <stp>A5C</stp>
        <stp>0</stp>
        <stp>all</stp>
        <stp/>
        <stp/>
        <stp>True</stp>
        <stp/>
        <stp>EndOfBar</stp>
        <tr r="AJ92" s="2"/>
      </tp>
      <tp>
        <v>125185</v>
        <stp/>
        <stp>StudyData</stp>
        <stp>Close(TYA) when (LocalMonth(TYA)=10 And LocalDay(TYA)=16 And LocalHour(TYA)=10 And LocalMinute(TYA)=30)</stp>
        <stp>Bar</stp>
        <stp/>
        <stp>Close</stp>
        <stp>A5C</stp>
        <stp>0</stp>
        <stp>all</stp>
        <stp/>
        <stp/>
        <stp>True</stp>
        <stp/>
        <stp>EndOfBar</stp>
        <tr r="AJ43" s="2"/>
      </tp>
      <tp>
        <v>125170</v>
        <stp/>
        <stp>StudyData</stp>
        <stp>Close(TYA) when (LocalMonth(TYA)=10 And LocalDay(TYA)=16 And LocalHour(TYA)=12 And LocalMinute(TYA)=35)</stp>
        <stp>Bar</stp>
        <stp/>
        <stp>Close</stp>
        <stp>A5C</stp>
        <stp>0</stp>
        <stp>all</stp>
        <stp/>
        <stp/>
        <stp>True</stp>
        <stp/>
        <stp>EndOfBar</stp>
        <tr r="AJ68" s="2"/>
      </tp>
      <tp t="s">
        <v/>
        <stp/>
        <stp>StudyData</stp>
        <stp>Close(TYA) when (LocalMonth(TYA)=10 And LocalDay(TYA)=16 And LocalHour(TYA)=13 And LocalMinute(TYA)=35)</stp>
        <stp>Bar</stp>
        <stp/>
        <stp>Close</stp>
        <stp>A5C</stp>
        <stp>0</stp>
        <stp>all</stp>
        <stp/>
        <stp/>
        <stp>True</stp>
        <stp/>
        <stp>EndOfBar</stp>
        <tr r="AJ80" s="2"/>
      </tp>
      <tp>
        <v>125185</v>
        <stp/>
        <stp>StudyData</stp>
        <stp>Close(TYA) when (LocalMonth(TYA)=10 And LocalDay(TYA)=16 And LocalHour(TYA)=10 And LocalMinute(TYA)=35)</stp>
        <stp>Bar</stp>
        <stp/>
        <stp>Close</stp>
        <stp>A5C</stp>
        <stp>0</stp>
        <stp>all</stp>
        <stp/>
        <stp/>
        <stp>True</stp>
        <stp/>
        <stp>EndOfBar</stp>
        <tr r="AJ44" s="2"/>
      </tp>
      <tp>
        <v>125195</v>
        <stp/>
        <stp>StudyData</stp>
        <stp>Close(TYA) when (LocalMonth(TYA)=10 And LocalDay(TYA)=16 And LocalHour(TYA)=11 And LocalMinute(TYA)=35)</stp>
        <stp>Bar</stp>
        <stp/>
        <stp>Close</stp>
        <stp>A5C</stp>
        <stp>0</stp>
        <stp>all</stp>
        <stp/>
        <stp/>
        <stp>True</stp>
        <stp/>
        <stp>EndOfBar</stp>
        <tr r="AJ56" s="2"/>
      </tp>
      <tp t="s">
        <v/>
        <stp/>
        <stp>StudyData</stp>
        <stp>Close(TYA) when (LocalMonth(TYA)=10 And LocalDay(TYA)=16 And LocalHour(TYA)=14 And LocalMinute(TYA)=30)</stp>
        <stp>Bar</stp>
        <stp/>
        <stp>Close</stp>
        <stp>A5C</stp>
        <stp>0</stp>
        <stp>all</stp>
        <stp/>
        <stp/>
        <stp>True</stp>
        <stp/>
        <stp>EndOfBar</stp>
        <tr r="AJ91" s="2"/>
      </tp>
      <tp>
        <v>22855</v>
        <stp/>
        <stp>StudyData</stp>
        <stp>Close(YM) when (LocalMonth(YM)=10 And LocalDay(YM)=16 And LocalHour(YM)=8 And LocalMinute(YM)=15)</stp>
        <stp>Bar</stp>
        <stp/>
        <stp>Close</stp>
        <stp>A5C</stp>
        <stp>0</stp>
        <stp>all</stp>
        <stp/>
        <stp/>
        <stp>True</stp>
        <stp/>
        <stp>EndOfBar</stp>
        <tr r="R16" s="2"/>
      </tp>
      <tp>
        <v>22853</v>
        <stp/>
        <stp>StudyData</stp>
        <stp>Close(YM) when (LocalMonth(YM)=10 And LocalDay(YM)=16 And LocalHour(YM)=8 And LocalMinute(YM)=10)</stp>
        <stp>Bar</stp>
        <stp/>
        <stp>Close</stp>
        <stp>A5C</stp>
        <stp>0</stp>
        <stp>all</stp>
        <stp/>
        <stp/>
        <stp>True</stp>
        <stp/>
        <stp>EndOfBar</stp>
        <tr r="R15" s="2"/>
      </tp>
      <tp>
        <v>22852</v>
        <stp/>
        <stp>StudyData</stp>
        <stp>Close(YM) when (LocalMonth(YM)=10 And LocalDay(YM)=16 And LocalHour(YM)=8 And LocalMinute(YM)=25)</stp>
        <stp>Bar</stp>
        <stp/>
        <stp>Close</stp>
        <stp>A5C</stp>
        <stp>0</stp>
        <stp>all</stp>
        <stp/>
        <stp/>
        <stp>True</stp>
        <stp/>
        <stp>EndOfBar</stp>
        <tr r="R18" s="2"/>
      </tp>
      <tp>
        <v>22857</v>
        <stp/>
        <stp>StudyData</stp>
        <stp>Close(YM) when (LocalMonth(YM)=10 And LocalDay(YM)=16 And LocalHour(YM)=8 And LocalMinute(YM)=20)</stp>
        <stp>Bar</stp>
        <stp/>
        <stp>Close</stp>
        <stp>A5C</stp>
        <stp>0</stp>
        <stp>all</stp>
        <stp/>
        <stp/>
        <stp>True</stp>
        <stp/>
        <stp>EndOfBar</stp>
        <tr r="R17" s="2"/>
      </tp>
      <tp>
        <v>22867</v>
        <stp/>
        <stp>StudyData</stp>
        <stp>Close(YM) when (LocalMonth(YM)=10 And LocalDay(YM)=16 And LocalHour(YM)=8 And LocalMinute(YM)=35)</stp>
        <stp>Bar</stp>
        <stp/>
        <stp>Close</stp>
        <stp>A5C</stp>
        <stp>0</stp>
        <stp>all</stp>
        <stp/>
        <stp/>
        <stp>True</stp>
        <stp/>
        <stp>EndOfBar</stp>
        <tr r="R20" s="2"/>
      </tp>
      <tp>
        <v>22872</v>
        <stp/>
        <stp>StudyData</stp>
        <stp>Close(YM) when (LocalMonth(YM)=10 And LocalDay(YM)=16 And LocalHour(YM)=8 And LocalMinute(YM)=30)</stp>
        <stp>Bar</stp>
        <stp/>
        <stp>Close</stp>
        <stp>A5C</stp>
        <stp>0</stp>
        <stp>all</stp>
        <stp/>
        <stp/>
        <stp>True</stp>
        <stp/>
        <stp>EndOfBar</stp>
        <tr r="R19" s="2"/>
      </tp>
      <tp>
        <v>22884</v>
        <stp/>
        <stp>StudyData</stp>
        <stp>Close(YM) when (LocalMonth(YM)=10 And LocalDay(YM)=16 And LocalHour(YM)=8 And LocalMinute(YM)=45)</stp>
        <stp>Bar</stp>
        <stp/>
        <stp>Close</stp>
        <stp>A5C</stp>
        <stp>0</stp>
        <stp>all</stp>
        <stp/>
        <stp/>
        <stp>True</stp>
        <stp/>
        <stp>EndOfBar</stp>
        <tr r="R22" s="2"/>
      </tp>
      <tp>
        <v>22884</v>
        <stp/>
        <stp>StudyData</stp>
        <stp>Close(YM) when (LocalMonth(YM)=10 And LocalDay(YM)=16 And LocalHour(YM)=8 And LocalMinute(YM)=40)</stp>
        <stp>Bar</stp>
        <stp/>
        <stp>Close</stp>
        <stp>A5C</stp>
        <stp>0</stp>
        <stp>all</stp>
        <stp/>
        <stp/>
        <stp>True</stp>
        <stp/>
        <stp>EndOfBar</stp>
        <tr r="R21" s="2"/>
      </tp>
      <tp>
        <v>22884</v>
        <stp/>
        <stp>StudyData</stp>
        <stp>Close(YM) when (LocalMonth(YM)=10 And LocalDay(YM)=16 And LocalHour(YM)=8 And LocalMinute(YM)=55)</stp>
        <stp>Bar</stp>
        <stp/>
        <stp>Close</stp>
        <stp>A5C</stp>
        <stp>0</stp>
        <stp>all</stp>
        <stp/>
        <stp/>
        <stp>True</stp>
        <stp/>
        <stp>EndOfBar</stp>
        <tr r="R24" s="2"/>
      </tp>
      <tp>
        <v>22883</v>
        <stp/>
        <stp>StudyData</stp>
        <stp>Close(YM) when (LocalMonth(YM)=10 And LocalDay(YM)=16 And LocalHour(YM)=8 And LocalMinute(YM)=50)</stp>
        <stp>Bar</stp>
        <stp/>
        <stp>Close</stp>
        <stp>A5C</stp>
        <stp>0</stp>
        <stp>all</stp>
        <stp/>
        <stp/>
        <stp>True</stp>
        <stp/>
        <stp>EndOfBar</stp>
        <tr r="R23" s="2"/>
      </tp>
    </main>
    <main first="cqg.rtd">
      <tp>
        <v>22850</v>
        <stp/>
        <stp>StudyData</stp>
        <stp>Close(YM) when (LocalMonth(YM)=10 And LocalDay(YM)=16 And LocalHour(YM)=9 And LocalMinute(YM)=15)</stp>
        <stp>Bar</stp>
        <stp/>
        <stp>Close</stp>
        <stp>A5C</stp>
        <stp>0</stp>
        <stp>all</stp>
        <stp/>
        <stp/>
        <stp>True</stp>
        <stp/>
        <stp>EndOfBar</stp>
        <tr r="R28" s="2"/>
      </tp>
      <tp>
        <v>22866</v>
        <stp/>
        <stp>StudyData</stp>
        <stp>Close(YM) when (LocalMonth(YM)=10 And LocalDay(YM)=16 And LocalHour(YM)=9 And LocalMinute(YM)=10)</stp>
        <stp>Bar</stp>
        <stp/>
        <stp>Close</stp>
        <stp>A5C</stp>
        <stp>0</stp>
        <stp>all</stp>
        <stp/>
        <stp/>
        <stp>True</stp>
        <stp/>
        <stp>EndOfBar</stp>
        <tr r="R27" s="2"/>
      </tp>
      <tp>
        <v>22850</v>
        <stp/>
        <stp>StudyData</stp>
        <stp>Close(YM) when (LocalMonth(YM)=10 And LocalDay(YM)=16 And LocalHour(YM)=9 And LocalMinute(YM)=25)</stp>
        <stp>Bar</stp>
        <stp/>
        <stp>Close</stp>
        <stp>A5C</stp>
        <stp>0</stp>
        <stp>all</stp>
        <stp/>
        <stp/>
        <stp>True</stp>
        <stp/>
        <stp>EndOfBar</stp>
        <tr r="R30" s="2"/>
      </tp>
      <tp>
        <v>22846</v>
        <stp/>
        <stp>StudyData</stp>
        <stp>Close(YM) when (LocalMonth(YM)=10 And LocalDay(YM)=16 And LocalHour(YM)=9 And LocalMinute(YM)=20)</stp>
        <stp>Bar</stp>
        <stp/>
        <stp>Close</stp>
        <stp>A5C</stp>
        <stp>0</stp>
        <stp>all</stp>
        <stp/>
        <stp/>
        <stp>True</stp>
        <stp/>
        <stp>EndOfBar</stp>
        <tr r="R29" s="2"/>
      </tp>
      <tp>
        <v>22843</v>
        <stp/>
        <stp>StudyData</stp>
        <stp>Close(YM) when (LocalMonth(YM)=10 And LocalDay(YM)=16 And LocalHour(YM)=9 And LocalMinute(YM)=35)</stp>
        <stp>Bar</stp>
        <stp/>
        <stp>Close</stp>
        <stp>A5C</stp>
        <stp>0</stp>
        <stp>all</stp>
        <stp/>
        <stp/>
        <stp>True</stp>
        <stp/>
        <stp>EndOfBar</stp>
        <tr r="R32" s="2"/>
      </tp>
      <tp>
        <v>22852</v>
        <stp/>
        <stp>StudyData</stp>
        <stp>Close(YM) when (LocalMonth(YM)=10 And LocalDay(YM)=16 And LocalHour(YM)=9 And LocalMinute(YM)=30)</stp>
        <stp>Bar</stp>
        <stp/>
        <stp>Close</stp>
        <stp>A5C</stp>
        <stp>0</stp>
        <stp>all</stp>
        <stp/>
        <stp/>
        <stp>True</stp>
        <stp/>
        <stp>EndOfBar</stp>
        <tr r="R31" s="2"/>
      </tp>
      <tp>
        <v>22850</v>
        <stp/>
        <stp>StudyData</stp>
        <stp>Close(YM) when (LocalMonth(YM)=10 And LocalDay(YM)=16 And LocalHour(YM)=9 And LocalMinute(YM)=45)</stp>
        <stp>Bar</stp>
        <stp/>
        <stp>Close</stp>
        <stp>A5C</stp>
        <stp>0</stp>
        <stp>all</stp>
        <stp/>
        <stp/>
        <stp>True</stp>
        <stp/>
        <stp>EndOfBar</stp>
        <tr r="R34" s="2"/>
      </tp>
      <tp>
        <v>22843</v>
        <stp/>
        <stp>StudyData</stp>
        <stp>Close(YM) when (LocalMonth(YM)=10 And LocalDay(YM)=16 And LocalHour(YM)=9 And LocalMinute(YM)=40)</stp>
        <stp>Bar</stp>
        <stp/>
        <stp>Close</stp>
        <stp>A5C</stp>
        <stp>0</stp>
        <stp>all</stp>
        <stp/>
        <stp/>
        <stp>True</stp>
        <stp/>
        <stp>EndOfBar</stp>
        <tr r="R33" s="2"/>
      </tp>
      <tp>
        <v>22845</v>
        <stp/>
        <stp>StudyData</stp>
        <stp>Close(YM) when (LocalMonth(YM)=10 And LocalDay(YM)=16 And LocalHour(YM)=9 And LocalMinute(YM)=55)</stp>
        <stp>Bar</stp>
        <stp/>
        <stp>Close</stp>
        <stp>A5C</stp>
        <stp>0</stp>
        <stp>all</stp>
        <stp/>
        <stp/>
        <stp>True</stp>
        <stp/>
        <stp>EndOfBar</stp>
        <tr r="R36" s="2"/>
      </tp>
      <tp>
        <v>22849</v>
        <stp/>
        <stp>StudyData</stp>
        <stp>Close(YM) when (LocalMonth(YM)=10 And LocalDay(YM)=16 And LocalHour(YM)=9 And LocalMinute(YM)=50)</stp>
        <stp>Bar</stp>
        <stp/>
        <stp>Close</stp>
        <stp>A5C</stp>
        <stp>0</stp>
        <stp>all</stp>
        <stp/>
        <stp/>
        <stp>True</stp>
        <stp/>
        <stp>EndOfBar</stp>
        <tr r="R35" s="2"/>
      </tp>
      <tp>
        <v>52.06</v>
        <stp/>
        <stp>StudyData</stp>
        <stp>Close(CLE) when (LocalMonth(CLE)=10 And LocalDay(CLE)=16 And LocalHour(CLE)=8 And LocalMinute(CLE)=40)</stp>
        <stp>Bar</stp>
        <stp/>
        <stp>Close</stp>
        <stp>A5C</stp>
        <stp>0</stp>
        <stp>all</stp>
        <stp/>
        <stp/>
        <stp>True</stp>
        <stp/>
        <stp>EndOfBar</stp>
        <tr r="AA21" s="2"/>
      </tp>
      <tp>
        <v>52</v>
        <stp/>
        <stp>StudyData</stp>
        <stp>Close(CLE) when (LocalMonth(CLE)=10 And LocalDay(CLE)=16 And LocalHour(CLE)=9 And LocalMinute(CLE)=40)</stp>
        <stp>Bar</stp>
        <stp/>
        <stp>Close</stp>
        <stp>A5C</stp>
        <stp>0</stp>
        <stp>all</stp>
        <stp/>
        <stp/>
        <stp>True</stp>
        <stp/>
        <stp>EndOfBar</stp>
        <tr r="AA33" s="2"/>
      </tp>
      <tp>
        <v>51.97</v>
        <stp/>
        <stp>StudyData</stp>
        <stp>Close(CLE) when (LocalMonth(CLE)=10 And LocalDay(CLE)=16 And LocalHour(CLE)=9 And LocalMinute(CLE)=45)</stp>
        <stp>Bar</stp>
        <stp/>
        <stp>Close</stp>
        <stp>A5C</stp>
        <stp>0</stp>
        <stp>all</stp>
        <stp/>
        <stp/>
        <stp>True</stp>
        <stp/>
        <stp>EndOfBar</stp>
        <tr r="AA34" s="2"/>
      </tp>
      <tp>
        <v>52.04</v>
        <stp/>
        <stp>StudyData</stp>
        <stp>Close(CLE) when (LocalMonth(CLE)=10 And LocalDay(CLE)=16 And LocalHour(CLE)=8 And LocalMinute(CLE)=45)</stp>
        <stp>Bar</stp>
        <stp/>
        <stp>Close</stp>
        <stp>A5C</stp>
        <stp>0</stp>
        <stp>all</stp>
        <stp/>
        <stp/>
        <stp>True</stp>
        <stp/>
        <stp>EndOfBar</stp>
        <tr r="AA22" s="2"/>
      </tp>
      <tp>
        <v>52.28</v>
        <stp/>
        <stp>StudyData</stp>
        <stp>Close(CLE) when (LocalMonth(CLE)=10 And LocalDay(CLE)=16 And LocalHour(CLE)=7 And LocalMinute(CLE)=45)</stp>
        <stp>Bar</stp>
        <stp/>
        <stp>Close</stp>
        <stp>A5C</stp>
        <stp>0</stp>
        <stp>all</stp>
        <stp/>
        <stp/>
        <stp>True</stp>
        <stp/>
        <stp>EndOfBar</stp>
        <tr r="AA10" s="2"/>
      </tp>
      <tp>
        <v>52.27</v>
        <stp/>
        <stp>StudyData</stp>
        <stp>Close(CLE) when (LocalMonth(CLE)=10 And LocalDay(CLE)=16 And LocalHour(CLE)=7 And LocalMinute(CLE)=40)</stp>
        <stp>Bar</stp>
        <stp/>
        <stp>Close</stp>
        <stp>A5C</stp>
        <stp>0</stp>
        <stp>all</stp>
        <stp/>
        <stp/>
        <stp>True</stp>
        <stp/>
        <stp>EndOfBar</stp>
        <tr r="AA9" s="2"/>
      </tp>
      <tp>
        <v>52.01</v>
        <stp/>
        <stp>StudyData</stp>
        <stp>Close(CLE) when (LocalMonth(CLE)=10 And LocalDay(CLE)=16 And LocalHour(CLE)=8 And LocalMinute(CLE)=50)</stp>
        <stp>Bar</stp>
        <stp/>
        <stp>Close</stp>
        <stp>A5C</stp>
        <stp>0</stp>
        <stp>all</stp>
        <stp/>
        <stp/>
        <stp>True</stp>
        <stp/>
        <stp>EndOfBar</stp>
        <tr r="AA23" s="2"/>
      </tp>
      <tp>
        <v>51.93</v>
        <stp/>
        <stp>StudyData</stp>
        <stp>Close(CLE) when (LocalMonth(CLE)=10 And LocalDay(CLE)=16 And LocalHour(CLE)=9 And LocalMinute(CLE)=50)</stp>
        <stp>Bar</stp>
        <stp/>
        <stp>Close</stp>
        <stp>A5C</stp>
        <stp>0</stp>
        <stp>all</stp>
        <stp/>
        <stp/>
        <stp>True</stp>
        <stp/>
        <stp>EndOfBar</stp>
        <tr r="AA35" s="2"/>
      </tp>
      <tp>
        <v>51.81</v>
        <stp/>
        <stp>StudyData</stp>
        <stp>Close(CLE) when (LocalMonth(CLE)=10 And LocalDay(CLE)=16 And LocalHour(CLE)=9 And LocalMinute(CLE)=55)</stp>
        <stp>Bar</stp>
        <stp/>
        <stp>Close</stp>
        <stp>A5C</stp>
        <stp>0</stp>
        <stp>all</stp>
        <stp/>
        <stp/>
        <stp>True</stp>
        <stp/>
        <stp>EndOfBar</stp>
        <tr r="AA36" s="2"/>
      </tp>
      <tp>
        <v>51.98</v>
        <stp/>
        <stp>StudyData</stp>
        <stp>Close(CLE) when (LocalMonth(CLE)=10 And LocalDay(CLE)=16 And LocalHour(CLE)=8 And LocalMinute(CLE)=55)</stp>
        <stp>Bar</stp>
        <stp/>
        <stp>Close</stp>
        <stp>A5C</stp>
        <stp>0</stp>
        <stp>all</stp>
        <stp/>
        <stp/>
        <stp>True</stp>
        <stp/>
        <stp>EndOfBar</stp>
        <tr r="AA24" s="2"/>
      </tp>
      <tp>
        <v>52.32</v>
        <stp/>
        <stp>StudyData</stp>
        <stp>Close(CLE) when (LocalMonth(CLE)=10 And LocalDay(CLE)=16 And LocalHour(CLE)=7 And LocalMinute(CLE)=55)</stp>
        <stp>Bar</stp>
        <stp/>
        <stp>Close</stp>
        <stp>A5C</stp>
        <stp>0</stp>
        <stp>all</stp>
        <stp/>
        <stp/>
        <stp>True</stp>
        <stp/>
        <stp>EndOfBar</stp>
        <tr r="AA12" s="2"/>
      </tp>
      <tp>
        <v>52.33</v>
        <stp/>
        <stp>StudyData</stp>
        <stp>Close(CLE) when (LocalMonth(CLE)=10 And LocalDay(CLE)=16 And LocalHour(CLE)=7 And LocalMinute(CLE)=50)</stp>
        <stp>Bar</stp>
        <stp/>
        <stp>Close</stp>
        <stp>A5C</stp>
        <stp>0</stp>
        <stp>all</stp>
        <stp/>
        <stp/>
        <stp>True</stp>
        <stp/>
        <stp>EndOfBar</stp>
        <tr r="AA11" s="2"/>
      </tp>
      <tp>
        <v>52.18</v>
        <stp/>
        <stp>StudyData</stp>
        <stp>Close(CLE) when (LocalMonth(CLE)=10 And LocalDay(CLE)=16 And LocalHour(CLE)=8 And LocalMinute(CLE)=10)</stp>
        <stp>Bar</stp>
        <stp/>
        <stp>Close</stp>
        <stp>A5C</stp>
        <stp>0</stp>
        <stp>all</stp>
        <stp/>
        <stp/>
        <stp>True</stp>
        <stp/>
        <stp>EndOfBar</stp>
        <tr r="AA15" s="2"/>
      </tp>
      <tp>
        <v>52.07</v>
        <stp/>
        <stp>StudyData</stp>
        <stp>Close(CLE) when (LocalMonth(CLE)=10 And LocalDay(CLE)=16 And LocalHour(CLE)=9 And LocalMinute(CLE)=10)</stp>
        <stp>Bar</stp>
        <stp/>
        <stp>Close</stp>
        <stp>A5C</stp>
        <stp>0</stp>
        <stp>all</stp>
        <stp/>
        <stp/>
        <stp>True</stp>
        <stp/>
        <stp>EndOfBar</stp>
        <tr r="AA27" s="2"/>
      </tp>
      <tp>
        <v>51.85</v>
        <stp/>
        <stp>StudyData</stp>
        <stp>Close(CLE) when (LocalMonth(CLE)=10 And LocalDay(CLE)=16 And LocalHour(CLE)=9 And LocalMinute(CLE)=15)</stp>
        <stp>Bar</stp>
        <stp/>
        <stp>Close</stp>
        <stp>A5C</stp>
        <stp>0</stp>
        <stp>all</stp>
        <stp/>
        <stp/>
        <stp>True</stp>
        <stp/>
        <stp>EndOfBar</stp>
        <tr r="AA28" s="2"/>
      </tp>
      <tp>
        <v>52.19</v>
        <stp/>
        <stp>StudyData</stp>
        <stp>Close(CLE) when (LocalMonth(CLE)=10 And LocalDay(CLE)=16 And LocalHour(CLE)=8 And LocalMinute(CLE)=15)</stp>
        <stp>Bar</stp>
        <stp/>
        <stp>Close</stp>
        <stp>A5C</stp>
        <stp>0</stp>
        <stp>all</stp>
        <stp/>
        <stp/>
        <stp>True</stp>
        <stp/>
        <stp>EndOfBar</stp>
        <tr r="AA16" s="2"/>
      </tp>
      <tp>
        <v>52.27</v>
        <stp/>
        <stp>StudyData</stp>
        <stp>Close(CLE) when (LocalMonth(CLE)=10 And LocalDay(CLE)=16 And LocalHour(CLE)=7 And LocalMinute(CLE)=15)</stp>
        <stp>Bar</stp>
        <stp/>
        <stp>Close</stp>
        <stp>A5C</stp>
        <stp>0</stp>
        <stp>all</stp>
        <stp/>
        <stp/>
        <stp>True</stp>
        <stp/>
        <stp>EndOfBar</stp>
        <tr r="AA4" s="2"/>
      </tp>
      <tp>
        <v>52.29</v>
        <stp/>
        <stp>StudyData</stp>
        <stp>Close(CLE) when (LocalMonth(CLE)=10 And LocalDay(CLE)=16 And LocalHour(CLE)=7 And LocalMinute(CLE)=10)</stp>
        <stp>Bar</stp>
        <stp/>
        <stp>Close</stp>
        <stp>A5C</stp>
        <stp>0</stp>
        <stp>all</stp>
        <stp/>
        <stp/>
        <stp>True</stp>
        <stp/>
        <stp>EndOfBar</stp>
        <tr r="AA3" s="2"/>
      </tp>
      <tp>
        <v>52.15</v>
        <stp/>
        <stp>StudyData</stp>
        <stp>Close(CLE) when (LocalMonth(CLE)=10 And LocalDay(CLE)=16 And LocalHour(CLE)=8 And LocalMinute(CLE)=20)</stp>
        <stp>Bar</stp>
        <stp/>
        <stp>Close</stp>
        <stp>A5C</stp>
        <stp>0</stp>
        <stp>all</stp>
        <stp/>
        <stp/>
        <stp>True</stp>
        <stp/>
        <stp>EndOfBar</stp>
        <tr r="AA17" s="2"/>
      </tp>
      <tp>
        <v>51.83</v>
        <stp/>
        <stp>StudyData</stp>
        <stp>Close(CLE) when (LocalMonth(CLE)=10 And LocalDay(CLE)=16 And LocalHour(CLE)=9 And LocalMinute(CLE)=20)</stp>
        <stp>Bar</stp>
        <stp/>
        <stp>Close</stp>
        <stp>A5C</stp>
        <stp>0</stp>
        <stp>all</stp>
        <stp/>
        <stp/>
        <stp>True</stp>
        <stp/>
        <stp>EndOfBar</stp>
        <tr r="AA29" s="2"/>
      </tp>
      <tp>
        <v>51.88</v>
        <stp/>
        <stp>StudyData</stp>
        <stp>Close(CLE) when (LocalMonth(CLE)=10 And LocalDay(CLE)=16 And LocalHour(CLE)=9 And LocalMinute(CLE)=25)</stp>
        <stp>Bar</stp>
        <stp/>
        <stp>Close</stp>
        <stp>A5C</stp>
        <stp>0</stp>
        <stp>all</stp>
        <stp/>
        <stp/>
        <stp>True</stp>
        <stp/>
        <stp>EndOfBar</stp>
        <tr r="AA30" s="2"/>
      </tp>
      <tp>
        <v>52.16</v>
        <stp/>
        <stp>StudyData</stp>
        <stp>Close(CLE) when (LocalMonth(CLE)=10 And LocalDay(CLE)=16 And LocalHour(CLE)=8 And LocalMinute(CLE)=25)</stp>
        <stp>Bar</stp>
        <stp/>
        <stp>Close</stp>
        <stp>A5C</stp>
        <stp>0</stp>
        <stp>all</stp>
        <stp/>
        <stp/>
        <stp>True</stp>
        <stp/>
        <stp>EndOfBar</stp>
        <tr r="AA18" s="2"/>
      </tp>
      <tp>
        <v>52.3</v>
        <stp/>
        <stp>StudyData</stp>
        <stp>Close(CLE) when (LocalMonth(CLE)=10 And LocalDay(CLE)=16 And LocalHour(CLE)=7 And LocalMinute(CLE)=25)</stp>
        <stp>Bar</stp>
        <stp/>
        <stp>Close</stp>
        <stp>A5C</stp>
        <stp>0</stp>
        <stp>all</stp>
        <stp/>
        <stp/>
        <stp>True</stp>
        <stp/>
        <stp>EndOfBar</stp>
        <tr r="AA6" s="2"/>
      </tp>
      <tp>
        <v>52.29</v>
        <stp/>
        <stp>StudyData</stp>
        <stp>Close(CLE) when (LocalMonth(CLE)=10 And LocalDay(CLE)=16 And LocalHour(CLE)=7 And LocalMinute(CLE)=20)</stp>
        <stp>Bar</stp>
        <stp/>
        <stp>Close</stp>
        <stp>A5C</stp>
        <stp>0</stp>
        <stp>all</stp>
        <stp/>
        <stp/>
        <stp>True</stp>
        <stp/>
        <stp>EndOfBar</stp>
        <tr r="AA5" s="2"/>
      </tp>
      <tp>
        <v>52.11</v>
        <stp/>
        <stp>StudyData</stp>
        <stp>Close(CLE) when (LocalMonth(CLE)=10 And LocalDay(CLE)=16 And LocalHour(CLE)=8 And LocalMinute(CLE)=30)</stp>
        <stp>Bar</stp>
        <stp/>
        <stp>Close</stp>
        <stp>A5C</stp>
        <stp>0</stp>
        <stp>all</stp>
        <stp/>
        <stp/>
        <stp>True</stp>
        <stp/>
        <stp>EndOfBar</stp>
        <tr r="AA19" s="2"/>
      </tp>
      <tp>
        <v>51.88</v>
        <stp/>
        <stp>StudyData</stp>
        <stp>Close(CLE) when (LocalMonth(CLE)=10 And LocalDay(CLE)=16 And LocalHour(CLE)=9 And LocalMinute(CLE)=30)</stp>
        <stp>Bar</stp>
        <stp/>
        <stp>Close</stp>
        <stp>A5C</stp>
        <stp>0</stp>
        <stp>all</stp>
        <stp/>
        <stp/>
        <stp>True</stp>
        <stp/>
        <stp>EndOfBar</stp>
        <tr r="AA31" s="2"/>
      </tp>
      <tp>
        <v>52.05</v>
        <stp/>
        <stp>StudyData</stp>
        <stp>Close(CLE) when (LocalMonth(CLE)=10 And LocalDay(CLE)=16 And LocalHour(CLE)=9 And LocalMinute(CLE)=35)</stp>
        <stp>Bar</stp>
        <stp/>
        <stp>Close</stp>
        <stp>A5C</stp>
        <stp>0</stp>
        <stp>all</stp>
        <stp/>
        <stp/>
        <stp>True</stp>
        <stp/>
        <stp>EndOfBar</stp>
        <tr r="AA32" s="2"/>
      </tp>
      <tp>
        <v>52.07</v>
        <stp/>
        <stp>StudyData</stp>
        <stp>Close(CLE) when (LocalMonth(CLE)=10 And LocalDay(CLE)=16 And LocalHour(CLE)=8 And LocalMinute(CLE)=35)</stp>
        <stp>Bar</stp>
        <stp/>
        <stp>Close</stp>
        <stp>A5C</stp>
        <stp>0</stp>
        <stp>all</stp>
        <stp/>
        <stp/>
        <stp>True</stp>
        <stp/>
        <stp>EndOfBar</stp>
        <tr r="AA20" s="2"/>
      </tp>
      <tp>
        <v>52.23</v>
        <stp/>
        <stp>StudyData</stp>
        <stp>Close(CLE) when (LocalMonth(CLE)=10 And LocalDay(CLE)=16 And LocalHour(CLE)=7 And LocalMinute(CLE)=35)</stp>
        <stp>Bar</stp>
        <stp/>
        <stp>Close</stp>
        <stp>A5C</stp>
        <stp>0</stp>
        <stp>all</stp>
        <stp/>
        <stp/>
        <stp>True</stp>
        <stp/>
        <stp>EndOfBar</stp>
        <tr r="AA8" s="2"/>
      </tp>
      <tp>
        <v>52.26</v>
        <stp/>
        <stp>StudyData</stp>
        <stp>Close(CLE) when (LocalMonth(CLE)=10 And LocalDay(CLE)=16 And LocalHour(CLE)=7 And LocalMinute(CLE)=30)</stp>
        <stp>Bar</stp>
        <stp/>
        <stp>Close</stp>
        <stp>A5C</stp>
        <stp>0</stp>
        <stp>all</stp>
        <stp/>
        <stp/>
        <stp>True</stp>
        <stp/>
        <stp>EndOfBar</stp>
        <tr r="AA7" s="2"/>
      </tp>
      <tp>
        <v>46.044727270000003</v>
        <stp/>
        <stp>StudyData</stp>
        <stp>Correlation(BP6,EU6,Period:=10,InputChoice1:=Close,InputChoice2:=Close)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X12" s="1"/>
      </tp>
      <tp>
        <v>46.044727270000003</v>
        <stp/>
        <stp>StudyData</stp>
        <stp>Correlation(EU6,BP6,Period:=10,InputChoice1:=Close,InputChoice2:=Close)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Y11" s="1"/>
      </tp>
      <tp>
        <v>51.43</v>
        <stp/>
        <stp>ContractData</stp>
        <stp>CLE</stp>
        <stp>Open</stp>
        <stp/>
        <stp>T</stp>
        <tr r="AO36" s="1"/>
        <tr r="C36" s="1"/>
      </tp>
      <tp>
        <v>125.546875</v>
        <stp/>
        <stp>StudyData</stp>
        <stp>TYA</stp>
        <stp>FG</stp>
        <stp/>
        <stp>Close</stp>
        <stp>15</stp>
        <stp>-1</stp>
        <stp/>
        <stp/>
        <stp/>
        <stp/>
        <stp>T</stp>
        <tr r="I25" s="1"/>
        <tr r="I25" s="1"/>
        <tr r="AC13" s="1"/>
      </tp>
      <tp>
        <v>592</v>
        <stp/>
        <stp>ContractData</stp>
        <stp>EP</stp>
        <stp>VolumeLastAsk</stp>
        <tr r="G6" s="1"/>
      </tp>
      <tp t="s">
        <v>DAX Index, Dec 17</v>
        <stp/>
        <stp>ContractData</stp>
        <stp>DD</stp>
        <stp>LongDescription</stp>
        <tr r="I8" s="1"/>
      </tp>
      <tp t="s">
        <v>E-Mini S&amp;P 500, Dec 17</v>
        <stp/>
        <stp>ContractData</stp>
        <stp>EP</stp>
        <stp>LongDescription</stp>
        <tr r="I5" s="1"/>
        <tr r="B2" s="1"/>
      </tp>
      <tp t="s">
        <v>E-mini Dow ($5), Dec 17</v>
        <stp/>
        <stp>ContractData</stp>
        <stp>YM</stp>
        <stp>LongDescription</stp>
        <tr r="I7" s="1"/>
      </tp>
    </main>
    <main first="cqg.rtd">
      <tp>
        <v>6118.25</v>
        <stp/>
        <stp>ContractData</stp>
        <stp>ENQ</stp>
        <stp>High</stp>
        <stp/>
        <stp>T</stp>
        <tr r="AK23" s="1"/>
        <tr r="D23" s="1"/>
      </tp>
      <tp>
        <v>6073</v>
        <stp/>
        <stp>ContractData</stp>
        <stp>ENQ</stp>
        <stp>Y_Open</stp>
        <stp/>
        <stp>T</stp>
        <tr r="C17" s="1"/>
      </tp>
      <tp>
        <v>1123</v>
        <stp/>
        <stp>ContractData</stp>
        <stp>EP</stp>
        <stp>VolumeLastBid</stp>
        <tr r="B6" s="1"/>
      </tp>
    </main>
    <main first="cqg.rtd">
      <tp>
        <v>60.030726260000002</v>
        <stp/>
        <stp>StudyData</stp>
        <stp>Correlation(DD,EU6,Period:=10,InputChoice1:=Close,InputChoice2:=Close)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X8" s="1"/>
      </tp>
      <tp>
        <v>-33.345678540000002</v>
        <stp/>
        <stp>StudyData</stp>
        <stp>Correlation(TYA,EP,Period:=10,InputChoice1:=Close,InputChoice2:=Close)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R13" s="1"/>
      </tp>
    </main>
    <main first="cqg.rtd">
      <tp>
        <v>86.636513179999994</v>
        <stp/>
        <stp>StudyData</stp>
        <stp>Correlation(ENQ,EP,Period:=10,InputChoice1:=Close,InputChoice2:=Close)</stp>
        <stp>FG</stp>
        <stp/>
        <stp>Close</stp>
        <stp>15</stp>
        <stp>-1</stp>
        <stp>all</stp>
        <stp/>
        <stp/>
        <stp>True</stp>
        <stp>T</stp>
        <stp>EndofBar</stp>
        <tr r="R6" s="1"/>
      </tp>
    </main>
    <main first="cqg.rtd">
      <tp>
        <v>26.51870216</v>
        <stp/>
        <stp>StudyData</stp>
        <stp>Correlation(EP,EU6,Period:=10,InputChoice1:=Close,InputChoice2:=Close)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X5" s="1"/>
      </tp>
      <tp>
        <v>-7.6480952599999998</v>
        <stp/>
        <stp>StudyData</stp>
        <stp>Correlation(TYA,DD,Period:=10,InputChoice1:=Close,InputChoice2:=Close)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U13" s="1"/>
      </tp>
      <tp>
        <v>125.59375</v>
        <stp/>
        <stp>StudyData</stp>
        <stp>TYA</stp>
        <stp>FG</stp>
        <stp/>
        <stp>Close</stp>
        <stp>15</stp>
        <stp>-2</stp>
        <stp/>
        <stp/>
        <stp/>
        <stp/>
        <stp>T</stp>
        <tr r="AD13" s="1"/>
      </tp>
      <tp>
        <v>1308.4000000000001</v>
        <stp/>
        <stp>ContractData</stp>
        <stp>GCE</stp>
        <stp>High</stp>
        <stp/>
        <stp>T</stp>
        <tr r="AK49" s="1"/>
        <tr r="D49" s="1"/>
      </tp>
      <tp>
        <v>19.85121711</v>
        <stp/>
        <stp>StudyData</stp>
        <stp>Correlation(YM,ENQ,Period:=10,InputChoice1:=Close,InputChoice2:=Close)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S7" s="1"/>
      </tp>
      <tp>
        <v>1306</v>
        <stp/>
        <stp>ContractData</stp>
        <stp>GCE</stp>
        <stp>Open</stp>
        <stp/>
        <stp>T</stp>
        <tr r="AN49" s="1"/>
        <tr r="C49" s="1"/>
      </tp>
      <tp>
        <v>51.93</v>
        <stp/>
        <stp>StudyData</stp>
        <stp>CLE</stp>
        <stp>FG</stp>
        <stp/>
        <stp>Close</stp>
        <stp>15</stp>
        <stp>-1</stp>
        <stp/>
        <stp/>
        <stp/>
        <stp/>
        <stp>T</stp>
        <tr r="I22" s="1"/>
        <tr r="I22" s="1"/>
        <tr r="AC10" s="1"/>
      </tp>
      <tp>
        <v>1303</v>
        <stp/>
        <stp>StudyData</stp>
        <stp>GCE</stp>
        <stp>FG</stp>
        <stp/>
        <stp>Close</stp>
        <stp>15</stp>
        <stp>-1</stp>
        <stp/>
        <stp/>
        <stp/>
        <stp/>
        <stp>T</stp>
        <tr r="I21" s="1"/>
        <tr r="I21" s="1"/>
        <tr r="AC9" s="1"/>
      </tp>
      <tp>
        <v>6104</v>
        <stp/>
        <stp>ContractData</stp>
        <stp>ENQ</stp>
        <stp>Y_High</stp>
        <stp/>
        <stp>T</stp>
        <tr r="D17" s="1"/>
      </tp>
      <tp>
        <v>6118.25</v>
        <stp/>
        <stp>ContractData</stp>
        <stp>ENQZ7</stp>
        <stp>HIgh</stp>
        <stp/>
        <stp>T</stp>
        <tr r="AD50" s="1"/>
      </tp>
      <tp>
        <v>-63.685217209999998</v>
        <stp/>
        <stp>StudyData</stp>
        <stp>Correlation(EP,BP6,Period:=10,InputChoice1:=Close,InputChoice2:=Close)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Y5" s="1"/>
      </tp>
      <tp>
        <v>53.41018047</v>
        <stp/>
        <stp>StudyData</stp>
        <stp>Correlation(YM,CLE,Period:=10,InputChoice1:=Close,InputChoice2:=Close)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W7" s="1"/>
      </tp>
      <tp>
        <v>6101.5</v>
        <stp/>
        <stp>ContractData</stp>
        <stp>ENQ</stp>
        <stp>Open</stp>
        <stp/>
        <stp>T</stp>
        <tr r="AN23" s="1"/>
        <tr r="C23" s="1"/>
      </tp>
      <tp>
        <v>-70.32048546</v>
        <stp/>
        <stp>StudyData</stp>
        <stp>Correlation(CLE,ENQ,Period:=10,InputChoice1:=Close,InputChoice2:=Close)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S10" s="1"/>
      </tp>
      <tp>
        <v>-70.32048546</v>
        <stp/>
        <stp>StudyData</stp>
        <stp>Correlation(ENQ,CLE,Period:=10,InputChoice1:=Close,InputChoice2:=Close)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W6" s="1"/>
      </tp>
      <tp>
        <v>-32.014967489999997</v>
        <stp/>
        <stp>StudyData</stp>
        <stp>Correlation(DD,BP6,Period:=10,InputChoice1:=Close,InputChoice2:=Close)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Y8" s="1"/>
      </tp>
      <tp>
        <v>51.94</v>
        <stp/>
        <stp>StudyData</stp>
        <stp>CLE</stp>
        <stp>FG</stp>
        <stp/>
        <stp>Close</stp>
        <stp>15</stp>
        <stp>-2</stp>
        <stp/>
        <stp/>
        <stp/>
        <stp/>
        <stp>T</stp>
        <tr r="AD10" s="1"/>
      </tp>
      <tp>
        <v>1304</v>
        <stp/>
        <stp>StudyData</stp>
        <stp>GCE</stp>
        <stp>FG</stp>
        <stp/>
        <stp>Close</stp>
        <stp>15</stp>
        <stp>-2</stp>
        <stp/>
        <stp/>
        <stp/>
        <stp/>
        <stp>T</stp>
        <tr r="AD9" s="1"/>
      </tp>
      <tp>
        <v>52.370000000000005</v>
        <stp/>
        <stp>ContractData</stp>
        <stp>CLE</stp>
        <stp>High</stp>
        <stp/>
        <stp>T</stp>
        <tr r="AL36" s="1"/>
        <tr r="D36" s="1"/>
      </tp>
      <tp>
        <v>5.7458747600000004</v>
        <stp/>
        <stp>StudyData</stp>
        <stp>Correlation(ENQ,GCE,Period:=10,InputChoice1:=Close,InputChoice2:=Close)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V6" s="1"/>
      </tp>
      <tp>
        <v>5.7458747600000004</v>
        <stp/>
        <stp>StudyData</stp>
        <stp>Correlation(GCE,ENQ,Period:=10,InputChoice1:=Close,InputChoice2:=Close)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S9" s="1"/>
      </tp>
      <tp>
        <v>-91.61702099</v>
        <stp/>
        <stp>StudyData</stp>
        <stp>Correlation(BP6,YM,Period:=10,InputChoice1:=Close,InputChoice2:=Close)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T12" s="1"/>
      </tp>
    </main>
    <main first="cqg.rtd">
      <tp>
        <v>53.41018047</v>
        <stp/>
        <stp>StudyData</stp>
        <stp>Correlation(CLE,YM,Period:=10,InputChoice1:=Close,InputChoice2:=Close)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T10" s="1"/>
      </tp>
      <tp>
        <v>-85.922621169999999</v>
        <stp/>
        <stp>StudyData</stp>
        <stp>Correlation(YM,GCE,Period:=10,InputChoice1:=Close,InputChoice2:=Close)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V7" s="1"/>
      </tp>
      <tp>
        <v>62.323772550000001</v>
        <stp/>
        <stp>StudyData</stp>
        <stp>Correlation(EU6,TYA,Period:=10,InputChoice1:=Close,InputChoice2:=Close)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Z11" s="1"/>
      </tp>
      <tp>
        <v>62.323772550000001</v>
        <stp/>
        <stp>StudyData</stp>
        <stp>Correlation(TYA,EU6,Period:=10,InputChoice1:=Close,InputChoice2:=Close)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X13" s="1"/>
      </tp>
      <tp>
        <v>-60.986786090000003</v>
        <stp/>
        <stp>StudyData</stp>
        <stp>Correlation(CLE,GCE,Period:=10,InputChoice1:=Close,InputChoice2:=Close)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V10" s="1"/>
      </tp>
      <tp>
        <v>-60.986786090000003</v>
        <stp/>
        <stp>StudyData</stp>
        <stp>Correlation(GCE,CLE,Period:=10,InputChoice1:=Close,InputChoice2:=Close)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W9" s="1"/>
      </tp>
      <tp>
        <v>947.9</v>
        <stp/>
        <stp>StudyData</stp>
        <stp>PLEF8</stp>
        <stp>FG</stp>
        <stp/>
        <stp>Close</stp>
        <stp>D</stp>
        <stp>-1</stp>
        <stp/>
        <stp/>
        <stp/>
        <stp/>
        <stp>T</stp>
        <tr r="AB40" s="1"/>
        <tr r="AB40" s="1"/>
      </tp>
      <tp>
        <v>89.672044099999994</v>
        <stp/>
        <stp>StudyData</stp>
        <stp>Correlation(BP6,TYA,Period:=10,InputChoice1:=Close,InputChoice2:=Close)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Z12" s="1"/>
      </tp>
      <tp>
        <v>89.672044099999994</v>
        <stp/>
        <stp>StudyData</stp>
        <stp>Correlation(TYA,BP6,Period:=10,InputChoice1:=Close,InputChoice2:=Close)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Y13" s="1"/>
      </tp>
      <tp>
        <v>-85.922621169999999</v>
        <stp/>
        <stp>StudyData</stp>
        <stp>Correlation(GCE,YM,Period:=10,InputChoice1:=Close,InputChoice2:=Close)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T9" s="1"/>
      </tp>
      <tp>
        <v>0.36458333333333331</v>
        <stp/>
        <stp>ContractData</stp>
        <stp>EP</stp>
        <stp>HIghTime</stp>
        <stp/>
        <stp>T</stp>
        <tr r="D9" s="1"/>
      </tp>
      <tp>
        <v>-7.6480952599999998</v>
        <stp/>
        <stp>StudyData</stp>
        <stp>Correlation(DD,TYA,Period:=10,InputChoice1:=Close,InputChoice2:=Close)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Z8" s="1"/>
      </tp>
    </main>
    <main first="cqg.rtd">
      <tp>
        <v>19.85121711</v>
        <stp/>
        <stp>StudyData</stp>
        <stp>Correlation(ENQ,YM,Period:=10,InputChoice1:=Close,InputChoice2:=Close)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T6" s="1"/>
      </tp>
      <tp>
        <v>-33.345678540000002</v>
        <stp/>
        <stp>StudyData</stp>
        <stp>Correlation(EP,TYA,Period:=10,InputChoice1:=Close,InputChoice2:=Close)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Z5" s="1"/>
      </tp>
      <tp>
        <v>-45.046108230000002</v>
        <stp/>
        <stp>StudyData</stp>
        <stp>Correlation(EU6,YM,Period:=10,InputChoice1:=Close,InputChoice2:=Close)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T11" s="1"/>
      </tp>
      <tp>
        <v>-66.158217469999997</v>
        <stp/>
        <stp>StudyData</stp>
        <stp>Correlation(CLE,TYA,Period:=10,InputChoice1:=Close,InputChoice2:=Close)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Z10" s="1"/>
      </tp>
      <tp>
        <v>-66.158217469999997</v>
        <stp/>
        <stp>StudyData</stp>
        <stp>Correlation(TYA,CLE,Period:=10,InputChoice1:=Close,InputChoice2:=Close)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W13" s="1"/>
      </tp>
      <tp>
        <v>6.7963182900000003</v>
        <stp/>
        <stp>StudyData</stp>
        <stp>Correlation(GCE,DD,Period:=10,InputChoice1:=Close,InputChoice2:=Close)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U9" s="1"/>
      </tp>
      <tp>
        <v>51.35</v>
        <stp/>
        <stp>ContractData</stp>
        <stp>CLE</stp>
        <stp>Low</stp>
        <stp/>
        <stp>T</stp>
        <tr r="AM36" s="1"/>
        <tr r="E36" s="1"/>
      </tp>
      <tp>
        <v>6098</v>
        <stp/>
        <stp>ContractData</stp>
        <stp>ENQ</stp>
        <stp>Low</stp>
        <stp/>
        <stp>T</stp>
        <tr r="AL23" s="1"/>
        <tr r="E23" s="1"/>
      </tp>
      <tp>
        <v>1301.1000000000001</v>
        <stp/>
        <stp>ContractData</stp>
        <stp>GCE</stp>
        <stp>Low</stp>
        <stp/>
        <stp>T</stp>
        <tr r="AL49" s="1"/>
        <tr r="E49" s="1"/>
      </tp>
      <tp>
        <v>21390</v>
        <stp/>
        <stp>ContractData</stp>
        <stp>NKDZ7</stp>
        <stp>HIgh</stp>
        <stp/>
        <stp>T</stp>
        <tr r="AD52" s="1"/>
      </tp>
      <tp>
        <v>1301.6000000000001</v>
        <stp/>
        <stp>ContractData</stp>
        <stp>GCE</stp>
        <stp>Bid</stp>
        <stp/>
        <stp>T</stp>
        <tr r="C45" s="1"/>
      </tp>
      <tp>
        <v>6109</v>
        <stp/>
        <stp>ContractData</stp>
        <stp>ENQ</stp>
        <stp>Ask</stp>
        <stp/>
        <stp>T</stp>
        <tr r="E19" s="1"/>
      </tp>
      <tp>
        <v>6108.75</v>
        <stp/>
        <stp>ContractData</stp>
        <stp>ENQ</stp>
        <stp>Bid</stp>
        <stp/>
        <stp>T</stp>
        <tr r="C19" s="1"/>
      </tp>
      <tp>
        <v>1301.7</v>
        <stp/>
        <stp>ContractData</stp>
        <stp>GCE</stp>
        <stp>Ask</stp>
        <stp/>
        <stp>T</stp>
        <tr r="E45" s="1"/>
      </tp>
      <tp>
        <v>51.93</v>
        <stp/>
        <stp>ContractData</stp>
        <stp>CLE</stp>
        <stp>Bid</stp>
        <stp/>
        <stp>T</stp>
        <tr r="C32" s="1"/>
      </tp>
      <tp>
        <v>51.94</v>
        <stp/>
        <stp>ContractData</stp>
        <stp>CLE</stp>
        <stp>Ask</stp>
        <stp/>
        <stp>T</stp>
        <tr r="E32" s="1"/>
      </tp>
      <tp>
        <v>6107.75</v>
        <stp/>
        <stp>StudyData</stp>
        <stp>ENQ</stp>
        <stp>FG</stp>
        <stp/>
        <stp>Close</stp>
        <stp>15</stp>
        <stp>-1</stp>
        <stp/>
        <stp/>
        <stp/>
        <stp/>
        <stp>T</stp>
        <tr r="I18" s="1"/>
        <tr r="I18" s="1"/>
        <tr r="AC6" s="1"/>
      </tp>
      <tp>
        <v>1306.4000000000001</v>
        <stp/>
        <stp>ContractData</stp>
        <stp>GCE</stp>
        <stp>Y_High</stp>
        <stp/>
        <stp>T</stp>
        <tr r="D43" s="1"/>
      </tp>
      <tp>
        <v>51.72</v>
        <stp/>
        <stp>ContractData</stp>
        <stp>CLE</stp>
        <stp>Y_High</stp>
        <stp/>
        <stp>T</stp>
        <tr r="D30" s="1"/>
      </tp>
      <tp>
        <v>-28.312146070000001</v>
        <stp/>
        <stp>StudyData</stp>
        <stp>Correlation(GCE,EP,Period:=10,InputChoice1:=Close,InputChoice2:=Close)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R9" s="1"/>
      </tp>
      <tp>
        <v>1.8314000000000001</v>
        <stp/>
        <stp>ContractData</stp>
        <stp>HOEX7</stp>
        <stp>HIgh</stp>
        <stp/>
        <stp>T</stp>
        <tr r="AD56" s="1"/>
      </tp>
      <tp>
        <v>52.370000000000005</v>
        <stp/>
        <stp>ContractData</stp>
        <stp>CLEX7</stp>
        <stp>HIgh</stp>
        <stp/>
        <stp>T</stp>
        <tr r="AD55" s="1"/>
      </tp>
      <tp>
        <v>1.6463000000000001</v>
        <stp/>
        <stp>ContractData</stp>
        <stp>RBEX7</stp>
        <stp>HIgh</stp>
        <stp/>
        <stp>T</stp>
        <tr r="AD57" s="1"/>
      </tp>
      <tp>
        <v>1308.4000000000001</v>
        <stp/>
        <stp>ContractData</stp>
        <stp>GCEZ7</stp>
        <stp>HIgh</stp>
        <stp/>
        <stp>T</stp>
        <tr r="AD53" s="1"/>
      </tp>
      <tp>
        <v>17.495000000000001</v>
        <stp/>
        <stp>ContractData</stp>
        <stp>SIEZ7</stp>
        <stp>HIgh</stp>
        <stp/>
        <stp>T</stp>
        <tr r="AD54" s="1"/>
      </tp>
      <tp>
        <v>8.4499999999999993</v>
        <stp/>
        <stp>StudyData</stp>
        <stp>EP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Q30" s="1"/>
      </tp>
      <tp>
        <v>7</v>
        <stp/>
        <stp>StudyData</stp>
        <stp>EP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P30" s="1"/>
      </tp>
      <tp>
        <v>73</v>
        <stp/>
        <stp>StudyData</stp>
        <stp>YM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P34" s="1"/>
      </tp>
      <tp>
        <v>73</v>
        <stp/>
        <stp>StudyData</stp>
        <stp>YM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Q34" s="1"/>
      </tp>
      <tp>
        <v>6.7756152800000002</v>
        <stp/>
        <stp>StudyData</stp>
        <stp>Correlation(ENQ,TYA,Period:=10,InputChoice1:=Close,InputChoice2:=Close)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Z6" s="1"/>
      </tp>
      <tp>
        <v>6.7756152800000002</v>
        <stp/>
        <stp>StudyData</stp>
        <stp>Correlation(TYA,ENQ,Period:=10,InputChoice1:=Close,InputChoice2:=Close)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S13" s="1"/>
      </tp>
      <tp>
        <v>78.546354649999998</v>
        <stp/>
        <stp>StudyData</stp>
        <stp>Correlation(ENQ,DD,Period:=10,InputChoice1:=Close,InputChoice2:=Close)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U6" s="1"/>
      </tp>
      <tp>
        <v>60.030726260000002</v>
        <stp/>
        <stp>StudyData</stp>
        <stp>Correlation(EU6,DD,Period:=10,InputChoice1:=Close,InputChoice2:=Close)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U11" s="1"/>
      </tp>
    </main>
    <main first="cqg.rtd">
      <tp>
        <v>26.51870216</v>
        <stp/>
        <stp>StudyData</stp>
        <stp>Correlation(EU6,EP,Period:=10,InputChoice1:=Close,InputChoice2:=Close)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R11" s="1"/>
      </tp>
      <tp>
        <v>-89.596424510000006</v>
        <stp/>
        <stp>StudyData</stp>
        <stp>Correlation(YM,TYA,Period:=10,InputChoice1:=Close,InputChoice2:=Close)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Z7" s="1"/>
      </tp>
      <tp>
        <v>79.093749860000003</v>
        <stp/>
        <stp>StudyData</stp>
        <stp>Correlation(EU6,GCE,Period:=10,InputChoice1:=Close,InputChoice2:=Close)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V11" s="1"/>
      </tp>
      <tp>
        <v>79.093749860000003</v>
        <stp/>
        <stp>StudyData</stp>
        <stp>Correlation(GCE,EU6,Period:=10,InputChoice1:=Close,InputChoice2:=Close)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X9" s="1"/>
      </tp>
      <tp>
        <v>6105</v>
        <stp/>
        <stp>StudyData</stp>
        <stp>ENQ</stp>
        <stp>FG</stp>
        <stp/>
        <stp>Close</stp>
        <stp>15</stp>
        <stp>-2</stp>
        <stp/>
        <stp/>
        <stp/>
        <stp/>
        <stp>T</stp>
        <tr r="AD6" s="1"/>
      </tp>
      <tp>
        <v>6.7963182900000003</v>
        <stp/>
        <stp>StudyData</stp>
        <stp>Correlation(DD,GCE,Period:=10,InputChoice1:=Close,InputChoice2:=Close)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V8" s="1"/>
      </tp>
      <tp>
        <v>-63.685217209999998</v>
        <stp/>
        <stp>StudyData</stp>
        <stp>Correlation(BP6,EP,Period:=10,InputChoice1:=Close,InputChoice2:=Close)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R12" s="1"/>
      </tp>
      <tp>
        <v>-43.469126940000002</v>
        <stp/>
        <stp>StudyData</stp>
        <stp>Correlation(CLE,DD,Period:=10,InputChoice1:=Close,InputChoice2:=Close)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U10" s="1"/>
      </tp>
      <tp>
        <v>-28.312146070000001</v>
        <stp/>
        <stp>StudyData</stp>
        <stp>Correlation(EP,GCE,Period:=10,InputChoice1:=Close,InputChoice2:=Close)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V5" s="1"/>
      </tp>
      <tp>
        <v>-32.014967489999997</v>
        <stp/>
        <stp>StudyData</stp>
        <stp>Correlation(BP6,DD,Period:=10,InputChoice1:=Close,InputChoice2:=Close)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U12" s="1"/>
      </tp>
      <tp>
        <v>-25.728813550000002</v>
        <stp/>
        <stp>StudyData</stp>
        <stp>Correlation(CLE,EP,Period:=10,InputChoice1:=Close,InputChoice2:=Close)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R10" s="1"/>
      </tp>
      <tp>
        <v>51.45</v>
        <stp/>
        <stp>StudyData</stp>
        <stp>CLEX7</stp>
        <stp>FG</stp>
        <stp/>
        <stp>Close</stp>
        <stp>D</stp>
        <stp>-1</stp>
        <stp/>
        <stp/>
        <stp/>
        <stp/>
        <stp>T</stp>
        <tr r="AB42" s="1"/>
        <tr r="AB42" s="1"/>
      </tp>
      <tp>
        <v>1296</v>
        <stp/>
        <stp>ContractData</stp>
        <stp>GCE</stp>
        <stp>Y_Open</stp>
        <stp/>
        <stp>T</stp>
        <tr r="C43" s="1"/>
      </tp>
      <tp>
        <v>50.730000000000004</v>
        <stp/>
        <stp>ContractData</stp>
        <stp>CLE</stp>
        <stp>Y_Open</stp>
        <stp/>
        <stp>T</stp>
        <tr r="C30" s="1"/>
      </tp>
      <tp>
        <v>5.8760160611105672E-2</v>
        <stp/>
        <stp>ContractData</stp>
        <stp>EP</stp>
        <stp>PerCentNetLastQuote</stp>
        <stp/>
        <stp>T</stp>
        <tr r="N5" s="1"/>
        <tr r="N5" s="1"/>
        <tr r="O5" s="1"/>
      </tp>
      <tp>
        <v>-4.2337002540220152E-2</v>
        <stp/>
        <stp>ContractData</stp>
        <stp>DD</stp>
        <stp>PerCentNetLastQuote</stp>
        <stp/>
        <stp>T</stp>
        <tr r="N8" s="1"/>
        <tr r="N8" s="1"/>
        <tr r="O8" s="1"/>
      </tp>
      <tp>
        <v>0.21901007446342532</v>
        <stp/>
        <stp>ContractData</stp>
        <stp>YM</stp>
        <stp>PerCentNetLastQuote</stp>
        <stp/>
        <stp>T</stp>
        <tr r="O7" s="1"/>
        <tr r="N7" s="1"/>
        <tr r="N7" s="1"/>
      </tp>
      <tp>
        <v>2547</v>
        <stp/>
        <stp>ContractData</stp>
        <stp>EP</stp>
        <stp>Y_Low</stp>
        <stp/>
        <stp>T</stp>
        <tr r="E4" s="1"/>
      </tp>
      <tp>
        <v>84.79066942</v>
        <stp/>
        <stp>StudyData</stp>
        <stp>Correlation(BP6,GCE,Period:=10,InputChoice1:=Close,InputChoice2:=Close)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V12" s="1"/>
      </tp>
      <tp>
        <v>84.79066942</v>
        <stp/>
        <stp>StudyData</stp>
        <stp>Correlation(GCE,BP6,Period:=10,InputChoice1:=Close,InputChoice2:=Close)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Y9" s="1"/>
      </tp>
      <tp>
        <v>6099.75</v>
        <stp/>
        <stp>StudyData</stp>
        <stp>ENQZ7</stp>
        <stp>FG</stp>
        <stp/>
        <stp>Close</stp>
        <stp>D</stp>
        <stp>-1</stp>
        <stp/>
        <stp/>
        <stp/>
        <stp/>
        <stp>T</stp>
        <tr r="AB35" s="1"/>
        <tr r="AB35" s="1"/>
      </tp>
      <tp>
        <v>1.1858</v>
        <stp/>
        <stp>StudyData</stp>
        <stp>EU6Z7</stp>
        <stp>FG</stp>
        <stp/>
        <stp>Close</stp>
        <stp>D</stp>
        <stp>-1</stp>
        <stp/>
        <stp/>
        <stp/>
        <stp/>
        <stp>T</stp>
        <tr r="AB43" s="1"/>
        <tr r="AB43" s="1"/>
      </tp>
      <tp>
        <v>1304.5999999999999</v>
        <stp/>
        <stp>StudyData</stp>
        <stp>GCEZ7</stp>
        <stp>FG</stp>
        <stp/>
        <stp>Close</stp>
        <stp>D</stp>
        <stp>-1</stp>
        <stp/>
        <stp/>
        <stp/>
        <stp/>
        <stp>T</stp>
        <tr r="AB38" s="1"/>
        <tr r="AB38" s="1"/>
      </tp>
      <tp>
        <v>21265</v>
        <stp/>
        <stp>StudyData</stp>
        <stp>NKDZ7</stp>
        <stp>FG</stp>
        <stp/>
        <stp>Close</stp>
        <stp>D</stp>
        <stp>-1</stp>
        <stp/>
        <stp/>
        <stp/>
        <stp/>
        <stp>T</stp>
        <tr r="AB37" s="1"/>
        <tr r="AB37" s="1"/>
      </tp>
      <tp>
        <v>985.5</v>
        <stp/>
        <stp>StudyData</stp>
        <stp>PAEZ7</stp>
        <stp>FG</stp>
        <stp/>
        <stp>Close</stp>
        <stp>D</stp>
        <stp>-1</stp>
        <stp/>
        <stp/>
        <stp/>
        <stp/>
        <stp>T</stp>
        <tr r="AB41" s="1"/>
        <tr r="AB41" s="1"/>
      </tp>
      <tp>
        <v>17.411000000000001</v>
        <stp/>
        <stp>StudyData</stp>
        <stp>SIEZ7</stp>
        <stp>FG</stp>
        <stp/>
        <stp>Close</stp>
        <stp>D</stp>
        <stp>-1</stp>
        <stp/>
        <stp/>
        <stp/>
        <stp/>
        <stp>T</stp>
        <tr r="AB39" s="1"/>
        <tr r="AB39" s="1"/>
      </tp>
      <tp>
        <v>83.551782340000003</v>
        <stp/>
        <stp>StudyData</stp>
        <stp>Correlation(EP,ENQ,Period:=10,InputChoice1:=Close,InputChoice2:=Close)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S5" s="1"/>
      </tp>
      <tp>
        <v>22830</v>
        <stp/>
        <stp>StudyData</stp>
        <stp>YM</stp>
        <stp>Bar</stp>
        <stp/>
        <stp>Close</stp>
        <stp>D</stp>
        <stp>-1</stp>
        <stp>primaryOnly</stp>
        <tr r="H4" s="2"/>
      </tp>
      <tp>
        <v>12991</v>
        <stp/>
        <stp>StudyData</stp>
        <stp>DD</stp>
        <stp>Bar</stp>
        <stp/>
        <stp>Close</stp>
        <stp>D</stp>
        <stp>-1</stp>
        <stp>primaryOnly</stp>
        <tr r="H5" s="2"/>
      </tp>
    </main>
    <main first="cqg.rtd">
      <tp>
        <v>78.546354649999998</v>
        <stp/>
        <stp>StudyData</stp>
        <stp>Correlation(DD,ENQ,Period:=10,InputChoice1:=Close,InputChoice2:=Close)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S8" s="1"/>
      </tp>
      <tp>
        <v>0.95238095238095233</v>
        <stp/>
        <stp>ContractData</stp>
        <stp>CLE</stp>
        <stp>PerCentNetLastQuote</stp>
        <stp/>
        <stp>T</stp>
        <tr r="N10" s="1"/>
        <tr r="N10" s="1"/>
        <tr r="O10" s="1"/>
      </tp>
      <tp>
        <v>-0.18022077044379364</v>
        <stp/>
        <stp>ContractData</stp>
        <stp>BP6</stp>
        <stp>PerCentNetLastQuote</stp>
        <stp/>
        <stp>T</stp>
        <tr r="O12" s="1"/>
        <tr r="N12" s="1"/>
        <tr r="N12" s="1"/>
      </tp>
      <tp>
        <v>-0.1011975037949064</v>
        <stp/>
        <stp>ContractData</stp>
        <stp>EU6</stp>
        <stp>PerCentNetLastQuote</stp>
        <stp/>
        <stp>T</stp>
        <tr r="N11" s="1"/>
        <tr r="N11" s="1"/>
        <tr r="O11" s="1"/>
      </tp>
      <tp>
        <v>0.15164555924423131</v>
        <stp/>
        <stp>ContractData</stp>
        <stp>ENQ</stp>
        <stp>PerCentNetLastQuote</stp>
        <stp/>
        <stp>T</stp>
        <tr r="N6" s="1"/>
        <tr r="N6" s="1"/>
        <tr r="O6" s="1"/>
      </tp>
      <tp>
        <v>-42.691501209999998</v>
        <stp/>
        <stp>StudyData</stp>
        <stp>Correlation(BP6,CLE,Period:=10,InputChoice1:=Close,InputChoice2:=Close)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W12" s="1"/>
      </tp>
      <tp>
        <v>-42.691501209999998</v>
        <stp/>
        <stp>StudyData</stp>
        <stp>Correlation(CLE,BP6,Period:=10,InputChoice1:=Close,InputChoice2:=Close)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Y10" s="1"/>
      </tp>
      <tp>
        <v>-0.22995554192856049</v>
        <stp/>
        <stp>ContractData</stp>
        <stp>GCE</stp>
        <stp>PerCentNetLastQuote</stp>
        <stp/>
        <stp>T</stp>
        <tr r="N9" s="1"/>
        <tr r="N9" s="1"/>
        <tr r="O9" s="1"/>
      </tp>
    </main>
    <main first="cqg.rtd">
      <tp>
        <v>-0.12430080795525171</v>
        <stp/>
        <stp>ContractData</stp>
        <stp>TYA</stp>
        <stp>PerCentNetLastQuote</stp>
        <stp/>
        <stp>T</stp>
        <tr r="O13" s="1"/>
        <tr r="N13" s="1"/>
        <tr r="N13" s="1"/>
      </tp>
    </main>
    <main first="cqg.rtd">
      <tp>
        <v>-91.61702099</v>
        <stp/>
        <stp>StudyData</stp>
        <stp>Correlation(YM,BP6,Period:=10,InputChoice1:=Close,InputChoice2:=Close)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Y7" s="1"/>
      </tp>
      <tp>
        <v>-25.728813550000002</v>
        <stp/>
        <stp>StudyData</stp>
        <stp>Correlation(EP,CLE,Period:=10,InputChoice1:=Close,InputChoice2:=Close)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W5" s="1"/>
      </tp>
    </main>
    <main first="cqg.rtd">
      <tp>
        <v>-43.469126940000002</v>
        <stp/>
        <stp>StudyData</stp>
        <stp>Correlation(DD,CLE,Period:=10,InputChoice1:=Close,InputChoice2:=Close)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W8" s="1"/>
      </tp>
    </main>
    <main first="cqg.rtd">
      <tp>
        <v>-23.26069334</v>
        <stp/>
        <stp>StudyData</stp>
        <stp>Correlation(BP6,ENQ,Period:=10,InputChoice1:=Close,InputChoice2:=Close)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S12" s="1"/>
      </tp>
      <tp>
        <v>-23.26069334</v>
        <stp/>
        <stp>StudyData</stp>
        <stp>Correlation(ENQ,BP6,Period:=10,InputChoice1:=Close,InputChoice2:=Close)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Y6" s="1"/>
      </tp>
      <tp>
        <v>-65.015346600000001</v>
        <stp/>
        <stp>StudyData</stp>
        <stp>Correlation(CLE,EU6,Period:=10,InputChoice1:=Close,InputChoice2:=Close)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X10" s="1"/>
      </tp>
      <tp>
        <v>-65.015346600000001</v>
        <stp/>
        <stp>StudyData</stp>
        <stp>Correlation(EU6,CLE,Period:=10,InputChoice1:=Close,InputChoice2:=Close)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W11" s="1"/>
      </tp>
    </main>
    <main first="cqg.rtd">
      <tp>
        <v>-89.596424510000006</v>
        <stp/>
        <stp>StudyData</stp>
        <stp>Correlation(TYA,YM,Period:=10,InputChoice1:=Close,InputChoice2:=Close)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T13" s="1"/>
      </tp>
      <tp>
        <v>50.244164939999997</v>
        <stp/>
        <stp>StudyData</stp>
        <stp>Correlation(ENQ,EU6,Period:=10,InputChoice1:=Close,InputChoice2:=Close)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X6" s="1"/>
      </tp>
      <tp>
        <v>50.244164939999997</v>
        <stp/>
        <stp>StudyData</stp>
        <stp>Correlation(EU6,ENQ,Period:=10,InputChoice1:=Close,InputChoice2:=Close)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S11" s="1"/>
      </tp>
      <tp>
        <v>84.2055486</v>
        <stp/>
        <stp>StudyData</stp>
        <stp>Correlation(GCE,TYA,Period:=10,InputChoice1:=Close,InputChoice2:=Close)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Z9" s="1"/>
      </tp>
      <tp>
        <v>84.2055486</v>
        <stp/>
        <stp>StudyData</stp>
        <stp>Correlation(TYA,GCE,Period:=10,InputChoice1:=Close,InputChoice2:=Close)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V13" s="1"/>
      </tp>
      <tp>
        <v>2554</v>
        <stp/>
        <stp>ContractData</stp>
        <stp>EP</stp>
        <stp>Bid</stp>
        <stp/>
        <stp>T</stp>
        <tr r="C6" s="1"/>
      </tp>
      <tp>
        <v>2554.25</v>
        <stp/>
        <stp>ContractData</stp>
        <stp>EP</stp>
        <stp>Ask</stp>
        <stp/>
        <stp>T</stp>
        <tr r="E6" s="1"/>
      </tp>
      <tp>
        <v>-45.046108230000002</v>
        <stp/>
        <stp>StudyData</stp>
        <stp>Correlation(YM,EU6,Period:=10,InputChoice1:=Close,InputChoice2:=Close)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X7" s="1"/>
      </tp>
      <tp>
        <v>2550.75</v>
        <stp/>
        <stp>ContractData</stp>
        <stp>EP</stp>
        <stp>Low</stp>
        <stp/>
        <stp>T</stp>
        <tr r="AL10" s="1"/>
        <tr r="E10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5-Minute Close Daily Percent Change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Sheet1!$Q$5</c:f>
              <c:strCache>
                <c:ptCount val="1"/>
                <c:pt idx="0">
                  <c:v>EP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Sheet2!$I$1:$I$99</c:f>
              <c:strCache>
                <c:ptCount val="99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</c:strCache>
            </c:strRef>
          </c:cat>
          <c:val>
            <c:numRef>
              <c:f>Sheet2!$N$2:$N$99</c:f>
              <c:numCache>
                <c:formatCode>0.00%</c:formatCode>
                <c:ptCount val="98"/>
                <c:pt idx="0">
                  <c:v>5.8760160611105673E-4</c:v>
                </c:pt>
                <c:pt idx="1">
                  <c:v>4.8966800509254722E-4</c:v>
                </c:pt>
                <c:pt idx="2">
                  <c:v>7.8346880814807564E-4</c:v>
                </c:pt>
                <c:pt idx="3">
                  <c:v>6.8553520712956613E-4</c:v>
                </c:pt>
                <c:pt idx="4">
                  <c:v>6.8553520712956613E-4</c:v>
                </c:pt>
                <c:pt idx="5">
                  <c:v>7.8346880814807564E-4</c:v>
                </c:pt>
                <c:pt idx="6">
                  <c:v>7.8346880814807564E-4</c:v>
                </c:pt>
                <c:pt idx="7">
                  <c:v>7.8346880814807564E-4</c:v>
                </c:pt>
                <c:pt idx="8">
                  <c:v>6.8553520712956613E-4</c:v>
                </c:pt>
                <c:pt idx="9">
                  <c:v>8.8140240916658504E-4</c:v>
                </c:pt>
                <c:pt idx="10">
                  <c:v>5.8760160611105673E-4</c:v>
                </c:pt>
                <c:pt idx="11">
                  <c:v>6.8553520712956613E-4</c:v>
                </c:pt>
                <c:pt idx="12">
                  <c:v>6.8553520712956613E-4</c:v>
                </c:pt>
                <c:pt idx="13">
                  <c:v>7.8346880814807564E-4</c:v>
                </c:pt>
                <c:pt idx="14">
                  <c:v>8.8140240916658504E-4</c:v>
                </c:pt>
                <c:pt idx="15">
                  <c:v>8.8140240916658504E-4</c:v>
                </c:pt>
                <c:pt idx="16">
                  <c:v>7.8346880814807564E-4</c:v>
                </c:pt>
                <c:pt idx="17">
                  <c:v>1.2731368132406229E-3</c:v>
                </c:pt>
                <c:pt idx="18">
                  <c:v>1.0772696112036041E-3</c:v>
                </c:pt>
                <c:pt idx="19">
                  <c:v>1.6648712173146607E-3</c:v>
                </c:pt>
                <c:pt idx="20">
                  <c:v>1.6648712173146607E-3</c:v>
                </c:pt>
                <c:pt idx="21">
                  <c:v>1.4690040152776417E-3</c:v>
                </c:pt>
                <c:pt idx="22">
                  <c:v>1.4690040152776417E-3</c:v>
                </c:pt>
                <c:pt idx="23">
                  <c:v>1.5669376162961513E-3</c:v>
                </c:pt>
                <c:pt idx="24">
                  <c:v>1.0772696112036041E-3</c:v>
                </c:pt>
                <c:pt idx="25">
                  <c:v>1.1752032122221135E-3</c:v>
                </c:pt>
                <c:pt idx="26">
                  <c:v>4.8966800509254722E-4</c:v>
                </c:pt>
                <c:pt idx="27">
                  <c:v>3.9173440407403782E-4</c:v>
                </c:pt>
                <c:pt idx="28">
                  <c:v>2.9380080305552837E-4</c:v>
                </c:pt>
                <c:pt idx="29">
                  <c:v>3.9173440407403782E-4</c:v>
                </c:pt>
                <c:pt idx="30">
                  <c:v>9.7933601018509455E-5</c:v>
                </c:pt>
                <c:pt idx="31">
                  <c:v>0</c:v>
                </c:pt>
                <c:pt idx="32">
                  <c:v>1.9586720203701891E-4</c:v>
                </c:pt>
                <c:pt idx="33">
                  <c:v>9.7933601018509455E-5</c:v>
                </c:pt>
                <c:pt idx="34">
                  <c:v>-9.7933601018509455E-5</c:v>
                </c:pt>
                <c:pt idx="35">
                  <c:v>2.9380080305552837E-4</c:v>
                </c:pt>
                <c:pt idx="36">
                  <c:v>3.9173440407403782E-4</c:v>
                </c:pt>
                <c:pt idx="37">
                  <c:v>2.9380080305552837E-4</c:v>
                </c:pt>
                <c:pt idx="38">
                  <c:v>3.9173440407403782E-4</c:v>
                </c:pt>
                <c:pt idx="39">
                  <c:v>5.8760160611105673E-4</c:v>
                </c:pt>
                <c:pt idx="40">
                  <c:v>7.8346880814807564E-4</c:v>
                </c:pt>
                <c:pt idx="41">
                  <c:v>6.8553520712956613E-4</c:v>
                </c:pt>
                <c:pt idx="42">
                  <c:v>3.9173440407403782E-4</c:v>
                </c:pt>
                <c:pt idx="43">
                  <c:v>3.9173440407403782E-4</c:v>
                </c:pt>
                <c:pt idx="44">
                  <c:v>3.9173440407403782E-4</c:v>
                </c:pt>
                <c:pt idx="45">
                  <c:v>3.9173440407403782E-4</c:v>
                </c:pt>
                <c:pt idx="46">
                  <c:v>1.9586720203701891E-4</c:v>
                </c:pt>
                <c:pt idx="47">
                  <c:v>9.7933601018509455E-5</c:v>
                </c:pt>
                <c:pt idx="48">
                  <c:v>0</c:v>
                </c:pt>
                <c:pt idx="49">
                  <c:v>-2.9380080305552837E-4</c:v>
                </c:pt>
                <c:pt idx="50">
                  <c:v>-3.9173440407403782E-4</c:v>
                </c:pt>
                <c:pt idx="51">
                  <c:v>-3.9173440407403782E-4</c:v>
                </c:pt>
                <c:pt idx="52">
                  <c:v>-3.9173440407403782E-4</c:v>
                </c:pt>
                <c:pt idx="53">
                  <c:v>-1.9586720203701891E-4</c:v>
                </c:pt>
                <c:pt idx="54">
                  <c:v>-9.7933601018509455E-5</c:v>
                </c:pt>
                <c:pt idx="55">
                  <c:v>-9.7933601018509455E-5</c:v>
                </c:pt>
                <c:pt idx="56">
                  <c:v>0</c:v>
                </c:pt>
                <c:pt idx="57">
                  <c:v>0</c:v>
                </c:pt>
                <c:pt idx="58">
                  <c:v>-9.7933601018509455E-5</c:v>
                </c:pt>
                <c:pt idx="59">
                  <c:v>-9.7933601018509455E-5</c:v>
                </c:pt>
                <c:pt idx="60">
                  <c:v>-1.9586720203701891E-4</c:v>
                </c:pt>
                <c:pt idx="61">
                  <c:v>0</c:v>
                </c:pt>
                <c:pt idx="62">
                  <c:v>2.9380080305552837E-4</c:v>
                </c:pt>
                <c:pt idx="63">
                  <c:v>2.9380080305552837E-4</c:v>
                </c:pt>
                <c:pt idx="64">
                  <c:v>3.9173440407403782E-4</c:v>
                </c:pt>
                <c:pt idx="65">
                  <c:v>5.8760160611105673E-4</c:v>
                </c:pt>
                <c:pt idx="66">
                  <c:v>5.8760160611105673E-4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90-4AFD-BB82-FE0FD00B3AD7}"/>
            </c:ext>
          </c:extLst>
        </c:ser>
        <c:ser>
          <c:idx val="1"/>
          <c:order val="1"/>
          <c:tx>
            <c:strRef>
              <c:f>Sheet1!$Q$6</c:f>
              <c:strCache>
                <c:ptCount val="1"/>
                <c:pt idx="0">
                  <c:v>ENQ</c:v>
                </c:pt>
              </c:strCache>
            </c:strRef>
          </c:tx>
          <c:spPr>
            <a:ln w="1905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Sheet2!$I$1:$I$99</c:f>
              <c:strCache>
                <c:ptCount val="99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</c:strCache>
            </c:strRef>
          </c:cat>
          <c:val>
            <c:numRef>
              <c:f>Sheet2!$Q$2:$Q$99</c:f>
              <c:numCache>
                <c:formatCode>0.00%</c:formatCode>
                <c:ptCount val="98"/>
                <c:pt idx="0">
                  <c:v>1.5164555924423132E-3</c:v>
                </c:pt>
                <c:pt idx="1">
                  <c:v>1.5574408787245378E-3</c:v>
                </c:pt>
                <c:pt idx="2">
                  <c:v>1.8443378827001106E-3</c:v>
                </c:pt>
                <c:pt idx="3">
                  <c:v>1.5984261650067626E-3</c:v>
                </c:pt>
                <c:pt idx="4">
                  <c:v>1.5984261650067626E-3</c:v>
                </c:pt>
                <c:pt idx="5">
                  <c:v>1.7623673101356612E-3</c:v>
                </c:pt>
                <c:pt idx="6">
                  <c:v>1.8853231689823354E-3</c:v>
                </c:pt>
                <c:pt idx="7">
                  <c:v>1.8853231689823354E-3</c:v>
                </c:pt>
                <c:pt idx="8">
                  <c:v>1.6394114512889872E-3</c:v>
                </c:pt>
                <c:pt idx="9">
                  <c:v>2.0082790278290095E-3</c:v>
                </c:pt>
                <c:pt idx="10">
                  <c:v>1.7623673101356612E-3</c:v>
                </c:pt>
                <c:pt idx="11">
                  <c:v>1.7623673101356612E-3</c:v>
                </c:pt>
                <c:pt idx="12">
                  <c:v>1.8443378827001106E-3</c:v>
                </c:pt>
                <c:pt idx="13">
                  <c:v>2.0082790278290095E-3</c:v>
                </c:pt>
                <c:pt idx="14">
                  <c:v>2.1312348866756835E-3</c:v>
                </c:pt>
                <c:pt idx="15">
                  <c:v>2.2132054592401327E-3</c:v>
                </c:pt>
                <c:pt idx="16">
                  <c:v>1.8443378827001106E-3</c:v>
                </c:pt>
                <c:pt idx="17">
                  <c:v>2.4591171769334807E-3</c:v>
                </c:pt>
                <c:pt idx="18">
                  <c:v>2.2541907455223575E-3</c:v>
                </c:pt>
                <c:pt idx="19">
                  <c:v>2.7460141809090535E-3</c:v>
                </c:pt>
                <c:pt idx="20">
                  <c:v>2.7460141809090535E-3</c:v>
                </c:pt>
                <c:pt idx="21">
                  <c:v>2.4181318906512563E-3</c:v>
                </c:pt>
                <c:pt idx="22">
                  <c:v>2.6640436083446043E-3</c:v>
                </c:pt>
                <c:pt idx="23">
                  <c:v>2.9099553260379524E-3</c:v>
                </c:pt>
                <c:pt idx="24">
                  <c:v>2.0082790278290095E-3</c:v>
                </c:pt>
                <c:pt idx="25">
                  <c:v>2.0492643141112343E-3</c:v>
                </c:pt>
                <c:pt idx="26">
                  <c:v>1.1475880159022912E-3</c:v>
                </c:pt>
                <c:pt idx="27">
                  <c:v>1.3934997335956392E-3</c:v>
                </c:pt>
                <c:pt idx="28">
                  <c:v>1.5164555924423132E-3</c:v>
                </c:pt>
                <c:pt idx="29">
                  <c:v>1.6394114512889872E-3</c:v>
                </c:pt>
                <c:pt idx="30">
                  <c:v>1.0656174433378417E-3</c:v>
                </c:pt>
                <c:pt idx="31">
                  <c:v>1.5574408787245378E-3</c:v>
                </c:pt>
                <c:pt idx="32">
                  <c:v>1.5984261650067626E-3</c:v>
                </c:pt>
                <c:pt idx="33">
                  <c:v>1.803352596417886E-3</c:v>
                </c:pt>
                <c:pt idx="34">
                  <c:v>1.680396737571212E-3</c:v>
                </c:pt>
                <c:pt idx="35">
                  <c:v>1.8443378827001106E-3</c:v>
                </c:pt>
                <c:pt idx="36">
                  <c:v>1.4344850198778638E-3</c:v>
                </c:pt>
                <c:pt idx="37">
                  <c:v>1.5574408787245378E-3</c:v>
                </c:pt>
                <c:pt idx="38">
                  <c:v>1.7213820238534366E-3</c:v>
                </c:pt>
                <c:pt idx="39">
                  <c:v>2.0492643141112343E-3</c:v>
                </c:pt>
                <c:pt idx="40">
                  <c:v>1.9672937415467846E-3</c:v>
                </c:pt>
                <c:pt idx="41">
                  <c:v>2.0492643141112343E-3</c:v>
                </c:pt>
                <c:pt idx="42">
                  <c:v>2.0492643141112343E-3</c:v>
                </c:pt>
                <c:pt idx="43">
                  <c:v>2.2541907455223575E-3</c:v>
                </c:pt>
                <c:pt idx="44">
                  <c:v>1.9672937415467846E-3</c:v>
                </c:pt>
                <c:pt idx="45">
                  <c:v>2.0492643141112343E-3</c:v>
                </c:pt>
                <c:pt idx="46">
                  <c:v>1.7623673101356612E-3</c:v>
                </c:pt>
                <c:pt idx="47">
                  <c:v>1.680396737571212E-3</c:v>
                </c:pt>
                <c:pt idx="48">
                  <c:v>1.4344850198778638E-3</c:v>
                </c:pt>
                <c:pt idx="49">
                  <c:v>8.197057256444936E-4</c:v>
                </c:pt>
                <c:pt idx="50">
                  <c:v>2.049264314111234E-4</c:v>
                </c:pt>
                <c:pt idx="51">
                  <c:v>4.5083814910447151E-4</c:v>
                </c:pt>
                <c:pt idx="52">
                  <c:v>4.098528628222468E-4</c:v>
                </c:pt>
                <c:pt idx="53">
                  <c:v>4.9182343538669616E-4</c:v>
                </c:pt>
                <c:pt idx="54">
                  <c:v>8.197057256444936E-4</c:v>
                </c:pt>
                <c:pt idx="55">
                  <c:v>7.787204393622689E-4</c:v>
                </c:pt>
                <c:pt idx="56">
                  <c:v>7.787204393622689E-4</c:v>
                </c:pt>
                <c:pt idx="57">
                  <c:v>9.4266158449116772E-4</c:v>
                </c:pt>
                <c:pt idx="58">
                  <c:v>9.0167629820894302E-4</c:v>
                </c:pt>
                <c:pt idx="59">
                  <c:v>8.6069101192671831E-4</c:v>
                </c:pt>
                <c:pt idx="60">
                  <c:v>7.377351530800443E-4</c:v>
                </c:pt>
                <c:pt idx="61">
                  <c:v>8.6069101192671831E-4</c:v>
                </c:pt>
                <c:pt idx="62">
                  <c:v>1.1475880159022912E-3</c:v>
                </c:pt>
                <c:pt idx="63">
                  <c:v>1.3115291610311898E-3</c:v>
                </c:pt>
                <c:pt idx="64">
                  <c:v>1.3115291610311898E-3</c:v>
                </c:pt>
                <c:pt idx="65">
                  <c:v>1.4344850198778638E-3</c:v>
                </c:pt>
                <c:pt idx="66">
                  <c:v>1.4344850198778638E-3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90-4AFD-BB82-FE0FD00B3AD7}"/>
            </c:ext>
          </c:extLst>
        </c:ser>
        <c:ser>
          <c:idx val="2"/>
          <c:order val="2"/>
          <c:tx>
            <c:strRef>
              <c:f>Sheet2!$G$4</c:f>
              <c:strCache>
                <c:ptCount val="1"/>
                <c:pt idx="0">
                  <c:v>YM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Sheet2!$I$1:$I$99</c:f>
              <c:strCache>
                <c:ptCount val="99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</c:strCache>
            </c:strRef>
          </c:cat>
          <c:val>
            <c:numRef>
              <c:f>Sheet2!$T$2:$T$99</c:f>
              <c:numCache>
                <c:formatCode>0.00%</c:formatCode>
                <c:ptCount val="98"/>
                <c:pt idx="0">
                  <c:v>7.8843626806833109E-4</c:v>
                </c:pt>
                <c:pt idx="1">
                  <c:v>8.3223828296101617E-4</c:v>
                </c:pt>
                <c:pt idx="2">
                  <c:v>1.0074463425317564E-3</c:v>
                </c:pt>
                <c:pt idx="3">
                  <c:v>9.6364432763907141E-4</c:v>
                </c:pt>
                <c:pt idx="4">
                  <c:v>9.6364432763907141E-4</c:v>
                </c:pt>
                <c:pt idx="5">
                  <c:v>1.1388523872098116E-3</c:v>
                </c:pt>
                <c:pt idx="6">
                  <c:v>1.1826544021024967E-3</c:v>
                </c:pt>
                <c:pt idx="7">
                  <c:v>1.1388523872098116E-3</c:v>
                </c:pt>
                <c:pt idx="8">
                  <c:v>9.6364432763907141E-4</c:v>
                </c:pt>
                <c:pt idx="9">
                  <c:v>1.1388523872098116E-3</c:v>
                </c:pt>
                <c:pt idx="10">
                  <c:v>9.1984231274638633E-4</c:v>
                </c:pt>
                <c:pt idx="11">
                  <c:v>9.1984231274638633E-4</c:v>
                </c:pt>
                <c:pt idx="12">
                  <c:v>9.6364432763907141E-4</c:v>
                </c:pt>
                <c:pt idx="13">
                  <c:v>1.0074463425317564E-3</c:v>
                </c:pt>
                <c:pt idx="14">
                  <c:v>1.0950503723171265E-3</c:v>
                </c:pt>
                <c:pt idx="15">
                  <c:v>1.1826544021024967E-3</c:v>
                </c:pt>
                <c:pt idx="16">
                  <c:v>9.6364432763907141E-4</c:v>
                </c:pt>
                <c:pt idx="17">
                  <c:v>1.8396846254927727E-3</c:v>
                </c:pt>
                <c:pt idx="18">
                  <c:v>1.6206745510293473E-3</c:v>
                </c:pt>
                <c:pt idx="19">
                  <c:v>2.3653088042049934E-3</c:v>
                </c:pt>
                <c:pt idx="20">
                  <c:v>2.3653088042049934E-3</c:v>
                </c:pt>
                <c:pt idx="21">
                  <c:v>2.3215067893123083E-3</c:v>
                </c:pt>
                <c:pt idx="22">
                  <c:v>2.3653088042049934E-3</c:v>
                </c:pt>
                <c:pt idx="23">
                  <c:v>2.146298729741568E-3</c:v>
                </c:pt>
                <c:pt idx="24">
                  <c:v>1.5330705212439773E-3</c:v>
                </c:pt>
                <c:pt idx="25">
                  <c:v>1.5768725361366622E-3</c:v>
                </c:pt>
                <c:pt idx="26">
                  <c:v>8.7604029785370125E-4</c:v>
                </c:pt>
                <c:pt idx="27">
                  <c:v>7.0083223828296104E-4</c:v>
                </c:pt>
                <c:pt idx="28">
                  <c:v>8.7604029785370125E-4</c:v>
                </c:pt>
                <c:pt idx="29">
                  <c:v>9.6364432763907141E-4</c:v>
                </c:pt>
                <c:pt idx="30">
                  <c:v>5.6942619360490581E-4</c:v>
                </c:pt>
                <c:pt idx="31">
                  <c:v>5.6942619360490581E-4</c:v>
                </c:pt>
                <c:pt idx="32">
                  <c:v>8.7604029785370125E-4</c:v>
                </c:pt>
                <c:pt idx="33">
                  <c:v>8.3223828296101617E-4</c:v>
                </c:pt>
                <c:pt idx="34">
                  <c:v>6.5703022339027597E-4</c:v>
                </c:pt>
                <c:pt idx="35">
                  <c:v>9.6364432763907141E-4</c:v>
                </c:pt>
                <c:pt idx="36">
                  <c:v>1.1826544021024967E-3</c:v>
                </c:pt>
                <c:pt idx="37">
                  <c:v>1.2264564169951818E-3</c:v>
                </c:pt>
                <c:pt idx="38">
                  <c:v>1.1826544021024967E-3</c:v>
                </c:pt>
                <c:pt idx="39">
                  <c:v>1.357862461673237E-3</c:v>
                </c:pt>
                <c:pt idx="40">
                  <c:v>1.4454664914586072E-3</c:v>
                </c:pt>
                <c:pt idx="41">
                  <c:v>1.4016644765659221E-3</c:v>
                </c:pt>
                <c:pt idx="42">
                  <c:v>1.2264564169951818E-3</c:v>
                </c:pt>
                <c:pt idx="43">
                  <c:v>1.1388523872098116E-3</c:v>
                </c:pt>
                <c:pt idx="44">
                  <c:v>1.4016644765659221E-3</c:v>
                </c:pt>
                <c:pt idx="45">
                  <c:v>1.2264564169951818E-3</c:v>
                </c:pt>
                <c:pt idx="46">
                  <c:v>1.0950503723171265E-3</c:v>
                </c:pt>
                <c:pt idx="47">
                  <c:v>1.0512483574244415E-3</c:v>
                </c:pt>
                <c:pt idx="48">
                  <c:v>9.6364432763907141E-4</c:v>
                </c:pt>
                <c:pt idx="49">
                  <c:v>9.6364432763907141E-4</c:v>
                </c:pt>
                <c:pt idx="50">
                  <c:v>9.1984231274638633E-4</c:v>
                </c:pt>
                <c:pt idx="51">
                  <c:v>1.0512483574244415E-3</c:v>
                </c:pt>
                <c:pt idx="52">
                  <c:v>1.0074463425317564E-3</c:v>
                </c:pt>
                <c:pt idx="53">
                  <c:v>1.0950503723171265E-3</c:v>
                </c:pt>
                <c:pt idx="54">
                  <c:v>1.0512483574244415E-3</c:v>
                </c:pt>
                <c:pt idx="55">
                  <c:v>1.0950503723171265E-3</c:v>
                </c:pt>
                <c:pt idx="56">
                  <c:v>1.2264564169951818E-3</c:v>
                </c:pt>
                <c:pt idx="57">
                  <c:v>1.3140604467805519E-3</c:v>
                </c:pt>
                <c:pt idx="58">
                  <c:v>1.2702584318878669E-3</c:v>
                </c:pt>
                <c:pt idx="59">
                  <c:v>1.357862461673237E-3</c:v>
                </c:pt>
                <c:pt idx="60">
                  <c:v>1.4016644765659221E-3</c:v>
                </c:pt>
                <c:pt idx="61">
                  <c:v>1.5768725361366622E-3</c:v>
                </c:pt>
                <c:pt idx="62">
                  <c:v>1.9710906701708277E-3</c:v>
                </c:pt>
                <c:pt idx="63">
                  <c:v>1.9272886552781428E-3</c:v>
                </c:pt>
                <c:pt idx="64">
                  <c:v>2.1024967148488829E-3</c:v>
                </c:pt>
                <c:pt idx="65">
                  <c:v>2.2339027595269382E-3</c:v>
                </c:pt>
                <c:pt idx="66">
                  <c:v>2.2339027595269382E-3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90-4AFD-BB82-FE0FD00B3AD7}"/>
            </c:ext>
          </c:extLst>
        </c:ser>
        <c:ser>
          <c:idx val="3"/>
          <c:order val="3"/>
          <c:tx>
            <c:strRef>
              <c:f>Sheet1!$Q$8</c:f>
              <c:strCache>
                <c:ptCount val="1"/>
                <c:pt idx="0">
                  <c:v>DD</c:v>
                </c:pt>
              </c:strCache>
            </c:strRef>
          </c:tx>
          <c:spPr>
            <a:ln w="19050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strRef>
              <c:f>Sheet2!$I$1:$I$99</c:f>
              <c:strCache>
                <c:ptCount val="99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</c:strCache>
            </c:strRef>
          </c:cat>
          <c:val>
            <c:numRef>
              <c:f>Sheet2!$W$2:$W$99</c:f>
              <c:numCache>
                <c:formatCode>0.00%</c:formatCode>
                <c:ptCount val="98"/>
                <c:pt idx="0">
                  <c:v>1.0776691555692403E-3</c:v>
                </c:pt>
                <c:pt idx="1">
                  <c:v>1.1931337079516588E-3</c:v>
                </c:pt>
                <c:pt idx="2">
                  <c:v>1.4240628127164961E-3</c:v>
                </c:pt>
                <c:pt idx="3">
                  <c:v>1.2316218920791317E-3</c:v>
                </c:pt>
                <c:pt idx="4">
                  <c:v>1.1931337079516588E-3</c:v>
                </c:pt>
                <c:pt idx="5">
                  <c:v>1.4625509968439689E-3</c:v>
                </c:pt>
                <c:pt idx="6">
                  <c:v>1.4625509968439689E-3</c:v>
                </c:pt>
                <c:pt idx="7">
                  <c:v>1.3855746285890232E-3</c:v>
                </c:pt>
                <c:pt idx="8">
                  <c:v>1.3470864444615504E-3</c:v>
                </c:pt>
                <c:pt idx="9">
                  <c:v>1.5780155492263876E-3</c:v>
                </c:pt>
                <c:pt idx="10">
                  <c:v>1.1931337079516588E-3</c:v>
                </c:pt>
                <c:pt idx="11">
                  <c:v>1.4625509968439689E-3</c:v>
                </c:pt>
                <c:pt idx="12">
                  <c:v>1.4240628127164961E-3</c:v>
                </c:pt>
                <c:pt idx="13">
                  <c:v>1.5780155492263876E-3</c:v>
                </c:pt>
                <c:pt idx="14">
                  <c:v>1.5780155492263876E-3</c:v>
                </c:pt>
                <c:pt idx="15">
                  <c:v>1.5780155492263876E-3</c:v>
                </c:pt>
                <c:pt idx="16">
                  <c:v>1.6549919174813333E-3</c:v>
                </c:pt>
                <c:pt idx="17">
                  <c:v>1.8089446539912247E-3</c:v>
                </c:pt>
                <c:pt idx="18">
                  <c:v>1.2701100762066045E-3</c:v>
                </c:pt>
                <c:pt idx="19">
                  <c:v>1.5395273650989146E-3</c:v>
                </c:pt>
                <c:pt idx="20">
                  <c:v>1.4240628127164961E-3</c:v>
                </c:pt>
                <c:pt idx="21">
                  <c:v>1.2316218920791317E-3</c:v>
                </c:pt>
                <c:pt idx="22">
                  <c:v>1.4625509968439689E-3</c:v>
                </c:pt>
                <c:pt idx="23">
                  <c:v>1.4240628127164961E-3</c:v>
                </c:pt>
                <c:pt idx="24">
                  <c:v>1.3470864444615504E-3</c:v>
                </c:pt>
                <c:pt idx="25">
                  <c:v>1.3470864444615504E-3</c:v>
                </c:pt>
                <c:pt idx="26">
                  <c:v>1.0391809714417673E-3</c:v>
                </c:pt>
                <c:pt idx="27">
                  <c:v>1.116157339696713E-3</c:v>
                </c:pt>
                <c:pt idx="28">
                  <c:v>1.2701100762066045E-3</c:v>
                </c:pt>
                <c:pt idx="29">
                  <c:v>1.4240628127164961E-3</c:v>
                </c:pt>
                <c:pt idx="30">
                  <c:v>1.116157339696713E-3</c:v>
                </c:pt>
                <c:pt idx="31">
                  <c:v>1.0776691555692403E-3</c:v>
                </c:pt>
                <c:pt idx="32">
                  <c:v>1.0776691555692403E-3</c:v>
                </c:pt>
                <c:pt idx="33">
                  <c:v>8.4674005080440302E-4</c:v>
                </c:pt>
                <c:pt idx="34">
                  <c:v>9.6220460318682159E-4</c:v>
                </c:pt>
                <c:pt idx="35">
                  <c:v>1.116157339696713E-3</c:v>
                </c:pt>
                <c:pt idx="36">
                  <c:v>1.116157339696713E-3</c:v>
                </c:pt>
                <c:pt idx="37">
                  <c:v>9.6220460318682159E-4</c:v>
                </c:pt>
                <c:pt idx="38">
                  <c:v>6.9278731429451158E-4</c:v>
                </c:pt>
                <c:pt idx="39">
                  <c:v>6.9278731429451158E-4</c:v>
                </c:pt>
                <c:pt idx="40">
                  <c:v>5.3883457778462014E-4</c:v>
                </c:pt>
                <c:pt idx="41">
                  <c:v>4.2337002540220151E-4</c:v>
                </c:pt>
                <c:pt idx="42">
                  <c:v>3.8488184127472866E-5</c:v>
                </c:pt>
                <c:pt idx="43">
                  <c:v>2.3092910476483718E-4</c:v>
                </c:pt>
                <c:pt idx="44">
                  <c:v>0</c:v>
                </c:pt>
                <c:pt idx="45">
                  <c:v>-5.0034639365714728E-4</c:v>
                </c:pt>
                <c:pt idx="46">
                  <c:v>-6.9278731429451158E-4</c:v>
                </c:pt>
                <c:pt idx="47">
                  <c:v>-7.697636825494573E-4</c:v>
                </c:pt>
                <c:pt idx="48">
                  <c:v>-1.1931337079516588E-3</c:v>
                </c:pt>
                <c:pt idx="49">
                  <c:v>-1.3085982603340774E-3</c:v>
                </c:pt>
                <c:pt idx="50">
                  <c:v>-1.116157339696713E-3</c:v>
                </c:pt>
                <c:pt idx="51">
                  <c:v>-7.697636825494573E-4</c:v>
                </c:pt>
                <c:pt idx="52">
                  <c:v>-8.4674005080440302E-4</c:v>
                </c:pt>
                <c:pt idx="53">
                  <c:v>-6.5429913016703872E-4</c:v>
                </c:pt>
                <c:pt idx="54">
                  <c:v>-5.77322761912093E-4</c:v>
                </c:pt>
                <c:pt idx="55">
                  <c:v>-7.3127549842198444E-4</c:v>
                </c:pt>
                <c:pt idx="56">
                  <c:v>-6.1581094603956586E-4</c:v>
                </c:pt>
                <c:pt idx="57">
                  <c:v>-6.5429913016703872E-4</c:v>
                </c:pt>
                <c:pt idx="58">
                  <c:v>-1.0776691555692403E-3</c:v>
                </c:pt>
                <c:pt idx="59">
                  <c:v>-1.0006927873142946E-3</c:v>
                </c:pt>
                <c:pt idx="60">
                  <c:v>-9.2371641905934874E-4</c:v>
                </c:pt>
                <c:pt idx="61">
                  <c:v>-5.3883457778462014E-4</c:v>
                </c:pt>
                <c:pt idx="62">
                  <c:v>-4.2337002540220151E-4</c:v>
                </c:pt>
                <c:pt idx="63">
                  <c:v>-3.4639365714725579E-4</c:v>
                </c:pt>
                <c:pt idx="64">
                  <c:v>-4.2337002540220151E-4</c:v>
                </c:pt>
                <c:pt idx="65">
                  <c:v>-3.8488184127472865E-4</c:v>
                </c:pt>
                <c:pt idx="66">
                  <c:v>-3.8488184127472865E-4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90-4AFD-BB82-FE0FD00B3AD7}"/>
            </c:ext>
          </c:extLst>
        </c:ser>
        <c:ser>
          <c:idx val="4"/>
          <c:order val="4"/>
          <c:tx>
            <c:strRef>
              <c:f>Sheet1!$Q$9</c:f>
              <c:strCache>
                <c:ptCount val="1"/>
                <c:pt idx="0">
                  <c:v>GCE</c:v>
                </c:pt>
              </c:strCache>
            </c:strRef>
          </c:tx>
          <c:spPr>
            <a:ln w="1905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Sheet2!$I$1:$I$99</c:f>
              <c:strCache>
                <c:ptCount val="99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</c:strCache>
            </c:strRef>
          </c:cat>
          <c:val>
            <c:numRef>
              <c:f>Sheet2!$Z$2:$Z$99</c:f>
              <c:numCache>
                <c:formatCode>0.00%</c:formatCode>
                <c:ptCount val="98"/>
                <c:pt idx="0">
                  <c:v>2.4528591139046803E-3</c:v>
                </c:pt>
                <c:pt idx="1">
                  <c:v>1.916296182738004E-3</c:v>
                </c:pt>
                <c:pt idx="2">
                  <c:v>2.0695998773570794E-3</c:v>
                </c:pt>
                <c:pt idx="3">
                  <c:v>2.0695998773570794E-3</c:v>
                </c:pt>
                <c:pt idx="4">
                  <c:v>1.8396443354285537E-3</c:v>
                </c:pt>
                <c:pt idx="5">
                  <c:v>1.916296182738004E-3</c:v>
                </c:pt>
                <c:pt idx="6">
                  <c:v>1.9929480300476289E-3</c:v>
                </c:pt>
                <c:pt idx="7">
                  <c:v>2.3762072665952298E-3</c:v>
                </c:pt>
                <c:pt idx="8">
                  <c:v>1.9929480300476289E-3</c:v>
                </c:pt>
                <c:pt idx="9">
                  <c:v>2.3762072665952298E-3</c:v>
                </c:pt>
                <c:pt idx="10">
                  <c:v>2.5295109612143048E-3</c:v>
                </c:pt>
                <c:pt idx="11">
                  <c:v>2.3762072665952298E-3</c:v>
                </c:pt>
                <c:pt idx="12">
                  <c:v>2.4528591139046803E-3</c:v>
                </c:pt>
                <c:pt idx="13">
                  <c:v>2.2229035719761544E-3</c:v>
                </c:pt>
                <c:pt idx="14">
                  <c:v>2.4528591139046803E-3</c:v>
                </c:pt>
                <c:pt idx="15">
                  <c:v>2.1462517246667039E-3</c:v>
                </c:pt>
                <c:pt idx="16">
                  <c:v>8.4317032040482633E-4</c:v>
                </c:pt>
                <c:pt idx="17">
                  <c:v>1.609688793500028E-3</c:v>
                </c:pt>
                <c:pt idx="18">
                  <c:v>1.7629924881191032E-3</c:v>
                </c:pt>
                <c:pt idx="19">
                  <c:v>1.6863406408094785E-3</c:v>
                </c:pt>
                <c:pt idx="20">
                  <c:v>1.1497777096428025E-3</c:v>
                </c:pt>
                <c:pt idx="21">
                  <c:v>1.7629924881191032E-3</c:v>
                </c:pt>
                <c:pt idx="22">
                  <c:v>1.3797332515715023E-3</c:v>
                </c:pt>
                <c:pt idx="23">
                  <c:v>1.2264295569524271E-3</c:v>
                </c:pt>
                <c:pt idx="24">
                  <c:v>9.1982216771427686E-4</c:v>
                </c:pt>
                <c:pt idx="25">
                  <c:v>1.1497777096428025E-3</c:v>
                </c:pt>
                <c:pt idx="26">
                  <c:v>1.3797332515715023E-3</c:v>
                </c:pt>
                <c:pt idx="27">
                  <c:v>1.6863406408094785E-3</c:v>
                </c:pt>
                <c:pt idx="28">
                  <c:v>1.8396443354285537E-3</c:v>
                </c:pt>
                <c:pt idx="29">
                  <c:v>1.7629924881191032E-3</c:v>
                </c:pt>
                <c:pt idx="30">
                  <c:v>1.916296182738004E-3</c:v>
                </c:pt>
                <c:pt idx="31">
                  <c:v>1.6863406408094785E-3</c:v>
                </c:pt>
                <c:pt idx="32">
                  <c:v>1.2264295569524271E-3</c:v>
                </c:pt>
                <c:pt idx="33">
                  <c:v>1.1497777096428025E-3</c:v>
                </c:pt>
                <c:pt idx="34">
                  <c:v>1.2264295569524271E-3</c:v>
                </c:pt>
                <c:pt idx="35">
                  <c:v>1.3797332515715023E-3</c:v>
                </c:pt>
                <c:pt idx="36">
                  <c:v>1.0731258623333519E-3</c:v>
                </c:pt>
                <c:pt idx="37">
                  <c:v>1.1497777096428025E-3</c:v>
                </c:pt>
                <c:pt idx="38">
                  <c:v>8.4317032040482633E-4</c:v>
                </c:pt>
                <c:pt idx="39">
                  <c:v>1.0731258623333519E-3</c:v>
                </c:pt>
                <c:pt idx="40">
                  <c:v>1.609688793500028E-3</c:v>
                </c:pt>
                <c:pt idx="41">
                  <c:v>1.609688793500028E-3</c:v>
                </c:pt>
                <c:pt idx="42">
                  <c:v>1.3797332515715023E-3</c:v>
                </c:pt>
                <c:pt idx="43">
                  <c:v>1.3797332515715023E-3</c:v>
                </c:pt>
                <c:pt idx="44">
                  <c:v>1.0731258623333519E-3</c:v>
                </c:pt>
                <c:pt idx="45">
                  <c:v>9.1982216771427686E-4</c:v>
                </c:pt>
                <c:pt idx="46">
                  <c:v>9.9647401502390162E-4</c:v>
                </c:pt>
                <c:pt idx="47">
                  <c:v>9.1982216771427686E-4</c:v>
                </c:pt>
                <c:pt idx="48">
                  <c:v>7.6651847309520168E-4</c:v>
                </c:pt>
                <c:pt idx="49">
                  <c:v>6.8986662578575115E-4</c:v>
                </c:pt>
                <c:pt idx="50">
                  <c:v>8.4317032040482633E-4</c:v>
                </c:pt>
                <c:pt idx="51">
                  <c:v>9.1982216771427686E-4</c:v>
                </c:pt>
                <c:pt idx="52">
                  <c:v>7.6651847309520168E-4</c:v>
                </c:pt>
                <c:pt idx="53">
                  <c:v>1.0731258623333519E-3</c:v>
                </c:pt>
                <c:pt idx="54">
                  <c:v>1.2264295569524271E-3</c:v>
                </c:pt>
                <c:pt idx="55">
                  <c:v>1.2264295569524271E-3</c:v>
                </c:pt>
                <c:pt idx="56">
                  <c:v>9.1982216771427686E-4</c:v>
                </c:pt>
                <c:pt idx="57">
                  <c:v>1.0731258623333519E-3</c:v>
                </c:pt>
                <c:pt idx="58">
                  <c:v>9.9647401502390162E-4</c:v>
                </c:pt>
                <c:pt idx="59">
                  <c:v>6.8986662578575115E-4</c:v>
                </c:pt>
                <c:pt idx="60">
                  <c:v>6.8986662578575115E-4</c:v>
                </c:pt>
                <c:pt idx="61">
                  <c:v>5.3656293116667597E-4</c:v>
                </c:pt>
                <c:pt idx="62">
                  <c:v>-4.5991108385705126E-4</c:v>
                </c:pt>
                <c:pt idx="63">
                  <c:v>-1.4563850988807785E-3</c:v>
                </c:pt>
                <c:pt idx="64">
                  <c:v>-1.226429556952253E-3</c:v>
                </c:pt>
                <c:pt idx="65">
                  <c:v>-2.2229035719759801E-3</c:v>
                </c:pt>
                <c:pt idx="66">
                  <c:v>-2.2229035719759801E-3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90-4AFD-BB82-FE0FD00B3AD7}"/>
            </c:ext>
          </c:extLst>
        </c:ser>
        <c:ser>
          <c:idx val="5"/>
          <c:order val="5"/>
          <c:tx>
            <c:strRef>
              <c:f>Sheet1!$Q$10</c:f>
              <c:strCache>
                <c:ptCount val="1"/>
                <c:pt idx="0">
                  <c:v>CLE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Sheet2!$I$1:$I$99</c:f>
              <c:strCache>
                <c:ptCount val="99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</c:strCache>
            </c:strRef>
          </c:cat>
          <c:val>
            <c:numRef>
              <c:f>Sheet2!$AC$2:$AC$99</c:f>
              <c:numCache>
                <c:formatCode>0.00%</c:formatCode>
                <c:ptCount val="98"/>
                <c:pt idx="0">
                  <c:v>1.6715257531584052E-2</c:v>
                </c:pt>
                <c:pt idx="1">
                  <c:v>1.6326530612244827E-2</c:v>
                </c:pt>
                <c:pt idx="2">
                  <c:v>1.5937803692905737E-2</c:v>
                </c:pt>
                <c:pt idx="3">
                  <c:v>1.6326530612244827E-2</c:v>
                </c:pt>
                <c:pt idx="4">
                  <c:v>1.6520894071914368E-2</c:v>
                </c:pt>
                <c:pt idx="5">
                  <c:v>1.5743440233236056E-2</c:v>
                </c:pt>
                <c:pt idx="6">
                  <c:v>1.5160349854227288E-2</c:v>
                </c:pt>
                <c:pt idx="7">
                  <c:v>1.5937803692905737E-2</c:v>
                </c:pt>
                <c:pt idx="8">
                  <c:v>1.6132167152575282E-2</c:v>
                </c:pt>
                <c:pt idx="9">
                  <c:v>1.7103984450923138E-2</c:v>
                </c:pt>
                <c:pt idx="10">
                  <c:v>1.6909620991253593E-2</c:v>
                </c:pt>
                <c:pt idx="11">
                  <c:v>1.4188532555879433E-2</c:v>
                </c:pt>
                <c:pt idx="12">
                  <c:v>1.399416909620989E-2</c:v>
                </c:pt>
                <c:pt idx="13">
                  <c:v>1.4188532555879433E-2</c:v>
                </c:pt>
                <c:pt idx="14">
                  <c:v>1.4382896015548976E-2</c:v>
                </c:pt>
                <c:pt idx="15">
                  <c:v>1.3605442176870665E-2</c:v>
                </c:pt>
                <c:pt idx="16">
                  <c:v>1.3799805636540208E-2</c:v>
                </c:pt>
                <c:pt idx="17">
                  <c:v>1.2827988338192353E-2</c:v>
                </c:pt>
                <c:pt idx="18">
                  <c:v>1.2050534499514041E-2</c:v>
                </c:pt>
                <c:pt idx="19">
                  <c:v>1.1856171039844498E-2</c:v>
                </c:pt>
                <c:pt idx="20">
                  <c:v>1.1467444120505273E-2</c:v>
                </c:pt>
                <c:pt idx="21">
                  <c:v>1.0884353741496504E-2</c:v>
                </c:pt>
                <c:pt idx="22">
                  <c:v>1.0301263362487736E-2</c:v>
                </c:pt>
                <c:pt idx="23">
                  <c:v>1.2050534499514041E-2</c:v>
                </c:pt>
                <c:pt idx="24">
                  <c:v>1.1856171039844498E-2</c:v>
                </c:pt>
                <c:pt idx="25">
                  <c:v>1.2050534499514041E-2</c:v>
                </c:pt>
                <c:pt idx="26">
                  <c:v>7.7745383867832566E-3</c:v>
                </c:pt>
                <c:pt idx="27">
                  <c:v>7.3858114674440313E-3</c:v>
                </c:pt>
                <c:pt idx="28">
                  <c:v>8.3576287657920259E-3</c:v>
                </c:pt>
                <c:pt idx="29">
                  <c:v>8.3576287657920259E-3</c:v>
                </c:pt>
                <c:pt idx="30">
                  <c:v>1.1661807580174816E-2</c:v>
                </c:pt>
                <c:pt idx="31">
                  <c:v>1.0689990281826961E-2</c:v>
                </c:pt>
                <c:pt idx="32">
                  <c:v>1.0106899902818193E-2</c:v>
                </c:pt>
                <c:pt idx="33">
                  <c:v>9.3294460641398808E-3</c:v>
                </c:pt>
                <c:pt idx="34">
                  <c:v>6.9970845481049449E-3</c:v>
                </c:pt>
                <c:pt idx="35">
                  <c:v>7.1914480077744881E-3</c:v>
                </c:pt>
                <c:pt idx="36">
                  <c:v>7.9689018464528007E-3</c:v>
                </c:pt>
                <c:pt idx="37">
                  <c:v>8.1632653061223439E-3</c:v>
                </c:pt>
                <c:pt idx="38">
                  <c:v>4.664723032069871E-3</c:v>
                </c:pt>
                <c:pt idx="39">
                  <c:v>5.6365403304178647E-3</c:v>
                </c:pt>
                <c:pt idx="40">
                  <c:v>6.0252672497569512E-3</c:v>
                </c:pt>
                <c:pt idx="41">
                  <c:v>6.0252672497569512E-3</c:v>
                </c:pt>
                <c:pt idx="42">
                  <c:v>5.6365403304178647E-3</c:v>
                </c:pt>
                <c:pt idx="43">
                  <c:v>3.8872691933915593E-3</c:v>
                </c:pt>
                <c:pt idx="44">
                  <c:v>5.2478134110786395E-3</c:v>
                </c:pt>
                <c:pt idx="45">
                  <c:v>4.664723032069871E-3</c:v>
                </c:pt>
                <c:pt idx="46">
                  <c:v>4.4703595724003278E-3</c:v>
                </c:pt>
                <c:pt idx="47">
                  <c:v>5.6365403304178647E-3</c:v>
                </c:pt>
                <c:pt idx="48">
                  <c:v>5.830903790087408E-3</c:v>
                </c:pt>
                <c:pt idx="49">
                  <c:v>7.5801749271137133E-3</c:v>
                </c:pt>
                <c:pt idx="50">
                  <c:v>8.9407191448006556E-3</c:v>
                </c:pt>
                <c:pt idx="51">
                  <c:v>8.7463556851311124E-3</c:v>
                </c:pt>
                <c:pt idx="52">
                  <c:v>8.5519922254615691E-3</c:v>
                </c:pt>
                <c:pt idx="53">
                  <c:v>8.3576287657920259E-3</c:v>
                </c:pt>
                <c:pt idx="54">
                  <c:v>8.3576287657920259E-3</c:v>
                </c:pt>
                <c:pt idx="55">
                  <c:v>7.5801749271137133E-3</c:v>
                </c:pt>
                <c:pt idx="56">
                  <c:v>9.3294460641398808E-3</c:v>
                </c:pt>
                <c:pt idx="57">
                  <c:v>8.5519922254615691E-3</c:v>
                </c:pt>
                <c:pt idx="58">
                  <c:v>8.7463556851311124E-3</c:v>
                </c:pt>
                <c:pt idx="59">
                  <c:v>9.3294460641398808E-3</c:v>
                </c:pt>
                <c:pt idx="60">
                  <c:v>8.9407191448006556E-3</c:v>
                </c:pt>
                <c:pt idx="61">
                  <c:v>9.5238095238094241E-3</c:v>
                </c:pt>
                <c:pt idx="62">
                  <c:v>9.1350826044703376E-3</c:v>
                </c:pt>
                <c:pt idx="63">
                  <c:v>9.3294460641398808E-3</c:v>
                </c:pt>
                <c:pt idx="64">
                  <c:v>9.3294460641398808E-3</c:v>
                </c:pt>
                <c:pt idx="65">
                  <c:v>9.3294460641398808E-3</c:v>
                </c:pt>
                <c:pt idx="66">
                  <c:v>9.3294460641398808E-3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90-4AFD-BB82-FE0FD00B3AD7}"/>
            </c:ext>
          </c:extLst>
        </c:ser>
        <c:ser>
          <c:idx val="6"/>
          <c:order val="6"/>
          <c:tx>
            <c:strRef>
              <c:f>Sheet1!$Q$11</c:f>
              <c:strCache>
                <c:ptCount val="1"/>
                <c:pt idx="0">
                  <c:v>EU6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Sheet2!$I$1:$I$99</c:f>
              <c:strCache>
                <c:ptCount val="99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</c:strCache>
            </c:strRef>
          </c:cat>
          <c:val>
            <c:numRef>
              <c:f>Sheet2!$AF$2:$AF$99</c:f>
              <c:numCache>
                <c:formatCode>0.00%</c:formatCode>
                <c:ptCount val="98"/>
                <c:pt idx="0">
                  <c:v>-1.3493000505987907E-3</c:v>
                </c:pt>
                <c:pt idx="1">
                  <c:v>-1.3914656771799032E-3</c:v>
                </c:pt>
                <c:pt idx="2">
                  <c:v>-1.2649687974363778E-3</c:v>
                </c:pt>
                <c:pt idx="3">
                  <c:v>-1.1384719176926652E-3</c:v>
                </c:pt>
                <c:pt idx="4">
                  <c:v>-1.2228031708550779E-3</c:v>
                </c:pt>
                <c:pt idx="5">
                  <c:v>-1.3493000505987907E-3</c:v>
                </c:pt>
                <c:pt idx="6">
                  <c:v>-1.3071344240174906E-3</c:v>
                </c:pt>
                <c:pt idx="7">
                  <c:v>-1.3914656771799032E-3</c:v>
                </c:pt>
                <c:pt idx="8">
                  <c:v>-1.7709563164108541E-3</c:v>
                </c:pt>
                <c:pt idx="9">
                  <c:v>-1.2649687974363778E-3</c:v>
                </c:pt>
                <c:pt idx="10">
                  <c:v>-1.0119750379489526E-3</c:v>
                </c:pt>
                <c:pt idx="11">
                  <c:v>-8.8547815820542704E-4</c:v>
                </c:pt>
                <c:pt idx="12">
                  <c:v>-9.2764378478653981E-4</c:v>
                </c:pt>
                <c:pt idx="13">
                  <c:v>-1.0963062911113653E-3</c:v>
                </c:pt>
                <c:pt idx="14">
                  <c:v>-9.6980941136783972E-4</c:v>
                </c:pt>
                <c:pt idx="15">
                  <c:v>-1.0963062911113653E-3</c:v>
                </c:pt>
                <c:pt idx="16">
                  <c:v>-1.4336313037612034E-3</c:v>
                </c:pt>
                <c:pt idx="17">
                  <c:v>-1.4757969303423161E-3</c:v>
                </c:pt>
                <c:pt idx="18">
                  <c:v>-1.2649687974363778E-3</c:v>
                </c:pt>
                <c:pt idx="19">
                  <c:v>-1.3071344240174906E-3</c:v>
                </c:pt>
                <c:pt idx="20">
                  <c:v>-1.3071344240174906E-3</c:v>
                </c:pt>
                <c:pt idx="21">
                  <c:v>-1.0963062911113653E-3</c:v>
                </c:pt>
                <c:pt idx="22">
                  <c:v>-1.3914656771799032E-3</c:v>
                </c:pt>
                <c:pt idx="23">
                  <c:v>-1.4336313037612034E-3</c:v>
                </c:pt>
                <c:pt idx="24">
                  <c:v>-1.7709563164108541E-3</c:v>
                </c:pt>
                <c:pt idx="25">
                  <c:v>-1.7287906898295542E-3</c:v>
                </c:pt>
                <c:pt idx="26">
                  <c:v>-1.8552875695732668E-3</c:v>
                </c:pt>
                <c:pt idx="27">
                  <c:v>-1.7709563164108541E-3</c:v>
                </c:pt>
                <c:pt idx="28">
                  <c:v>-1.6444594366671415E-3</c:v>
                </c:pt>
                <c:pt idx="29">
                  <c:v>-1.6022938100860287E-3</c:v>
                </c:pt>
                <c:pt idx="30">
                  <c:v>-1.6444594366671415E-3</c:v>
                </c:pt>
                <c:pt idx="31">
                  <c:v>-1.7709563164108541E-3</c:v>
                </c:pt>
                <c:pt idx="32">
                  <c:v>-1.6866250632484414E-3</c:v>
                </c:pt>
                <c:pt idx="33">
                  <c:v>-1.7287906898295542E-3</c:v>
                </c:pt>
                <c:pt idx="34">
                  <c:v>-1.8974531961543795E-3</c:v>
                </c:pt>
                <c:pt idx="35">
                  <c:v>-1.3914656771799032E-3</c:v>
                </c:pt>
                <c:pt idx="36">
                  <c:v>-1.2649687974363778E-3</c:v>
                </c:pt>
                <c:pt idx="37">
                  <c:v>-1.2649687974363778E-3</c:v>
                </c:pt>
                <c:pt idx="38">
                  <c:v>-1.0119750379489526E-3</c:v>
                </c:pt>
                <c:pt idx="39">
                  <c:v>-1.0541406645302525E-3</c:v>
                </c:pt>
                <c:pt idx="40">
                  <c:v>-3.3732501264965083E-4</c:v>
                </c:pt>
                <c:pt idx="41">
                  <c:v>-5.4815314555577621E-4</c:v>
                </c:pt>
                <c:pt idx="42">
                  <c:v>-6.3248439871818889E-4</c:v>
                </c:pt>
                <c:pt idx="43">
                  <c:v>-3.7949063923095079E-4</c:v>
                </c:pt>
                <c:pt idx="44">
                  <c:v>-7.1681565188060168E-4</c:v>
                </c:pt>
                <c:pt idx="45">
                  <c:v>-7.5898127846171434E-4</c:v>
                </c:pt>
                <c:pt idx="46">
                  <c:v>-8.4331253162412713E-4</c:v>
                </c:pt>
                <c:pt idx="47">
                  <c:v>-8.4331253162412713E-4</c:v>
                </c:pt>
                <c:pt idx="48">
                  <c:v>-1.0119750379489526E-3</c:v>
                </c:pt>
                <c:pt idx="49">
                  <c:v>-9.6980941136783972E-4</c:v>
                </c:pt>
                <c:pt idx="50">
                  <c:v>-9.6980941136783972E-4</c:v>
                </c:pt>
                <c:pt idx="51">
                  <c:v>-8.8547815820542704E-4</c:v>
                </c:pt>
                <c:pt idx="52">
                  <c:v>-8.0114690504301436E-4</c:v>
                </c:pt>
                <c:pt idx="53">
                  <c:v>-7.1681565188060168E-4</c:v>
                </c:pt>
                <c:pt idx="54">
                  <c:v>-7.5898127846171434E-4</c:v>
                </c:pt>
                <c:pt idx="55">
                  <c:v>-9.2764378478653981E-4</c:v>
                </c:pt>
                <c:pt idx="56">
                  <c:v>-9.2764378478653981E-4</c:v>
                </c:pt>
                <c:pt idx="57">
                  <c:v>-8.4331253162412713E-4</c:v>
                </c:pt>
                <c:pt idx="58">
                  <c:v>-7.1681565188060168E-4</c:v>
                </c:pt>
                <c:pt idx="59">
                  <c:v>-7.5898127846171434E-4</c:v>
                </c:pt>
                <c:pt idx="60">
                  <c:v>-8.4331253162412713E-4</c:v>
                </c:pt>
                <c:pt idx="61">
                  <c:v>-8.4331253162412713E-4</c:v>
                </c:pt>
                <c:pt idx="62">
                  <c:v>-1.1384719176926652E-3</c:v>
                </c:pt>
                <c:pt idx="63">
                  <c:v>-1.3071344240174906E-3</c:v>
                </c:pt>
                <c:pt idx="64">
                  <c:v>-1.2649687974363778E-3</c:v>
                </c:pt>
                <c:pt idx="65">
                  <c:v>-1.1806375442739651E-3</c:v>
                </c:pt>
                <c:pt idx="66">
                  <c:v>-1.1806375442739651E-3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890-4AFD-BB82-FE0FD00B3AD7}"/>
            </c:ext>
          </c:extLst>
        </c:ser>
        <c:ser>
          <c:idx val="7"/>
          <c:order val="7"/>
          <c:tx>
            <c:strRef>
              <c:f>Sheet1!$Q$12</c:f>
              <c:strCache>
                <c:ptCount val="1"/>
                <c:pt idx="0">
                  <c:v>BP6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Sheet2!$I$1:$I$99</c:f>
              <c:strCache>
                <c:ptCount val="99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</c:strCache>
            </c:strRef>
          </c:cat>
          <c:val>
            <c:numRef>
              <c:f>Sheet2!$AI$2:$AI$99</c:f>
              <c:numCache>
                <c:formatCode>0.00%</c:formatCode>
                <c:ptCount val="98"/>
                <c:pt idx="0">
                  <c:v>5.2564391379434023E-4</c:v>
                </c:pt>
                <c:pt idx="1">
                  <c:v>3.754599384245287E-4</c:v>
                </c:pt>
                <c:pt idx="2">
                  <c:v>7.5091987684905749E-5</c:v>
                </c:pt>
                <c:pt idx="3">
                  <c:v>7.5091987684905749E-5</c:v>
                </c:pt>
                <c:pt idx="4">
                  <c:v>1.501839753698115E-4</c:v>
                </c:pt>
                <c:pt idx="5">
                  <c:v>-2.7033115566569401E-3</c:v>
                </c:pt>
                <c:pt idx="6">
                  <c:v>-2.1025756551776944E-3</c:v>
                </c:pt>
                <c:pt idx="7">
                  <c:v>-2.1025756551776944E-3</c:v>
                </c:pt>
                <c:pt idx="8">
                  <c:v>-2.3278516182324116E-3</c:v>
                </c:pt>
                <c:pt idx="9">
                  <c:v>-2.2527596305475057E-3</c:v>
                </c:pt>
                <c:pt idx="10">
                  <c:v>-2.2527596305475057E-3</c:v>
                </c:pt>
                <c:pt idx="11">
                  <c:v>-1.877299692122977E-3</c:v>
                </c:pt>
                <c:pt idx="12">
                  <c:v>-1.35165577832847E-3</c:v>
                </c:pt>
                <c:pt idx="13">
                  <c:v>-1.877299692122977E-3</c:v>
                </c:pt>
                <c:pt idx="14">
                  <c:v>-1.5769317413833542E-3</c:v>
                </c:pt>
                <c:pt idx="15">
                  <c:v>-1.5018397536982816E-3</c:v>
                </c:pt>
                <c:pt idx="16">
                  <c:v>-1.6520237290682598E-3</c:v>
                </c:pt>
                <c:pt idx="17">
                  <c:v>-1.5018397536982816E-3</c:v>
                </c:pt>
                <c:pt idx="18">
                  <c:v>-1.2014718029586587E-3</c:v>
                </c:pt>
                <c:pt idx="19">
                  <c:v>-4.5055192610960121E-4</c:v>
                </c:pt>
                <c:pt idx="20">
                  <c:v>-5.2564391379450698E-4</c:v>
                </c:pt>
                <c:pt idx="21">
                  <c:v>-6.0073590147941274E-4</c:v>
                </c:pt>
                <c:pt idx="22">
                  <c:v>-1.0512878275888472E-3</c:v>
                </c:pt>
                <c:pt idx="23">
                  <c:v>-9.0110385221903568E-4</c:v>
                </c:pt>
                <c:pt idx="24">
                  <c:v>-1.2014718029586587E-3</c:v>
                </c:pt>
                <c:pt idx="25">
                  <c:v>-1.0512878275888472E-3</c:v>
                </c:pt>
                <c:pt idx="26">
                  <c:v>-1.5018397536982816E-3</c:v>
                </c:pt>
                <c:pt idx="27">
                  <c:v>-1.4267477660133759E-3</c:v>
                </c:pt>
                <c:pt idx="28">
                  <c:v>-1.0512878275888472E-3</c:v>
                </c:pt>
                <c:pt idx="29">
                  <c:v>-8.2601186453412992E-4</c:v>
                </c:pt>
                <c:pt idx="30">
                  <c:v>-1.2014718029586587E-3</c:v>
                </c:pt>
                <c:pt idx="31">
                  <c:v>-9.7619583990394144E-4</c:v>
                </c:pt>
                <c:pt idx="32">
                  <c:v>-5.2564391379450698E-4</c:v>
                </c:pt>
                <c:pt idx="33">
                  <c:v>-1.1263798152737529E-3</c:v>
                </c:pt>
                <c:pt idx="34">
                  <c:v>-9.0110385221903568E-4</c:v>
                </c:pt>
                <c:pt idx="35">
                  <c:v>-9.0110385221903568E-4</c:v>
                </c:pt>
                <c:pt idx="36">
                  <c:v>-9.7619583990394144E-4</c:v>
                </c:pt>
                <c:pt idx="37">
                  <c:v>-1.1263798152737529E-3</c:v>
                </c:pt>
                <c:pt idx="38">
                  <c:v>-1.0512878275888472E-3</c:v>
                </c:pt>
                <c:pt idx="39">
                  <c:v>-1.4267477660133759E-3</c:v>
                </c:pt>
                <c:pt idx="40">
                  <c:v>-1.2014718029586587E-3</c:v>
                </c:pt>
                <c:pt idx="41">
                  <c:v>-9.7619583990394144E-4</c:v>
                </c:pt>
                <c:pt idx="42">
                  <c:v>-1.1263798152737529E-3</c:v>
                </c:pt>
                <c:pt idx="43">
                  <c:v>-6.7582788916431839E-4</c:v>
                </c:pt>
                <c:pt idx="44">
                  <c:v>-6.7582788916431839E-4</c:v>
                </c:pt>
                <c:pt idx="45">
                  <c:v>-6.7582788916431839E-4</c:v>
                </c:pt>
                <c:pt idx="46">
                  <c:v>-6.0073590147941274E-4</c:v>
                </c:pt>
                <c:pt idx="47">
                  <c:v>-8.2601186453412992E-4</c:v>
                </c:pt>
                <c:pt idx="48">
                  <c:v>-6.7582788916431839E-4</c:v>
                </c:pt>
                <c:pt idx="49">
                  <c:v>-7.5091987684922415E-4</c:v>
                </c:pt>
                <c:pt idx="50">
                  <c:v>-7.5091987684922415E-4</c:v>
                </c:pt>
                <c:pt idx="51">
                  <c:v>-8.2601186453412992E-4</c:v>
                </c:pt>
                <c:pt idx="52">
                  <c:v>-6.7582788916431839E-4</c:v>
                </c:pt>
                <c:pt idx="53">
                  <c:v>-3.7545993842469545E-4</c:v>
                </c:pt>
                <c:pt idx="54">
                  <c:v>-6.0073590147941274E-4</c:v>
                </c:pt>
                <c:pt idx="55">
                  <c:v>-6.7582788916431839E-4</c:v>
                </c:pt>
                <c:pt idx="56">
                  <c:v>-6.0073590147941274E-4</c:v>
                </c:pt>
                <c:pt idx="57">
                  <c:v>-6.0073590147941274E-4</c:v>
                </c:pt>
                <c:pt idx="58">
                  <c:v>-6.0073590147941274E-4</c:v>
                </c:pt>
                <c:pt idx="59">
                  <c:v>-3.0036795073978969E-4</c:v>
                </c:pt>
                <c:pt idx="60">
                  <c:v>-7.5091987684922415E-4</c:v>
                </c:pt>
                <c:pt idx="61">
                  <c:v>-7.5091987684922415E-4</c:v>
                </c:pt>
                <c:pt idx="62">
                  <c:v>-1.35165577832847E-3</c:v>
                </c:pt>
                <c:pt idx="63">
                  <c:v>-1.877299692122977E-3</c:v>
                </c:pt>
                <c:pt idx="64">
                  <c:v>-1.877299692122977E-3</c:v>
                </c:pt>
                <c:pt idx="65">
                  <c:v>-1.9523916798078829E-3</c:v>
                </c:pt>
                <c:pt idx="66">
                  <c:v>-1.9523916798078829E-3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890-4AFD-BB82-FE0FD00B3AD7}"/>
            </c:ext>
          </c:extLst>
        </c:ser>
        <c:ser>
          <c:idx val="8"/>
          <c:order val="8"/>
          <c:tx>
            <c:strRef>
              <c:f>Sheet1!$Q$13</c:f>
              <c:strCache>
                <c:ptCount val="1"/>
                <c:pt idx="0">
                  <c:v>TYA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Sheet2!$I$1:$I$99</c:f>
              <c:strCache>
                <c:ptCount val="99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</c:strCache>
            </c:strRef>
          </c:cat>
          <c:val>
            <c:numRef>
              <c:f>Sheet2!$AL$2:$AL$99</c:f>
              <c:numCache>
                <c:formatCode>0.00%</c:formatCode>
                <c:ptCount val="98"/>
                <c:pt idx="0">
                  <c:v>-7.9856258734278295E-5</c:v>
                </c:pt>
                <c:pt idx="1">
                  <c:v>-1.5971251746855659E-4</c:v>
                </c:pt>
                <c:pt idx="2">
                  <c:v>-1.5971251746855659E-4</c:v>
                </c:pt>
                <c:pt idx="3">
                  <c:v>-1.5971251746855659E-4</c:v>
                </c:pt>
                <c:pt idx="4">
                  <c:v>-1.9964064683569574E-4</c:v>
                </c:pt>
                <c:pt idx="5">
                  <c:v>-1.9964064683569574E-4</c:v>
                </c:pt>
                <c:pt idx="6">
                  <c:v>-2.7949690556997405E-4</c:v>
                </c:pt>
                <c:pt idx="7">
                  <c:v>-1.5971251746855659E-4</c:v>
                </c:pt>
                <c:pt idx="8">
                  <c:v>-2.7949690556997405E-4</c:v>
                </c:pt>
                <c:pt idx="9">
                  <c:v>-2.7949690556997405E-4</c:v>
                </c:pt>
                <c:pt idx="10">
                  <c:v>-1.9964064683569574E-4</c:v>
                </c:pt>
                <c:pt idx="11">
                  <c:v>-2.395687762028349E-4</c:v>
                </c:pt>
                <c:pt idx="12">
                  <c:v>-1.9964064683569574E-4</c:v>
                </c:pt>
                <c:pt idx="13">
                  <c:v>-1.5971251746855659E-4</c:v>
                </c:pt>
                <c:pt idx="14">
                  <c:v>-2.395687762028349E-4</c:v>
                </c:pt>
                <c:pt idx="15">
                  <c:v>-2.395687762028349E-4</c:v>
                </c:pt>
                <c:pt idx="16">
                  <c:v>-3.9928129367139149E-4</c:v>
                </c:pt>
                <c:pt idx="17">
                  <c:v>-3.5935316430425236E-4</c:v>
                </c:pt>
                <c:pt idx="18">
                  <c:v>-2.7949690556997405E-4</c:v>
                </c:pt>
                <c:pt idx="19">
                  <c:v>-3.5935316430425236E-4</c:v>
                </c:pt>
                <c:pt idx="20">
                  <c:v>-4.7913755240566979E-4</c:v>
                </c:pt>
                <c:pt idx="21">
                  <c:v>-3.9928129367139149E-4</c:v>
                </c:pt>
                <c:pt idx="22">
                  <c:v>-3.9928129367139149E-4</c:v>
                </c:pt>
                <c:pt idx="23">
                  <c:v>-3.9928129367139149E-4</c:v>
                </c:pt>
                <c:pt idx="24">
                  <c:v>-3.9928129367139149E-4</c:v>
                </c:pt>
                <c:pt idx="25">
                  <c:v>-3.9928129367139149E-4</c:v>
                </c:pt>
                <c:pt idx="26">
                  <c:v>-3.1942503493711318E-4</c:v>
                </c:pt>
                <c:pt idx="27">
                  <c:v>-2.7949690556997405E-4</c:v>
                </c:pt>
                <c:pt idx="28">
                  <c:v>-2.395687762028349E-4</c:v>
                </c:pt>
                <c:pt idx="29">
                  <c:v>-1.9964064683569574E-4</c:v>
                </c:pt>
                <c:pt idx="30">
                  <c:v>-1.9964064683569574E-4</c:v>
                </c:pt>
                <c:pt idx="31">
                  <c:v>-2.395687762028349E-4</c:v>
                </c:pt>
                <c:pt idx="32">
                  <c:v>-2.7949690556997405E-4</c:v>
                </c:pt>
                <c:pt idx="33">
                  <c:v>-2.7949690556997405E-4</c:v>
                </c:pt>
                <c:pt idx="34">
                  <c:v>-3.1942503493711318E-4</c:v>
                </c:pt>
                <c:pt idx="35">
                  <c:v>-3.1942503493711318E-4</c:v>
                </c:pt>
                <c:pt idx="36">
                  <c:v>-3.5935316430425236E-4</c:v>
                </c:pt>
                <c:pt idx="37">
                  <c:v>-3.5935316430425236E-4</c:v>
                </c:pt>
                <c:pt idx="38">
                  <c:v>-4.3920942303853067E-4</c:v>
                </c:pt>
                <c:pt idx="39">
                  <c:v>-3.5935316430425236E-4</c:v>
                </c:pt>
                <c:pt idx="40">
                  <c:v>-2.395687762028349E-4</c:v>
                </c:pt>
                <c:pt idx="41">
                  <c:v>-3.1942503493711318E-4</c:v>
                </c:pt>
                <c:pt idx="42">
                  <c:v>-3.1942503493711318E-4</c:v>
                </c:pt>
                <c:pt idx="43">
                  <c:v>-2.395687762028349E-4</c:v>
                </c:pt>
                <c:pt idx="44">
                  <c:v>-2.395687762028349E-4</c:v>
                </c:pt>
                <c:pt idx="45">
                  <c:v>-2.395687762028349E-4</c:v>
                </c:pt>
                <c:pt idx="46">
                  <c:v>-1.9964064683569574E-4</c:v>
                </c:pt>
                <c:pt idx="47">
                  <c:v>-2.395687762028349E-4</c:v>
                </c:pt>
                <c:pt idx="48">
                  <c:v>-2.395687762028349E-4</c:v>
                </c:pt>
                <c:pt idx="49">
                  <c:v>-2.395687762028349E-4</c:v>
                </c:pt>
                <c:pt idx="50">
                  <c:v>-2.7949690556997405E-4</c:v>
                </c:pt>
                <c:pt idx="51">
                  <c:v>-2.395687762028349E-4</c:v>
                </c:pt>
                <c:pt idx="52">
                  <c:v>-2.7949690556997405E-4</c:v>
                </c:pt>
                <c:pt idx="53">
                  <c:v>-2.395687762028349E-4</c:v>
                </c:pt>
                <c:pt idx="54">
                  <c:v>-2.395687762028349E-4</c:v>
                </c:pt>
                <c:pt idx="55">
                  <c:v>-2.395687762028349E-4</c:v>
                </c:pt>
                <c:pt idx="56">
                  <c:v>-2.395687762028349E-4</c:v>
                </c:pt>
                <c:pt idx="57">
                  <c:v>-1.9964064683569574E-4</c:v>
                </c:pt>
                <c:pt idx="58">
                  <c:v>-2.395687762028349E-4</c:v>
                </c:pt>
                <c:pt idx="59">
                  <c:v>-2.7949690556997405E-4</c:v>
                </c:pt>
                <c:pt idx="60">
                  <c:v>-2.395687762028349E-4</c:v>
                </c:pt>
                <c:pt idx="61">
                  <c:v>-2.7949690556997405E-4</c:v>
                </c:pt>
                <c:pt idx="62">
                  <c:v>-3.5935316430425236E-4</c:v>
                </c:pt>
                <c:pt idx="63">
                  <c:v>-3.9928129367139149E-4</c:v>
                </c:pt>
                <c:pt idx="64">
                  <c:v>-3.9928129367139149E-4</c:v>
                </c:pt>
                <c:pt idx="65">
                  <c:v>-4.3920942303853067E-4</c:v>
                </c:pt>
                <c:pt idx="66">
                  <c:v>-4.3920942303853067E-4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890-4AFD-BB82-FE0FD00B3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5579344"/>
        <c:axId val="255579904"/>
      </c:lineChart>
      <c:catAx>
        <c:axId val="2555793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255579904"/>
        <c:crosses val="autoZero"/>
        <c:auto val="1"/>
        <c:lblAlgn val="ctr"/>
        <c:lblOffset val="100"/>
        <c:tickLblSkip val="12"/>
        <c:noMultiLvlLbl val="0"/>
      </c:catAx>
      <c:valAx>
        <c:axId val="255579904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</a:ln>
          </c:spPr>
        </c:majorGridlines>
        <c:numFmt formatCode="0.00%" sourceLinked="1"/>
        <c:majorTickMark val="none"/>
        <c:minorTickMark val="none"/>
        <c:tickLblPos val="nextTo"/>
        <c:crossAx val="255579344"/>
        <c:crosses val="autoZero"/>
        <c:crossBetween val="between"/>
      </c:valAx>
      <c:spPr>
        <a:noFill/>
      </c:spPr>
    </c:plotArea>
    <c:legend>
      <c:legendPos val="r"/>
      <c:layout/>
      <c:overlay val="0"/>
    </c:legend>
    <c:plotVisOnly val="1"/>
    <c:dispBlanksAs val="gap"/>
    <c:showDLblsOverMax val="0"/>
  </c:chart>
  <c:spPr>
    <a:noFill/>
    <a:ln w="12700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8934818626711992"/>
          <c:y val="5.1882399383712065E-2"/>
          <c:w val="0.5571996491421467"/>
          <c:h val="0.9081316865848621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55000">
                  <a:srgbClr val="12B2E3"/>
                </a:gs>
                <a:gs pos="0">
                  <a:srgbClr val="03D4A8"/>
                </a:gs>
                <a:gs pos="35000">
                  <a:srgbClr val="21D6E0"/>
                </a:gs>
                <a:gs pos="71000">
                  <a:srgbClr val="0087E6"/>
                </a:gs>
                <a:gs pos="100000">
                  <a:srgbClr val="005CBF"/>
                </a:gs>
              </a:gsLst>
              <a:lin ang="5400000" scaled="1"/>
              <a:tileRect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Sheet1!$Q$5:$Q$13</c:f>
              <c:strCache>
                <c:ptCount val="9"/>
                <c:pt idx="0">
                  <c:v>EP</c:v>
                </c:pt>
                <c:pt idx="1">
                  <c:v>ENQ</c:v>
                </c:pt>
                <c:pt idx="2">
                  <c:v>YM</c:v>
                </c:pt>
                <c:pt idx="3">
                  <c:v>DD</c:v>
                </c:pt>
                <c:pt idx="4">
                  <c:v>GCE</c:v>
                </c:pt>
                <c:pt idx="5">
                  <c:v>CLE</c:v>
                </c:pt>
                <c:pt idx="6">
                  <c:v>EU6</c:v>
                </c:pt>
                <c:pt idx="7">
                  <c:v>BP6</c:v>
                </c:pt>
                <c:pt idx="8">
                  <c:v>TYA</c:v>
                </c:pt>
              </c:strCache>
            </c:strRef>
          </c:cat>
          <c:val>
            <c:numRef>
              <c:f>Sheet1!$I$17:$I$25</c:f>
              <c:numCache>
                <c:formatCode>0.00%</c:formatCode>
                <c:ptCount val="9"/>
                <c:pt idx="0">
                  <c:v>9.7895252080274105E-5</c:v>
                </c:pt>
                <c:pt idx="1">
                  <c:v>2.0465801645450451E-4</c:v>
                </c:pt>
                <c:pt idx="2">
                  <c:v>8.7420229041000087E-5</c:v>
                </c:pt>
                <c:pt idx="3">
                  <c:v>0</c:v>
                </c:pt>
                <c:pt idx="4">
                  <c:v>-9.9769762087486918E-4</c:v>
                </c:pt>
                <c:pt idx="5">
                  <c:v>0</c:v>
                </c:pt>
                <c:pt idx="6">
                  <c:v>2.1109516169896437E-4</c:v>
                </c:pt>
                <c:pt idx="7">
                  <c:v>7.5233222991264671E-5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2B-4DE4-B24A-09F3AE753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90"/>
        <c:axId val="257620272"/>
        <c:axId val="257620832"/>
      </c:barChart>
      <c:catAx>
        <c:axId val="257620272"/>
        <c:scaling>
          <c:orientation val="maxMin"/>
        </c:scaling>
        <c:delete val="0"/>
        <c:axPos val="l"/>
        <c:majorGridlines>
          <c:spPr>
            <a:ln>
              <a:solidFill>
                <a:schemeClr val="tx2"/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tx2"/>
            </a:solidFill>
          </a:ln>
        </c:spPr>
        <c:crossAx val="257620832"/>
        <c:crosses val="autoZero"/>
        <c:auto val="1"/>
        <c:lblAlgn val="ctr"/>
        <c:lblOffset val="1000"/>
        <c:noMultiLvlLbl val="0"/>
      </c:catAx>
      <c:valAx>
        <c:axId val="257620832"/>
        <c:scaling>
          <c:orientation val="minMax"/>
        </c:scaling>
        <c:delete val="1"/>
        <c:axPos val="t"/>
        <c:majorGridlines>
          <c:spPr>
            <a:ln>
              <a:solidFill>
                <a:schemeClr val="tx2"/>
              </a:solidFill>
            </a:ln>
          </c:spPr>
        </c:majorGridlines>
        <c:numFmt formatCode="0.00%" sourceLinked="1"/>
        <c:majorTickMark val="out"/>
        <c:minorTickMark val="none"/>
        <c:tickLblPos val="nextTo"/>
        <c:crossAx val="257620272"/>
        <c:crosses val="autoZero"/>
        <c:crossBetween val="between"/>
      </c:valAx>
      <c:spPr>
        <a:noFill/>
        <a:ln w="12700">
          <a:solidFill>
            <a:schemeClr val="tx2"/>
          </a:solidFill>
        </a:ln>
      </c:spPr>
    </c:plotArea>
    <c:plotVisOnly val="1"/>
    <c:dispBlanksAs val="gap"/>
    <c:showDLblsOverMax val="0"/>
  </c:chart>
  <c:spPr>
    <a:noFill/>
    <a:ln w="12700">
      <a:noFill/>
    </a:ln>
  </c:spPr>
  <c:txPr>
    <a:bodyPr/>
    <a:lstStyle/>
    <a:p>
      <a:pPr>
        <a:defRPr sz="1000" baseline="0">
          <a:solidFill>
            <a:schemeClr val="bg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226427165354339"/>
          <c:y val="9.0849059512670569E-2"/>
          <c:w val="0.72519470572724543"/>
          <c:h val="0.9081316865848621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  <a:tileRect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Sheet1!$AA$34:$AA$44</c:f>
              <c:strCache>
                <c:ptCount val="10"/>
                <c:pt idx="0">
                  <c:v>EPZ7</c:v>
                </c:pt>
                <c:pt idx="1">
                  <c:v>ENQZ7</c:v>
                </c:pt>
                <c:pt idx="2">
                  <c:v>YMZ7</c:v>
                </c:pt>
                <c:pt idx="3">
                  <c:v>NKDZ7</c:v>
                </c:pt>
                <c:pt idx="4">
                  <c:v>GCEZ7</c:v>
                </c:pt>
                <c:pt idx="5">
                  <c:v>SIEZ7</c:v>
                </c:pt>
                <c:pt idx="6">
                  <c:v>PLEF8</c:v>
                </c:pt>
                <c:pt idx="7">
                  <c:v>PAEZ7</c:v>
                </c:pt>
                <c:pt idx="8">
                  <c:v>CLEX7</c:v>
                </c:pt>
                <c:pt idx="9">
                  <c:v>EU6Z7</c:v>
                </c:pt>
              </c:strCache>
            </c:strRef>
          </c:cat>
          <c:val>
            <c:numRef>
              <c:f>Sheet1!$AB$34:$AB$43</c:f>
              <c:numCache>
                <c:formatCode>0.00%</c:formatCode>
                <c:ptCount val="10"/>
                <c:pt idx="0">
                  <c:v>4.8966800509254722E-4</c:v>
                </c:pt>
                <c:pt idx="1">
                  <c:v>1.5164555924423132E-3</c:v>
                </c:pt>
                <c:pt idx="2">
                  <c:v>2.1901007446342531E-3</c:v>
                </c:pt>
                <c:pt idx="3">
                  <c:v>3.7620503174229957E-3</c:v>
                </c:pt>
                <c:pt idx="4">
                  <c:v>-2.2229035719759801E-3</c:v>
                </c:pt>
                <c:pt idx="5">
                  <c:v>-3.5035322497271805E-3</c:v>
                </c:pt>
                <c:pt idx="6">
                  <c:v>-1.1182614199810131E-2</c:v>
                </c:pt>
                <c:pt idx="7">
                  <c:v>-1.2886859462201973E-2</c:v>
                </c:pt>
                <c:pt idx="8">
                  <c:v>9.3294460641398808E-3</c:v>
                </c:pt>
                <c:pt idx="9">
                  <c:v>-1.0541406645302525E-3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6F-4F6B-98B2-C7E7E3835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5"/>
        <c:overlap val="100"/>
        <c:axId val="257955056"/>
        <c:axId val="257955616"/>
      </c:barChart>
      <c:catAx>
        <c:axId val="257955056"/>
        <c:scaling>
          <c:orientation val="maxMin"/>
        </c:scaling>
        <c:delete val="0"/>
        <c:axPos val="l"/>
        <c:majorGridlines>
          <c:spPr>
            <a:ln>
              <a:solidFill>
                <a:schemeClr val="tx2"/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tx2"/>
            </a:solidFill>
          </a:ln>
        </c:spPr>
        <c:crossAx val="257955616"/>
        <c:crosses val="autoZero"/>
        <c:auto val="1"/>
        <c:lblAlgn val="ctr"/>
        <c:lblOffset val="1000"/>
        <c:noMultiLvlLbl val="0"/>
      </c:catAx>
      <c:valAx>
        <c:axId val="257955616"/>
        <c:scaling>
          <c:orientation val="minMax"/>
        </c:scaling>
        <c:delete val="1"/>
        <c:axPos val="t"/>
        <c:majorGridlines>
          <c:spPr>
            <a:ln>
              <a:solidFill>
                <a:schemeClr val="tx2"/>
              </a:solidFill>
            </a:ln>
          </c:spPr>
        </c:majorGridlines>
        <c:numFmt formatCode="0.00%" sourceLinked="1"/>
        <c:majorTickMark val="out"/>
        <c:minorTickMark val="none"/>
        <c:tickLblPos val="nextTo"/>
        <c:crossAx val="257955056"/>
        <c:crosses val="autoZero"/>
        <c:crossBetween val="between"/>
      </c:valAx>
      <c:spPr>
        <a:noFill/>
        <a:ln w="12700">
          <a:solidFill>
            <a:schemeClr val="tx2"/>
          </a:solidFill>
        </a:ln>
      </c:spPr>
    </c:plotArea>
    <c:plotVisOnly val="1"/>
    <c:dispBlanksAs val="gap"/>
    <c:showDLblsOverMax val="0"/>
  </c:chart>
  <c:spPr>
    <a:noFill/>
    <a:ln w="19050">
      <a:noFill/>
    </a:ln>
  </c:spPr>
  <c:txPr>
    <a:bodyPr/>
    <a:lstStyle/>
    <a:p>
      <a:pPr>
        <a:defRPr baseline="0">
          <a:solidFill>
            <a:schemeClr val="bg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26229880759278"/>
          <c:y val="8.6072122354842157E-2"/>
          <c:w val="0.72835690750609594"/>
          <c:h val="0.9081316865848621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50000">
                  <a:srgbClr val="FF0000"/>
                </a:gs>
                <a:gs pos="59000">
                  <a:srgbClr val="D4DEFF"/>
                </a:gs>
                <a:gs pos="83000">
                  <a:srgbClr val="D4DEFF"/>
                </a:gs>
                <a:gs pos="100000">
                  <a:srgbClr val="96AB94"/>
                </a:gs>
              </a:gsLst>
              <a:lin ang="5400000" scaled="0"/>
              <a:tileRect/>
            </a:gradFill>
            <a:ln>
              <a:noFill/>
            </a:ln>
          </c:spPr>
          <c:invertIfNegative val="0"/>
          <c:cat>
            <c:strRef>
              <c:f>Sheet1!$AB$49:$AB$60</c:f>
              <c:strCache>
                <c:ptCount val="12"/>
                <c:pt idx="0">
                  <c:v>EPZ7</c:v>
                </c:pt>
                <c:pt idx="1">
                  <c:v>ENQZ7</c:v>
                </c:pt>
                <c:pt idx="2">
                  <c:v>YMZ7</c:v>
                </c:pt>
                <c:pt idx="3">
                  <c:v>NKDZ7</c:v>
                </c:pt>
                <c:pt idx="4">
                  <c:v>GCEZ7</c:v>
                </c:pt>
                <c:pt idx="5">
                  <c:v>SIEZ7</c:v>
                </c:pt>
                <c:pt idx="6">
                  <c:v>CLEX7</c:v>
                </c:pt>
                <c:pt idx="7">
                  <c:v>HOEX7</c:v>
                </c:pt>
                <c:pt idx="8">
                  <c:v>RBEX7</c:v>
                </c:pt>
                <c:pt idx="9">
                  <c:v>EU6Z7</c:v>
                </c:pt>
                <c:pt idx="10">
                  <c:v>BP6Z7</c:v>
                </c:pt>
                <c:pt idx="11">
                  <c:v>DA6Z7</c:v>
                </c:pt>
              </c:strCache>
            </c:strRef>
          </c:cat>
          <c:val>
            <c:numRef>
              <c:f>Sheet1!$AF$49:$AF$60</c:f>
              <c:numCache>
                <c:formatCode>0.00%</c:formatCode>
                <c:ptCount val="12"/>
                <c:pt idx="0">
                  <c:v>-0.4642857142857143</c:v>
                </c:pt>
                <c:pt idx="1">
                  <c:v>-0.54320987654320985</c:v>
                </c:pt>
                <c:pt idx="2">
                  <c:v>-0.80821917808219179</c:v>
                </c:pt>
                <c:pt idx="3">
                  <c:v>-0.71875</c:v>
                </c:pt>
                <c:pt idx="4">
                  <c:v>-8.2191780821905855E-2</c:v>
                </c:pt>
                <c:pt idx="5">
                  <c:v>-6.451612903226768E-2</c:v>
                </c:pt>
                <c:pt idx="6">
                  <c:v>-0.56862745098038869</c:v>
                </c:pt>
                <c:pt idx="7">
                  <c:v>-0.48377581120943808</c:v>
                </c:pt>
                <c:pt idx="8">
                  <c:v>-0.20265780730896982</c:v>
                </c:pt>
                <c:pt idx="9">
                  <c:v>-0.66249999999995424</c:v>
                </c:pt>
                <c:pt idx="10">
                  <c:v>-0.35820895522389939</c:v>
                </c:pt>
                <c:pt idx="11">
                  <c:v>-8.1081081081073786E-2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DD-432E-BAFA-D0F879709824}"/>
            </c:ext>
          </c:extLst>
        </c:ser>
        <c:ser>
          <c:idx val="1"/>
          <c:order val="1"/>
          <c:spPr>
            <a:gradFill>
              <a:gsLst>
                <a:gs pos="0">
                  <a:srgbClr val="00B050"/>
                </a:gs>
                <a:gs pos="59000">
                  <a:srgbClr val="D4DEFF"/>
                </a:gs>
                <a:gs pos="83000">
                  <a:srgbClr val="D4DEFF"/>
                </a:gs>
                <a:gs pos="100000">
                  <a:srgbClr val="96AB94"/>
                </a:gs>
              </a:gsLst>
              <a:lin ang="5400000" scaled="0"/>
            </a:gradFill>
          </c:spPr>
          <c:invertIfNegative val="0"/>
          <c:dPt>
            <c:idx val="5"/>
            <c:invertIfNegative val="0"/>
            <c:bubble3D val="0"/>
            <c:spPr>
              <a:gradFill>
                <a:gsLst>
                  <a:gs pos="0">
                    <a:srgbClr val="00B050"/>
                  </a:gs>
                  <a:gs pos="59000">
                    <a:srgbClr val="D4DEFF"/>
                  </a:gs>
                  <a:gs pos="83000">
                    <a:srgbClr val="D4DEFF"/>
                  </a:gs>
                  <a:gs pos="100000">
                    <a:srgbClr val="96AB94"/>
                  </a:gs>
                </a:gsLst>
                <a:lin ang="5400000" scaled="0"/>
              </a:gra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46DD-432E-BAFA-D0F879709824}"/>
              </c:ext>
            </c:extLst>
          </c:dPt>
          <c:cat>
            <c:strRef>
              <c:f>Sheet1!$AB$49:$AB$60</c:f>
              <c:strCache>
                <c:ptCount val="12"/>
                <c:pt idx="0">
                  <c:v>EPZ7</c:v>
                </c:pt>
                <c:pt idx="1">
                  <c:v>ENQZ7</c:v>
                </c:pt>
                <c:pt idx="2">
                  <c:v>YMZ7</c:v>
                </c:pt>
                <c:pt idx="3">
                  <c:v>NKDZ7</c:v>
                </c:pt>
                <c:pt idx="4">
                  <c:v>GCEZ7</c:v>
                </c:pt>
                <c:pt idx="5">
                  <c:v>SIEZ7</c:v>
                </c:pt>
                <c:pt idx="6">
                  <c:v>CLEX7</c:v>
                </c:pt>
                <c:pt idx="7">
                  <c:v>HOEX7</c:v>
                </c:pt>
                <c:pt idx="8">
                  <c:v>RBEX7</c:v>
                </c:pt>
                <c:pt idx="9">
                  <c:v>EU6Z7</c:v>
                </c:pt>
                <c:pt idx="10">
                  <c:v>BP6Z7</c:v>
                </c:pt>
                <c:pt idx="11">
                  <c:v>DA6Z7</c:v>
                </c:pt>
              </c:strCache>
            </c:strRef>
          </c:cat>
          <c:val>
            <c:numRef>
              <c:f>Sheet1!$AG$49:$AG$60</c:f>
              <c:numCache>
                <c:formatCode>0.00%</c:formatCode>
                <c:ptCount val="12"/>
                <c:pt idx="0">
                  <c:v>0.5357142857142857</c:v>
                </c:pt>
                <c:pt idx="1">
                  <c:v>0.4567901234567901</c:v>
                </c:pt>
                <c:pt idx="2">
                  <c:v>0.19178082191780821</c:v>
                </c:pt>
                <c:pt idx="3">
                  <c:v>0.28125</c:v>
                </c:pt>
                <c:pt idx="4">
                  <c:v>0.91780821917809419</c:v>
                </c:pt>
                <c:pt idx="5">
                  <c:v>0.93548387096773233</c:v>
                </c:pt>
                <c:pt idx="6">
                  <c:v>0.43137254901961125</c:v>
                </c:pt>
                <c:pt idx="7">
                  <c:v>0.51622418879056198</c:v>
                </c:pt>
                <c:pt idx="8">
                  <c:v>0.79734219269103024</c:v>
                </c:pt>
                <c:pt idx="9">
                  <c:v>0.33750000000004582</c:v>
                </c:pt>
                <c:pt idx="10">
                  <c:v>0.64179104477610061</c:v>
                </c:pt>
                <c:pt idx="11">
                  <c:v>0.91891891891892619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DD-432E-BAFA-D0F879709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overlap val="100"/>
        <c:axId val="257958416"/>
        <c:axId val="257983728"/>
      </c:barChart>
      <c:catAx>
        <c:axId val="257958416"/>
        <c:scaling>
          <c:orientation val="maxMin"/>
        </c:scaling>
        <c:delete val="0"/>
        <c:axPos val="l"/>
        <c:majorGridlines>
          <c:spPr>
            <a:ln>
              <a:solidFill>
                <a:schemeClr val="tx2"/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tx2"/>
            </a:solidFill>
          </a:ln>
        </c:spPr>
        <c:crossAx val="257983728"/>
        <c:crosses val="autoZero"/>
        <c:auto val="0"/>
        <c:lblAlgn val="ctr"/>
        <c:lblOffset val="1000"/>
        <c:noMultiLvlLbl val="0"/>
      </c:catAx>
      <c:valAx>
        <c:axId val="257983728"/>
        <c:scaling>
          <c:orientation val="minMax"/>
        </c:scaling>
        <c:delete val="1"/>
        <c:axPos val="t"/>
        <c:majorGridlines>
          <c:spPr>
            <a:ln>
              <a:solidFill>
                <a:schemeClr val="tx2"/>
              </a:solidFill>
            </a:ln>
          </c:spPr>
        </c:majorGridlines>
        <c:numFmt formatCode="0.00%" sourceLinked="1"/>
        <c:majorTickMark val="out"/>
        <c:minorTickMark val="none"/>
        <c:tickLblPos val="nextTo"/>
        <c:crossAx val="257958416"/>
        <c:crosses val="autoZero"/>
        <c:crossBetween val="between"/>
      </c:valAx>
      <c:spPr>
        <a:noFill/>
        <a:ln w="12700">
          <a:solidFill>
            <a:schemeClr val="tx2"/>
          </a:solidFill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baseline="0">
          <a:solidFill>
            <a:schemeClr val="bg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9071</xdr:colOff>
      <xdr:row>14</xdr:row>
      <xdr:rowOff>24973</xdr:rowOff>
    </xdr:from>
    <xdr:to>
      <xdr:col>25</xdr:col>
      <xdr:colOff>689428</xdr:colOff>
      <xdr:row>28</xdr:row>
      <xdr:rowOff>18142</xdr:rowOff>
    </xdr:to>
    <xdr:graphicFrame macro="">
      <xdr:nvGraphicFramePr>
        <xdr:cNvPr id="38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607785</xdr:colOff>
      <xdr:row>14</xdr:row>
      <xdr:rowOff>136071</xdr:rowOff>
    </xdr:from>
    <xdr:to>
      <xdr:col>11</xdr:col>
      <xdr:colOff>553354</xdr:colOff>
      <xdr:row>28</xdr:row>
      <xdr:rowOff>9072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571500</xdr:colOff>
      <xdr:row>29</xdr:row>
      <xdr:rowOff>54429</xdr:rowOff>
    </xdr:from>
    <xdr:to>
      <xdr:col>13</xdr:col>
      <xdr:colOff>562429</xdr:colOff>
      <xdr:row>53</xdr:row>
      <xdr:rowOff>0</xdr:rowOff>
    </xdr:to>
    <xdr:graphicFrame macro="">
      <xdr:nvGraphicFramePr>
        <xdr:cNvPr id="35" name="Chart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625928</xdr:colOff>
      <xdr:row>30</xdr:row>
      <xdr:rowOff>63500</xdr:rowOff>
    </xdr:from>
    <xdr:to>
      <xdr:col>25</xdr:col>
      <xdr:colOff>634999</xdr:colOff>
      <xdr:row>52</xdr:row>
      <xdr:rowOff>99572</xdr:rowOff>
    </xdr:to>
    <xdr:graphicFrame macro="">
      <xdr:nvGraphicFramePr>
        <xdr:cNvPr id="37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295835</xdr:colOff>
      <xdr:row>30</xdr:row>
      <xdr:rowOff>143436</xdr:rowOff>
    </xdr:from>
    <xdr:to>
      <xdr:col>26</xdr:col>
      <xdr:colOff>0</xdr:colOff>
      <xdr:row>32</xdr:row>
      <xdr:rowOff>90623</xdr:rowOff>
    </xdr:to>
    <xdr:sp macro="" textlink="">
      <xdr:nvSpPr>
        <xdr:cNvPr id="13" name="TextBox 1"/>
        <xdr:cNvSpPr txBox="1"/>
      </xdr:nvSpPr>
      <xdr:spPr>
        <a:xfrm>
          <a:off x="13667121" y="5658865"/>
          <a:ext cx="3378093" cy="27375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000" b="1" i="0">
              <a:solidFill>
                <a:schemeClr val="bg1"/>
              </a:solidFill>
              <a:latin typeface="Tahoma" pitchFamily="34" charset="0"/>
            </a:rPr>
            <a:t> </a:t>
          </a:r>
          <a:r>
            <a:rPr lang="en-US" sz="1000" b="0" i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Low</a:t>
          </a:r>
          <a:r>
            <a:rPr lang="en-US" sz="1000" b="0" i="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                                 Last                            High</a:t>
          </a:r>
          <a:endParaRPr lang="en-US" sz="1000" b="0" i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12</xdr:col>
      <xdr:colOff>244930</xdr:colOff>
      <xdr:row>14</xdr:row>
      <xdr:rowOff>72570</xdr:rowOff>
    </xdr:from>
    <xdr:ext cx="673987" cy="157742"/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5501" y="2857499"/>
          <a:ext cx="673987" cy="157742"/>
        </a:xfrm>
        <a:prstGeom prst="rect">
          <a:avLst/>
        </a:prstGeom>
      </xdr:spPr>
    </xdr:pic>
    <xdr:clientData/>
  </xdr:oneCellAnchor>
  <xdr:oneCellAnchor>
    <xdr:from>
      <xdr:col>8</xdr:col>
      <xdr:colOff>698500</xdr:colOff>
      <xdr:row>1</xdr:row>
      <xdr:rowOff>117929</xdr:rowOff>
    </xdr:from>
    <xdr:ext cx="808036" cy="190787"/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8571" y="244929"/>
          <a:ext cx="808036" cy="190787"/>
        </a:xfrm>
        <a:prstGeom prst="rect">
          <a:avLst/>
        </a:prstGeom>
      </xdr:spPr>
    </xdr:pic>
    <xdr:clientData/>
  </xdr:oneCellAnchor>
  <xdr:oneCellAnchor>
    <xdr:from>
      <xdr:col>2</xdr:col>
      <xdr:colOff>281217</xdr:colOff>
      <xdr:row>52</xdr:row>
      <xdr:rowOff>63501</xdr:rowOff>
    </xdr:from>
    <xdr:ext cx="336682" cy="81053"/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146" y="9525001"/>
          <a:ext cx="336682" cy="8105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U246"/>
  <sheetViews>
    <sheetView showGridLines="0" showRowColHeaders="0" tabSelected="1" zoomScale="105" zoomScaleNormal="105" workbookViewId="0">
      <selection activeCell="Q5" sqref="Q5"/>
    </sheetView>
  </sheetViews>
  <sheetFormatPr defaultColWidth="9" defaultRowHeight="12.75" x14ac:dyDescent="0.2"/>
  <cols>
    <col min="1" max="1" width="0.875" style="2" customWidth="1"/>
    <col min="2" max="7" width="9" style="2"/>
    <col min="8" max="8" width="12.75" style="1" hidden="1" customWidth="1"/>
    <col min="9" max="9" width="14.625" style="2" customWidth="1"/>
    <col min="10" max="10" width="12.625" style="2" customWidth="1"/>
    <col min="11" max="11" width="12.625" style="2" hidden="1" customWidth="1"/>
    <col min="12" max="15" width="8.625" style="2" customWidth="1"/>
    <col min="16" max="16" width="10.625" style="2" customWidth="1"/>
    <col min="17" max="26" width="9.625" style="2" customWidth="1"/>
    <col min="27" max="27" width="9.25" style="3" bestFit="1" customWidth="1"/>
    <col min="28" max="28" width="10" style="3" bestFit="1" customWidth="1"/>
    <col min="29" max="30" width="9.625" style="3" bestFit="1" customWidth="1"/>
    <col min="31" max="44" width="9" style="3"/>
    <col min="45" max="46" width="9" style="5"/>
    <col min="47" max="16384" width="9" style="2"/>
  </cols>
  <sheetData>
    <row r="1" spans="1:151" s="1" customFormat="1" ht="9.9499999999999993" customHeight="1" thickBot="1" x14ac:dyDescent="0.25">
      <c r="A1" s="5"/>
      <c r="B1" s="5"/>
      <c r="C1" s="5"/>
      <c r="D1" s="5"/>
      <c r="E1" s="5"/>
      <c r="F1" s="5"/>
      <c r="G1" s="5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5"/>
      <c r="AT1" s="5"/>
    </row>
    <row r="2" spans="1:151" s="1" customFormat="1" ht="30" customHeight="1" thickBot="1" x14ac:dyDescent="0.4">
      <c r="A2" s="5"/>
      <c r="B2" s="48" t="str">
        <f>RTD("cqg.rtd", ,"ContractData", B9, "LongDescription")</f>
        <v>E-Mini S&amp;P 500, Dec 17</v>
      </c>
      <c r="C2" s="49"/>
      <c r="D2" s="49"/>
      <c r="E2" s="49"/>
      <c r="F2" s="49"/>
      <c r="G2" s="50"/>
      <c r="H2" s="20"/>
      <c r="I2" s="96"/>
      <c r="J2" s="97"/>
      <c r="K2" s="98"/>
      <c r="L2" s="99" t="s">
        <v>35</v>
      </c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100">
        <f>RTD("cqg.rtd", ,"SystemInfo", "Linetime")</f>
        <v>43024.526307870365</v>
      </c>
      <c r="Y2" s="100"/>
      <c r="Z2" s="101"/>
      <c r="AA2" s="4"/>
      <c r="AB2" s="4"/>
      <c r="AC2" s="4"/>
      <c r="AD2" s="4"/>
      <c r="AE2" s="4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5"/>
      <c r="AT2" s="5"/>
    </row>
    <row r="3" spans="1:151" s="1" customFormat="1" ht="15" customHeight="1" x14ac:dyDescent="0.2">
      <c r="A3" s="5"/>
      <c r="B3" s="71" t="s">
        <v>49</v>
      </c>
      <c r="C3" s="30" t="s">
        <v>19</v>
      </c>
      <c r="D3" s="30" t="s">
        <v>20</v>
      </c>
      <c r="E3" s="30" t="s">
        <v>21</v>
      </c>
      <c r="F3" s="30" t="s">
        <v>50</v>
      </c>
      <c r="G3" s="63"/>
      <c r="H3" s="28"/>
      <c r="I3" s="89" t="s">
        <v>1</v>
      </c>
      <c r="J3" s="90"/>
      <c r="K3" s="73" t="s">
        <v>2</v>
      </c>
      <c r="L3" s="91" t="s">
        <v>47</v>
      </c>
      <c r="M3" s="92"/>
      <c r="N3" s="92"/>
      <c r="O3" s="93"/>
      <c r="P3" s="94" t="s">
        <v>48</v>
      </c>
      <c r="Q3" s="73" t="s">
        <v>2</v>
      </c>
      <c r="R3" s="90" t="str">
        <f>K5</f>
        <v>EP</v>
      </c>
      <c r="S3" s="95" t="str">
        <f>K6</f>
        <v>ENQ</v>
      </c>
      <c r="T3" s="95" t="str">
        <f>K7</f>
        <v>YM</v>
      </c>
      <c r="U3" s="95" t="str">
        <f>K8</f>
        <v>DD</v>
      </c>
      <c r="V3" s="95" t="str">
        <f>K9</f>
        <v>GCE</v>
      </c>
      <c r="W3" s="95" t="str">
        <f>K10</f>
        <v>CLE</v>
      </c>
      <c r="X3" s="95" t="str">
        <f>K11</f>
        <v>EU6</v>
      </c>
      <c r="Y3" s="95" t="str">
        <f>K12</f>
        <v>BP6</v>
      </c>
      <c r="Z3" s="95" t="str">
        <f>K13</f>
        <v>TYA</v>
      </c>
      <c r="AA3" s="4"/>
      <c r="AB3" s="4"/>
      <c r="AC3" s="4"/>
      <c r="AD3" s="4"/>
      <c r="AE3" s="4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5"/>
      <c r="AT3" s="5"/>
    </row>
    <row r="4" spans="1:151" ht="13.9" customHeight="1" x14ac:dyDescent="0.2">
      <c r="A4" s="5"/>
      <c r="B4" s="72"/>
      <c r="C4" s="31" t="str">
        <f>IF(C12="T",RTD("cqg.rtd",,"ContractData",B9,"Y_Open",,"F"),TEXT(RTD("cqg.rtd",,"ContractData",B9,"Y_Open",,"T"),IF(C12=0,$F$62,IF(C12=1,$F$63,(IF(C12=2,$F$64,IF(C12=3,$F$65,IF(C12=4,$F$66))))))))</f>
        <v>2548.00</v>
      </c>
      <c r="D4" s="31" t="str">
        <f>IF(C12="T",RTD("cqg.rtd",,"ContractData",B9,"Y_High",,"F"),TEXT(RTD("cqg.rtd",,"ContractData",B9,"Y_High",,"T"),IF(C12=0,$F$62,IF(C12=1,$F$63,(IF(C12=2,$F$64,IF(C12=3,$F$65,IF(C12=4,$F$66))))))))</f>
        <v>2555.50</v>
      </c>
      <c r="E4" s="31" t="str">
        <f>IF(C12="T",RTD("cqg.rtd",,"ContractData",B9,"Y_Low",,"F"),TEXT(RTD("cqg.rtd",,"ContractData",B9,"Y_Low",,"T"),IF(C12=0,$F$62,IF(C12=1,$F$63,(IF(C12=2,$F$64,IF(C12=3,$F$65,IF(C12=4,$F$66))))))))</f>
        <v>2547.00</v>
      </c>
      <c r="F4" s="31" t="str">
        <f>IF(C12="T",RTD("cqg.rtd",,"ContractData",B9,"Y_CLose",,"F"),TEXT(RTD("cqg.rtd",,"ContractData",B9,"Y_CLose",,"T"),IF(C12=0,$F$62,IF(C12=1,$F$63,(IF(C12=2,$F$64,IF(C12=3,$F$65,IF(C12=4,$F$66))))))))</f>
        <v>2552.50</v>
      </c>
      <c r="G4" s="64"/>
      <c r="H4" s="29"/>
      <c r="I4" s="83"/>
      <c r="J4" s="84"/>
      <c r="K4" s="82"/>
      <c r="L4" s="79"/>
      <c r="M4" s="80"/>
      <c r="N4" s="80"/>
      <c r="O4" s="81"/>
      <c r="P4" s="85"/>
      <c r="Q4" s="82"/>
      <c r="R4" s="84"/>
      <c r="S4" s="73"/>
      <c r="T4" s="73"/>
      <c r="U4" s="73"/>
      <c r="V4" s="73"/>
      <c r="W4" s="73"/>
      <c r="X4" s="73"/>
      <c r="Y4" s="73"/>
      <c r="Z4" s="73"/>
      <c r="AA4" s="4"/>
      <c r="AB4" s="4">
        <v>3</v>
      </c>
      <c r="AC4" s="4">
        <v>2</v>
      </c>
      <c r="AD4" s="4">
        <v>1</v>
      </c>
      <c r="AE4" s="4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</row>
    <row r="5" spans="1:151" s="1" customFormat="1" ht="15" customHeight="1" x14ac:dyDescent="0.2">
      <c r="A5" s="5"/>
      <c r="B5" s="65" t="s">
        <v>12</v>
      </c>
      <c r="C5" s="66"/>
      <c r="D5" s="67"/>
      <c r="E5" s="68" t="s">
        <v>13</v>
      </c>
      <c r="F5" s="69"/>
      <c r="G5" s="70"/>
      <c r="I5" s="182" t="str">
        <f>RTD("cqg.rtd", ,"ContractData",K5, "LongDescription")</f>
        <v>E-Mini S&amp;P 500, Dec 17</v>
      </c>
      <c r="J5" s="183"/>
      <c r="K5" s="184" t="str">
        <f>Q5</f>
        <v>EP</v>
      </c>
      <c r="L5" s="185">
        <f>RTD("cqg.rtd", ,"ContractData",K5, "LastTradeorSettle",,"D")</f>
        <v>255400</v>
      </c>
      <c r="M5" s="185">
        <f>RTD("cqg.rtd", ,"ContractData",K5, "NetLastQuoteToday",,"D")</f>
        <v>150</v>
      </c>
      <c r="N5" s="186">
        <f>IF(ISERROR(RTD("cqg.rtd", ,"ContractData",K5, "PerCentNetLastQuote",,"T")/100),"",RTD("cqg.rtd", ,"ContractData",K5, "PerCentNetLastQuote",,"T")/100)</f>
        <v>5.8760160611105673E-4</v>
      </c>
      <c r="O5" s="187">
        <f>RTD("cqg.rtd", ,"ContractData",K5, "PerCentNetLastQuote",,"T")/100</f>
        <v>5.8760160611105673E-4</v>
      </c>
      <c r="P5" s="188">
        <f>IF(ISERROR(AA5),"",AA5)</f>
        <v>0.94491118252306794</v>
      </c>
      <c r="Q5" s="189" t="s">
        <v>0</v>
      </c>
      <c r="R5" s="190"/>
      <c r="S5" s="191">
        <f>IFERROR(RTD("cqg.rtd",,"StudyData", "Correlation("&amp;K5&amp;","&amp;$S$3&amp;",Period:="&amp;$L$14&amp;",InputChoice1:=Close,InputChoice2:=Close)", "FG", "", "Close",$N$14, "0", "all","", "","True","T","EndofBarandPeriod 45")/100,"")</f>
        <v>0.83551782340000003</v>
      </c>
      <c r="T5" s="191">
        <f>IFERROR(RTD("cqg.rtd",,"StudyData", "Correlation("&amp;K5&amp;","&amp;$T$3&amp;",Period:="&amp;$L$14&amp;",InputChoice1:=Close,InputChoice2:=Close)", "FG", "", "Close",$N$14, "0", "all","", "","True","T","EndofBarandPeriod 45")/100,"")</f>
        <v>0.61886457859999999</v>
      </c>
      <c r="U5" s="191">
        <f>IFERROR(RTD("cqg.rtd",,"StudyData", "Correlation("&amp;K5&amp;","&amp;$U$3&amp;",Period:="&amp;$L$14&amp;",InputChoice1:=Close,InputChoice2:=Close)", "FG", "", "Close",$N$14, "0", "all","", "","True","T","EndofBarandPeriod 45")/100,"")</f>
        <v>0.83662584550000008</v>
      </c>
      <c r="V5" s="191">
        <f>IFERROR(RTD("cqg.rtd",,"StudyData", "Correlation("&amp;K5&amp;","&amp;$V$3&amp;",Period:="&amp;$L$14&amp;",InputChoice1:=Close,InputChoice2:=Close)", "FG", "", "Close",$N$14, "0", "all","", "","True","T","EndofBarandPeriod 45")/100,"")</f>
        <v>-0.28312146069999999</v>
      </c>
      <c r="W5" s="191">
        <f>IFERROR(RTD("cqg.rtd",,"StudyData", "Correlation("&amp;K5&amp;","&amp;$W$3&amp;",Period:="&amp;$L$14&amp;",InputChoice1:=Close,InputChoice2:=Close)", "FG", "", "Close",$N$14, "0", "all","", "","True","T","EndofBarandPeriod 45")/100,"")</f>
        <v>-0.25728813550000001</v>
      </c>
      <c r="X5" s="191">
        <f>IFERROR(RTD("cqg.rtd",,"StudyData", "Correlation("&amp;K5&amp;","&amp;$X$3&amp;",Period:="&amp;$L$14&amp;",InputChoice1:=Close,InputChoice2:=Close)", "FG", "", "Close",$N$14, "0", "all","", "","True","T","EndofBarandPeriod 45")/100,"")</f>
        <v>0.26518702160000002</v>
      </c>
      <c r="Y5" s="191">
        <f>IFERROR(RTD("cqg.rtd",,"StudyData", "Correlation("&amp;K5&amp;","&amp;$Y$3&amp;",Period:="&amp;$L$14&amp;",InputChoice1:=Close,InputChoice2:=Close)", "FG", "", "Close",$N$14, "0", "all","", "","True","T","EndofBarandPeriod 45")/100,"")</f>
        <v>-0.6368521721</v>
      </c>
      <c r="Z5" s="192">
        <f>IFERROR(RTD("cqg.rtd",,"StudyData", "Correlation("&amp;K5&amp;","&amp;$Z$3&amp;",Period:="&amp;$L$14&amp;",InputChoice1:=Close,InputChoice2:=Close)", "FG", "", "Close",$N$14, "0", "all","", "","True","T","EndofBarandPeriod 45")/100,"")</f>
        <v>-0.33345678540000001</v>
      </c>
      <c r="AA5" s="4">
        <f>CORREL(AB5:AD5,$AB$4:$AD$4)</f>
        <v>0.94491118252306794</v>
      </c>
      <c r="AB5" s="4">
        <f xml:space="preserve"> RTD("cqg.rtd",,"StudyData", K5,  "FG",, "Close", $N$14,,,,,,"T")</f>
        <v>2554</v>
      </c>
      <c r="AC5" s="4">
        <f xml:space="preserve"> RTD("cqg.rtd",,"StudyData", K5,  "FG",, "Close", $N$14,"-1",,,,,"T")</f>
        <v>2553.75</v>
      </c>
      <c r="AD5" s="4">
        <f xml:space="preserve"> RTD("cqg.rtd",,"StudyData", K5,  "FG",, "Close", $N$14,"-2",,,,,"T")</f>
        <v>2552.75</v>
      </c>
      <c r="AE5" s="4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5"/>
      <c r="AT5" s="5"/>
    </row>
    <row r="6" spans="1:151" s="1" customFormat="1" ht="15" customHeight="1" x14ac:dyDescent="0.2">
      <c r="A6" s="5"/>
      <c r="B6" s="58">
        <f>RTD("cqg.rtd", ,"ContractData",B9, "VolumeLastBid")</f>
        <v>1123</v>
      </c>
      <c r="C6" s="59" t="str">
        <f>IF(C12="T",TRUNC(RTD("cqg.rtd",,"ContractData",B9,"Bid",,"T"))&amp;"-"&amp;IF(((RTD("cqg.rtd",,"ContractData",B9,"Bid",,"T")-INT(RTD("cqg.rtd",,"ContractData",B9,"Bid",,"T")))*32)&lt;10,0,"")&amp;(RTD("cqg.rtd",,"ContractData",B9,"Bid",,"T")-INT(RTD("cqg.rtd",,"ContractData",B9,"Bid",,"T")))*32,TEXT(RTD("cqg.rtd",,"ContractData",B9,"Bid",,"T"),IF(C12=0,$F$62,IF(C12=1,$F$63,IF(C12=2,$F$64,IF(C12=3,$F$65,IF(C12=4,$F$66)))))))</f>
        <v>2554.00</v>
      </c>
      <c r="D6" s="60"/>
      <c r="E6" s="87" t="str">
        <f>IF(C12="T",TRUNC(RTD("cqg.rtd",,"ContractData",B9,"Ask",,"T"))&amp;"-"&amp;IF(((RTD("cqg.rtd",,"ContractData",B9,"Ask",,"T")-INT(RTD("cqg.rtd",,"ContractData",B9,"Ask",,"T")))*32)&lt;10,0,"")&amp;(RTD("cqg.rtd",,"ContractData",B9,"Ask",,"T")-INT(RTD("cqg.rtd",,"ContractData",B9,"Ask",,"T")))*32,TEXT(RTD("cqg.rtd",,"ContractData",B9,"Ask",,"T"),IF(C12=0,$F$62,IF(C12=1,$F$63,(IF(C12=2,$F$64,IF(C12=3,$F$65,IF(C12=4,$F$66))))))))</f>
        <v>2554.25</v>
      </c>
      <c r="F6" s="88"/>
      <c r="G6" s="86">
        <f>RTD("cqg.rtd", ,"ContractData",B9, "VolumeLastAsk")</f>
        <v>592</v>
      </c>
      <c r="I6" s="182" t="str">
        <f>RTD("cqg.rtd", ,"ContractData",K6, "LongDescription")</f>
        <v>E-mini NASDAQ-100, Dec 17</v>
      </c>
      <c r="J6" s="183"/>
      <c r="K6" s="184" t="str">
        <f t="shared" ref="K6:K13" si="0">Q6</f>
        <v>ENQ</v>
      </c>
      <c r="L6" s="185">
        <f>RTD("cqg.rtd", ,"ContractData",K6, "LastTradeorSettle",,"D")</f>
        <v>610900</v>
      </c>
      <c r="M6" s="185">
        <f>RTD("cqg.rtd", ,"ContractData",K6, "NetLastQuoteToday",,"D")</f>
        <v>925</v>
      </c>
      <c r="N6" s="186">
        <f>IF(ISERROR(RTD("cqg.rtd", ,"ContractData",K6, "PerCentNetLastQuote",,"T")/100),"",RTD("cqg.rtd", ,"ContractData",K6, "PerCentNetLastQuote",,"T")/100)</f>
        <v>1.5164555924423132E-3</v>
      </c>
      <c r="O6" s="187">
        <f>RTD("cqg.rtd", ,"ContractData",K6, "PerCentNetLastQuote",,"T")/100</f>
        <v>1.5164555924423132E-3</v>
      </c>
      <c r="P6" s="188">
        <f t="shared" ref="P6:P13" si="1">IF(ISERROR(AA6),"",AA6)</f>
        <v>0.97735555485044168</v>
      </c>
      <c r="Q6" s="189" t="s">
        <v>4</v>
      </c>
      <c r="R6" s="193">
        <f>IFERROR(RTD("cqg.rtd",,"StudyData", "Correlation("&amp;K6&amp;","&amp;$R$3&amp;",Period:="&amp;$L$14&amp;",InputChoice1:=Close,InputChoice2:=Close)", "FG", "", "Close",$N$14, "-1", "all","", "","True","T","EndofBar")/100,"")</f>
        <v>0.86636513179999997</v>
      </c>
      <c r="S6" s="190"/>
      <c r="T6" s="191">
        <f>IFERROR(RTD("cqg.rtd",,"StudyData", "Correlation("&amp;K6&amp;","&amp;$T$3&amp;",Period:="&amp;$L$14&amp;",InputChoice1:=Close,InputChoice2:=Close)", "FG", "", "Close",$N$14, "0", "all","", "","True","T","EndofBarandPeriod 45")/100,"")</f>
        <v>0.1985121711</v>
      </c>
      <c r="U6" s="191">
        <f>IFERROR(RTD("cqg.rtd",,"StudyData", "Correlation("&amp;K6&amp;","&amp;$U$3&amp;",Period:="&amp;$L$14&amp;",InputChoice1:=Close,InputChoice2:=Close)", "FG", "", "Close",$N$14, "0", "all","", "","True","T","EndofBarandPeriod 45")/100,"")</f>
        <v>0.78546354649999994</v>
      </c>
      <c r="V6" s="191">
        <f>IFERROR(RTD("cqg.rtd",,"StudyData", "Correlation("&amp;K6&amp;","&amp;$V$3&amp;",Period:="&amp;$L$14&amp;",InputChoice1:=Close,InputChoice2:=Close)", "FG", "", "Close",$N$14, "0", "all","", "","True","T","EndofBarandPeriod 45")/100,"")</f>
        <v>5.7458747600000006E-2</v>
      </c>
      <c r="W6" s="191">
        <f>IFERROR(RTD("cqg.rtd",,"StudyData", "Correlation("&amp;K6&amp;","&amp;$W$3&amp;",Period:="&amp;$L$14&amp;",InputChoice1:=Close,InputChoice2:=Close)", "FG", "", "Close",$N$14, "0", "all","", "","True","T","EndofBarandPeriod 45")/100,"")</f>
        <v>-0.70320485460000004</v>
      </c>
      <c r="X6" s="191">
        <f>IFERROR(RTD("cqg.rtd",,"StudyData", "Correlation("&amp;K6&amp;","&amp;$X$3&amp;",Period:="&amp;$L$14&amp;",InputChoice1:=Close,InputChoice2:=Close)", "FG", "", "Close",$N$14, "0", "all","", "","True","T","EndofBarandPeriod 45")/100,"")</f>
        <v>0.50244164940000002</v>
      </c>
      <c r="Y6" s="191">
        <f>IFERROR(RTD("cqg.rtd",,"StudyData", "Correlation("&amp;K6&amp;","&amp;$Y$3&amp;",Period:="&amp;$L$14&amp;",InputChoice1:=Close,InputChoice2:=Close)", "FG", "", "Close",$N$14, "0", "all","", "","True","T","EndofBarandPeriod 45")/100,"")</f>
        <v>-0.23260693339999999</v>
      </c>
      <c r="Z6" s="192">
        <f>IFERROR(RTD("cqg.rtd",,"StudyData", "Correlation("&amp;K6&amp;","&amp;$Z$3&amp;",Period:="&amp;$L$14&amp;",InputChoice1:=Close,InputChoice2:=Close)", "FG", "", "Close",$N$14, "0", "all","", "","True","T","EndofBarandPeriod 45")/100,"")</f>
        <v>6.7756152799999997E-2</v>
      </c>
      <c r="AA6" s="4">
        <f t="shared" ref="AA6:AA13" si="2">CORREL(AB6:AD6,$AB$4:$AD$4)</f>
        <v>0.97735555485044168</v>
      </c>
      <c r="AB6" s="4">
        <f xml:space="preserve"> RTD("cqg.rtd",,"StudyData", K6,  "FG",, "Close", $N$14,,,,,,"T")</f>
        <v>6109</v>
      </c>
      <c r="AC6" s="4">
        <f xml:space="preserve"> RTD("cqg.rtd",,"StudyData", K6,  "FG",, "Close", $N$14,"-1",,,,,"T")</f>
        <v>6107.75</v>
      </c>
      <c r="AD6" s="4">
        <f xml:space="preserve"> RTD("cqg.rtd",,"StudyData", K6,  "FG",, "Close", $N$14,"-2",,,,,"T")</f>
        <v>6105</v>
      </c>
      <c r="AE6" s="4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5"/>
      <c r="AT6" s="5"/>
    </row>
    <row r="7" spans="1:151" s="1" customFormat="1" ht="15" customHeight="1" x14ac:dyDescent="0.2">
      <c r="A7" s="5"/>
      <c r="B7" s="58"/>
      <c r="C7" s="59"/>
      <c r="D7" s="60"/>
      <c r="E7" s="87"/>
      <c r="F7" s="88"/>
      <c r="G7" s="86"/>
      <c r="I7" s="182" t="str">
        <f>LEFT(RTD("cqg.rtd", ,"ContractData",K7, "LongDescription"),18)</f>
        <v>E-mini Dow ($5), D</v>
      </c>
      <c r="J7" s="183"/>
      <c r="K7" s="184" t="str">
        <f t="shared" si="0"/>
        <v>YM</v>
      </c>
      <c r="L7" s="185">
        <f>RTD("cqg.rtd", ,"ContractData",K7, "LastTradeorSettle",,"D")</f>
        <v>22880</v>
      </c>
      <c r="M7" s="185">
        <f>RTD("cqg.rtd", ,"ContractData",K7, "NetLastQuoteToday",,"D")</f>
        <v>50</v>
      </c>
      <c r="N7" s="186">
        <f>IF(ISERROR(RTD("cqg.rtd", ,"ContractData",K7, "PerCentNetLastQuote",,"T")/100),"",RTD("cqg.rtd", ,"ContractData",K7, "PerCentNetLastQuote",,"T")/100)</f>
        <v>2.1901007446342531E-3</v>
      </c>
      <c r="O7" s="187">
        <f>RTD("cqg.rtd", ,"ContractData",K7, "PerCentNetLastQuote",,"T")/100</f>
        <v>2.1901007446342531E-3</v>
      </c>
      <c r="P7" s="188">
        <f t="shared" si="1"/>
        <v>0.92447345164190509</v>
      </c>
      <c r="Q7" s="189" t="s">
        <v>34</v>
      </c>
      <c r="R7" s="193">
        <f>IFERROR(RTD("cqg.rtd",,"StudyData", "Correlation("&amp;K7&amp;","&amp;$R$3&amp;",Period:="&amp;$L$14&amp;",InputChoice1:=Close,InputChoice2:=Close)", "FG", "", "Close",$N$14, "0", "all","", "","True","T","EndofBarandPeriod 45")/100,"")</f>
        <v>0.61886457859999999</v>
      </c>
      <c r="S7" s="191">
        <f>IFERROR(RTD("cqg.rtd",,"StudyData", "Correlation("&amp;K7&amp;","&amp;$S$3&amp;",Period:="&amp;$L$14&amp;",InputChoice1:=Close,InputChoice2:=Close)", "FG", "", "Close",$N$14, "0", "all","", "","True","T","EndofBarandPeriod 45")/100,"")</f>
        <v>0.1985121711</v>
      </c>
      <c r="T7" s="190"/>
      <c r="U7" s="191">
        <f>IFERROR(RTD("cqg.rtd",,"StudyData", "Correlation("&amp;K7&amp;","&amp;$U$3&amp;",Period:="&amp;$L$14&amp;",InputChoice1:=Close,InputChoice2:=Close)", "FG", "", "Close",$N$14, "0", "all","", "","True","T","EndofBarandPeriod 45")/100,"")</f>
        <v>0.28941664049999999</v>
      </c>
      <c r="V7" s="191">
        <f>IFERROR(RTD("cqg.rtd",,"StudyData", "Correlation("&amp;K7&amp;","&amp;$V$3&amp;",Period:="&amp;$L$14&amp;",InputChoice1:=Close,InputChoice2:=Close)", "FG", "", "Close",$N$14, "0", "all","", "","True","T","EndofBarandPeriod 45")/100,"")</f>
        <v>-0.85922621170000002</v>
      </c>
      <c r="W7" s="191">
        <f>IFERROR(RTD("cqg.rtd",,"StudyData", "Correlation("&amp;K7&amp;","&amp;$W$3&amp;",Period:="&amp;$L$14&amp;",InputChoice1:=Close,InputChoice2:=Close)", "FG", "", "Close",$N$14, "0", "all","", "","True","T","EndofBarandPeriod 45")/100,"")</f>
        <v>0.53410180470000002</v>
      </c>
      <c r="X7" s="191">
        <f>IFERROR(RTD("cqg.rtd",,"StudyData", "Correlation("&amp;K7&amp;","&amp;$X$3&amp;",Period:="&amp;$L$14&amp;",InputChoice1:=Close,InputChoice2:=Close)", "FG", "", "Close",$N$14, "0", "all","", "","True","T","EndofBarandPeriod 45")/100,"")</f>
        <v>-0.45046108230000004</v>
      </c>
      <c r="Y7" s="191">
        <f>IFERROR(RTD("cqg.rtd",,"StudyData", "Correlation("&amp;K7&amp;","&amp;$Y$3&amp;",Period:="&amp;$L$14&amp;",InputChoice1:=Close,InputChoice2:=Close)", "FG", "", "Close",$N$14, "0", "all","", "","True","T","EndofBarandPeriod 45")/100,"")</f>
        <v>-0.91617020989999998</v>
      </c>
      <c r="Z7" s="192">
        <f>IFERROR(RTD("cqg.rtd",,"StudyData", "Correlation("&amp;K7&amp;","&amp;$Z$3&amp;",Period:="&amp;$L$14&amp;",InputChoice1:=Close,InputChoice2:=Close)", "FG", "", "Close",$N$14, "0", "all","", "","True","T","EndofBarandPeriod 45")/100,"")</f>
        <v>-0.89596424510000006</v>
      </c>
      <c r="AA7" s="4">
        <f t="shared" si="2"/>
        <v>0.92447345164190509</v>
      </c>
      <c r="AB7" s="4">
        <f xml:space="preserve"> RTD("cqg.rtd",,"StudyData", K7,  "FG",, "Close", $N$14,,,,,,"T")</f>
        <v>22880</v>
      </c>
      <c r="AC7" s="4">
        <f xml:space="preserve"> RTD("cqg.rtd",,"StudyData", K7,  "FG",, "Close", $N$14,"-1",,,,,"T")</f>
        <v>22878</v>
      </c>
      <c r="AD7" s="4">
        <f xml:space="preserve"> RTD("cqg.rtd",,"StudyData", K7,  "FG",, "Close", $N$14,"-2",,,,,"T")</f>
        <v>22866</v>
      </c>
      <c r="AE7" s="4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5"/>
      <c r="AT7" s="5"/>
    </row>
    <row r="8" spans="1:151" s="1" customFormat="1" ht="15" customHeight="1" x14ac:dyDescent="0.2">
      <c r="A8" s="5"/>
      <c r="B8" s="102" t="s">
        <v>2</v>
      </c>
      <c r="C8" s="103" t="s">
        <v>19</v>
      </c>
      <c r="D8" s="103" t="s">
        <v>20</v>
      </c>
      <c r="E8" s="103" t="s">
        <v>21</v>
      </c>
      <c r="F8" s="104" t="s">
        <v>22</v>
      </c>
      <c r="G8" s="104"/>
      <c r="H8" s="36"/>
      <c r="I8" s="194" t="str">
        <f>RTD("cqg.rtd", ,"ContractData",K8, "LongDescription")</f>
        <v>DAX Index, Dec 17</v>
      </c>
      <c r="J8" s="183"/>
      <c r="K8" s="184" t="str">
        <f t="shared" si="0"/>
        <v>DD</v>
      </c>
      <c r="L8" s="185">
        <f>RTD("cqg.rtd", ,"ContractData",K8, "LastTradeorSettle",,"D")</f>
        <v>129855</v>
      </c>
      <c r="M8" s="185">
        <f>RTD("cqg.rtd", ,"ContractData",K8, "NetLastQuoteToday",,"D")</f>
        <v>-55</v>
      </c>
      <c r="N8" s="186">
        <f>IF(ISERROR(RTD("cqg.rtd", ,"ContractData",K8, "PerCentNetLastQuote",,"T")/100),"",RTD("cqg.rtd", ,"ContractData",K8, "PerCentNetLastQuote",,"T")/100)</f>
        <v>-4.2337002540220151E-4</v>
      </c>
      <c r="O8" s="187">
        <f>RTD("cqg.rtd", ,"ContractData",K8, "PerCentNetLastQuote",,"T")/100</f>
        <v>-4.2337002540220151E-4</v>
      </c>
      <c r="P8" s="188">
        <f t="shared" si="1"/>
        <v>0.86602540378443849</v>
      </c>
      <c r="Q8" s="189" t="s">
        <v>62</v>
      </c>
      <c r="R8" s="193">
        <f>IFERROR(RTD("cqg.rtd",,"StudyData", "Correlation("&amp;K8&amp;","&amp;$R$3&amp;",Period:="&amp;$L$14&amp;",InputChoice1:=Close,InputChoice2:=Close)", "FG", "", "Close",$N$14, "0", "all","", "","True","T","EndofBarandPeriod 45")/100,"")</f>
        <v>0.83662584550000008</v>
      </c>
      <c r="S8" s="191">
        <f>IFERROR(RTD("cqg.rtd",,"StudyData", "Correlation("&amp;K8&amp;","&amp;$S$3&amp;",Period:="&amp;$L$14&amp;",InputChoice1:=Close,InputChoice2:=Close)", "FG", "", "Close",$N$14, "0", "all","", "","True","T","EndofBarandPeriod 45")/100,"")</f>
        <v>0.78546354649999994</v>
      </c>
      <c r="T8" s="191">
        <f>IFERROR(RTD("cqg.rtd",,"StudyData", "Correlation("&amp;K8&amp;","&amp;$T$3&amp;",Period:="&amp;$L$14&amp;",InputChoice1:=Close,InputChoice2:=Close)", "FG", "", "Close",$N$14, "0", "all","", "","True","T","EndofBarandPeriod 45")/100,"")</f>
        <v>0.28941664049999999</v>
      </c>
      <c r="U8" s="190"/>
      <c r="V8" s="191">
        <f>IFERROR(RTD("cqg.rtd",,"StudyData", "Correlation("&amp;K8&amp;","&amp;$V$3&amp;",Period:="&amp;$L$14&amp;",InputChoice1:=Close,InputChoice2:=Close)", "FG", "", "Close",$N$14, "0", "all","", "","True","T","EndofBarandPeriod 45")/100,"")</f>
        <v>6.7963182900000002E-2</v>
      </c>
      <c r="W8" s="191">
        <f>IFERROR(RTD("cqg.rtd",,"StudyData", "Correlation("&amp;K8&amp;","&amp;$W$3&amp;",Period:="&amp;$L$14&amp;",InputChoice1:=Close,InputChoice2:=Close)", "FG", "", "Close",$N$14, "0", "all","", "","True","T","EndofBarandPeriod 45")/100,"")</f>
        <v>-0.43469126940000002</v>
      </c>
      <c r="X8" s="191">
        <f>IFERROR(RTD("cqg.rtd",,"StudyData", "Correlation("&amp;K8&amp;","&amp;$X$3&amp;",Period:="&amp;$L$14&amp;",InputChoice1:=Close,InputChoice2:=Close)", "FG", "", "Close",$N$14, "0", "all","", "","True","T","EndofBarandPeriod 45")/100,"")</f>
        <v>0.6003072626</v>
      </c>
      <c r="Y8" s="191">
        <f>IFERROR(RTD("cqg.rtd",,"StudyData", "Correlation("&amp;K8&amp;","&amp;$Y$3&amp;",Period:="&amp;$L$14&amp;",InputChoice1:=Close,InputChoice2:=Close)", "FG", "", "Close",$N$14, "0", "all","", "","True","T","EndofBarandPeriod 45")/100,"")</f>
        <v>-0.32014967489999996</v>
      </c>
      <c r="Z8" s="192">
        <f>IFERROR(RTD("cqg.rtd",,"StudyData", "Correlation("&amp;K8&amp;","&amp;$Z$3&amp;",Period:="&amp;$L$14&amp;",InputChoice1:=Close,InputChoice2:=Close)", "FG", "", "Close",$N$14, "0", "all","", "","True","T","EndofBarandPeriod 45")/100,"")</f>
        <v>-7.6480952599999999E-2</v>
      </c>
      <c r="AA8" s="4">
        <f t="shared" si="2"/>
        <v>0.86602540378443849</v>
      </c>
      <c r="AB8" s="4">
        <f xml:space="preserve"> RTD("cqg.rtd",,"StudyData", K8,  "FG",, "Close", $N$14,,,,,,"T")</f>
        <v>12985.5</v>
      </c>
      <c r="AC8" s="4">
        <f xml:space="preserve"> RTD("cqg.rtd",,"StudyData", K8,  "FG",, "Close", $N$14,"-1",,,,,"T")</f>
        <v>12985.5</v>
      </c>
      <c r="AD8" s="4">
        <f xml:space="preserve"> RTD("cqg.rtd",,"StudyData", K8,  "FG",, "Close", $N$14,"-2",,,,,"T")</f>
        <v>12984</v>
      </c>
      <c r="AE8" s="4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5"/>
      <c r="AT8" s="5"/>
    </row>
    <row r="9" spans="1:151" s="1" customFormat="1" ht="15" customHeight="1" x14ac:dyDescent="0.2">
      <c r="A9" s="5"/>
      <c r="B9" s="105" t="s">
        <v>0</v>
      </c>
      <c r="C9" s="106" t="s">
        <v>61</v>
      </c>
      <c r="D9" s="107">
        <f>RTD("cqg.rtd", ,"ContractData",B9, "HIghTime",, "T")</f>
        <v>0.36458333333333331</v>
      </c>
      <c r="E9" s="107">
        <f>RTD("cqg.rtd", ,"ContractData",B9, "LowTime",, "T")</f>
        <v>0.46944444444444444</v>
      </c>
      <c r="F9" s="108" t="str">
        <f>IF(C12="T",RTD("cqg.rtd",,"ContractData",B9,"LastTrade",,"F"),TEXT(RTD("cqg.rtd",,"ContractData",B9,"LastTrade",,"T"),IF(C12=0,$F$62,IF(C12=1,$F$63,(IF(C12=2,$F$64,IF(C12=3,$F$65,IF(C12=4,$F$66))))))))</f>
        <v>2554.00</v>
      </c>
      <c r="G9" s="108"/>
      <c r="H9" s="37"/>
      <c r="I9" s="194" t="str">
        <f>RTD("cqg.rtd", ,"ContractData",K9, "LongDescription")</f>
        <v>Gold (Globex), Dec 17</v>
      </c>
      <c r="J9" s="183"/>
      <c r="K9" s="184" t="str">
        <f t="shared" si="0"/>
        <v>GCE</v>
      </c>
      <c r="L9" s="185">
        <f>RTD("cqg.rtd", ,"ContractData",K9, "LastTradeorSettle",,"D")</f>
        <v>13017</v>
      </c>
      <c r="M9" s="185">
        <f>RTD("cqg.rtd", ,"ContractData",K9, "NetLastQuoteToday",,"D")</f>
        <v>-30</v>
      </c>
      <c r="N9" s="186">
        <f>IF(ISERROR(RTD("cqg.rtd", ,"ContractData",K9, "PerCentNetLastQuote",,"T")/100),"",RTD("cqg.rtd", ,"ContractData",K9, "PerCentNetLastQuote",,"T")/100)</f>
        <v>-2.2995554192856049E-3</v>
      </c>
      <c r="O9" s="187">
        <f>RTD("cqg.rtd", ,"ContractData",K9, "PerCentNetLastQuote",,"T")/100</f>
        <v>-2.2995554192856049E-3</v>
      </c>
      <c r="P9" s="188">
        <f t="shared" si="1"/>
        <v>-0.99717646495273871</v>
      </c>
      <c r="Q9" s="189" t="s">
        <v>11</v>
      </c>
      <c r="R9" s="193">
        <f>IFERROR(RTD("cqg.rtd",,"StudyData", "Correlation("&amp;K9&amp;","&amp;$R$3&amp;",Period:="&amp;$L$14&amp;",InputChoice1:=Close,InputChoice2:=Close)", "FG", "", "Close",$N$14, "0", "all","", "","True","T","EndofBarandPeriod 45")/100,"")</f>
        <v>-0.28312146069999999</v>
      </c>
      <c r="S9" s="191">
        <f>IFERROR(RTD("cqg.rtd",,"StudyData", "Correlation("&amp;K9&amp;","&amp;$S$3&amp;",Period:="&amp;$L$14&amp;",InputChoice1:=Close,InputChoice2:=Close)", "FG", "", "Close",$N$14, "0", "all","", "","True","T","EndofBarandPeriod 45")/100,"")</f>
        <v>5.7458747600000006E-2</v>
      </c>
      <c r="T9" s="191">
        <f>IFERROR(RTD("cqg.rtd",,"StudyData", "Correlation("&amp;K9&amp;","&amp;$T$3&amp;",Period:="&amp;$L$14&amp;",InputChoice1:=Close,InputChoice2:=Close)", "FG", "", "Close",$N$14, "0", "all","", "","True","T","EndofBarandPeriod 45")/100,"")</f>
        <v>-0.85922621170000002</v>
      </c>
      <c r="U9" s="191">
        <f>IFERROR(RTD("cqg.rtd",,"StudyData", "Correlation("&amp;K9&amp;","&amp;$U$3&amp;",Period:="&amp;$L$14&amp;",InputChoice1:=Close,InputChoice2:=Close)", "FG", "", "Close",$N$14, "0", "all","", "","True","T","EndofBarandPeriod 45")/100,"")</f>
        <v>6.7963182900000002E-2</v>
      </c>
      <c r="V9" s="190"/>
      <c r="W9" s="191">
        <f>IFERROR(RTD("cqg.rtd",,"StudyData", "Correlation("&amp;K9&amp;","&amp;$W$3&amp;",Period:="&amp;$L$14&amp;",InputChoice1:=Close,InputChoice2:=Close)", "FG", "", "Close",$N$14, "0", "all","", "","True","T","EndofBarandPeriod 45")/100,"")</f>
        <v>-0.6098678609</v>
      </c>
      <c r="X9" s="191">
        <f>IFERROR(RTD("cqg.rtd",,"StudyData", "Correlation("&amp;K9&amp;","&amp;$X$3&amp;",Period:="&amp;$L$14&amp;",InputChoice1:=Close,InputChoice2:=Close)", "FG", "", "Close",$N$14, "0", "all","", "","True","T","EndofBarandPeriod 45")/100,"")</f>
        <v>0.79093749860000007</v>
      </c>
      <c r="Y9" s="191">
        <f>IFERROR(RTD("cqg.rtd",,"StudyData", "Correlation("&amp;K9&amp;","&amp;$Y$3&amp;",Period:="&amp;$L$14&amp;",InputChoice1:=Close,InputChoice2:=Close)", "FG", "", "Close",$N$14, "0", "all","", "","True","T","EndofBarandPeriod 45")/100,"")</f>
        <v>0.84790669419999998</v>
      </c>
      <c r="Z9" s="192">
        <f>IFERROR(RTD("cqg.rtd",,"StudyData", "Correlation("&amp;K9&amp;","&amp;$Z$3&amp;",Period:="&amp;$L$14&amp;",InputChoice1:=Close,InputChoice2:=Close)", "FG", "", "Close",$N$14, "0", "all","", "","True","T","EndofBarandPeriod 45")/100,"")</f>
        <v>0.84205548600000002</v>
      </c>
      <c r="AA9" s="4">
        <f t="shared" si="2"/>
        <v>-0.99717646495273871</v>
      </c>
      <c r="AB9" s="4">
        <f xml:space="preserve"> RTD("cqg.rtd",,"StudyData", K9,  "FG",, "Close", $N$14,,,,,,"T")</f>
        <v>1301.7</v>
      </c>
      <c r="AC9" s="4">
        <f xml:space="preserve"> RTD("cqg.rtd",,"StudyData", K9,  "FG",, "Close", $N$14,"-1",,,,,"T")</f>
        <v>1303</v>
      </c>
      <c r="AD9" s="4">
        <f xml:space="preserve"> RTD("cqg.rtd",,"StudyData", K9,  "FG",, "Close", $N$14,"-2",,,,,"T")</f>
        <v>1304</v>
      </c>
      <c r="AE9" s="4"/>
      <c r="AF9" s="3"/>
      <c r="AG9" s="3"/>
      <c r="AH9" s="11" t="s">
        <v>26</v>
      </c>
      <c r="AI9" s="3"/>
      <c r="AJ9" s="3"/>
      <c r="AK9" s="11" t="s">
        <v>20</v>
      </c>
      <c r="AL9" s="11" t="s">
        <v>21</v>
      </c>
      <c r="AM9" s="11" t="s">
        <v>3</v>
      </c>
      <c r="AN9" s="11" t="s">
        <v>19</v>
      </c>
      <c r="AO9" s="3"/>
      <c r="AP9" s="3"/>
      <c r="AQ9" s="3"/>
      <c r="AR9" s="3"/>
      <c r="AS9" s="5"/>
      <c r="AT9" s="5"/>
    </row>
    <row r="10" spans="1:151" s="1" customFormat="1" ht="15" customHeight="1" x14ac:dyDescent="0.2">
      <c r="A10" s="5"/>
      <c r="B10" s="105"/>
      <c r="C10" s="109" t="str">
        <f>IF(C12="T",RTD("cqg.rtd",,"ContractData",B9,C8,,"F"),TEXT(RTD("cqg.rtd",,"ContractData",B9,C8,,"T"),IF(C12=0,$F$62,IF(C12=1,$F$63,(IF(C12=2,$F$64,IF(C12=3,$F$65,IF(C12=4,$F$66))))))))</f>
        <v>2552.25</v>
      </c>
      <c r="D10" s="109" t="str">
        <f>IF(C12="T",RTD("cqg.rtd",,"ContractData",B9,D8,,"F"),TEXT(RTD("cqg.rtd",,"ContractData",B9,D8,,"T"),IF(C12=0,$F$62,IF(C12=1,$F$63,(IF(C12=2,$F$64,IF(C12=3,$F$65,IF(C12=4,$F$66))))))))</f>
        <v>2557.75</v>
      </c>
      <c r="E10" s="109" t="str">
        <f>IF(C12="T",RTD("cqg.rtd",,"ContractData",B9,E8,,"F"),TEXT(RTD("cqg.rtd",,"ContractData",B9,E8,,"T"),IF(C12=0,$F$62,IF(C12=1,$F$63,(IF(C12=2,$F$64,IF(C12=3,$F$65,IF(C12=4,$F$66))))))))</f>
        <v>2550.75</v>
      </c>
      <c r="F10" s="108"/>
      <c r="G10" s="108"/>
      <c r="H10" s="37"/>
      <c r="I10" s="194" t="str">
        <f>RTD("cqg.rtd", ,"ContractData",K10, "LongDescription")</f>
        <v>Crude Light (Globex), Nov 17</v>
      </c>
      <c r="J10" s="183"/>
      <c r="K10" s="184" t="str">
        <f t="shared" si="0"/>
        <v>CLE</v>
      </c>
      <c r="L10" s="185">
        <f>RTD("cqg.rtd", ,"ContractData",K10, "LastTradeorSettle",,"D")</f>
        <v>5193</v>
      </c>
      <c r="M10" s="185">
        <f>RTD("cqg.rtd", ,"ContractData",K10, "NetLastQuoteToday",,"D")</f>
        <v>49</v>
      </c>
      <c r="N10" s="186">
        <f>IF(ISERROR(RTD("cqg.rtd", ,"ContractData",K10, "PerCentNetLastQuote",,"T")/100),"",RTD("cqg.rtd", ,"ContractData",K10, "PerCentNetLastQuote",,"T")/100)</f>
        <v>9.5238095238095229E-3</v>
      </c>
      <c r="O10" s="187">
        <f>RTD("cqg.rtd", ,"ContractData",K10, "PerCentNetLastQuote",,"T")/100</f>
        <v>9.5238095238095229E-3</v>
      </c>
      <c r="P10" s="188">
        <f t="shared" si="1"/>
        <v>-0.8660254037844386</v>
      </c>
      <c r="Q10" s="189" t="s">
        <v>36</v>
      </c>
      <c r="R10" s="193">
        <f>IFERROR(RTD("cqg.rtd",,"StudyData", "Correlation("&amp;K10&amp;","&amp;$R$3&amp;",Period:="&amp;$L$14&amp;",InputChoice1:=Close,InputChoice2:=Close)", "FG", "", "Close",$N$14, "0", "all","", "","True","T","EndofBarandPeriod 45")/100,"")</f>
        <v>-0.25728813550000001</v>
      </c>
      <c r="S10" s="191">
        <f>IFERROR(RTD("cqg.rtd",,"StudyData", "Correlation("&amp;K10&amp;","&amp;$S$3&amp;",Period:="&amp;$L$14&amp;",InputChoice1:=Close,InputChoice2:=Close)", "FG", "", "Close",$N$14, "0", "all","", "","True","T","EndofBarandPeriod 45")/100,"")</f>
        <v>-0.70320485460000004</v>
      </c>
      <c r="T10" s="191">
        <f>IFERROR(RTD("cqg.rtd",,"StudyData", "Correlation("&amp;K10&amp;","&amp;$T$3&amp;",Period:="&amp;$L$14&amp;",InputChoice1:=Close,InputChoice2:=Close)", "FG", "", "Close",$N$14, "0", "all","", "","True","T","EndofBarandPeriod 45")/100,"")</f>
        <v>0.53410180470000002</v>
      </c>
      <c r="U10" s="191">
        <f>IFERROR(RTD("cqg.rtd",,"StudyData", "Correlation("&amp;K10&amp;","&amp;$U$3&amp;",Period:="&amp;$L$14&amp;",InputChoice1:=Close,InputChoice2:=Close)", "FG", "", "Close",$N$14, "0", "all","", "","True","T","EndofBarandPeriod 45")/100,"")</f>
        <v>-0.43469126940000002</v>
      </c>
      <c r="V10" s="191">
        <f>IFERROR(RTD("cqg.rtd",,"StudyData", "Correlation("&amp;K10&amp;","&amp;$V$3&amp;",Period:="&amp;$L$14&amp;",InputChoice1:=Close,InputChoice2:=Close)", "FG", "", "Close",$N$14, "0", "all","", "","True","T","EndofBarandPeriod 45")/100,"")</f>
        <v>-0.6098678609</v>
      </c>
      <c r="W10" s="190"/>
      <c r="X10" s="191">
        <f>IFERROR(RTD("cqg.rtd",,"StudyData", "Correlation("&amp;K10&amp;","&amp;$X$3&amp;",Period:="&amp;$L$14&amp;",InputChoice1:=Close,InputChoice2:=Close)", "FG", "", "Close",$N$14, "0", "all","", "","True","T","EndofBarandPeriod 45")/100,"")</f>
        <v>-0.65015346600000001</v>
      </c>
      <c r="Y10" s="191">
        <f>IFERROR(RTD("cqg.rtd",,"StudyData", "Correlation("&amp;K10&amp;","&amp;$Y$3&amp;",Period:="&amp;$L$14&amp;",InputChoice1:=Close,InputChoice2:=Close)", "FG", "", "Close",$N$14, "0", "all","", "","True","T","EndofBarandPeriod 45")/100,"")</f>
        <v>-0.42691501209999999</v>
      </c>
      <c r="Z10" s="192">
        <f>IFERROR(RTD("cqg.rtd",,"StudyData", "Correlation("&amp;K10&amp;","&amp;$Z$3&amp;",Period:="&amp;$L$14&amp;",InputChoice1:=Close,InputChoice2:=Close)", "FG", "", "Close",$N$14, "0", "all","", "","True","T","EndofBarandPeriod 45")/100,"")</f>
        <v>-0.66158217469999991</v>
      </c>
      <c r="AA10" s="4">
        <f t="shared" si="2"/>
        <v>-0.8660254037844386</v>
      </c>
      <c r="AB10" s="4">
        <f xml:space="preserve"> RTD("cqg.rtd",,"StudyData", K10,  "FG",, "Close", $N$14,,,,,,"T")</f>
        <v>51.93</v>
      </c>
      <c r="AC10" s="4">
        <f xml:space="preserve"> RTD("cqg.rtd",,"StudyData", K10,  "FG",, "Close", $N$14,"-1",,,,,"T")</f>
        <v>51.93</v>
      </c>
      <c r="AD10" s="4">
        <f xml:space="preserve"> RTD("cqg.rtd",,"StudyData", K10,  "FG",, "Close", $N$14,"-2",,,,,"T")</f>
        <v>51.94</v>
      </c>
      <c r="AE10" s="4"/>
      <c r="AF10" s="3"/>
      <c r="AG10" s="3"/>
      <c r="AH10" s="3">
        <f>VALUE(RTD("cqg.rtd",,"ContractData",B9,"NetChange",,"T"))</f>
        <v>1.5</v>
      </c>
      <c r="AI10" s="3"/>
      <c r="AJ10" s="3"/>
      <c r="AK10" s="3">
        <f>VALUE(RTD("cqg.rtd",,"ContractData",B9,"High",,"T"))</f>
        <v>2557.75</v>
      </c>
      <c r="AL10" s="3">
        <f>VALUE(RTD("cqg.rtd",,"ContractData",B9,"Low",,"T"))</f>
        <v>2550.75</v>
      </c>
      <c r="AM10" s="3">
        <f>VALUE(RTD("cqg.rtd",,"ContractData",B9,"LastTrade",,"T"))</f>
        <v>2554</v>
      </c>
      <c r="AN10" s="3">
        <f>VALUE(RTD("cqg.rtd",,"ContractData",B9,"Open",,"T"))</f>
        <v>2552.25</v>
      </c>
      <c r="AO10" s="3"/>
      <c r="AP10" s="3"/>
      <c r="AQ10" s="3"/>
      <c r="AR10" s="3"/>
      <c r="AS10" s="5"/>
      <c r="AT10" s="5"/>
    </row>
    <row r="11" spans="1:151" s="1" customFormat="1" ht="15" customHeight="1" x14ac:dyDescent="0.25">
      <c r="A11" s="5"/>
      <c r="B11" s="105"/>
      <c r="C11" s="109"/>
      <c r="D11" s="109"/>
      <c r="E11" s="109"/>
      <c r="F11" s="108"/>
      <c r="G11" s="108"/>
      <c r="H11" s="38"/>
      <c r="I11" s="194" t="str">
        <f>RTD("cqg.rtd", ,"ContractData",K11, "LongDescription")</f>
        <v>Euro FX (Globex), Dec 17</v>
      </c>
      <c r="J11" s="183"/>
      <c r="K11" s="184" t="str">
        <f t="shared" si="0"/>
        <v>EU6</v>
      </c>
      <c r="L11" s="185">
        <f>RTD("cqg.rtd", ,"ContractData",K11, "LastTradeorSettle",,"D")</f>
        <v>118455</v>
      </c>
      <c r="M11" s="185">
        <f>RTD("cqg.rtd", ,"ContractData",K11, "NetLastQuoteToday",,"D")</f>
        <v>-120</v>
      </c>
      <c r="N11" s="186">
        <f>IF(ISERROR(RTD("cqg.rtd", ,"ContractData",K11, "PerCentNetLastQuote",,"T")/100),"",RTD("cqg.rtd", ,"ContractData",K11, "PerCentNetLastQuote",,"T")/100)</f>
        <v>-1.0119750379490641E-3</v>
      </c>
      <c r="O11" s="187">
        <f>RTD("cqg.rtd", ,"ContractData",K11, "PerCentNetLastQuote",,"T")/100</f>
        <v>-1.0119750379490641E-3</v>
      </c>
      <c r="P11" s="188">
        <f t="shared" si="1"/>
        <v>-0.5</v>
      </c>
      <c r="Q11" s="189" t="s">
        <v>46</v>
      </c>
      <c r="R11" s="193">
        <f>IFERROR(RTD("cqg.rtd",,"StudyData", "Correlation("&amp;K11&amp;","&amp;$R$3&amp;",Period:="&amp;$L$14&amp;",InputChoice1:=Close,InputChoice2:=Close)", "FG", "", "Close",$N$14, "0", "all","", "","True","T","EndofBarandPeriod 45")/100,"")</f>
        <v>0.26518702160000002</v>
      </c>
      <c r="S11" s="191">
        <f>IFERROR(RTD("cqg.rtd",,"StudyData", "Correlation("&amp;K11&amp;","&amp;$S$3&amp;",Period:="&amp;$L$14&amp;",InputChoice1:=Close,InputChoice2:=Close)", "FG", "", "Close",$N$14, "0", "all","", "","True","T","EndofBarandPeriod 45")/100,"")</f>
        <v>0.50244164940000002</v>
      </c>
      <c r="T11" s="191">
        <f>IFERROR(RTD("cqg.rtd",,"StudyData", "Correlation("&amp;K11&amp;","&amp;$T$3&amp;",Period:="&amp;$L$14&amp;",InputChoice1:=Close,InputChoice2:=Close)", "FG", "", "Close",$N$14, "0", "all","", "","True","T","EndofBarandPeriod 45")/100,"")</f>
        <v>-0.45046108230000004</v>
      </c>
      <c r="U11" s="191">
        <f>IFERROR(RTD("cqg.rtd",,"StudyData", "Correlation("&amp;K11&amp;","&amp;$U$3&amp;",Period:="&amp;$L$14&amp;",InputChoice1:=Close,InputChoice2:=Close)", "FG", "", "Close",$N$14, "0", "all","", "","True","T","EndofBarandPeriod 45")/100,"")</f>
        <v>0.6003072626</v>
      </c>
      <c r="V11" s="191">
        <f>IFERROR(RTD("cqg.rtd",,"StudyData", "Correlation("&amp;K11&amp;","&amp;$V$3&amp;",Period:="&amp;$L$14&amp;",InputChoice1:=Close,InputChoice2:=Close)", "FG", "", "Close",$N$14, "0", "all","", "","True","T","EndofBarandPeriod 45")/100,"")</f>
        <v>0.79093749860000007</v>
      </c>
      <c r="W11" s="191">
        <f>IFERROR(RTD("cqg.rtd",,"StudyData", "Correlation("&amp;K11&amp;","&amp;$W$3&amp;",Period:="&amp;$L$14&amp;",InputChoice1:=Close,InputChoice2:=Close)", "FG", "", "Close",$N$14, "0", "all","", "","True","T","EndofBarandPeriod 45")/100,"")</f>
        <v>-0.65015346600000001</v>
      </c>
      <c r="X11" s="190"/>
      <c r="Y11" s="191">
        <f>IFERROR(RTD("cqg.rtd",,"StudyData", "Correlation("&amp;K11&amp;","&amp;$Y$3&amp;",Period:="&amp;$L$14&amp;",InputChoice1:=Close,InputChoice2:=Close)", "FG", "", "Close",$N$14, "0", "all","", "","True","T","EndofBarandPeriod 45")/100,"")</f>
        <v>0.46044727270000002</v>
      </c>
      <c r="Z11" s="192">
        <f>IFERROR(RTD("cqg.rtd",,"StudyData", "Correlation("&amp;K11&amp;","&amp;$Z$3&amp;",Period:="&amp;$L$14&amp;",InputChoice1:=Close,InputChoice2:=Close)", "FG", "", "Close",$N$14, "0", "all","", "","True","T","EndofBarandPeriod 45")/100,"")</f>
        <v>0.62323772550000001</v>
      </c>
      <c r="AA11" s="4">
        <f t="shared" si="2"/>
        <v>-0.5</v>
      </c>
      <c r="AB11" s="4">
        <f xml:space="preserve"> RTD("cqg.rtd",,"StudyData", K11,  "FG",, "Close", $N$14,,,,,,"T")</f>
        <v>1.18455</v>
      </c>
      <c r="AC11" s="4">
        <f xml:space="preserve"> RTD("cqg.rtd",,"StudyData", K11,  "FG",, "Close", $N$14,"-1",,,,,"T")</f>
        <v>1.1842999999999999</v>
      </c>
      <c r="AD11" s="4">
        <f xml:space="preserve"> RTD("cqg.rtd",,"StudyData", K11,  "FG",, "Close", $N$14,"-2",,,,,"T")</f>
        <v>1.1848000000000001</v>
      </c>
      <c r="AE11" s="4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5"/>
      <c r="AT11" s="5"/>
    </row>
    <row r="12" spans="1:151" s="1" customFormat="1" ht="15" customHeight="1" x14ac:dyDescent="0.25">
      <c r="A12" s="5"/>
      <c r="B12" s="110" t="s">
        <v>23</v>
      </c>
      <c r="C12" s="111">
        <v>2</v>
      </c>
      <c r="D12" s="112" t="s">
        <v>24</v>
      </c>
      <c r="E12" s="111">
        <v>2</v>
      </c>
      <c r="F12" s="113" t="str">
        <f>IFERROR(IF(AND(AH10&gt;0,C12="T"),RTD("cqg.rtd",,"ContractData",B9,"NetChange",,IF(C12="T","F","T")),IF(AH10&gt;0,"+"&amp;TEXT(RTD("cqg.rtd",,"ContractData",B9,"NetChange",,IF(C12=0,"F","T")),IF(C12=0,RTD("cqg.rtd",,"ContractData",B9,"NetChange",,"T"),IF(C12=1,$F$63,(IF(C12=2,$F$64,IF(C12=3,$F$65,IF(C12=4,$F$66))))))),IF(C12="T",RTD("cqg.rtd",,"ContractData",B9,"NetChange",,"F"),TEXT(RTD("cqg.rtd",,"ContractData",B9,"NetChange",,"T"),IF(C12=0,$F$62,IF(C12=1,$F$63,(IF(C12=2,$F$64,IF(C12=3,$F$65,IF(C12=4,$F$66)))))))))),"")</f>
        <v>+1.50</v>
      </c>
      <c r="G12" s="113"/>
      <c r="H12" s="39"/>
      <c r="I12" s="194" t="str">
        <f>RTD("cqg.rtd", ,"ContractData",K12, "LongDescription")</f>
        <v>British Pound (Globex), Dec 17</v>
      </c>
      <c r="J12" s="183"/>
      <c r="K12" s="184" t="str">
        <f t="shared" si="0"/>
        <v>BP6</v>
      </c>
      <c r="L12" s="185">
        <f>RTD("cqg.rtd", ,"ContractData",K12, "LastTradeorSettle",,"D")</f>
        <v>13293</v>
      </c>
      <c r="M12" s="185">
        <f>RTD("cqg.rtd", ,"ContractData",K12, "NetLastQuoteToday",,"D")</f>
        <v>-24</v>
      </c>
      <c r="N12" s="186">
        <f>IF(ISERROR(RTD("cqg.rtd", ,"ContractData",K12, "PerCentNetLastQuote",,"T")/100),"",RTD("cqg.rtd", ,"ContractData",K12, "PerCentNetLastQuote",,"T")/100)</f>
        <v>-1.8022077044379365E-3</v>
      </c>
      <c r="O12" s="187">
        <f>RTD("cqg.rtd", ,"ContractData",K12, "PerCentNetLastQuote",,"T")/100</f>
        <v>-1.8022077044379365E-3</v>
      </c>
      <c r="P12" s="188">
        <f t="shared" si="1"/>
        <v>-0.83467506519302748</v>
      </c>
      <c r="Q12" s="189" t="s">
        <v>40</v>
      </c>
      <c r="R12" s="193">
        <f>IFERROR(RTD("cqg.rtd",,"StudyData", "Correlation("&amp;K12&amp;","&amp;$R$3&amp;",Period:="&amp;$L$14&amp;",InputChoice1:=Close,InputChoice2:=Close)", "FG", "", "Close",$N$14, "0", "all","", "","True","T","EndofBarandPeriod 45")/100,"")</f>
        <v>-0.6368521721</v>
      </c>
      <c r="S12" s="191">
        <f>IFERROR(RTD("cqg.rtd",,"StudyData", "Correlation("&amp;K12&amp;","&amp;$S$3&amp;",Period:="&amp;$L$14&amp;",InputChoice1:=Close,InputChoice2:=Close)", "FG", "", "Close",$N$14, "0", "all","", "","True","T","EndofBarandPeriod 45")/100,"")</f>
        <v>-0.23260693339999999</v>
      </c>
      <c r="T12" s="191">
        <f>IFERROR(RTD("cqg.rtd",,"StudyData", "Correlation("&amp;K12&amp;","&amp;$T$3&amp;",Period:="&amp;$L$14&amp;",InputChoice1:=Close,InputChoice2:=Close)", "FG", "", "Close",$N$14, "0", "all","", "","True","T","EndofBarandPeriod 45")/100,"")</f>
        <v>-0.91617020989999998</v>
      </c>
      <c r="U12" s="191">
        <f>IFERROR(RTD("cqg.rtd",,"StudyData", "Correlation("&amp;K12&amp;","&amp;$U$3&amp;",Period:="&amp;$L$14&amp;",InputChoice1:=Close,InputChoice2:=Close)", "FG", "", "Close",$N$14, "0", "all","", "","True","T","EndofBarandPeriod 45")/100,"")</f>
        <v>-0.32014967489999996</v>
      </c>
      <c r="V12" s="191">
        <f>IFERROR(RTD("cqg.rtd",,"StudyData", "Correlation("&amp;K12&amp;","&amp;$V$3&amp;",Period:="&amp;$L$14&amp;",InputChoice1:=Close,InputChoice2:=Close)", "FG", "", "Close",$N$14, "0", "all","", "","True","T","EndofBarandPeriod 45")/100,"")</f>
        <v>0.84790669419999998</v>
      </c>
      <c r="W12" s="191">
        <f>IFERROR(RTD("cqg.rtd",,"StudyData", "Correlation("&amp;K12&amp;","&amp;$W$3&amp;",Period:="&amp;$L$14&amp;",InputChoice1:=Close,InputChoice2:=Close)", "FG", "", "Close",$N$14, "0", "all","", "","True","T","EndofBarandPeriod 45")/100,"")</f>
        <v>-0.42691501209999999</v>
      </c>
      <c r="X12" s="191">
        <f>IFERROR(RTD("cqg.rtd",,"StudyData", "Correlation("&amp;K12&amp;","&amp;$X$3&amp;",Period:="&amp;$L$14&amp;",InputChoice1:=Close,InputChoice2:=Close)", "FG", "", "Close",$N$14, "0", "all","", "","True","T","EndofBarandPeriod 45")/100,"")</f>
        <v>0.46044727270000002</v>
      </c>
      <c r="Y12" s="190"/>
      <c r="Z12" s="192">
        <f>IFERROR(RTD("cqg.rtd",,"StudyData", "Correlation("&amp;K12&amp;","&amp;$Z$3&amp;",Period:="&amp;$L$14&amp;",InputChoice1:=Close,InputChoice2:=Close)", "FG", "", "Close",$N$14, "0", "all","", "","True","T","EndofBarandPeriod 45")/100,"")</f>
        <v>0.89672044099999992</v>
      </c>
      <c r="AA12" s="4">
        <f t="shared" si="2"/>
        <v>-0.83467506519302748</v>
      </c>
      <c r="AB12" s="4">
        <f xml:space="preserve"> RTD("cqg.rtd",,"StudyData", K12,  "FG",, "Close", $N$14,,,,,,"T")</f>
        <v>1.3292999999999999</v>
      </c>
      <c r="AC12" s="4">
        <f xml:space="preserve"> RTD("cqg.rtd",,"StudyData", K12,  "FG",, "Close", $N$14,"-1",,,,,"T")</f>
        <v>1.3291999999999999</v>
      </c>
      <c r="AD12" s="4">
        <f xml:space="preserve"> RTD("cqg.rtd",,"StudyData", K12,  "FG",, "Close", $N$14,"-2",,,,,"T")</f>
        <v>1.3307</v>
      </c>
      <c r="AE12" s="4"/>
      <c r="AF12" s="3"/>
      <c r="AG12" s="3"/>
      <c r="AH12" s="3"/>
      <c r="AI12" s="3"/>
      <c r="AJ12" s="3"/>
      <c r="AK12" s="3" t="s">
        <v>27</v>
      </c>
      <c r="AL12" s="3" t="s">
        <v>28</v>
      </c>
      <c r="AM12" s="3"/>
      <c r="AN12" s="3"/>
      <c r="AO12" s="3"/>
      <c r="AP12" s="3"/>
      <c r="AQ12" s="3"/>
      <c r="AR12" s="3"/>
      <c r="AS12" s="5"/>
      <c r="AT12" s="5"/>
    </row>
    <row r="13" spans="1:151" s="1" customFormat="1" ht="15.75" x14ac:dyDescent="0.3">
      <c r="A13" s="5"/>
      <c r="B13" s="114" t="s">
        <v>25</v>
      </c>
      <c r="C13" s="115">
        <v>1442</v>
      </c>
      <c r="D13" s="116" t="str">
        <f>"Tdy Vol "&amp;RTD("cqg.rtd",,"ContractData",B9,"T_CVol")&amp;" vs Ydy Vol "&amp;RTD("cqg.rtd",,"ContractData",B9,"Y_CVol")</f>
        <v>Tdy Vol 514104 vs Ydy Vol 918541</v>
      </c>
      <c r="E13" s="116"/>
      <c r="F13" s="116"/>
      <c r="G13" s="116"/>
      <c r="H13" s="116"/>
      <c r="I13" s="194" t="str">
        <f>RTD("cqg.rtd", ,"ContractData",K13, "LongDescription")</f>
        <v>10yr US Treasury Notes (Globex), Dec 17</v>
      </c>
      <c r="J13" s="183"/>
      <c r="K13" s="184" t="str">
        <f t="shared" si="0"/>
        <v>TYA</v>
      </c>
      <c r="L13" s="185">
        <f>RTD("cqg.rtd", ,"ContractData",K13, "LastTradeorSettle",,"D")</f>
        <v>125175</v>
      </c>
      <c r="M13" s="185">
        <f>RTD("cqg.rtd", ,"ContractData",K13, "NetLastQuoteToday",,"D")</f>
        <v>-50</v>
      </c>
      <c r="N13" s="186">
        <f>IF(ISERROR(RTD("cqg.rtd", ,"ContractData",K13, "PerCentNetLastQuote",,"T")/100),"",RTD("cqg.rtd", ,"ContractData",K13, "PerCentNetLastQuote",,"T")/100)</f>
        <v>-1.243008079552517E-3</v>
      </c>
      <c r="O13" s="187">
        <f>RTD("cqg.rtd", ,"ContractData",K13, "PerCentNetLastQuote",,"T")/100</f>
        <v>-1.243008079552517E-3</v>
      </c>
      <c r="P13" s="188">
        <f t="shared" si="1"/>
        <v>-0.86602540378443849</v>
      </c>
      <c r="Q13" s="189" t="s">
        <v>44</v>
      </c>
      <c r="R13" s="193">
        <f>IFERROR(RTD("cqg.rtd",,"StudyData", "Correlation("&amp;K13&amp;","&amp;$R$3&amp;",Period:="&amp;$L$14&amp;",InputChoice1:=Close,InputChoice2:=Close)", "FG", "", "Close",$N$14, "0", "all","", "","True","T","EndofBarandPeriod 45")/100,"")</f>
        <v>-0.33345678540000001</v>
      </c>
      <c r="S13" s="191">
        <f>IFERROR(RTD("cqg.rtd",,"StudyData", "Correlation("&amp;K13&amp;","&amp;$S$3&amp;",Period:="&amp;$L$14&amp;",InputChoice1:=Close,InputChoice2:=Close)", "FG", "", "Close",$N$14, "0", "all","", "","True","T","EndofBarandPeriod 45")/100,"")</f>
        <v>6.7756152799999997E-2</v>
      </c>
      <c r="T13" s="191">
        <f>IFERROR(RTD("cqg.rtd",,"StudyData", "Correlation("&amp;K13&amp;","&amp;$T$3&amp;",Period:="&amp;$L$14&amp;",InputChoice1:=Close,InputChoice2:=Close)", "FG", "", "Close",$N$14, "0", "all","", "","True","T","EndofBarandPeriod 45")/100,"")</f>
        <v>-0.89596424510000006</v>
      </c>
      <c r="U13" s="191">
        <f>IFERROR(RTD("cqg.rtd",,"StudyData", "Correlation("&amp;K13&amp;","&amp;$U$3&amp;",Period:="&amp;$L$14&amp;",InputChoice1:=Close,InputChoice2:=Close)", "FG", "", "Close",$N$14, "0", "all","", "","True","T","EndofBarandPeriod 45")/100,"")</f>
        <v>-7.6480952599999999E-2</v>
      </c>
      <c r="V13" s="191">
        <f>IFERROR(RTD("cqg.rtd",,"StudyData", "Correlation("&amp;K13&amp;","&amp;$V$3&amp;",Period:="&amp;$L$14&amp;",InputChoice1:=Close,InputChoice2:=Close)", "FG", "", "Close",$N$14, "0", "all","", "","True","T","EndofBarandPeriod 45")/100,"")</f>
        <v>0.84205548600000002</v>
      </c>
      <c r="W13" s="191">
        <f>IFERROR(RTD("cqg.rtd",,"StudyData", "Correlation("&amp;K13&amp;","&amp;$W$3&amp;",Period:="&amp;$L$14&amp;",InputChoice1:=Close,InputChoice2:=Close)", "FG", "", "Close",$N$14, "0", "all","", "","True","T","EndofBarandPeriod 45")/100,"")</f>
        <v>-0.66158217469999991</v>
      </c>
      <c r="X13" s="191">
        <f>IFERROR(RTD("cqg.rtd",,"StudyData", "Correlation("&amp;K13&amp;","&amp;$X$3&amp;",Period:="&amp;$L$14&amp;",InputChoice1:=Close,InputChoice2:=Close)", "FG", "", "Close",$N$14, "0", "all","", "","True","T","EndofBarandPeriod 45")/100,"")</f>
        <v>0.62323772550000001</v>
      </c>
      <c r="Y13" s="191">
        <f>IFERROR(RTD("cqg.rtd",,"StudyData", "Correlation("&amp;K13&amp;","&amp;$Y$3&amp;",Period:="&amp;$L$14&amp;",InputChoice1:=Close,InputChoice2:=Close)", "FG", "", "Close",$N$14, "0", "all","", "","True","T","EndofBarandPeriod 45")/100,"")</f>
        <v>0.89672044099999992</v>
      </c>
      <c r="Z13" s="190"/>
      <c r="AA13" s="4">
        <f t="shared" si="2"/>
        <v>-0.86602540378443849</v>
      </c>
      <c r="AB13" s="12">
        <f xml:space="preserve"> RTD("cqg.rtd",,"StudyData", K13,  "FG",, "Close", $N$14,,,,,,"T")</f>
        <v>125.546875</v>
      </c>
      <c r="AC13" s="12">
        <f xml:space="preserve"> RTD("cqg.rtd",,"StudyData", K13,  "FG",, "Close", $N$14,"-1",,,,,"T")</f>
        <v>125.546875</v>
      </c>
      <c r="AD13" s="12">
        <f xml:space="preserve"> RTD("cqg.rtd",,"StudyData", K13,  "FG",, "Close", $N$14,"-2",,,,,"T")</f>
        <v>125.59375</v>
      </c>
      <c r="AE13" s="4"/>
      <c r="AF13" s="3"/>
      <c r="AG13" s="3"/>
      <c r="AH13" s="3"/>
      <c r="AI13" s="3"/>
      <c r="AJ13" s="3"/>
      <c r="AK13" s="3">
        <f>RTD("cqg.rtd",,"ContractData",B9,"T_CVol")</f>
        <v>514104</v>
      </c>
      <c r="AL13" s="3">
        <f>RTD("cqg.rtd",,"ContractData",B9,"Y_CVol")</f>
        <v>918541</v>
      </c>
      <c r="AM13" s="3"/>
      <c r="AN13" s="3"/>
      <c r="AO13" s="3"/>
      <c r="AP13" s="3"/>
      <c r="AQ13" s="3"/>
      <c r="AR13" s="3"/>
      <c r="AS13" s="5"/>
      <c r="AT13" s="5"/>
    </row>
    <row r="14" spans="1:151" s="8" customFormat="1" ht="15" customHeight="1" thickBot="1" x14ac:dyDescent="0.25">
      <c r="B14" s="51" t="str">
        <f>RTD("cqg.rtd", ,"ContractData",B22, "LongDescription")</f>
        <v>E-mini NASDAQ-100, Dec 17</v>
      </c>
      <c r="C14" s="52"/>
      <c r="D14" s="52"/>
      <c r="E14" s="52"/>
      <c r="F14" s="52"/>
      <c r="G14" s="53"/>
      <c r="H14" s="35"/>
      <c r="I14" s="75" t="s">
        <v>5</v>
      </c>
      <c r="J14" s="75"/>
      <c r="K14" s="76"/>
      <c r="L14" s="25">
        <v>10</v>
      </c>
      <c r="M14" s="26" t="s">
        <v>6</v>
      </c>
      <c r="N14" s="27">
        <v>15</v>
      </c>
      <c r="O14" s="22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4"/>
      <c r="AA14" s="9"/>
      <c r="AB14" s="9"/>
      <c r="AC14" s="9"/>
      <c r="AD14" s="9"/>
      <c r="AE14" s="9"/>
      <c r="AF14" s="10"/>
      <c r="AG14" s="10"/>
      <c r="AH14" s="10"/>
      <c r="AI14" s="10"/>
      <c r="AJ14" s="10"/>
      <c r="AK14" s="10">
        <f>IF(AK13/AL13&lt;0.75,1,0)</f>
        <v>1</v>
      </c>
      <c r="AL14" s="10"/>
      <c r="AM14" s="10"/>
      <c r="AN14" s="10"/>
      <c r="AO14" s="10"/>
      <c r="AP14" s="10"/>
      <c r="AQ14" s="10"/>
      <c r="AR14" s="10"/>
    </row>
    <row r="15" spans="1:151" s="8" customFormat="1" ht="15" customHeight="1" thickBot="1" x14ac:dyDescent="0.25">
      <c r="B15" s="54"/>
      <c r="C15" s="55"/>
      <c r="D15" s="55"/>
      <c r="E15" s="55"/>
      <c r="F15" s="55"/>
      <c r="G15" s="56"/>
      <c r="H15" s="13"/>
      <c r="I15" s="77" t="str">
        <f>N14&amp;"-Minute Percent Change"</f>
        <v>15-Minute Percent Change</v>
      </c>
      <c r="J15" s="77"/>
      <c r="K15" s="77"/>
      <c r="L15" s="78"/>
      <c r="M15" s="153"/>
      <c r="N15" s="180"/>
      <c r="O15" s="181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9"/>
      <c r="AB15" s="9"/>
      <c r="AC15" s="9"/>
      <c r="AD15" s="9"/>
      <c r="AE15" s="9"/>
      <c r="AF15" s="10"/>
      <c r="AG15" s="10"/>
      <c r="AH15" s="10"/>
      <c r="AI15" s="10"/>
      <c r="AJ15" s="10"/>
      <c r="AK15" s="10">
        <f>IF(AND((AK13/AL13)&gt;0.75,(AK13/AL13)&lt;0.9),1,0)</f>
        <v>0</v>
      </c>
      <c r="AL15" s="10"/>
      <c r="AM15" s="10"/>
      <c r="AN15" s="10"/>
      <c r="AO15" s="10"/>
      <c r="AP15" s="10"/>
      <c r="AQ15" s="10"/>
      <c r="AR15" s="10"/>
    </row>
    <row r="16" spans="1:151" s="1" customFormat="1" ht="15" customHeight="1" x14ac:dyDescent="0.2">
      <c r="A16" s="5"/>
      <c r="B16" s="71" t="s">
        <v>49</v>
      </c>
      <c r="C16" s="30" t="s">
        <v>19</v>
      </c>
      <c r="D16" s="30" t="s">
        <v>20</v>
      </c>
      <c r="E16" s="30" t="s">
        <v>21</v>
      </c>
      <c r="F16" s="30" t="s">
        <v>50</v>
      </c>
      <c r="G16" s="63"/>
      <c r="H16" s="28"/>
      <c r="I16" s="172"/>
      <c r="J16" s="172"/>
      <c r="K16" s="172"/>
      <c r="L16" s="173"/>
      <c r="M16" s="174"/>
      <c r="N16" s="175"/>
      <c r="O16" s="145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4"/>
      <c r="AB16" s="4"/>
      <c r="AC16" s="4"/>
      <c r="AD16" s="4"/>
      <c r="AE16" s="4"/>
      <c r="AF16" s="3"/>
      <c r="AG16" s="3"/>
      <c r="AH16" s="3"/>
      <c r="AI16" s="3"/>
      <c r="AJ16" s="3"/>
      <c r="AK16" s="3">
        <f>IF(AND((AK13/AL13)&gt;0.9,(AK13/AL13)&lt;1),1,0)</f>
        <v>0</v>
      </c>
      <c r="AL16" s="3"/>
      <c r="AM16" s="3"/>
      <c r="AN16" s="3"/>
      <c r="AO16" s="3"/>
      <c r="AP16" s="3"/>
      <c r="AQ16" s="3"/>
      <c r="AR16" s="3"/>
      <c r="AS16" s="5"/>
      <c r="AT16" s="5"/>
    </row>
    <row r="17" spans="1:46" s="1" customFormat="1" ht="15" customHeight="1" x14ac:dyDescent="0.2">
      <c r="A17" s="5"/>
      <c r="B17" s="72"/>
      <c r="C17" s="31" t="str">
        <f>IF(C25="T",RTD("cqg.rtd",,"ContractData",B22,"Y_Open",,"F"),TEXT(RTD("cqg.rtd",,"ContractData",B22,"Y_Open",,"T"),IF(C25=0,$F$62,IF(C25=1,$F$63,(IF(C25=2,$F$64,IF(C25=3,$F$65,IF(C25=4,$F$66))))))))</f>
        <v>6073.00</v>
      </c>
      <c r="D17" s="31" t="str">
        <f>IF(C25="T",RTD("cqg.rtd",,"ContractData",B22,"Y_High",,"F"),TEXT(RTD("cqg.rtd",,"ContractData",B22,"Y_High",,"T"),IF(C25=0,$F$62,IF(C25=1,$F$63,(IF(C25=2,$F$64,IF(C25=3,$F$65,IF(C25=4,$F$66))))))))</f>
        <v>6104.00</v>
      </c>
      <c r="E17" s="31" t="str">
        <f>IF(C25="T",RTD("cqg.rtd",,"ContractData",B22,"Y_Low",,"F"),TEXT(RTD("cqg.rtd",,"ContractData",B22,"Y_Low",,"T"),IF(C25=0,$F$62,IF(C25=1,$F$63,(IF(C25=2,$F$64,IF(C25=3,$F$65,IF(C25=4,$F$66))))))))</f>
        <v>6068.50</v>
      </c>
      <c r="F17" s="31" t="str">
        <f>IF(C25="T",RTD("cqg.rtd",,"ContractData",B22,"Y_CLose",,"F"),TEXT(RTD("cqg.rtd",,"ContractData",B22,"Y_CLose",,"T"),IF(C25=0,$F$62,IF(C25=1,$F$63,(IF(C25=2,$F$64,IF(C25=3,$F$65,IF(C25=4,$F$66))))))))</f>
        <v>6099.50</v>
      </c>
      <c r="G17" s="64"/>
      <c r="H17" s="29"/>
      <c r="I17" s="176">
        <f>(RTD("cqg.rtd",,"StudyData",K5,  "FG",, "Close",$N$14,,,,,,"T")-RTD("cqg.rtd",,"StudyData",K5,  "FG",, "Close",$N$14,"-1",,,,,"T"))/RTD("cqg.rtd",,"StudyData",K5,  "FG",, "Close",$N$14,"-1",,,,,"T")</f>
        <v>9.7895252080274105E-5</v>
      </c>
      <c r="J17" s="176"/>
      <c r="K17" s="172"/>
      <c r="L17" s="173"/>
      <c r="M17" s="174"/>
      <c r="N17" s="175"/>
      <c r="O17" s="145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4"/>
      <c r="AB17" s="4"/>
      <c r="AC17" s="4"/>
      <c r="AD17" s="4"/>
      <c r="AE17" s="4"/>
      <c r="AF17" s="3"/>
      <c r="AG17" s="3"/>
      <c r="AH17" s="3"/>
      <c r="AI17" s="3"/>
      <c r="AJ17" s="3"/>
      <c r="AK17" s="3">
        <f>IF(AK13&gt;AL13,1,0)</f>
        <v>0</v>
      </c>
      <c r="AL17" s="3"/>
      <c r="AM17" s="3"/>
      <c r="AN17" s="3"/>
      <c r="AO17" s="3"/>
      <c r="AP17" s="3"/>
      <c r="AQ17" s="3"/>
      <c r="AR17" s="3"/>
      <c r="AS17" s="5"/>
      <c r="AT17" s="5"/>
    </row>
    <row r="18" spans="1:46" s="1" customFormat="1" ht="15" customHeight="1" x14ac:dyDescent="0.2">
      <c r="A18" s="5"/>
      <c r="B18" s="65" t="s">
        <v>12</v>
      </c>
      <c r="C18" s="66"/>
      <c r="D18" s="67"/>
      <c r="E18" s="68" t="s">
        <v>13</v>
      </c>
      <c r="F18" s="69"/>
      <c r="G18" s="70"/>
      <c r="H18" s="5"/>
      <c r="I18" s="176">
        <f>(RTD("cqg.rtd",,"StudyData",K6,  "FG",, "Close",$N$14,,,,,,"T")-RTD("cqg.rtd",,"StudyData",K6,  "FG",, "Close",$N$14,"-1",,,,,"T"))/RTD("cqg.rtd",,"StudyData",K6,  "FG",, "Close",$N$14,"-1",,,,,"T")</f>
        <v>2.0465801645450451E-4</v>
      </c>
      <c r="J18" s="176"/>
      <c r="K18" s="172"/>
      <c r="L18" s="173"/>
      <c r="M18" s="174"/>
      <c r="N18" s="175"/>
      <c r="O18" s="145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4"/>
      <c r="AB18" s="4"/>
      <c r="AC18" s="4"/>
      <c r="AD18" s="4"/>
      <c r="AE18" s="4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5"/>
      <c r="AT18" s="5"/>
    </row>
    <row r="19" spans="1:46" s="1" customFormat="1" ht="15" customHeight="1" x14ac:dyDescent="0.2">
      <c r="A19" s="5"/>
      <c r="B19" s="58">
        <f>RTD("cqg.rtd", ,"ContractData",B22, "VolumeLastBid")</f>
        <v>3</v>
      </c>
      <c r="C19" s="59" t="str">
        <f>IF(C25="T",TRUNC(RTD("cqg.rtd",,"ContractData",B22,"Bid",,"T"))&amp;"-"&amp;IF(((RTD("cqg.rtd",,"ContractData",B22,"Bid",,"T")-INT(RTD("cqg.rtd",,"ContractData",B22,"Bid",,"T")))*32)&lt;10,0,"")&amp;(RTD("cqg.rtd",,"ContractData",B22,"Bid",,"T")-INT(RTD("cqg.rtd",,"ContractData",B22,"Bid",,"T")))*32,TEXT(RTD("cqg.rtd",,"ContractData",B22,"Bid",,"T"),IF(C25=0,$F$62,IF(C25=1,$F$63,IF(C25=2,$F$64,IF(C25=3,$F$65,IF(C25=4,$F$66)))))))</f>
        <v>6108.75</v>
      </c>
      <c r="D19" s="60"/>
      <c r="E19" s="61" t="str">
        <f>IF(C25="T",TRUNC(RTD("cqg.rtd",,"ContractData",B22,"Ask",,"T"))&amp;"-"&amp;IF(((RTD("cqg.rtd",,"ContractData",B22,"Ask",,"T")-INT(RTD("cqg.rtd",,"ContractData",B22,"Ask",,"T")))*32)&lt;10,0,"")&amp;(RTD("cqg.rtd",,"ContractData",B22,"Ask",,"T")-INT(RTD("cqg.rtd",,"ContractData",B22,"Ask",,"T")))*32,TEXT(RTD("cqg.rtd",,"ContractData",B22,"Ask",,"T"),IF(C25=0,$F$62,IF(C25=1,$F$63,(IF(C25=2,$F$64,IF(C25=3,$F$65,IF(C25=4,$F$66))))))))</f>
        <v>6109.00</v>
      </c>
      <c r="F19" s="61"/>
      <c r="G19" s="62">
        <f>RTD("cqg.rtd", ,"ContractData",B22, "VolumeLastAsk")</f>
        <v>28</v>
      </c>
      <c r="H19" s="5"/>
      <c r="I19" s="176">
        <f>(RTD("cqg.rtd",,"StudyData",K7,  "FG",, "Close",$N$14,,,,,,"T")-RTD("cqg.rtd",,"StudyData",K7,  "FG",, "Close",$N$14,"-1",,,,,"T"))/RTD("cqg.rtd",,"StudyData",K7,  "FG",, "Close",$N$14,"-1",,,,,"T")</f>
        <v>8.7420229041000087E-5</v>
      </c>
      <c r="J19" s="176"/>
      <c r="K19" s="172"/>
      <c r="L19" s="173"/>
      <c r="M19" s="174"/>
      <c r="N19" s="175"/>
      <c r="O19" s="145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4"/>
      <c r="AB19" s="4"/>
      <c r="AC19" s="4"/>
      <c r="AD19" s="4"/>
      <c r="AE19" s="4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5"/>
      <c r="AT19" s="5"/>
    </row>
    <row r="20" spans="1:46" s="1" customFormat="1" ht="15" customHeight="1" x14ac:dyDescent="0.2">
      <c r="A20" s="5"/>
      <c r="B20" s="58"/>
      <c r="C20" s="59"/>
      <c r="D20" s="60"/>
      <c r="E20" s="61"/>
      <c r="F20" s="61"/>
      <c r="G20" s="62"/>
      <c r="H20" s="5"/>
      <c r="I20" s="176">
        <f>(RTD("cqg.rtd",,"StudyData",K8,  "FG",, "Close",$N$14,,,,,,"T")-RTD("cqg.rtd",,"StudyData",K8,  "FG",, "Close",$N$14,"-1",,,,,"T"))/RTD("cqg.rtd",,"StudyData",K8,  "FG",, "Close",$N$14,"-1",,,,,"T")</f>
        <v>0</v>
      </c>
      <c r="J20" s="176"/>
      <c r="K20" s="172"/>
      <c r="L20" s="173"/>
      <c r="M20" s="174"/>
      <c r="N20" s="175"/>
      <c r="O20" s="145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4"/>
      <c r="AB20" s="4"/>
      <c r="AC20" s="4"/>
      <c r="AD20" s="4"/>
      <c r="AE20" s="4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5"/>
      <c r="AT20" s="5"/>
    </row>
    <row r="21" spans="1:46" s="1" customFormat="1" ht="15" customHeight="1" x14ac:dyDescent="0.2">
      <c r="A21" s="5"/>
      <c r="B21" s="102" t="s">
        <v>2</v>
      </c>
      <c r="C21" s="103" t="s">
        <v>19</v>
      </c>
      <c r="D21" s="103" t="s">
        <v>20</v>
      </c>
      <c r="E21" s="103" t="s">
        <v>21</v>
      </c>
      <c r="F21" s="104" t="s">
        <v>22</v>
      </c>
      <c r="G21" s="104"/>
      <c r="H21" s="117"/>
      <c r="I21" s="176">
        <f>(RTD("cqg.rtd",,"StudyData",K9,  "FG",, "Close",$N$14,,,,,,"T")-RTD("cqg.rtd",,"StudyData",K9,  "FG",, "Close",$N$14,"-1",,,,,"T"))/RTD("cqg.rtd",,"StudyData",K9,  "FG",, "Close",$N$14,"-1",,,,,"T")</f>
        <v>-9.9769762087486918E-4</v>
      </c>
      <c r="J21" s="176"/>
      <c r="K21" s="172"/>
      <c r="L21" s="173"/>
      <c r="M21" s="174"/>
      <c r="N21" s="175"/>
      <c r="O21" s="145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4"/>
      <c r="AB21" s="4"/>
      <c r="AC21" s="4"/>
      <c r="AD21" s="4"/>
      <c r="AE21" s="4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5"/>
      <c r="AT21" s="5"/>
    </row>
    <row r="22" spans="1:46" s="1" customFormat="1" ht="15" customHeight="1" x14ac:dyDescent="0.2">
      <c r="A22" s="5"/>
      <c r="B22" s="105" t="s">
        <v>4</v>
      </c>
      <c r="C22" s="106" t="s">
        <v>61</v>
      </c>
      <c r="D22" s="107">
        <f>RTD("cqg.rtd", ,"ContractData",B22, "HIghTime",, "T")</f>
        <v>0.36319444444444443</v>
      </c>
      <c r="E22" s="107">
        <f>RTD("cqg.rtd", ,"ContractData",B22, "LowTime",, "T")</f>
        <v>0.47222222222222221</v>
      </c>
      <c r="F22" s="108" t="str">
        <f>IF(C25="T",RTD("cqg.rtd",,"ContractData",B22,"LastTrade",,"F"),TEXT(RTD("cqg.rtd",,"ContractData",B22,"LastTrade",,"T"),IF(C25=0,$F$62,IF(C25=1,$F$63,(IF(C25=2,$F$64,IF(C25=3,$F$65,IF(C25=4,$F$66))))))))</f>
        <v>6109.00</v>
      </c>
      <c r="G22" s="108"/>
      <c r="H22" s="118"/>
      <c r="I22" s="176">
        <f>(RTD("cqg.rtd",,"StudyData",K10,  "FG",, "Close",$N$14,,,,,,"T")-RTD("cqg.rtd",,"StudyData",K10,  "FG",, "Close",$N$14,"-1",,,,,"T"))/RTD("cqg.rtd",,"StudyData",K10,  "FG",, "Close",$N$14,"-1",,,,,"T")</f>
        <v>0</v>
      </c>
      <c r="J22" s="176"/>
      <c r="K22" s="172"/>
      <c r="L22" s="173"/>
      <c r="M22" s="174"/>
      <c r="N22" s="175"/>
      <c r="O22" s="145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4"/>
      <c r="AB22" s="4"/>
      <c r="AC22" s="4"/>
      <c r="AD22" s="4"/>
      <c r="AE22" s="4"/>
      <c r="AF22" s="3"/>
      <c r="AG22" s="3"/>
      <c r="AH22" s="11" t="s">
        <v>26</v>
      </c>
      <c r="AI22" s="3"/>
      <c r="AJ22" s="3"/>
      <c r="AK22" s="11" t="s">
        <v>20</v>
      </c>
      <c r="AL22" s="11" t="s">
        <v>21</v>
      </c>
      <c r="AM22" s="11" t="s">
        <v>3</v>
      </c>
      <c r="AN22" s="11" t="s">
        <v>19</v>
      </c>
      <c r="AO22" s="3"/>
      <c r="AP22" s="3"/>
      <c r="AQ22" s="3"/>
      <c r="AR22" s="3"/>
      <c r="AS22" s="5"/>
      <c r="AT22" s="5"/>
    </row>
    <row r="23" spans="1:46" s="1" customFormat="1" ht="15" customHeight="1" x14ac:dyDescent="0.2">
      <c r="A23" s="5"/>
      <c r="B23" s="105"/>
      <c r="C23" s="109" t="str">
        <f>IF(C25="T",RTD("cqg.rtd",,"ContractData",B22,C21,,"F"),TEXT(RTD("cqg.rtd",,"ContractData",B22,C21,,"T"),IF(C25=0,$F$62,IF(C25=1,$F$63,(IF(C25=2,$F$64,IF(C25=3,$F$65,IF(C25=4,$F$66))))))))</f>
        <v>6101.50</v>
      </c>
      <c r="D23" s="109" t="str">
        <f>IF(C25="T",RTD("cqg.rtd",,"ContractData",B22,D21,,"F"),TEXT(RTD("cqg.rtd",,"ContractData",B22,D21,,"T"),IF(C25=0,$F$62,IF(C25=1,$F$63,(IF(C25=2,$F$64,IF(C25=3,$F$65,IF(C25=4,$F$66))))))))</f>
        <v>6118.25</v>
      </c>
      <c r="E23" s="109" t="str">
        <f>IF(C25="T",RTD("cqg.rtd",,"ContractData",B22,E21,,"F"),TEXT(RTD("cqg.rtd",,"ContractData",B22,E21,,"T"),IF(C25=0,$F$62,IF(C25=1,$F$63,(IF(C25=2,$F$64,IF(C25=3,$F$65,IF(C25=4,$F$66))))))))</f>
        <v>6098.00</v>
      </c>
      <c r="F23" s="108"/>
      <c r="G23" s="108"/>
      <c r="H23" s="118"/>
      <c r="I23" s="176">
        <f>(RTD("cqg.rtd",,"StudyData",K11,  "FG",, "Close",$N$14,,,,,,"T")-RTD("cqg.rtd",,"StudyData",K11,  "FG",, "Close",$N$14,"-1",,,,,"T"))/RTD("cqg.rtd",,"StudyData",K11,  "FG",, "Close",$N$14,"-1",,,,,"T")</f>
        <v>2.1109516169896437E-4</v>
      </c>
      <c r="J23" s="176"/>
      <c r="K23" s="172"/>
      <c r="L23" s="173"/>
      <c r="M23" s="174"/>
      <c r="N23" s="175"/>
      <c r="O23" s="145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4"/>
      <c r="AB23" s="4"/>
      <c r="AC23" s="4"/>
      <c r="AD23" s="4"/>
      <c r="AE23" s="4"/>
      <c r="AF23" s="3"/>
      <c r="AG23" s="3"/>
      <c r="AH23" s="3">
        <f>VALUE(RTD("cqg.rtd",,"ContractData",B22,"NetChange",,"T"))</f>
        <v>9.25</v>
      </c>
      <c r="AI23" s="3"/>
      <c r="AJ23" s="3"/>
      <c r="AK23" s="3">
        <f>VALUE(RTD("cqg.rtd",,"ContractData",B22,"High",,"T"))</f>
        <v>6118.25</v>
      </c>
      <c r="AL23" s="3">
        <f>VALUE(RTD("cqg.rtd",,"ContractData",B22,"Low",,"T"))</f>
        <v>6098</v>
      </c>
      <c r="AM23" s="3">
        <f>VALUE(RTD("cqg.rtd",,"ContractData",B22,"LastTrade",,"T"))</f>
        <v>6109</v>
      </c>
      <c r="AN23" s="3">
        <f>VALUE(RTD("cqg.rtd",,"ContractData",B22,"Open",,"T"))</f>
        <v>6101.5</v>
      </c>
      <c r="AO23" s="3"/>
      <c r="AP23" s="3"/>
      <c r="AQ23" s="3"/>
      <c r="AR23" s="3"/>
      <c r="AS23" s="5"/>
      <c r="AT23" s="5"/>
    </row>
    <row r="24" spans="1:46" s="1" customFormat="1" ht="15" customHeight="1" x14ac:dyDescent="0.25">
      <c r="A24" s="5"/>
      <c r="B24" s="105"/>
      <c r="C24" s="109"/>
      <c r="D24" s="109"/>
      <c r="E24" s="109"/>
      <c r="F24" s="108"/>
      <c r="G24" s="108"/>
      <c r="H24" s="119"/>
      <c r="I24" s="176">
        <f>(RTD("cqg.rtd",,"StudyData",K12,  "FG",, "Close",$N$14,,,,,,"T")-RTD("cqg.rtd",,"StudyData",K12,  "FG",, "Close",$N$14,"-1",,,,,"T"))/RTD("cqg.rtd",,"StudyData",K12,  "FG",, "Close",$N$14,"-1",,,,,"T")</f>
        <v>7.5233222991264671E-5</v>
      </c>
      <c r="J24" s="176"/>
      <c r="K24" s="172"/>
      <c r="L24" s="173"/>
      <c r="M24" s="174"/>
      <c r="N24" s="175"/>
      <c r="O24" s="145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4"/>
      <c r="AB24" s="4"/>
      <c r="AC24" s="4"/>
      <c r="AD24" s="4"/>
      <c r="AE24" s="4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5"/>
      <c r="AT24" s="5"/>
    </row>
    <row r="25" spans="1:46" s="1" customFormat="1" ht="15" customHeight="1" x14ac:dyDescent="0.25">
      <c r="A25" s="5"/>
      <c r="B25" s="110" t="s">
        <v>23</v>
      </c>
      <c r="C25" s="111">
        <v>2</v>
      </c>
      <c r="D25" s="112" t="s">
        <v>24</v>
      </c>
      <c r="E25" s="111">
        <v>2</v>
      </c>
      <c r="F25" s="113" t="str">
        <f>IFERROR(IF(AND(AH23&gt;0,C25="T"),RTD("cqg.rtd",,"ContractData",B22,"NetChange",,IF(C25="T","F","T")),IF(AH23&gt;0,"+"&amp;TEXT(RTD("cqg.rtd",,"ContractData",B22,"NetChange",,IF(C25=0,"F","T")),IF(C25=0,RTD("cqg.rtd",,"ContractData",B22,"NetChange",,"T"),IF(C25=1,$F$63,(IF(C25=2,$F$64,IF(C25=3,$F$65,IF(C25=4,$F$66))))))),IF(C25="T",RTD("cqg.rtd",,"ContractData",B22,"NetChange",,"F"),TEXT(RTD("cqg.rtd",,"ContractData",B22,"NetChange",,"T"),IF(C25=0,$F$62,IF(C25=1,$F$63,(IF(C25=2,$F$64,IF(C25=3,$F$65,IF(C25=4,$F$66)))))))))),"")</f>
        <v>+9.25</v>
      </c>
      <c r="G25" s="113"/>
      <c r="H25" s="120"/>
      <c r="I25" s="176">
        <f>(RTD("cqg.rtd",,"StudyData",K13,  "FG",, "Close",$N$14,,,,,,"T")-RTD("cqg.rtd",,"StudyData",K13,  "FG",, "Close",$N$14,"-1",,,,,"T"))/RTD("cqg.rtd",,"StudyData",K13,  "FG",, "Close",$N$14,"-1",,,,,"T")</f>
        <v>0</v>
      </c>
      <c r="J25" s="176"/>
      <c r="K25" s="172"/>
      <c r="L25" s="173"/>
      <c r="M25" s="174"/>
      <c r="N25" s="175"/>
      <c r="O25" s="145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4"/>
      <c r="AB25" s="4"/>
      <c r="AC25" s="4"/>
      <c r="AD25" s="4"/>
      <c r="AE25" s="4"/>
      <c r="AF25" s="3"/>
      <c r="AG25" s="3"/>
      <c r="AH25" s="3"/>
      <c r="AI25" s="3"/>
      <c r="AJ25" s="3"/>
      <c r="AK25" s="3" t="s">
        <v>27</v>
      </c>
      <c r="AL25" s="3" t="s">
        <v>28</v>
      </c>
      <c r="AM25" s="3"/>
      <c r="AN25" s="3"/>
      <c r="AO25" s="3"/>
      <c r="AP25" s="3"/>
      <c r="AQ25" s="3"/>
      <c r="AR25" s="3"/>
      <c r="AS25" s="5"/>
      <c r="AT25" s="5"/>
    </row>
    <row r="26" spans="1:46" s="1" customFormat="1" ht="15" customHeight="1" x14ac:dyDescent="0.3">
      <c r="A26" s="5"/>
      <c r="B26" s="112" t="s">
        <v>25</v>
      </c>
      <c r="C26" s="121">
        <v>6100</v>
      </c>
      <c r="D26" s="116" t="str">
        <f>"Tdy Vol "&amp;RTD("cqg.rtd",,"ContractData",B22,"T_CVol")&amp;" vs Ydy Vol "&amp;RTD("cqg.rtd",,"ContractData",B22,"Y_CVol")</f>
        <v>Tdy Vol 126339 vs Ydy Vol 178530</v>
      </c>
      <c r="E26" s="116"/>
      <c r="F26" s="116"/>
      <c r="G26" s="116"/>
      <c r="H26" s="116"/>
      <c r="I26" s="177"/>
      <c r="J26" s="177"/>
      <c r="K26" s="172"/>
      <c r="L26" s="173"/>
      <c r="M26" s="174"/>
      <c r="N26" s="175"/>
      <c r="O26" s="145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4"/>
      <c r="AB26" s="4"/>
      <c r="AC26" s="4"/>
      <c r="AD26" s="4"/>
      <c r="AE26" s="4"/>
      <c r="AF26" s="3"/>
      <c r="AG26" s="3"/>
      <c r="AH26" s="3"/>
      <c r="AI26" s="3"/>
      <c r="AJ26" s="3"/>
      <c r="AK26" s="3">
        <f>RTD("cqg.rtd",,"ContractData",B22,"T_CVol")</f>
        <v>126339</v>
      </c>
      <c r="AL26" s="3">
        <f>RTD("cqg.rtd",,"ContractData",B22,"Y_CVol")</f>
        <v>178530</v>
      </c>
      <c r="AM26" s="3"/>
      <c r="AN26" s="3"/>
      <c r="AO26" s="3"/>
      <c r="AP26" s="3"/>
      <c r="AQ26" s="3"/>
      <c r="AR26" s="3"/>
      <c r="AS26" s="5"/>
      <c r="AT26" s="5"/>
    </row>
    <row r="27" spans="1:46" s="8" customFormat="1" ht="13.15" customHeight="1" thickBot="1" x14ac:dyDescent="0.25">
      <c r="B27" s="51" t="str">
        <f>RTD("cqg.rtd", ,"ContractData",B35, "LongDescription")</f>
        <v>Crude Light (Globex), Nov 17</v>
      </c>
      <c r="C27" s="52"/>
      <c r="D27" s="52"/>
      <c r="E27" s="52"/>
      <c r="F27" s="52"/>
      <c r="G27" s="53"/>
      <c r="H27" s="34"/>
      <c r="I27" s="178" t="s">
        <v>64</v>
      </c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9" t="s">
        <v>43</v>
      </c>
      <c r="AB27" s="9"/>
      <c r="AC27" s="9"/>
      <c r="AD27" s="9"/>
      <c r="AE27" s="9"/>
      <c r="AF27" s="10"/>
      <c r="AG27" s="10"/>
      <c r="AH27" s="10"/>
      <c r="AI27" s="10"/>
      <c r="AJ27" s="10"/>
      <c r="AK27" s="10">
        <f>IF(AK26/AL26&lt;0.75,1,0)</f>
        <v>1</v>
      </c>
      <c r="AL27" s="10"/>
      <c r="AM27" s="10"/>
      <c r="AN27" s="10"/>
      <c r="AO27" s="10"/>
      <c r="AP27" s="10"/>
      <c r="AQ27" s="10"/>
      <c r="AR27" s="10"/>
    </row>
    <row r="28" spans="1:46" s="8" customFormat="1" ht="13.15" customHeight="1" thickBot="1" x14ac:dyDescent="0.25">
      <c r="B28" s="54"/>
      <c r="C28" s="55"/>
      <c r="D28" s="55"/>
      <c r="E28" s="55"/>
      <c r="F28" s="55"/>
      <c r="G28" s="56"/>
      <c r="H28" s="32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9"/>
      <c r="AB28" s="9"/>
      <c r="AC28" s="9"/>
      <c r="AD28" s="9"/>
      <c r="AE28" s="9"/>
      <c r="AF28" s="10"/>
      <c r="AG28" s="10"/>
      <c r="AH28" s="10"/>
      <c r="AI28" s="10"/>
      <c r="AJ28" s="10"/>
      <c r="AK28" s="10">
        <f>IF(AND((AK26/AL26)&gt;0.75,(AK26/AL26)&lt;0.9),1,0)</f>
        <v>0</v>
      </c>
      <c r="AL28" s="10"/>
      <c r="AM28" s="10"/>
      <c r="AN28" s="10"/>
      <c r="AO28" s="10"/>
      <c r="AP28" s="10"/>
      <c r="AQ28" s="10"/>
      <c r="AR28" s="10"/>
    </row>
    <row r="29" spans="1:46" s="1" customFormat="1" ht="13.15" customHeight="1" x14ac:dyDescent="0.2">
      <c r="A29" s="5"/>
      <c r="B29" s="71" t="s">
        <v>49</v>
      </c>
      <c r="C29" s="30" t="s">
        <v>19</v>
      </c>
      <c r="D29" s="30" t="s">
        <v>20</v>
      </c>
      <c r="E29" s="30" t="s">
        <v>21</v>
      </c>
      <c r="F29" s="30" t="s">
        <v>50</v>
      </c>
      <c r="G29" s="63"/>
      <c r="H29" s="19"/>
      <c r="I29" s="33" t="s">
        <v>63</v>
      </c>
      <c r="J29" s="57" t="s">
        <v>32</v>
      </c>
      <c r="K29" s="57"/>
      <c r="L29" s="57"/>
      <c r="M29" s="57"/>
      <c r="N29" s="57"/>
      <c r="O29" s="43" t="s">
        <v>42</v>
      </c>
      <c r="P29" s="44"/>
      <c r="Q29" s="44"/>
      <c r="R29" s="44"/>
      <c r="S29" s="44"/>
      <c r="T29" s="45"/>
      <c r="U29" s="43" t="s">
        <v>32</v>
      </c>
      <c r="V29" s="44"/>
      <c r="W29" s="44"/>
      <c r="X29" s="44"/>
      <c r="Y29" s="44"/>
      <c r="Z29" s="74"/>
      <c r="AA29" s="4"/>
      <c r="AB29" s="4"/>
      <c r="AC29" s="4"/>
      <c r="AD29" s="4"/>
      <c r="AE29" s="4"/>
      <c r="AF29" s="3"/>
      <c r="AG29" s="3"/>
      <c r="AH29" s="3"/>
      <c r="AI29" s="3"/>
      <c r="AJ29" s="3"/>
      <c r="AK29" s="3">
        <f>IF(AND((AK26/AL26)&gt;0.9,(AK26/AL26)&lt;1),1,0)</f>
        <v>0</v>
      </c>
      <c r="AL29" s="3"/>
      <c r="AM29" s="3"/>
      <c r="AN29" s="3"/>
      <c r="AO29" s="3"/>
      <c r="AP29" s="3"/>
      <c r="AQ29" s="3"/>
      <c r="AR29" s="3"/>
      <c r="AS29" s="5"/>
      <c r="AT29" s="5"/>
    </row>
    <row r="30" spans="1:46" s="1" customFormat="1" ht="13.15" customHeight="1" x14ac:dyDescent="0.2">
      <c r="A30" s="5"/>
      <c r="B30" s="72"/>
      <c r="C30" s="31" t="str">
        <f>IF(C38="T",RTD("cqg.rtd",,"ContractData",B35,"Y_Open",,"F"),TEXT(RTD("cqg.rtd",,"ContractData",B35,"Y_Open",,"T"),IF(C38=0,$F$62,IF(C38=1,$F$63,(IF(C38=2,$F$64,IF(C38=3,$F$65,IF(C38=4,$F$66))))))))</f>
        <v>50.73</v>
      </c>
      <c r="D30" s="31" t="str">
        <f>IF(C38="T",RTD("cqg.rtd",,"ContractData",B35,"Y_High",,"F"),TEXT(RTD("cqg.rtd",,"ContractData",B35,"Y_High",,"T"),IF(C38=0,$F$62,IF(C38=1,$F$63,(IF(C38=2,$F$64,IF(C38=3,$F$65,IF(C38=4,$F$66))))))))</f>
        <v>51.72</v>
      </c>
      <c r="E30" s="31" t="str">
        <f>IF(C38="T",RTD("cqg.rtd",,"ContractData",B35,"Y_Low",,"F"),TEXT(RTD("cqg.rtd",,"ContractData",B35,"Y_Low",,"T"),IF(C38=0,$F$62,IF(C38=1,$F$63,(IF(C38=2,$F$64,IF(C38=3,$F$65,IF(C38=4,$F$66))))))))</f>
        <v>50.70</v>
      </c>
      <c r="F30" s="31" t="str">
        <f>IF(C38="T",RTD("cqg.rtd",,"ContractData",B35,"Y_CLose",,"F"),TEXT(RTD("cqg.rtd",,"ContractData",B35,"Y_CLose",,"T"),IF(C38=0,$F$62,IF(C38=1,$F$63,(IF(C38=2,$F$64,IF(C38=3,$F$65,IF(C38=4,$F$66))))))))</f>
        <v>51.42</v>
      </c>
      <c r="G30" s="64"/>
      <c r="H30" s="21"/>
      <c r="I30" s="122" t="s">
        <v>0</v>
      </c>
      <c r="J30" s="122" t="s">
        <v>34</v>
      </c>
      <c r="K30" s="122"/>
      <c r="L30" s="122" t="s">
        <v>11</v>
      </c>
      <c r="M30" s="122" t="s">
        <v>52</v>
      </c>
      <c r="N30" s="122" t="s">
        <v>36</v>
      </c>
      <c r="O30" s="123" t="s">
        <v>0</v>
      </c>
      <c r="P30" s="124">
        <f>RTD("cqg.rtd",,"StudyData",O30, "ATR", "MAType=Simple,Period=1", "ATR","ADC","0","ALL",,,,"T","EndofBarandPeriod 60")</f>
        <v>7</v>
      </c>
      <c r="Q30" s="124">
        <f>RTD("cqg.rtd",,"StudyData",O30, "ATR", "MAType=Simple,Period=5", "ATR","ADC","0","ALL",,,,"T","EndofBarandPeriod 60")</f>
        <v>8.4499999999999993</v>
      </c>
      <c r="R30" s="123" t="s">
        <v>53</v>
      </c>
      <c r="S30" s="124">
        <f>RTD("cqg.rtd",,"StudyData",R30, "ATR", "MAType=Simple,Period=1", "ATR","ADC","0","ALL",,,,"T","EndofBarandPeriod 60")</f>
        <v>7.03125E-2</v>
      </c>
      <c r="T30" s="124">
        <f>RTD("cqg.rtd",,"StudyData",R30, "ATR", "MAType=Simple,Period=5", "ATR","ADC","0","ALL",,,,"T","EndofBarandPeriod 60")</f>
        <v>5.9374999999999997E-2</v>
      </c>
      <c r="U30" s="122" t="s">
        <v>0</v>
      </c>
      <c r="V30" s="122" t="s">
        <v>34</v>
      </c>
      <c r="W30" s="122" t="s">
        <v>11</v>
      </c>
      <c r="X30" s="122" t="s">
        <v>36</v>
      </c>
      <c r="Y30" s="122" t="s">
        <v>38</v>
      </c>
      <c r="Z30" s="122" t="s">
        <v>40</v>
      </c>
      <c r="AA30" s="4"/>
      <c r="AB30" s="4"/>
      <c r="AC30" s="4"/>
      <c r="AD30" s="4"/>
      <c r="AE30" s="4"/>
      <c r="AF30" s="4"/>
      <c r="AG30" s="3"/>
      <c r="AH30" s="3"/>
      <c r="AI30" s="3"/>
      <c r="AJ30" s="3"/>
      <c r="AK30" s="3">
        <f>IF(AK26&gt;AL26,1,0)</f>
        <v>0</v>
      </c>
      <c r="AL30" s="3"/>
      <c r="AM30" s="3"/>
      <c r="AN30" s="3"/>
      <c r="AO30" s="3"/>
      <c r="AP30" s="3"/>
      <c r="AQ30" s="3"/>
      <c r="AR30" s="3"/>
      <c r="AS30" s="5"/>
      <c r="AT30" s="5"/>
    </row>
    <row r="31" spans="1:46" s="1" customFormat="1" ht="13.15" customHeight="1" x14ac:dyDescent="0.2">
      <c r="A31" s="5"/>
      <c r="B31" s="65" t="s">
        <v>12</v>
      </c>
      <c r="C31" s="66"/>
      <c r="D31" s="67"/>
      <c r="E31" s="68" t="s">
        <v>13</v>
      </c>
      <c r="F31" s="69"/>
      <c r="G31" s="70"/>
      <c r="H31" s="5"/>
      <c r="I31" s="122" t="s">
        <v>4</v>
      </c>
      <c r="J31" s="122" t="s">
        <v>59</v>
      </c>
      <c r="K31" s="122"/>
      <c r="L31" s="122" t="s">
        <v>51</v>
      </c>
      <c r="M31" s="122" t="s">
        <v>57</v>
      </c>
      <c r="N31" s="122" t="s">
        <v>46</v>
      </c>
      <c r="O31" s="123"/>
      <c r="P31" s="124"/>
      <c r="Q31" s="124"/>
      <c r="R31" s="123"/>
      <c r="S31" s="124"/>
      <c r="T31" s="124"/>
      <c r="U31" s="122" t="s">
        <v>4</v>
      </c>
      <c r="V31" s="122" t="s">
        <v>59</v>
      </c>
      <c r="W31" s="122" t="s">
        <v>51</v>
      </c>
      <c r="X31" s="122" t="s">
        <v>37</v>
      </c>
      <c r="Y31" s="122" t="s">
        <v>46</v>
      </c>
      <c r="Z31" s="122" t="s">
        <v>60</v>
      </c>
      <c r="AA31" s="4"/>
      <c r="AB31" s="4"/>
      <c r="AC31" s="4"/>
      <c r="AD31" s="4"/>
      <c r="AE31" s="4"/>
      <c r="AF31" s="4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5"/>
      <c r="AT31" s="5"/>
    </row>
    <row r="32" spans="1:46" s="1" customFormat="1" ht="13.15" customHeight="1" x14ac:dyDescent="0.2">
      <c r="A32" s="5"/>
      <c r="B32" s="58">
        <f>RTD("cqg.rtd", ,"ContractData",B35, "VolumeLastBid")</f>
        <v>18</v>
      </c>
      <c r="C32" s="59" t="str">
        <f>IF(C38="T",TRUNC(RTD("cqg.rtd",,"ContractData",B35,"Bid",,"T"))&amp;"-"&amp;IF(((RTD("cqg.rtd",,"ContractData",B35,"Bid",,"T")-INT(RTD("cqg.rtd",,"ContractData",B35,"Bid",,"T")))*32)&lt;10,0,"")&amp;(RTD("cqg.rtd",,"ContractData",B35,"Bid",,"T")-INT(RTD("cqg.rtd",,"ContractData",B35,"Bid",,"T")))*32,TEXT(RTD("cqg.rtd",,"ContractData",B35,"Bid",,"T"),IF(C38=0,$F$62,IF(C38=1,$F$63,IF(C38=2,$F$64,IF(C38=3,$F$65,IF(C38=4,$F$66)))))))</f>
        <v>51.93</v>
      </c>
      <c r="D32" s="60"/>
      <c r="E32" s="61" t="str">
        <f>IF(C38="T",TRUNC(RTD("cqg.rtd",,"ContractData",B35,"Ask",,"T"))&amp;"-"&amp;IF(((RTD("cqg.rtd",,"ContractData",B35,"Ask",,"T")-INT(RTD("cqg.rtd",,"ContractData",B35,"Ask",,"T")))*32)&lt;10,0,"")&amp;(RTD("cqg.rtd",,"ContractData",B35,"Ask",,"T")-INT(RTD("cqg.rtd",,"ContractData",B35,"Ask",,"T")))*32,TEXT(RTD("cqg.rtd",,"ContractData",B35,"Ask",,"T"),IF(C38=0,$F$62,IF(C38=1,$F$63,(IF(C38=2,$F$64,IF(C38=3,$F$65,IF(C38=4,$F$66))))))))</f>
        <v>51.94</v>
      </c>
      <c r="F32" s="61"/>
      <c r="G32" s="62">
        <f>RTD("cqg.rtd", ,"ContractData",B35, "VolumeLastAsk")</f>
        <v>99</v>
      </c>
      <c r="H32" s="5"/>
      <c r="I32" s="125"/>
      <c r="J32" s="126"/>
      <c r="K32" s="127"/>
      <c r="L32" s="128"/>
      <c r="M32" s="129"/>
      <c r="N32" s="130"/>
      <c r="O32" s="123" t="s">
        <v>4</v>
      </c>
      <c r="P32" s="124">
        <f>RTD("cqg.rtd",,"StudyData",O32, "ATR", "MAType=Simple,Period=1", "ATR","ADC","0","ALL",,,,"T","EndofBarandPeriod 60")</f>
        <v>20.25</v>
      </c>
      <c r="Q32" s="124">
        <f>RTD("cqg.rtd",,"StudyData",O32, "ATR", "MAType=Simple,Period=5", "ATR","ADC","0","ALL",,,,"T","EndofBarandPeriod 60")</f>
        <v>33.700000000000003</v>
      </c>
      <c r="R32" s="123" t="s">
        <v>54</v>
      </c>
      <c r="S32" s="124">
        <f>RTD("cqg.rtd",,"StudyData",R32, "ATR", "MAType=Simple,Period=1", "ATR","ADC","0","ALL",,,,"T","EndofBarandPeriod 60")</f>
        <v>0.1640625</v>
      </c>
      <c r="T32" s="124">
        <f>RTD("cqg.rtd",,"StudyData",R32, "ATR", "MAType=Simple,Period=5", "ATR","ADC","0","ALL",,,,"T","EndofBarandPeriod 60")</f>
        <v>0.19687499999999999</v>
      </c>
      <c r="U32" s="131"/>
      <c r="V32" s="132"/>
      <c r="W32" s="132"/>
      <c r="X32" s="132"/>
      <c r="Y32" s="132"/>
      <c r="Z32" s="133"/>
      <c r="AA32" s="4"/>
      <c r="AB32" s="14"/>
      <c r="AC32" s="4"/>
      <c r="AD32" s="4"/>
      <c r="AE32" s="4"/>
      <c r="AF32" s="4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5"/>
      <c r="AT32" s="5"/>
    </row>
    <row r="33" spans="1:46" s="1" customFormat="1" ht="13.15" customHeight="1" x14ac:dyDescent="0.2">
      <c r="A33" s="5"/>
      <c r="B33" s="58"/>
      <c r="C33" s="59"/>
      <c r="D33" s="60"/>
      <c r="E33" s="61"/>
      <c r="F33" s="61"/>
      <c r="G33" s="62"/>
      <c r="H33" s="5"/>
      <c r="I33" s="134"/>
      <c r="J33" s="135"/>
      <c r="K33" s="136"/>
      <c r="L33" s="137"/>
      <c r="M33" s="138"/>
      <c r="N33" s="139"/>
      <c r="O33" s="123"/>
      <c r="P33" s="124"/>
      <c r="Q33" s="124"/>
      <c r="R33" s="123"/>
      <c r="S33" s="124"/>
      <c r="T33" s="124"/>
      <c r="U33" s="140"/>
      <c r="V33" s="141"/>
      <c r="W33" s="141"/>
      <c r="X33" s="141"/>
      <c r="Y33" s="141"/>
      <c r="Z33" s="142"/>
      <c r="AA33" s="4"/>
      <c r="AB33" s="14"/>
      <c r="AC33" s="4"/>
      <c r="AD33" s="4"/>
      <c r="AE33" s="4"/>
      <c r="AF33" s="4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5"/>
      <c r="AT33" s="5"/>
    </row>
    <row r="34" spans="1:46" s="1" customFormat="1" ht="13.15" customHeight="1" x14ac:dyDescent="0.2">
      <c r="A34" s="5"/>
      <c r="B34" s="102" t="s">
        <v>2</v>
      </c>
      <c r="C34" s="103" t="s">
        <v>19</v>
      </c>
      <c r="D34" s="103" t="s">
        <v>20</v>
      </c>
      <c r="E34" s="103" t="s">
        <v>21</v>
      </c>
      <c r="F34" s="104" t="s">
        <v>22</v>
      </c>
      <c r="G34" s="104"/>
      <c r="H34" s="117"/>
      <c r="I34" s="135"/>
      <c r="J34" s="135"/>
      <c r="K34" s="136"/>
      <c r="L34" s="138"/>
      <c r="M34" s="138"/>
      <c r="N34" s="139"/>
      <c r="O34" s="123" t="s">
        <v>34</v>
      </c>
      <c r="P34" s="124">
        <f>RTD("cqg.rtd",,"StudyData",O34, "ATR", "MAType=Simple,Period=1", "ATR","ADC","0","ALL",,,,"T","EndofBarandPeriod 60")</f>
        <v>73</v>
      </c>
      <c r="Q34" s="124">
        <f>RTD("cqg.rtd",,"StudyData",O34, "ATR", "MAType=Simple,Period=5", "ATR","ADC","0","ALL",,,,"T","EndofBarandPeriod 60")</f>
        <v>73</v>
      </c>
      <c r="R34" s="123" t="s">
        <v>44</v>
      </c>
      <c r="S34" s="124">
        <f>RTD("cqg.rtd",,"StudyData",R34, "ATR", "MAType=Simple,Period=1", "ATR","ADC","0","ALL",,,,"T","EndofBarandPeriod 60")</f>
        <v>0.21875</v>
      </c>
      <c r="T34" s="124">
        <f>RTD("cqg.rtd",,"StudyData",R34, "ATR", "MAType=Simple,Period=5", "ATR","ADC","0","ALL",,,,"T","EndofBarandPeriod 60")</f>
        <v>0.34062500000000001</v>
      </c>
      <c r="U34" s="143"/>
      <c r="V34" s="141"/>
      <c r="W34" s="141"/>
      <c r="X34" s="141"/>
      <c r="Y34" s="141"/>
      <c r="Z34" s="142"/>
      <c r="AA34" s="15" t="str">
        <f>RTD("cqg.rtd", ,"ContractData",I30, "Symbol")</f>
        <v>EPZ7</v>
      </c>
      <c r="AB34" s="14">
        <f>(RTD("cqg.rtd",,"StudyData",AA34,  "FG",, "Close",$I$29,,,,,,"T")-RTD("cqg.rtd",,"StudyData",AA34,  "FG",, "Close",$I$29,"-1",,,,,"T"))/RTD("cqg.rtd",,"StudyData",AA34,  "FG",, "Close",$I$29,"-1",,,,,"T")</f>
        <v>4.8966800509254722E-4</v>
      </c>
      <c r="AC34" s="15"/>
      <c r="AD34" s="14"/>
      <c r="AE34" s="15" t="str">
        <f>RTD("cqg.rtd", ,"ContractData",U30, "Symbol")</f>
        <v>EPZ7</v>
      </c>
      <c r="AF34" s="14" t="e">
        <f>(RTD("cqg.rtd",,"StudyData",AE34,  "FG",, "Close",$U$29,,,,,,"T")-RTD("cqg.rtd",,"StudyData",AE34,  "FG",, "Close",$U$29,"-1",,,,,"T"))/RTD("cqg.rtd",,"StudyData",AE34,  "FG",, "Close",$U$29,"-1",,,,,"T")</f>
        <v>#VALUE!</v>
      </c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5"/>
      <c r="AT34" s="5"/>
    </row>
    <row r="35" spans="1:46" s="1" customFormat="1" ht="13.15" customHeight="1" x14ac:dyDescent="0.2">
      <c r="A35" s="5"/>
      <c r="B35" s="105" t="s">
        <v>36</v>
      </c>
      <c r="C35" s="106" t="s">
        <v>61</v>
      </c>
      <c r="D35" s="107">
        <f>RTD("cqg.rtd", ,"ContractData",B35, "HIghTime",, "T")</f>
        <v>0.2986111111111111</v>
      </c>
      <c r="E35" s="107">
        <f>RTD("cqg.rtd", ,"ContractData",B35, "LowTime",, "T")</f>
        <v>0.70833333333333337</v>
      </c>
      <c r="F35" s="108" t="str">
        <f>IF(C38="T",RTD("cqg.rtd",,"ContractData",B35,"LastTrade",,"F"),TEXT(RTD("cqg.rtd",,"ContractData",B35,"LastTrade",,"T"),IF(C38=0,$F$62,IF(C38=1,$F$63,(IF(C38=2,$F$64,IF(C38=3,$F$65,IF(C38=4,$F$66))))))))</f>
        <v>51.93</v>
      </c>
      <c r="G35" s="108"/>
      <c r="H35" s="118"/>
      <c r="I35" s="135"/>
      <c r="J35" s="135"/>
      <c r="K35" s="136"/>
      <c r="L35" s="144"/>
      <c r="M35" s="144"/>
      <c r="N35" s="139"/>
      <c r="O35" s="123"/>
      <c r="P35" s="124"/>
      <c r="Q35" s="124"/>
      <c r="R35" s="123"/>
      <c r="S35" s="124"/>
      <c r="T35" s="124"/>
      <c r="U35" s="140"/>
      <c r="V35" s="145"/>
      <c r="W35" s="141"/>
      <c r="X35" s="141"/>
      <c r="Y35" s="141"/>
      <c r="Z35" s="142"/>
      <c r="AA35" s="15" t="str">
        <f>RTD("cqg.rtd", ,"ContractData",I31, "Symbol")</f>
        <v>ENQZ7</v>
      </c>
      <c r="AB35" s="14">
        <f>(RTD("cqg.rtd",,"StudyData",AA35,  "FG",, "Close",$I$29,,,,,,"T")-RTD("cqg.rtd",,"StudyData",AA35,  "FG",, "Close",$I$29,"-1",,,,,"T"))/RTD("cqg.rtd",,"StudyData",AA35,  "FG",, "Close",$I$29,"-1",,,,,"T")</f>
        <v>1.5164555924423132E-3</v>
      </c>
      <c r="AC35" s="15"/>
      <c r="AD35" s="14"/>
      <c r="AE35" s="15" t="str">
        <f>RTD("cqg.rtd", ,"ContractData",U31, "Symbol")</f>
        <v>ENQZ7</v>
      </c>
      <c r="AF35" s="14" t="e">
        <f>(RTD("cqg.rtd",,"StudyData",AE35,  "FG",, "Close",$U$29,,,,,,"T")-RTD("cqg.rtd",,"StudyData",AE35,  "FG",, "Close",$U$29,"-1",,,,,"T"))/RTD("cqg.rtd",,"StudyData",AE35,  "FG",, "Close",$U$29,"-1",,,,,"T")</f>
        <v>#VALUE!</v>
      </c>
      <c r="AG35" s="3"/>
      <c r="AH35" s="3"/>
      <c r="AI35" s="11" t="s">
        <v>26</v>
      </c>
      <c r="AJ35" s="3"/>
      <c r="AK35" s="3"/>
      <c r="AL35" s="11" t="s">
        <v>20</v>
      </c>
      <c r="AM35" s="11" t="s">
        <v>21</v>
      </c>
      <c r="AN35" s="11" t="s">
        <v>3</v>
      </c>
      <c r="AO35" s="11" t="s">
        <v>19</v>
      </c>
      <c r="AP35" s="3"/>
      <c r="AQ35" s="3"/>
      <c r="AR35" s="3"/>
      <c r="AS35" s="5"/>
      <c r="AT35" s="5"/>
    </row>
    <row r="36" spans="1:46" s="1" customFormat="1" ht="13.15" customHeight="1" x14ac:dyDescent="0.2">
      <c r="A36" s="5"/>
      <c r="B36" s="105"/>
      <c r="C36" s="109" t="str">
        <f>IF(C38="T",RTD("cqg.rtd",,"ContractData",B35,C34,,"F"),TEXT(RTD("cqg.rtd",,"ContractData",B35,C34,,"T"),IF(C38=0,$F$62,IF(C38=1,$F$63,(IF(C38=2,$F$64,IF(C38=3,$F$65,IF(C38=4,$F$66))))))))</f>
        <v>51.43</v>
      </c>
      <c r="D36" s="109" t="str">
        <f>IF(C38="T",RTD("cqg.rtd",,"ContractData",B35,D34,,"F"),TEXT(RTD("cqg.rtd",,"ContractData",B35,D34,,"T"),IF(C38=0,$F$62,IF(C38=1,$F$63,(IF(C38=2,$F$64,IF(C38=3,$F$65,IF(C38=4,$F$66))))))))</f>
        <v>52.37</v>
      </c>
      <c r="E36" s="109" t="str">
        <f>IF(C38="T",RTD("cqg.rtd",,"ContractData",B35,E34,,"F"),TEXT(RTD("cqg.rtd",,"ContractData",B35,E34,,"T"),IF(C38=0,$F$62,IF(C38=1,$F$63,(IF(C38=2,$F$64,IF(C38=3,$F$65,IF(C38=4,$F$66))))))))</f>
        <v>51.35</v>
      </c>
      <c r="F36" s="108"/>
      <c r="G36" s="108"/>
      <c r="H36" s="118"/>
      <c r="I36" s="135"/>
      <c r="J36" s="135"/>
      <c r="K36" s="136"/>
      <c r="L36" s="144"/>
      <c r="M36" s="144"/>
      <c r="N36" s="139"/>
      <c r="O36" s="123" t="s">
        <v>59</v>
      </c>
      <c r="P36" s="124">
        <f>RTD("cqg.rtd",,"StudyData",O36, "ATR", "MAType=Simple,Period=1", "ATR","ADC","0","ALL",,,,"T","EndofBarandPeriod 60")</f>
        <v>160</v>
      </c>
      <c r="Q36" s="124">
        <f>RTD("cqg.rtd",,"StudyData",O36, "ATR", "MAType=Simple,Period=5", "ATR","ADC","0","ALL",,,,"T","EndofBarandPeriod 60")</f>
        <v>195</v>
      </c>
      <c r="R36" s="123" t="s">
        <v>45</v>
      </c>
      <c r="S36" s="124">
        <f>RTD("cqg.rtd",,"StudyData",R36, "ATR", "MAType=Simple,Period=1", "ATR","ADC","0","ALL",,,,"T","EndofBarandPeriod 60")</f>
        <v>0.5625</v>
      </c>
      <c r="T36" s="124">
        <f>RTD("cqg.rtd",,"StudyData",R36, "ATR", "MAType=Simple,Period=5", "ATR","ADC","0","ALL",,,,"T","EndofBarandPeriod 60")</f>
        <v>0.93125000000000002</v>
      </c>
      <c r="U36" s="140"/>
      <c r="V36" s="141"/>
      <c r="W36" s="145"/>
      <c r="X36" s="141"/>
      <c r="Y36" s="141"/>
      <c r="Z36" s="142"/>
      <c r="AA36" s="15" t="str">
        <f>RTD("cqg.rtd", ,"ContractData",J30, "Symbol")</f>
        <v>YMZ7</v>
      </c>
      <c r="AB36" s="14">
        <f>(RTD("cqg.rtd",,"StudyData",AA36,  "FG",, "Close",$I$29,,,,,,"T")-RTD("cqg.rtd",,"StudyData",AA36,  "FG",, "Close",$I$29,"-1",,,,,"T"))/RTD("cqg.rtd",,"StudyData",AA36,  "FG",, "Close",$I$29,"-1",,,,,"T")</f>
        <v>2.1901007446342531E-3</v>
      </c>
      <c r="AC36" s="15"/>
      <c r="AD36" s="14"/>
      <c r="AE36" s="15" t="str">
        <f>RTD("cqg.rtd", ,"ContractData",V30, "Symbol")</f>
        <v>YMZ7</v>
      </c>
      <c r="AF36" s="14" t="e">
        <f>(RTD("cqg.rtd",,"StudyData",AE36,  "FG",, "Close",$U$29,,,,,,"T")-RTD("cqg.rtd",,"StudyData",AE36,  "FG",, "Close",$U$29,"-1",,,,,"T"))/RTD("cqg.rtd",,"StudyData",AE36,  "FG",, "Close",$U$29,"-1",,,,,"T")</f>
        <v>#VALUE!</v>
      </c>
      <c r="AG36" s="3"/>
      <c r="AH36" s="3"/>
      <c r="AI36" s="3">
        <f>VALUE(RTD("cqg.rtd",,"ContractData",B35,"NetChange",,"T"))</f>
        <v>0.49</v>
      </c>
      <c r="AJ36" s="3"/>
      <c r="AK36" s="3"/>
      <c r="AL36" s="3">
        <f>VALUE(RTD("cqg.rtd",,"ContractData",B35,"High",,"T"))</f>
        <v>52.370000000000005</v>
      </c>
      <c r="AM36" s="3">
        <f>VALUE(RTD("cqg.rtd",,"ContractData",B35,"Low",,"T"))</f>
        <v>51.35</v>
      </c>
      <c r="AN36" s="3">
        <f>VALUE(RTD("cqg.rtd",,"ContractData",B35,"LastTrade",,"T"))</f>
        <v>51.93</v>
      </c>
      <c r="AO36" s="3">
        <f>VALUE(RTD("cqg.rtd",,"ContractData",B35,"Open",,"T"))</f>
        <v>51.43</v>
      </c>
      <c r="AP36" s="3"/>
      <c r="AQ36" s="3"/>
      <c r="AR36" s="3"/>
      <c r="AS36" s="5"/>
      <c r="AT36" s="5"/>
    </row>
    <row r="37" spans="1:46" s="1" customFormat="1" ht="13.15" customHeight="1" x14ac:dyDescent="0.25">
      <c r="A37" s="5"/>
      <c r="B37" s="105"/>
      <c r="C37" s="109"/>
      <c r="D37" s="109"/>
      <c r="E37" s="109"/>
      <c r="F37" s="108"/>
      <c r="G37" s="108"/>
      <c r="H37" s="119"/>
      <c r="I37" s="135"/>
      <c r="J37" s="135"/>
      <c r="K37" s="136"/>
      <c r="L37" s="137"/>
      <c r="M37" s="138"/>
      <c r="N37" s="139"/>
      <c r="O37" s="123"/>
      <c r="P37" s="124"/>
      <c r="Q37" s="124"/>
      <c r="R37" s="123"/>
      <c r="S37" s="124"/>
      <c r="T37" s="124"/>
      <c r="U37" s="140"/>
      <c r="V37" s="141"/>
      <c r="W37" s="141"/>
      <c r="X37" s="145"/>
      <c r="Y37" s="141"/>
      <c r="Z37" s="142"/>
      <c r="AA37" s="15" t="str">
        <f>RTD("cqg.rtd", ,"ContractData",J31, "Symbol")</f>
        <v>NKDZ7</v>
      </c>
      <c r="AB37" s="14">
        <f>(RTD("cqg.rtd",,"StudyData",AA37,  "FG",, "Close",$I$29,,,,,,"T")-RTD("cqg.rtd",,"StudyData",AA37,  "FG",, "Close",$I$29,"-1",,,,,"T"))/RTD("cqg.rtd",,"StudyData",AA37,  "FG",, "Close",$I$29,"-1",,,,,"T")</f>
        <v>3.7620503174229957E-3</v>
      </c>
      <c r="AC37" s="15"/>
      <c r="AD37" s="14"/>
      <c r="AE37" s="15" t="str">
        <f>RTD("cqg.rtd", ,"ContractData",V31, "Symbol")</f>
        <v>NKDZ7</v>
      </c>
      <c r="AF37" s="14" t="e">
        <f>(RTD("cqg.rtd",,"StudyData",AE37,  "FG",, "Close",$U$29,,,,,,"T")-RTD("cqg.rtd",,"StudyData",AE37,  "FG",, "Close",$U$29,"-1",,,,,"T"))/RTD("cqg.rtd",,"StudyData",AE37,  "FG",, "Close",$U$29,"-1",,,,,"T")</f>
        <v>#VALUE!</v>
      </c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5"/>
      <c r="AT37" s="5"/>
    </row>
    <row r="38" spans="1:46" s="1" customFormat="1" ht="18" x14ac:dyDescent="0.25">
      <c r="A38" s="5"/>
      <c r="B38" s="110" t="s">
        <v>23</v>
      </c>
      <c r="C38" s="111">
        <v>2</v>
      </c>
      <c r="D38" s="112" t="s">
        <v>24</v>
      </c>
      <c r="E38" s="111">
        <v>0.25</v>
      </c>
      <c r="F38" s="113" t="str">
        <f>IFERROR(IF(AND(AI36&gt;0,C38="T"),RTD("cqg.rtd",,"ContractData",B35,"NetChange",,IF(C38="T","F","T")),IF(AI36&gt;0,"+"&amp;TEXT(RTD("cqg.rtd",,"ContractData",B35,"NetChange",,IF(C38=0,"F","T")),IF(C38=0,RTD("cqg.rtd",,"ContractData",B35,"NetChange",,"T"),IF(C38=1,$F$63,(IF(C38=2,$F$64,IF(C38=3,$F$65,IF(C38=4,$F$66))))))),IF(C38="T",RTD("cqg.rtd",,"ContractData",B35,"NetChange",,"F"),TEXT(RTD("cqg.rtd",,"ContractData",B35,"NetChange",,"T"),IF(C38=0,$F$62,IF(C38=1,$F$63,(IF(C38=2,$F$64,IF(C38=3,$F$65,IF(C38=4,$F$66)))))))))),"")</f>
        <v>+.49</v>
      </c>
      <c r="G38" s="113"/>
      <c r="H38" s="120"/>
      <c r="I38" s="135"/>
      <c r="J38" s="135"/>
      <c r="K38" s="136"/>
      <c r="L38" s="144"/>
      <c r="M38" s="144"/>
      <c r="N38" s="139"/>
      <c r="O38" s="123" t="s">
        <v>11</v>
      </c>
      <c r="P38" s="124">
        <f>RTD("cqg.rtd",,"StudyData",O38, "ATR", "MAType=Simple,Period=1", "ATR","ADC","0","ALL",,,,"T","EndofBarandPeriod 60")</f>
        <v>7.3</v>
      </c>
      <c r="Q38" s="124">
        <f>RTD("cqg.rtd",,"StudyData",O38, "ATR", "MAType=Simple,Period=5", "ATR","ADC","0","ALL",,,,"T","EndofBarandPeriod 60")</f>
        <v>10.58</v>
      </c>
      <c r="R38" s="123" t="s">
        <v>37</v>
      </c>
      <c r="S38" s="146">
        <f>RTD("cqg.rtd",,"StudyData",R38, "ATR", "MAType=Simple,Period=1", "ATR","ADC","0","ALL",,,,"T","EndofBarandPeriod 60")</f>
        <v>3.44E-2</v>
      </c>
      <c r="T38" s="146">
        <f>RTD("cqg.rtd",,"StudyData",R38, "ATR", "MAType=Simple,Period=5", "ATR","ADC","0","ALL",,,,"T","EndofBarandPeriod 60")</f>
        <v>3.7159999999999999E-2</v>
      </c>
      <c r="U38" s="140"/>
      <c r="V38" s="141"/>
      <c r="W38" s="141"/>
      <c r="X38" s="141"/>
      <c r="Y38" s="145"/>
      <c r="Z38" s="142"/>
      <c r="AA38" s="15" t="str">
        <f>RTD("cqg.rtd", ,"ContractData",L30, "Symbol")</f>
        <v>GCEZ7</v>
      </c>
      <c r="AB38" s="14">
        <f>(RTD("cqg.rtd",,"StudyData",AA38,  "FG",, "Close",$I$29,,,,,,"T")-RTD("cqg.rtd",,"StudyData",AA38,  "FG",, "Close",$I$29,"-1",,,,,"T"))/RTD("cqg.rtd",,"StudyData",AA38,  "FG",, "Close",$I$29,"-1",,,,,"T")</f>
        <v>-2.2229035719759801E-3</v>
      </c>
      <c r="AC38" s="15"/>
      <c r="AD38" s="14"/>
      <c r="AE38" s="15" t="str">
        <f>RTD("cqg.rtd", ,"ContractData",W30, "Symbol")</f>
        <v>GCEZ7</v>
      </c>
      <c r="AF38" s="14" t="e">
        <f>(RTD("cqg.rtd",,"StudyData",AE38,  "FG",, "Close",$U$29,,,,,,"T")-RTD("cqg.rtd",,"StudyData",AE38,  "FG",, "Close",$U$29,"-1",,,,,"T"))/RTD("cqg.rtd",,"StudyData",AE38,  "FG",, "Close",$U$29,"-1",,,,,"T")</f>
        <v>#VALUE!</v>
      </c>
      <c r="AG38" s="3"/>
      <c r="AH38" s="3"/>
      <c r="AI38" s="3"/>
      <c r="AJ38" s="3"/>
      <c r="AK38" s="3"/>
      <c r="AL38" s="3" t="s">
        <v>27</v>
      </c>
      <c r="AM38" s="3" t="s">
        <v>28</v>
      </c>
      <c r="AN38" s="3"/>
      <c r="AO38" s="3"/>
      <c r="AP38" s="3"/>
      <c r="AQ38" s="3"/>
      <c r="AR38" s="3"/>
      <c r="AS38" s="5"/>
      <c r="AT38" s="5"/>
    </row>
    <row r="39" spans="1:46" s="1" customFormat="1" ht="14.45" customHeight="1" x14ac:dyDescent="0.3">
      <c r="A39" s="5"/>
      <c r="B39" s="112" t="s">
        <v>25</v>
      </c>
      <c r="C39" s="121">
        <v>52.5</v>
      </c>
      <c r="D39" s="116" t="str">
        <f>"Tdy Vol "&amp;RTD("cqg.rtd",,"ContractData",B35,"T_CVol")&amp;" vs Ydy Vol "&amp;RTD("cqg.rtd",,"ContractData",B35,"Y_CVol")</f>
        <v>Tdy Vol 425099 vs Ydy Vol 667497</v>
      </c>
      <c r="E39" s="116"/>
      <c r="F39" s="116"/>
      <c r="G39" s="116"/>
      <c r="H39" s="116"/>
      <c r="I39" s="135"/>
      <c r="J39" s="135"/>
      <c r="K39" s="136"/>
      <c r="L39" s="147"/>
      <c r="M39" s="148"/>
      <c r="N39" s="139"/>
      <c r="O39" s="123"/>
      <c r="P39" s="124"/>
      <c r="Q39" s="124"/>
      <c r="R39" s="123"/>
      <c r="S39" s="146"/>
      <c r="T39" s="146"/>
      <c r="U39" s="140"/>
      <c r="V39" s="141"/>
      <c r="W39" s="141"/>
      <c r="X39" s="141"/>
      <c r="Y39" s="141"/>
      <c r="Z39" s="149"/>
      <c r="AA39" s="15" t="str">
        <f>RTD("cqg.rtd", ,"ContractData",L31, "Symbol")</f>
        <v>SIEZ7</v>
      </c>
      <c r="AB39" s="14">
        <f>(RTD("cqg.rtd",,"StudyData",AA39,  "FG",, "Close",$I$29,,,,,,"T")-RTD("cqg.rtd",,"StudyData",AA39,  "FG",, "Close",$I$29,"-1",,,,,"T"))/RTD("cqg.rtd",,"StudyData",AA39,  "FG",, "Close",$I$29,"-1",,,,,"T")</f>
        <v>-3.5035322497271805E-3</v>
      </c>
      <c r="AC39" s="15"/>
      <c r="AD39" s="14"/>
      <c r="AE39" s="15" t="str">
        <f>RTD("cqg.rtd", ,"ContractData",W31, "Symbol")</f>
        <v>SIEZ7</v>
      </c>
      <c r="AF39" s="14" t="e">
        <f>(RTD("cqg.rtd",,"StudyData",AE39,  "FG",, "Close",$U$29,,,,,,"T")-RTD("cqg.rtd",,"StudyData",AE39,  "FG",, "Close",$U$29,"-1",,,,,"T"))/RTD("cqg.rtd",,"StudyData",AE39,  "FG",, "Close",$U$29,"-1",,,,,"T")</f>
        <v>#VALUE!</v>
      </c>
      <c r="AG39" s="3"/>
      <c r="AH39" s="3"/>
      <c r="AI39" s="3"/>
      <c r="AJ39" s="3"/>
      <c r="AK39" s="3"/>
      <c r="AL39" s="3">
        <f>RTD("cqg.rtd",,"ContractData",B35,"T_CVol")</f>
        <v>425099</v>
      </c>
      <c r="AM39" s="3">
        <f>RTD("cqg.rtd",,"ContractData",B35,"Y_CVol")</f>
        <v>667497</v>
      </c>
      <c r="AN39" s="3"/>
      <c r="AO39" s="3"/>
      <c r="AP39" s="3"/>
      <c r="AQ39" s="3"/>
      <c r="AR39" s="3"/>
      <c r="AS39" s="5"/>
      <c r="AT39" s="5"/>
    </row>
    <row r="40" spans="1:46" s="8" customFormat="1" ht="13.15" customHeight="1" thickBot="1" x14ac:dyDescent="0.25">
      <c r="B40" s="51" t="str">
        <f>RTD("cqg.rtd", ,"ContractData",B48, "LongDescription")</f>
        <v>Gold (Globex), Dec 17</v>
      </c>
      <c r="C40" s="52"/>
      <c r="D40" s="52"/>
      <c r="E40" s="52"/>
      <c r="F40" s="52"/>
      <c r="G40" s="53"/>
      <c r="H40" s="34"/>
      <c r="I40" s="150"/>
      <c r="J40" s="151"/>
      <c r="K40" s="151"/>
      <c r="L40" s="152"/>
      <c r="M40" s="153"/>
      <c r="N40" s="154"/>
      <c r="O40" s="123" t="s">
        <v>51</v>
      </c>
      <c r="P40" s="124">
        <f>RTD("cqg.rtd",,"StudyData",O40, "ATR", "MAType=Simple,Period=1", "ATR","ADC","0","ALL",,,,"T","EndofBarandPeriod 60")</f>
        <v>0.155</v>
      </c>
      <c r="Q40" s="124">
        <f>RTD("cqg.rtd",,"StudyData",O40, "ATR", "MAType=Simple,Period=5", "ATR","ADC","0","ALL",,,,"T","EndofBarandPeriod 60")</f>
        <v>0.21240000000000001</v>
      </c>
      <c r="R40" s="123" t="s">
        <v>55</v>
      </c>
      <c r="S40" s="124">
        <f>RTD("cqg.rtd",,"StudyData",R40, "ATR", "MAType=Simple,Period=1", "ATR","ADC","0","ALL",,,,"T","EndofBarandPeriod 60")</f>
        <v>10</v>
      </c>
      <c r="T40" s="124">
        <f>RTD("cqg.rtd",,"StudyData",R40, "ATR", "MAType=Simple,Period=5", "ATR","ADC","0","ALL",,,,"T","EndofBarandPeriod 60")</f>
        <v>15.45</v>
      </c>
      <c r="U40" s="134"/>
      <c r="V40" s="135"/>
      <c r="W40" s="135"/>
      <c r="X40" s="135"/>
      <c r="Y40" s="135"/>
      <c r="Z40" s="155"/>
      <c r="AA40" s="15" t="str">
        <f>RTD("cqg.rtd", ,"ContractData",M30, "Symbol")</f>
        <v>PLEF8</v>
      </c>
      <c r="AB40" s="14">
        <f>(RTD("cqg.rtd",,"StudyData",AA40,  "FG",, "Close",$I$29,,,,,,"T")-RTD("cqg.rtd",,"StudyData",AA40,  "FG",, "Close",$I$29,"-1",,,,,"T"))/RTD("cqg.rtd",,"StudyData",AA40,  "FG",, "Close",$I$29,"-1",,,,,"T")</f>
        <v>-1.1182614199810131E-2</v>
      </c>
      <c r="AC40" s="15"/>
      <c r="AD40" s="14"/>
      <c r="AE40" s="15" t="str">
        <f>RTD("cqg.rtd", ,"ContractData",X30, "Symbol")</f>
        <v>CLEX7</v>
      </c>
      <c r="AF40" s="14" t="e">
        <f>(RTD("cqg.rtd",,"StudyData",AE40,  "FG",, "Close",$U$29,,,,,,"T")-RTD("cqg.rtd",,"StudyData",AE40,  "FG",, "Close",$U$29,"-1",,,,,"T"))/RTD("cqg.rtd",,"StudyData",AE40,  "FG",, "Close",$U$29,"-1",,,,,"T")</f>
        <v>#VALUE!</v>
      </c>
      <c r="AG40" s="10"/>
      <c r="AH40" s="10"/>
      <c r="AI40" s="10"/>
      <c r="AJ40" s="10"/>
      <c r="AK40" s="10"/>
      <c r="AL40" s="10">
        <f>IF(AL39/AM39&lt;0.75,1,0)</f>
        <v>1</v>
      </c>
      <c r="AM40" s="10"/>
      <c r="AN40" s="10"/>
      <c r="AO40" s="10"/>
      <c r="AP40" s="10"/>
      <c r="AQ40" s="10"/>
      <c r="AR40" s="10"/>
    </row>
    <row r="41" spans="1:46" s="8" customFormat="1" ht="13.15" customHeight="1" thickBot="1" x14ac:dyDescent="0.25">
      <c r="B41" s="54"/>
      <c r="C41" s="55"/>
      <c r="D41" s="55"/>
      <c r="E41" s="55"/>
      <c r="F41" s="55"/>
      <c r="G41" s="56"/>
      <c r="H41" s="32"/>
      <c r="I41" s="156"/>
      <c r="J41" s="157"/>
      <c r="K41" s="157"/>
      <c r="L41" s="152"/>
      <c r="M41" s="135"/>
      <c r="N41" s="155"/>
      <c r="O41" s="123"/>
      <c r="P41" s="124"/>
      <c r="Q41" s="124"/>
      <c r="R41" s="123"/>
      <c r="S41" s="124"/>
      <c r="T41" s="124"/>
      <c r="U41" s="134"/>
      <c r="V41" s="135"/>
      <c r="W41" s="135"/>
      <c r="X41" s="135"/>
      <c r="Y41" s="135"/>
      <c r="Z41" s="155"/>
      <c r="AA41" s="16" t="str">
        <f>RTD("cqg.rtd", ,"ContractData",M31, "Symbol")</f>
        <v>PAEZ7</v>
      </c>
      <c r="AB41" s="14">
        <f>(RTD("cqg.rtd",,"StudyData",AA41,  "FG",, "Close",$I$29,,,,,,"T")-RTD("cqg.rtd",,"StudyData",AA41,  "FG",, "Close",$I$29,"-1",,,,,"T"))/RTD("cqg.rtd",,"StudyData",AA41,  "FG",, "Close",$I$29,"-1",,,,,"T")</f>
        <v>-1.2886859462201973E-2</v>
      </c>
      <c r="AC41" s="16"/>
      <c r="AD41" s="14"/>
      <c r="AE41" s="16" t="str">
        <f>RTD("cqg.rtd", ,"ContractData",X31, "Symbol")</f>
        <v>HOEX7</v>
      </c>
      <c r="AF41" s="14" t="e">
        <f>(RTD("cqg.rtd",,"StudyData",AE41,  "FG",, "Close",$U$29,,,,,,"T")-RTD("cqg.rtd",,"StudyData",AE41,  "FG",, "Close",$U$29,"-1",,,,,"T"))/RTD("cqg.rtd",,"StudyData",AE41,  "FG",, "Close",$U$29,"-1",,,,,"T")</f>
        <v>#VALUE!</v>
      </c>
      <c r="AG41" s="10"/>
      <c r="AH41" s="10"/>
      <c r="AI41" s="10"/>
      <c r="AJ41" s="10"/>
      <c r="AK41" s="10"/>
      <c r="AL41" s="10">
        <f>IF(AND((AL39/AM39)&gt;0.75,(AL39/AM39)&lt;0.9),1,0)</f>
        <v>0</v>
      </c>
      <c r="AM41" s="10"/>
      <c r="AN41" s="10"/>
      <c r="AO41" s="10"/>
      <c r="AP41" s="10"/>
      <c r="AQ41" s="10"/>
      <c r="AR41" s="10"/>
    </row>
    <row r="42" spans="1:46" s="1" customFormat="1" ht="13.15" customHeight="1" x14ac:dyDescent="0.2">
      <c r="A42" s="5"/>
      <c r="B42" s="71" t="s">
        <v>49</v>
      </c>
      <c r="C42" s="30" t="s">
        <v>19</v>
      </c>
      <c r="D42" s="30" t="s">
        <v>20</v>
      </c>
      <c r="E42" s="30" t="s">
        <v>21</v>
      </c>
      <c r="F42" s="30" t="s">
        <v>50</v>
      </c>
      <c r="G42" s="63"/>
      <c r="H42" s="28"/>
      <c r="I42" s="156"/>
      <c r="J42" s="157"/>
      <c r="K42" s="157"/>
      <c r="L42" s="152"/>
      <c r="M42" s="135"/>
      <c r="N42" s="155"/>
      <c r="O42" s="123" t="s">
        <v>52</v>
      </c>
      <c r="P42" s="124">
        <f>RTD("cqg.rtd",,"StudyData",O42, "ATR", "MAType=Simple,Period=1", "ATR","ADC","0","ALL",,,,"T","EndofBarandPeriod 60")</f>
        <v>15.1</v>
      </c>
      <c r="Q42" s="124">
        <f>RTD("cqg.rtd",,"StudyData",O42, "ATR", "MAType=Simple,Period=5", "ATR","ADC","0","ALL",,,,"T","EndofBarandPeriod 60")</f>
        <v>12.5</v>
      </c>
      <c r="R42" s="123" t="s">
        <v>56</v>
      </c>
      <c r="S42" s="146">
        <f>RTD("cqg.rtd",,"StudyData",R42, "ATR", "MAType=Simple,Period=1", "ATR","ADC","0","ALL",,,,"T","EndofBarandPeriod 60")</f>
        <v>7.25</v>
      </c>
      <c r="T42" s="146">
        <f>RTD("cqg.rtd",,"StudyData",R42, "ATR", "MAType=Simple,Period=5", "ATR","ADC","0","ALL",,,,"T","EndofBarandPeriod 60")</f>
        <v>7.75</v>
      </c>
      <c r="U42" s="158"/>
      <c r="V42" s="159"/>
      <c r="W42" s="159"/>
      <c r="X42" s="159"/>
      <c r="Y42" s="159"/>
      <c r="Z42" s="160"/>
      <c r="AA42" s="17" t="str">
        <f>RTD("cqg.rtd", ,"ContractData",N30, "Symbol")</f>
        <v>CLEX7</v>
      </c>
      <c r="AB42" s="14">
        <f>(RTD("cqg.rtd",,"StudyData",AA42,  "FG",, "Close",$I$29,,,,,,"T")-RTD("cqg.rtd",,"StudyData",AA42,  "FG",, "Close",$I$29,"-1",,,,,"T"))/RTD("cqg.rtd",,"StudyData",AA42,  "FG",, "Close",$I$29,"-1",,,,,"T")</f>
        <v>9.3294460641398808E-3</v>
      </c>
      <c r="AC42" s="17"/>
      <c r="AD42" s="14"/>
      <c r="AE42" s="17" t="str">
        <f>RTD("cqg.rtd", ,"ContractData",Y30, "Symbol")</f>
        <v>RBEX7</v>
      </c>
      <c r="AF42" s="14" t="e">
        <f>(RTD("cqg.rtd",,"StudyData",AE42,  "FG",, "Close",$U$29,,,,,,"T")-RTD("cqg.rtd",,"StudyData",AE42,  "FG",, "Close",$U$29,"-1",,,,,"T"))/RTD("cqg.rtd",,"StudyData",AE42,  "FG",, "Close",$U$29,"-1",,,,,"T")</f>
        <v>#VALUE!</v>
      </c>
      <c r="AG42" s="3"/>
      <c r="AH42" s="3"/>
      <c r="AI42" s="3"/>
      <c r="AJ42" s="3"/>
      <c r="AK42" s="3"/>
      <c r="AL42" s="3">
        <f>IF(AND((AL39/AM39)&gt;0.9,(AL39/AM39)&lt;1),1,0)</f>
        <v>0</v>
      </c>
      <c r="AM42" s="3"/>
      <c r="AN42" s="3"/>
      <c r="AO42" s="3"/>
      <c r="AP42" s="3"/>
      <c r="AQ42" s="3"/>
      <c r="AR42" s="3"/>
      <c r="AS42" s="5"/>
      <c r="AT42" s="5"/>
    </row>
    <row r="43" spans="1:46" s="1" customFormat="1" ht="13.15" customHeight="1" x14ac:dyDescent="0.2">
      <c r="A43" s="5"/>
      <c r="B43" s="72"/>
      <c r="C43" s="31" t="str">
        <f>IF(C51="T",RTD("cqg.rtd",,"ContractData",B48,"Y_Open",,"F"),TEXT(RTD("cqg.rtd",,"ContractData",B48,"Y_Open",,"T"),IF(C51=0,$F$62,IF(C51=1,$F$63,(IF(C51=2,$F$64,IF(C51=3,$F$65,IF(C51=4,$F$66))))))))</f>
        <v>1296.00</v>
      </c>
      <c r="D43" s="31" t="str">
        <f>IF(C51="T",RTD("cqg.rtd",,"ContractData",B48,"Y_High",,"F"),TEXT(RTD("cqg.rtd",,"ContractData",B48,"Y_High",,"T"),IF(C51=0,$F$62,IF(C51=1,$F$63,(IF(C51=2,$F$64,IF(C51=3,$F$65,IF(C51=4,$F$66))))))))</f>
        <v>1306.40</v>
      </c>
      <c r="E43" s="31" t="str">
        <f>IF(C51="T",RTD("cqg.rtd",,"ContractData",B48,"Y_Low",,"F"),TEXT(RTD("cqg.rtd",,"ContractData",B48,"Y_Low",,"T"),IF(C51=0,$F$62,IF(C51=1,$F$63,(IF(C51=2,$F$64,IF(C51=3,$F$65,IF(C51=4,$F$66))))))))</f>
        <v>1292.90</v>
      </c>
      <c r="F43" s="31" t="str">
        <f>IF(C51="T",RTD("cqg.rtd",,"ContractData",B48,"Y_CLose",,"F"),TEXT(RTD("cqg.rtd",,"ContractData",B48,"Y_CLose",,"T"),IF(C51=0,$F$62,IF(C51=1,$F$63,(IF(C51=2,$F$64,IF(C51=3,$F$65,IF(C51=4,$F$66))))))))</f>
        <v>1306.10</v>
      </c>
      <c r="G43" s="64"/>
      <c r="H43" s="29"/>
      <c r="I43" s="161"/>
      <c r="J43" s="162"/>
      <c r="K43" s="157"/>
      <c r="L43" s="152"/>
      <c r="M43" s="135"/>
      <c r="N43" s="155"/>
      <c r="O43" s="123"/>
      <c r="P43" s="124"/>
      <c r="Q43" s="124"/>
      <c r="R43" s="123"/>
      <c r="S43" s="146"/>
      <c r="T43" s="146"/>
      <c r="U43" s="158"/>
      <c r="V43" s="159"/>
      <c r="W43" s="159"/>
      <c r="X43" s="159"/>
      <c r="Y43" s="159"/>
      <c r="Z43" s="160"/>
      <c r="AA43" s="17" t="str">
        <f>RTD("cqg.rtd", ,"ContractData",N31, "Symbol")</f>
        <v>EU6Z7</v>
      </c>
      <c r="AB43" s="14">
        <f>(RTD("cqg.rtd",,"StudyData",AA43,  "FG",, "Close",$I$29,,,,,,"T")-RTD("cqg.rtd",,"StudyData",AA43,  "FG",, "Close",$I$29,"-1",,,,,"T"))/RTD("cqg.rtd",,"StudyData",AA43,  "FG",, "Close",$I$29,"-1",,,,,"T")</f>
        <v>-1.0541406645302525E-3</v>
      </c>
      <c r="AC43" s="17"/>
      <c r="AD43" s="14"/>
      <c r="AE43" s="17" t="str">
        <f>RTD("cqg.rtd", ,"ContractData",Y31, "Symbol")</f>
        <v>EU6Z7</v>
      </c>
      <c r="AF43" s="14" t="e">
        <f>(RTD("cqg.rtd",,"StudyData",AE43,  "FG",, "Close",$U$29,,,,,,"T")-RTD("cqg.rtd",,"StudyData",AE43,  "FG",, "Close",$U$29,"-1",,,,,"T"))/RTD("cqg.rtd",,"StudyData",AE43,  "FG",, "Close",$U$29,"-1",,,,,"T")</f>
        <v>#VALUE!</v>
      </c>
      <c r="AG43" s="3"/>
      <c r="AH43" s="3"/>
      <c r="AI43" s="3"/>
      <c r="AJ43" s="3"/>
      <c r="AK43" s="3"/>
      <c r="AL43" s="3">
        <f>IF(AL39&gt;AM39,1,0)</f>
        <v>0</v>
      </c>
      <c r="AM43" s="3"/>
      <c r="AN43" s="3"/>
      <c r="AO43" s="3"/>
      <c r="AP43" s="3"/>
      <c r="AQ43" s="3"/>
      <c r="AR43" s="3"/>
      <c r="AS43" s="5"/>
      <c r="AT43" s="5"/>
    </row>
    <row r="44" spans="1:46" s="1" customFormat="1" ht="13.15" customHeight="1" x14ac:dyDescent="0.2">
      <c r="A44" s="5"/>
      <c r="B44" s="65" t="s">
        <v>12</v>
      </c>
      <c r="C44" s="66"/>
      <c r="D44" s="67"/>
      <c r="E44" s="68" t="s">
        <v>13</v>
      </c>
      <c r="F44" s="69"/>
      <c r="G44" s="70"/>
      <c r="H44" s="5"/>
      <c r="I44" s="161"/>
      <c r="J44" s="162"/>
      <c r="K44" s="157"/>
      <c r="L44" s="152"/>
      <c r="M44" s="135"/>
      <c r="N44" s="155"/>
      <c r="O44" s="123" t="s">
        <v>57</v>
      </c>
      <c r="P44" s="124">
        <f>RTD("cqg.rtd",,"StudyData",O44, "ATR", "MAType=Simple,Period=1", "ATR","ADC","0","ALL",,,,"T","EndofBarandPeriod 60")</f>
        <v>32.75</v>
      </c>
      <c r="Q44" s="124">
        <f>RTD("cqg.rtd",,"StudyData",O44, "ATR", "MAType=Simple,Period=5", "ATR","ADC","0","ALL",,,,"T","EndofBarandPeriod 60")</f>
        <v>25.24</v>
      </c>
      <c r="R44" s="123" t="s">
        <v>46</v>
      </c>
      <c r="S44" s="163">
        <f>RTD("cqg.rtd",,"StudyData",R44, "ATR", "MAType=Simple,Period=1", "ATR","ADC","0","ALL",,,,"T","EndofBarandPeriod 60")</f>
        <v>4.0000000000000001E-3</v>
      </c>
      <c r="T44" s="163">
        <f>RTD("cqg.rtd",,"StudyData",R44, "ATR", "MAType=Simple,Period=5", "ATR","ADC","0","ALL",,,,"T","EndofBarandPeriod 60")</f>
        <v>6.5199999999999998E-3</v>
      </c>
      <c r="U44" s="158"/>
      <c r="V44" s="159"/>
      <c r="W44" s="159"/>
      <c r="X44" s="159"/>
      <c r="Y44" s="159"/>
      <c r="Z44" s="160"/>
      <c r="AA44" s="18"/>
      <c r="AB44" s="3"/>
      <c r="AC44" s="17"/>
      <c r="AD44" s="14"/>
      <c r="AE44" s="17" t="str">
        <f>RTD("cqg.rtd", ,"ContractData",Z30, "Symbol")</f>
        <v>BP6Z7</v>
      </c>
      <c r="AF44" s="14" t="e">
        <f>(RTD("cqg.rtd",,"StudyData",AE44,  "FG",, "Close",$U$29,,,,,,"T")-RTD("cqg.rtd",,"StudyData",AE44,  "FG",, "Close",$U$29,"-1",,,,,"T"))/RTD("cqg.rtd",,"StudyData",AE44,  "FG",, "Close",$U$29,"-1",,,,,"T")</f>
        <v>#VALUE!</v>
      </c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5"/>
      <c r="AT44" s="5"/>
    </row>
    <row r="45" spans="1:46" s="1" customFormat="1" ht="13.15" customHeight="1" x14ac:dyDescent="0.2">
      <c r="A45" s="5"/>
      <c r="B45" s="58">
        <f>RTD("cqg.rtd", ,"ContractData",B48, "VolumeLastBid")</f>
        <v>35</v>
      </c>
      <c r="C45" s="59" t="str">
        <f>IF(C51="T",TRUNC(RTD("cqg.rtd",,"ContractData",B48,"Bid",,"T"))&amp;"-"&amp;IF(((RTD("cqg.rtd",,"ContractData",B48,"Bid",,"T")-INT(RTD("cqg.rtd",,"ContractData",B48,"Bid",,"T")))*32)&lt;10,0,"")&amp;(RTD("cqg.rtd",,"ContractData",B48,"Bid",,"T")-INT(RTD("cqg.rtd",,"ContractData",B48,"Bid",,"T")))*32,TEXT(RTD("cqg.rtd",,"ContractData",B48,"Bid",,"T"),IF(C51=0,$F$62,IF(C51=1,$F$63,IF(C51=2,$F$64,IF(C51=3,$F$65,IF(C51=4,$F$66)))))))</f>
        <v>1301.60</v>
      </c>
      <c r="D45" s="60"/>
      <c r="E45" s="61" t="str">
        <f>IF(C51="T",TRUNC(RTD("cqg.rtd",,"ContractData",B48,"Ask",,"T"))&amp;"-"&amp;IF(((RTD("cqg.rtd",,"ContractData",B48,"Ask",,"T")-INT(RTD("cqg.rtd",,"ContractData",B48,"Ask",,"T")))*32)&lt;10,0,"")&amp;(RTD("cqg.rtd",,"ContractData",B48,"Ask",,"T")-INT(RTD("cqg.rtd",,"ContractData",B48,"Ask",,"T")))*32,TEXT(RTD("cqg.rtd",,"ContractData",B48,"Ask",,"T"),IF(C51=0,$F$62,IF(C51=1,$F$63,(IF(C51=2,$F$64,IF(C51=3,$F$65,IF(C51=4,$F$66))))))))</f>
        <v>1301.70</v>
      </c>
      <c r="F45" s="61"/>
      <c r="G45" s="62">
        <f>RTD("cqg.rtd", ,"ContractData",B48, "VolumeLastAsk")</f>
        <v>26</v>
      </c>
      <c r="H45" s="5"/>
      <c r="I45" s="161"/>
      <c r="J45" s="162"/>
      <c r="K45" s="157"/>
      <c r="L45" s="152"/>
      <c r="M45" s="135"/>
      <c r="N45" s="155"/>
      <c r="O45" s="123"/>
      <c r="P45" s="124"/>
      <c r="Q45" s="124"/>
      <c r="R45" s="123"/>
      <c r="S45" s="163"/>
      <c r="T45" s="163"/>
      <c r="U45" s="158"/>
      <c r="V45" s="159"/>
      <c r="W45" s="159"/>
      <c r="X45" s="159"/>
      <c r="Y45" s="159"/>
      <c r="Z45" s="160"/>
      <c r="AA45" s="18"/>
      <c r="AB45" s="3"/>
      <c r="AC45" s="17"/>
      <c r="AD45" s="14"/>
      <c r="AE45" s="17" t="str">
        <f>RTD("cqg.rtd", ,"ContractData",Z31, "Symbol")</f>
        <v>DA6Z7</v>
      </c>
      <c r="AF45" s="14" t="e">
        <f>(RTD("cqg.rtd",,"StudyData",AE45,  "FG",, "Close",$U$29,,,,,,"T")-RTD("cqg.rtd",,"StudyData",AE45,  "FG",, "Close",$U$29,"-1",,,,,"T"))/RTD("cqg.rtd",,"StudyData",AE45,  "FG",, "Close",$U$29,"-1",,,,,"T")</f>
        <v>#VALUE!</v>
      </c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5"/>
      <c r="AT45" s="5"/>
    </row>
    <row r="46" spans="1:46" s="1" customFormat="1" ht="13.15" customHeight="1" x14ac:dyDescent="0.2">
      <c r="A46" s="5"/>
      <c r="B46" s="58"/>
      <c r="C46" s="59"/>
      <c r="D46" s="60"/>
      <c r="E46" s="61"/>
      <c r="F46" s="61"/>
      <c r="G46" s="62"/>
      <c r="H46" s="5"/>
      <c r="I46" s="161"/>
      <c r="J46" s="162"/>
      <c r="K46" s="157"/>
      <c r="L46" s="152"/>
      <c r="M46" s="135"/>
      <c r="N46" s="155"/>
      <c r="O46" s="123" t="s">
        <v>36</v>
      </c>
      <c r="P46" s="124">
        <f>RTD("cqg.rtd",,"StudyData",O46, "ATR", "MAType=Simple,Period=1", "ATR","ADC","0","ALL",,,,"T","EndofBarandPeriod 60")</f>
        <v>1.02</v>
      </c>
      <c r="Q46" s="124">
        <f>RTD("cqg.rtd",,"StudyData",O46, "ATR", "MAType=Simple,Period=5", "ATR","ADC","0","ALL",,,,"T","EndofBarandPeriod 60")</f>
        <v>1.1240000000000001</v>
      </c>
      <c r="R46" s="123" t="s">
        <v>40</v>
      </c>
      <c r="S46" s="124">
        <f>RTD("cqg.rtd",,"StudyData",R46, "ATR", "MAType=Simple,Period=1", "ATR","ADC","0","ALL",,,,"T","EndofBarandPeriod 60")</f>
        <v>6.7000000000000002E-3</v>
      </c>
      <c r="T46" s="124">
        <f>RTD("cqg.rtd",,"StudyData",R46, "ATR", "MAType=Simple,Period=5", "ATR","ADC","0","ALL",,,,"T","EndofBarandPeriod 60")</f>
        <v>9.6399999999999993E-3</v>
      </c>
      <c r="U46" s="158"/>
      <c r="V46" s="159"/>
      <c r="W46" s="159"/>
      <c r="X46" s="159"/>
      <c r="Y46" s="159"/>
      <c r="Z46" s="160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5"/>
      <c r="AT46" s="5"/>
    </row>
    <row r="47" spans="1:46" s="1" customFormat="1" ht="13.15" customHeight="1" x14ac:dyDescent="0.2">
      <c r="A47" s="5"/>
      <c r="B47" s="102" t="s">
        <v>2</v>
      </c>
      <c r="C47" s="103" t="s">
        <v>19</v>
      </c>
      <c r="D47" s="103" t="s">
        <v>20</v>
      </c>
      <c r="E47" s="103" t="s">
        <v>21</v>
      </c>
      <c r="F47" s="104" t="s">
        <v>22</v>
      </c>
      <c r="G47" s="104"/>
      <c r="H47" s="117"/>
      <c r="I47" s="161"/>
      <c r="J47" s="162"/>
      <c r="K47" s="157"/>
      <c r="L47" s="152"/>
      <c r="M47" s="135"/>
      <c r="N47" s="155"/>
      <c r="O47" s="123"/>
      <c r="P47" s="124"/>
      <c r="Q47" s="124"/>
      <c r="R47" s="123"/>
      <c r="S47" s="124"/>
      <c r="T47" s="124"/>
      <c r="U47" s="158"/>
      <c r="V47" s="159"/>
      <c r="W47" s="159"/>
      <c r="X47" s="159"/>
      <c r="Y47" s="159"/>
      <c r="Z47" s="160"/>
      <c r="AA47" s="4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5"/>
      <c r="AT47" s="5"/>
    </row>
    <row r="48" spans="1:46" s="1" customFormat="1" ht="13.15" customHeight="1" x14ac:dyDescent="0.2">
      <c r="A48" s="5"/>
      <c r="B48" s="105" t="s">
        <v>11</v>
      </c>
      <c r="C48" s="106" t="s">
        <v>61</v>
      </c>
      <c r="D48" s="107">
        <f>RTD("cqg.rtd", ,"ContractData",B48, "HIghTime",, "T")</f>
        <v>0.27083333333333331</v>
      </c>
      <c r="E48" s="107">
        <f>RTD("cqg.rtd", ,"ContractData",B48, "LowTime",, "T")</f>
        <v>0.52222222222222225</v>
      </c>
      <c r="F48" s="108" t="str">
        <f>IF(C51="T",RTD("cqg.rtd",,"ContractData",B48,"LastTrade",,"F"),TEXT(RTD("cqg.rtd",,"ContractData",B48,"LastTrade",,"T"),IF(C51=0,$F$62,IF(C51=1,$F$63,(IF(C51=2,$F$64,IF(C51=3,$F$65,IF(C51=4,$F$66))))))))</f>
        <v>1301.70</v>
      </c>
      <c r="G48" s="108"/>
      <c r="H48" s="118"/>
      <c r="I48" s="161"/>
      <c r="J48" s="162"/>
      <c r="K48" s="157"/>
      <c r="L48" s="152"/>
      <c r="M48" s="135"/>
      <c r="N48" s="155"/>
      <c r="O48" s="123" t="s">
        <v>37</v>
      </c>
      <c r="P48" s="124">
        <f>RTD("cqg.rtd",,"StudyData",O48, "ATR", "MAType=Simple,Period=1", "ATR","ADC","0","ALL",,,,"T","EndofBarandPeriod 60")</f>
        <v>3.44E-2</v>
      </c>
      <c r="Q48" s="124">
        <f>RTD("cqg.rtd",,"StudyData",O48, "ATR", "MAType=Simple,Period=5", "ATR","ADC","0","ALL",,,,"T","EndofBarandPeriod 60")</f>
        <v>3.7159999999999999E-2</v>
      </c>
      <c r="R48" s="123" t="s">
        <v>41</v>
      </c>
      <c r="S48" s="146">
        <f>RTD("cqg.rtd",,"StudyData",R48, "ATR", "MAType=Simple,Period=1", "ATR","ADC","0","ALL",,,,"T","EndofBarandPeriod 60")</f>
        <v>4.1000000000000003E-3</v>
      </c>
      <c r="T48" s="146">
        <f>RTD("cqg.rtd",,"StudyData",R48, "ATR", "MAType=Simple,Period=5", "ATR","ADC","0","ALL",,,,"T","EndofBarandPeriod 60")</f>
        <v>5.7800000000000004E-3</v>
      </c>
      <c r="U48" s="158"/>
      <c r="V48" s="159"/>
      <c r="W48" s="159"/>
      <c r="X48" s="159"/>
      <c r="Y48" s="159"/>
      <c r="Z48" s="160"/>
      <c r="AA48" s="3"/>
      <c r="AB48" s="3"/>
      <c r="AC48" s="3" t="s">
        <v>21</v>
      </c>
      <c r="AD48" s="3" t="s">
        <v>20</v>
      </c>
      <c r="AE48" s="3" t="s">
        <v>33</v>
      </c>
      <c r="AF48" s="3" t="s">
        <v>21</v>
      </c>
      <c r="AG48" s="3" t="s">
        <v>20</v>
      </c>
      <c r="AH48" s="11" t="s">
        <v>26</v>
      </c>
      <c r="AI48" s="3"/>
      <c r="AJ48" s="3"/>
      <c r="AK48" s="11" t="s">
        <v>20</v>
      </c>
      <c r="AL48" s="11" t="s">
        <v>21</v>
      </c>
      <c r="AM48" s="11" t="s">
        <v>3</v>
      </c>
      <c r="AN48" s="11" t="s">
        <v>19</v>
      </c>
      <c r="AO48" s="3"/>
      <c r="AP48" s="3"/>
      <c r="AQ48" s="3"/>
      <c r="AR48" s="3"/>
      <c r="AS48" s="5"/>
      <c r="AT48" s="5"/>
    </row>
    <row r="49" spans="1:46" s="1" customFormat="1" ht="13.15" customHeight="1" x14ac:dyDescent="0.2">
      <c r="A49" s="5"/>
      <c r="B49" s="105"/>
      <c r="C49" s="109" t="str">
        <f>IF(C51="T",RTD("cqg.rtd",,"ContractData",B48,C47,,"F"),TEXT(RTD("cqg.rtd",,"ContractData",B48,C47,,"T"),IF(C51=0,$F$62,IF(C51=1,$F$63,(IF(C51=2,$F$64,IF(C51=3,$F$65,IF(C51=4,$F$66))))))))</f>
        <v>1306.00</v>
      </c>
      <c r="D49" s="109" t="str">
        <f>IF(C51="T",RTD("cqg.rtd",,"ContractData",B48,D47,,"F"),TEXT(RTD("cqg.rtd",,"ContractData",B48,D47,,"T"),IF(C51=0,$F$62,IF(C51=1,$F$63,(IF(C51=2,$F$64,IF(C51=3,$F$65,IF(C51=4,$F$66))))))))</f>
        <v>1308.40</v>
      </c>
      <c r="E49" s="109" t="str">
        <f>IF(C51="T",RTD("cqg.rtd",,"ContractData",B48,E47,,"F"),TEXT(RTD("cqg.rtd",,"ContractData",B48,E47,,"T"),IF(C51=0,$F$62,IF(C51=1,$F$63,(IF(C51=2,$F$64,IF(C51=3,$F$65,IF(C51=4,$F$66))))))))</f>
        <v>1301.10</v>
      </c>
      <c r="F49" s="108"/>
      <c r="G49" s="108"/>
      <c r="H49" s="118"/>
      <c r="I49" s="161"/>
      <c r="J49" s="162"/>
      <c r="K49" s="157"/>
      <c r="L49" s="152"/>
      <c r="M49" s="135"/>
      <c r="N49" s="155"/>
      <c r="O49" s="123"/>
      <c r="P49" s="124"/>
      <c r="Q49" s="124"/>
      <c r="R49" s="123"/>
      <c r="S49" s="146"/>
      <c r="T49" s="146"/>
      <c r="U49" s="158"/>
      <c r="V49" s="159"/>
      <c r="W49" s="159"/>
      <c r="X49" s="159"/>
      <c r="Y49" s="159"/>
      <c r="Z49" s="160"/>
      <c r="AA49" s="3"/>
      <c r="AB49" s="3" t="str">
        <f>RTD("cqg.rtd", ,"ContractData",U30, "Symbol")</f>
        <v>EPZ7</v>
      </c>
      <c r="AC49" s="3">
        <f>RTD("cqg.rtd", ,"ContractData",AB49, "Low",,"T")-RTD("cqg.rtd", ,"ContractData",AB49, "LastTradeorSettle",,"T")</f>
        <v>-3.25</v>
      </c>
      <c r="AD49" s="3">
        <f>RTD("cqg.rtd", ,"ContractData",AB49, "HIgh",,"T")-RTD("cqg.rtd", ,"ContractData",AB49, "LastTradeorSettle",,"T")</f>
        <v>3.75</v>
      </c>
      <c r="AE49" s="3">
        <f>AD49-AC49</f>
        <v>7</v>
      </c>
      <c r="AF49" s="14">
        <f>AC49/AE49</f>
        <v>-0.4642857142857143</v>
      </c>
      <c r="AG49" s="14">
        <f>AD49/AE49</f>
        <v>0.5357142857142857</v>
      </c>
      <c r="AH49" s="3">
        <f>VALUE(RTD("cqg.rtd",,"ContractData",B48,"NetChange",,"T"))</f>
        <v>-3</v>
      </c>
      <c r="AI49" s="3"/>
      <c r="AJ49" s="3"/>
      <c r="AK49" s="3">
        <f>VALUE(RTD("cqg.rtd",,"ContractData",B48,"High",,"T"))</f>
        <v>1308.4000000000001</v>
      </c>
      <c r="AL49" s="3">
        <f>VALUE(RTD("cqg.rtd",,"ContractData",B48,"Low",,"T"))</f>
        <v>1301.1000000000001</v>
      </c>
      <c r="AM49" s="3">
        <f>VALUE(RTD("cqg.rtd",,"ContractData",B48,"LastTrade",,"T"))</f>
        <v>1301.7</v>
      </c>
      <c r="AN49" s="3">
        <f>VALUE(RTD("cqg.rtd",,"ContractData",B48,"Open",,"T"))</f>
        <v>1306</v>
      </c>
      <c r="AO49" s="3"/>
      <c r="AP49" s="3"/>
      <c r="AQ49" s="3"/>
      <c r="AR49" s="3"/>
      <c r="AS49" s="5"/>
      <c r="AT49" s="5"/>
    </row>
    <row r="50" spans="1:46" s="1" customFormat="1" ht="13.15" customHeight="1" x14ac:dyDescent="0.25">
      <c r="A50" s="5"/>
      <c r="B50" s="105"/>
      <c r="C50" s="109"/>
      <c r="D50" s="109"/>
      <c r="E50" s="109"/>
      <c r="F50" s="108"/>
      <c r="G50" s="108"/>
      <c r="H50" s="119"/>
      <c r="I50" s="161"/>
      <c r="J50" s="162"/>
      <c r="K50" s="157"/>
      <c r="L50" s="152"/>
      <c r="M50" s="135"/>
      <c r="N50" s="155"/>
      <c r="O50" s="123" t="s">
        <v>38</v>
      </c>
      <c r="P50" s="124">
        <f>RTD("cqg.rtd",,"StudyData",O50, "ATR", "MAType=Simple,Period=1", "ATR","ADC","0","ALL",,,,"T","EndofBarandPeriod 60")</f>
        <v>3.0099999999999998E-2</v>
      </c>
      <c r="Q50" s="124">
        <f>RTD("cqg.rtd",,"StudyData",O50, "ATR", "MAType=Simple,Period=5", "ATR","ADC","0","ALL",,,,"T","EndofBarandPeriod 60")</f>
        <v>3.7080000000000002E-2</v>
      </c>
      <c r="R50" s="123" t="s">
        <v>58</v>
      </c>
      <c r="S50" s="146">
        <f>RTD("cqg.rtd",,"StudyData",R50, "ATR", "MAType=Simple,Period=1", "ATR","ADC","0","ALL",,,,"T","EndofBarandPeriod 60")</f>
        <v>3.0000000000000001E-3</v>
      </c>
      <c r="T50" s="146">
        <f>RTD("cqg.rtd",,"StudyData",R50, "ATR", "MAType=Simple,Period=5", "ATR","ADC","0","ALL",,,,"T","EndofBarandPeriod 60")</f>
        <v>4.7400000000000003E-3</v>
      </c>
      <c r="U50" s="158"/>
      <c r="V50" s="159"/>
      <c r="W50" s="159"/>
      <c r="X50" s="159"/>
      <c r="Y50" s="159"/>
      <c r="Z50" s="160"/>
      <c r="AA50" s="3"/>
      <c r="AB50" s="15" t="str">
        <f>RTD("cqg.rtd", ,"ContractData",U31, "Symbol")</f>
        <v>ENQZ7</v>
      </c>
      <c r="AC50" s="3">
        <f>RTD("cqg.rtd", ,"ContractData",AB50, "Low",,"T")-RTD("cqg.rtd", ,"ContractData",AB50, "LastTradeorSettle",,"T")</f>
        <v>-11</v>
      </c>
      <c r="AD50" s="3">
        <f>RTD("cqg.rtd", ,"ContractData",AB50, "HIgh",,"T")-RTD("cqg.rtd", ,"ContractData",AB50, "LastTradeorSettle",,"T")</f>
        <v>9.25</v>
      </c>
      <c r="AE50" s="3">
        <f t="shared" ref="AE50:AE60" si="3">AD50-AC50</f>
        <v>20.25</v>
      </c>
      <c r="AF50" s="14">
        <f t="shared" ref="AF50:AF60" si="4">AC50/AE50</f>
        <v>-0.54320987654320985</v>
      </c>
      <c r="AG50" s="14">
        <f t="shared" ref="AG50:AG60" si="5">AD50/AE50</f>
        <v>0.4567901234567901</v>
      </c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5"/>
      <c r="AT50" s="5"/>
    </row>
    <row r="51" spans="1:46" s="1" customFormat="1" ht="18" customHeight="1" x14ac:dyDescent="0.25">
      <c r="A51" s="5"/>
      <c r="B51" s="110" t="s">
        <v>23</v>
      </c>
      <c r="C51" s="111">
        <v>2</v>
      </c>
      <c r="D51" s="112" t="s">
        <v>24</v>
      </c>
      <c r="E51" s="111">
        <v>1</v>
      </c>
      <c r="F51" s="113" t="str">
        <f>IFERROR(IF(AND(AH49&gt;0,C51="T"),RTD("cqg.rtd",,"ContractData",B48,"NetChange",,IF(C51="T","F","T")),IF(AH49&gt;0,"+"&amp;TEXT(RTD("cqg.rtd",,"ContractData",B48,"NetChange",,IF(C51=0,"F","T")),IF(C51=0,RTD("cqg.rtd",,"ContractData",B48,"NetChange",,"T"),IF(C51=1,$F$63,(IF(C51=2,$F$64,IF(C51=3,$F$65,IF(C51=4,$F$66))))))),IF(C51="T",RTD("cqg.rtd",,"ContractData",B48,"NetChange",,"F"),TEXT(RTD("cqg.rtd",,"ContractData",B48,"NetChange",,"T"),IF(C51=0,$F$62,IF(C51=1,$F$63,(IF(C51=2,$F$64,IF(C51=3,$F$65,IF(C51=4,$F$66)))))))))),"")</f>
        <v>-3.00</v>
      </c>
      <c r="G51" s="113"/>
      <c r="H51" s="120"/>
      <c r="I51" s="161"/>
      <c r="J51" s="162"/>
      <c r="K51" s="157"/>
      <c r="L51" s="152"/>
      <c r="M51" s="135"/>
      <c r="N51" s="155"/>
      <c r="O51" s="123"/>
      <c r="P51" s="124"/>
      <c r="Q51" s="124"/>
      <c r="R51" s="123"/>
      <c r="S51" s="146"/>
      <c r="T51" s="146"/>
      <c r="U51" s="158"/>
      <c r="V51" s="159"/>
      <c r="W51" s="159"/>
      <c r="X51" s="159"/>
      <c r="Y51" s="159"/>
      <c r="Z51" s="160"/>
      <c r="AA51" s="3"/>
      <c r="AB51" s="3" t="str">
        <f>RTD("cqg.rtd", ,"ContractData",V30, "Symbol")</f>
        <v>YMZ7</v>
      </c>
      <c r="AC51" s="3">
        <f>RTD("cqg.rtd", ,"ContractData",AB51, "Low",,"T")-RTD("cqg.rtd", ,"ContractData",AB51, "LastTradeorSettle",,"T")</f>
        <v>-59</v>
      </c>
      <c r="AD51" s="3">
        <f>RTD("cqg.rtd", ,"ContractData",AB51, "HIgh",,"T")-RTD("cqg.rtd", ,"ContractData",AB51, "LastTradeorSettle",,"T")</f>
        <v>14</v>
      </c>
      <c r="AE51" s="3">
        <f t="shared" si="3"/>
        <v>73</v>
      </c>
      <c r="AF51" s="14">
        <f t="shared" si="4"/>
        <v>-0.80821917808219179</v>
      </c>
      <c r="AG51" s="14">
        <f t="shared" si="5"/>
        <v>0.19178082191780821</v>
      </c>
      <c r="AH51" s="3"/>
      <c r="AI51" s="3"/>
      <c r="AJ51" s="3"/>
      <c r="AK51" s="3" t="s">
        <v>27</v>
      </c>
      <c r="AL51" s="3" t="s">
        <v>28</v>
      </c>
      <c r="AM51" s="3"/>
      <c r="AN51" s="3"/>
      <c r="AO51" s="3"/>
      <c r="AP51" s="3"/>
      <c r="AQ51" s="3"/>
      <c r="AR51" s="3"/>
      <c r="AS51" s="5"/>
      <c r="AT51" s="5"/>
    </row>
    <row r="52" spans="1:46" s="1" customFormat="1" ht="13.15" customHeight="1" x14ac:dyDescent="0.3">
      <c r="A52" s="5"/>
      <c r="B52" s="112" t="s">
        <v>25</v>
      </c>
      <c r="C52" s="121">
        <v>1295</v>
      </c>
      <c r="D52" s="116" t="str">
        <f>"Tdy Vol "&amp;RTD("cqg.rtd",,"ContractData",B48,"T_CVol")&amp;" vs Ydy Vol "&amp;RTD("cqg.rtd",,"ContractData",B48,"Y_CVol")</f>
        <v>Tdy Vol 190278 vs Ydy Vol 297569</v>
      </c>
      <c r="E52" s="116"/>
      <c r="F52" s="116"/>
      <c r="G52" s="116"/>
      <c r="H52" s="116"/>
      <c r="I52" s="164"/>
      <c r="J52" s="165"/>
      <c r="K52" s="157"/>
      <c r="L52" s="152"/>
      <c r="M52" s="135"/>
      <c r="N52" s="155"/>
      <c r="O52" s="123" t="s">
        <v>39</v>
      </c>
      <c r="P52" s="124">
        <f>RTD("cqg.rtd",,"StudyData",O52, "ATR", "MAType=Simple,Period=1", "ATR","ADC","0","ALL",,,,"T","EndofBarandPeriod 60")</f>
        <v>9.1999999999999998E-2</v>
      </c>
      <c r="Q52" s="124">
        <f>RTD("cqg.rtd",,"StudyData",O52, "ATR", "MAType=Simple,Period=5", "ATR","ADC","0","ALL",,,,"T","EndofBarandPeriod 60")</f>
        <v>8.2400000000000001E-2</v>
      </c>
      <c r="R52" s="123" t="s">
        <v>60</v>
      </c>
      <c r="S52" s="146">
        <f>RTD("cqg.rtd",,"StudyData",R52, "ATR", "MAType=Simple,Period=1", "ATR","ADC","0","ALL",,,,"T","EndofBarandPeriod 60")</f>
        <v>3.7000000000000002E-3</v>
      </c>
      <c r="T52" s="146">
        <f>RTD("cqg.rtd",,"StudyData",R52, "ATR", "MAType=Simple,Period=5", "ATR","ADC","0","ALL",,,,"T","EndofBarandPeriod 60")</f>
        <v>4.9399999999999999E-3</v>
      </c>
      <c r="U52" s="158"/>
      <c r="V52" s="159"/>
      <c r="W52" s="159"/>
      <c r="X52" s="159"/>
      <c r="Y52" s="159"/>
      <c r="Z52" s="160"/>
      <c r="AA52" s="3"/>
      <c r="AB52" s="3" t="str">
        <f>RTD("cqg.rtd", ,"ContractData",V31, "Symbol")</f>
        <v>NKDZ7</v>
      </c>
      <c r="AC52" s="3">
        <f>RTD("cqg.rtd", ,"ContractData",AB52, "Low",,"T")-RTD("cqg.rtd", ,"ContractData",AB52, "LastTradeorSettle",,"T")</f>
        <v>-115</v>
      </c>
      <c r="AD52" s="3">
        <f>RTD("cqg.rtd", ,"ContractData",AB52, "HIgh",,"T")-RTD("cqg.rtd", ,"ContractData",AB52, "LastTradeorSettle",,"T")</f>
        <v>45</v>
      </c>
      <c r="AE52" s="3">
        <f t="shared" si="3"/>
        <v>160</v>
      </c>
      <c r="AF52" s="14">
        <f t="shared" si="4"/>
        <v>-0.71875</v>
      </c>
      <c r="AG52" s="14">
        <f t="shared" si="5"/>
        <v>0.28125</v>
      </c>
      <c r="AH52" s="3"/>
      <c r="AI52" s="3"/>
      <c r="AJ52" s="3"/>
      <c r="AK52" s="3">
        <f>RTD("cqg.rtd",,"ContractData",B48,"T_CVol")</f>
        <v>190278</v>
      </c>
      <c r="AL52" s="3">
        <f>RTD("cqg.rtd",,"ContractData",B48,"Y_CVol")</f>
        <v>297569</v>
      </c>
      <c r="AM52" s="3"/>
      <c r="AN52" s="3"/>
      <c r="AO52" s="3"/>
      <c r="AP52" s="3"/>
      <c r="AQ52" s="3"/>
      <c r="AR52" s="3"/>
      <c r="AS52" s="5"/>
      <c r="AT52" s="5"/>
    </row>
    <row r="53" spans="1:46" s="1" customFormat="1" ht="14.45" customHeight="1" x14ac:dyDescent="0.3">
      <c r="A53" s="5"/>
      <c r="B53" s="47"/>
      <c r="C53" s="47"/>
      <c r="D53" s="46" t="s">
        <v>65</v>
      </c>
      <c r="E53" s="46"/>
      <c r="F53" s="46"/>
      <c r="G53" s="46"/>
      <c r="H53" s="46"/>
      <c r="I53" s="166"/>
      <c r="J53" s="167"/>
      <c r="K53" s="167"/>
      <c r="L53" s="167"/>
      <c r="M53" s="167"/>
      <c r="N53" s="168"/>
      <c r="O53" s="123"/>
      <c r="P53" s="124"/>
      <c r="Q53" s="124"/>
      <c r="R53" s="123"/>
      <c r="S53" s="146"/>
      <c r="T53" s="146"/>
      <c r="U53" s="169"/>
      <c r="V53" s="170"/>
      <c r="W53" s="170"/>
      <c r="X53" s="170"/>
      <c r="Y53" s="170"/>
      <c r="Z53" s="171"/>
      <c r="AA53" s="3"/>
      <c r="AB53" s="3" t="str">
        <f>RTD("cqg.rtd", ,"ContractData",W30, "Symbol")</f>
        <v>GCEZ7</v>
      </c>
      <c r="AC53" s="3">
        <f>RTD("cqg.rtd", ,"ContractData",AB53, "Low",,"T")-RTD("cqg.rtd", ,"ContractData",AB53, "LastTradeorSettle",,"T")</f>
        <v>-0.59999999999990905</v>
      </c>
      <c r="AD53" s="3">
        <f>RTD("cqg.rtd", ,"ContractData",AB53, "HIgh",,"T")-RTD("cqg.rtd", ,"ContractData",AB53, "LastTradeorSettle",,"T")</f>
        <v>6.7000000000000455</v>
      </c>
      <c r="AE53" s="3">
        <f t="shared" si="3"/>
        <v>7.2999999999999545</v>
      </c>
      <c r="AF53" s="14">
        <f t="shared" si="4"/>
        <v>-8.2191780821905855E-2</v>
      </c>
      <c r="AG53" s="14">
        <f t="shared" si="5"/>
        <v>0.91780821917809419</v>
      </c>
      <c r="AH53" s="3"/>
      <c r="AI53" s="3"/>
      <c r="AJ53" s="3"/>
      <c r="AK53" s="3">
        <f>IF(AK52/AL52&lt;0.75,1,0)</f>
        <v>1</v>
      </c>
      <c r="AL53" s="3"/>
      <c r="AM53" s="3"/>
      <c r="AN53" s="3"/>
      <c r="AO53" s="3"/>
      <c r="AP53" s="3"/>
      <c r="AQ53" s="3"/>
      <c r="AR53" s="3"/>
      <c r="AS53" s="5"/>
      <c r="AT53" s="5"/>
    </row>
    <row r="54" spans="1:46" s="1" customFormat="1" ht="15" customHeight="1" x14ac:dyDescent="0.2">
      <c r="A54" s="5"/>
      <c r="B54" s="5"/>
      <c r="C54" s="5"/>
      <c r="D54" s="5"/>
      <c r="E54" s="5"/>
      <c r="F54" s="5"/>
      <c r="G54" s="5"/>
      <c r="I54" s="7"/>
      <c r="J54" s="7"/>
      <c r="K54" s="7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3"/>
      <c r="AB54" s="3" t="str">
        <f>RTD("cqg.rtd", ,"ContractData",W31, "Symbol")</f>
        <v>SIEZ7</v>
      </c>
      <c r="AC54" s="3">
        <f>RTD("cqg.rtd", ,"ContractData",AB54, "Low",,"T")-RTD("cqg.rtd", ,"ContractData",AB54, "LastTradeorSettle",,"T")</f>
        <v>-1.0000000000001563E-2</v>
      </c>
      <c r="AD54" s="3">
        <f>RTD("cqg.rtd", ,"ContractData",AB54, "HIgh",,"T")-RTD("cqg.rtd", ,"ContractData",AB54, "LastTradeorSettle",,"T")</f>
        <v>0.14499999999999957</v>
      </c>
      <c r="AE54" s="3">
        <f t="shared" si="3"/>
        <v>0.15500000000000114</v>
      </c>
      <c r="AF54" s="14">
        <f t="shared" si="4"/>
        <v>-6.451612903226768E-2</v>
      </c>
      <c r="AG54" s="14">
        <f t="shared" si="5"/>
        <v>0.93548387096773233</v>
      </c>
      <c r="AH54" s="3"/>
      <c r="AI54" s="3"/>
      <c r="AJ54" s="3"/>
      <c r="AK54" s="3">
        <f>IF(AND((AK52/AL52)&gt;0.75,(AK52/AL52)&lt;0.9),1,0)</f>
        <v>0</v>
      </c>
      <c r="AL54" s="3"/>
      <c r="AM54" s="3"/>
      <c r="AN54" s="3"/>
      <c r="AO54" s="3"/>
      <c r="AP54" s="3"/>
      <c r="AQ54" s="3"/>
      <c r="AR54" s="3"/>
      <c r="AS54" s="5"/>
      <c r="AT54" s="5"/>
    </row>
    <row r="55" spans="1:46" s="1" customFormat="1" x14ac:dyDescent="0.2">
      <c r="A55" s="5"/>
      <c r="B55" s="5"/>
      <c r="C55" s="5"/>
      <c r="D55" s="5"/>
      <c r="E55" s="5"/>
      <c r="F55" s="5"/>
      <c r="G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3"/>
      <c r="AB55" s="3" t="str">
        <f>RTD("cqg.rtd", ,"ContractData",X30, "Symbol")</f>
        <v>CLEX7</v>
      </c>
      <c r="AC55" s="3">
        <f>RTD("cqg.rtd", ,"ContractData",AB55, "Low",,"T")-RTD("cqg.rtd", ,"ContractData",AB55, "LastTradeorSettle",,"T")</f>
        <v>-0.57999999999999829</v>
      </c>
      <c r="AD55" s="3">
        <f>RTD("cqg.rtd", ,"ContractData",AB55, "HIgh",,"T")-RTD("cqg.rtd", ,"ContractData",AB55, "LastTradeorSettle",,"T")</f>
        <v>0.44000000000000483</v>
      </c>
      <c r="AE55" s="3">
        <f t="shared" si="3"/>
        <v>1.0200000000000031</v>
      </c>
      <c r="AF55" s="14">
        <f t="shared" si="4"/>
        <v>-0.56862745098038869</v>
      </c>
      <c r="AG55" s="14">
        <f t="shared" si="5"/>
        <v>0.43137254901961125</v>
      </c>
      <c r="AH55" s="3"/>
      <c r="AI55" s="3"/>
      <c r="AJ55" s="3"/>
      <c r="AK55" s="3">
        <f>IF(AND((AK52/AL52)&gt;0.9,(AK52/AL52)&lt;1),1,0)</f>
        <v>0</v>
      </c>
      <c r="AL55" s="3"/>
      <c r="AM55" s="3"/>
      <c r="AN55" s="3"/>
      <c r="AO55" s="3"/>
      <c r="AP55" s="3"/>
      <c r="AQ55" s="3"/>
      <c r="AR55" s="3"/>
      <c r="AS55" s="5"/>
      <c r="AT55" s="5"/>
    </row>
    <row r="56" spans="1:46" s="1" customFormat="1" x14ac:dyDescent="0.2">
      <c r="A56" s="5"/>
      <c r="B56" s="5"/>
      <c r="C56" s="5"/>
      <c r="D56" s="5"/>
      <c r="E56" s="5"/>
      <c r="F56" s="5"/>
      <c r="G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3"/>
      <c r="AB56" s="3" t="str">
        <f>RTD("cqg.rtd", ,"ContractData",X31, "Symbol")</f>
        <v>HOEX7</v>
      </c>
      <c r="AC56" s="3">
        <f>RTD("cqg.rtd", ,"ContractData",AB56, "Low",,"T")-RTD("cqg.rtd", ,"ContractData",AB56, "LastTradeorSettle",,"T")</f>
        <v>-1.639999999999997E-2</v>
      </c>
      <c r="AD56" s="3">
        <f>RTD("cqg.rtd", ,"ContractData",AB56, "HIgh",,"T")-RTD("cqg.rtd", ,"ContractData",AB56, "LastTradeorSettle",,"T")</f>
        <v>1.7500000000000071E-2</v>
      </c>
      <c r="AE56" s="3">
        <f t="shared" si="3"/>
        <v>3.3900000000000041E-2</v>
      </c>
      <c r="AF56" s="14">
        <f t="shared" si="4"/>
        <v>-0.48377581120943808</v>
      </c>
      <c r="AG56" s="14">
        <f t="shared" si="5"/>
        <v>0.51622418879056198</v>
      </c>
      <c r="AH56" s="3"/>
      <c r="AI56" s="3"/>
      <c r="AJ56" s="3"/>
      <c r="AK56" s="3">
        <f>IF(AK52&gt;AL52,1,0)</f>
        <v>0</v>
      </c>
      <c r="AL56" s="3"/>
      <c r="AM56" s="3"/>
      <c r="AN56" s="3"/>
      <c r="AO56" s="3"/>
      <c r="AP56" s="3"/>
      <c r="AQ56" s="3"/>
      <c r="AR56" s="3"/>
      <c r="AS56" s="5"/>
      <c r="AT56" s="5"/>
    </row>
    <row r="57" spans="1:46" s="1" customFormat="1" ht="12.75" customHeight="1" x14ac:dyDescent="0.2">
      <c r="A57" s="5"/>
      <c r="B57" s="5"/>
      <c r="C57" s="5"/>
      <c r="D57" s="5"/>
      <c r="E57" s="5"/>
      <c r="F57" s="5"/>
      <c r="G57" s="5"/>
      <c r="AA57" s="3"/>
      <c r="AB57" s="3" t="str">
        <f>RTD("cqg.rtd", ,"ContractData",Y30, "Symbol")</f>
        <v>RBEX7</v>
      </c>
      <c r="AC57" s="3">
        <f>RTD("cqg.rtd", ,"ContractData",AB57, "Low",,"T")-RTD("cqg.rtd", ,"ContractData",AB57, "LastTradeorSettle",,"T")</f>
        <v>-6.0999999999999943E-3</v>
      </c>
      <c r="AD57" s="3">
        <f>RTD("cqg.rtd", ,"ContractData",AB57, "HIgh",,"T")-RTD("cqg.rtd", ,"ContractData",AB57, "LastTradeorSettle",,"T")</f>
        <v>2.4000000000000021E-2</v>
      </c>
      <c r="AE57" s="3">
        <f t="shared" si="3"/>
        <v>3.0100000000000016E-2</v>
      </c>
      <c r="AF57" s="14">
        <f t="shared" si="4"/>
        <v>-0.20265780730896982</v>
      </c>
      <c r="AG57" s="14">
        <f t="shared" si="5"/>
        <v>0.79734219269103024</v>
      </c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5"/>
      <c r="AT57" s="5"/>
    </row>
    <row r="58" spans="1:46" s="1" customFormat="1" ht="12.75" customHeight="1" x14ac:dyDescent="0.2">
      <c r="A58" s="5"/>
      <c r="B58" s="5"/>
      <c r="C58" s="5"/>
      <c r="D58" s="5"/>
      <c r="E58" s="5"/>
      <c r="F58" s="5"/>
      <c r="G58" s="5"/>
      <c r="AA58" s="3"/>
      <c r="AB58" s="3" t="str">
        <f>RTD("cqg.rtd", ,"ContractData",Y31, "Symbol")</f>
        <v>EU6Z7</v>
      </c>
      <c r="AC58" s="3">
        <f>RTD("cqg.rtd", ,"ContractData",AB58, "Low",,"T")-RTD("cqg.rtd", ,"ContractData",AB58, "LastTradeorSettle",,"T")</f>
        <v>-2.6499999999998192E-3</v>
      </c>
      <c r="AD58" s="3">
        <f>RTD("cqg.rtd", ,"ContractData",AB58, "HIgh",,"T")-RTD("cqg.rtd", ,"ContractData",AB58, "LastTradeorSettle",,"T")</f>
        <v>1.3500000000001844E-3</v>
      </c>
      <c r="AE58" s="3">
        <f t="shared" si="3"/>
        <v>4.0000000000000036E-3</v>
      </c>
      <c r="AF58" s="14">
        <f t="shared" si="4"/>
        <v>-0.66249999999995424</v>
      </c>
      <c r="AG58" s="14">
        <f t="shared" si="5"/>
        <v>0.33750000000004582</v>
      </c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5"/>
      <c r="AT58" s="5"/>
    </row>
    <row r="59" spans="1:46" s="1" customFormat="1" x14ac:dyDescent="0.2">
      <c r="A59" s="5"/>
      <c r="B59" s="5"/>
      <c r="C59" s="5"/>
      <c r="D59" s="5"/>
      <c r="E59" s="5"/>
      <c r="F59" s="5"/>
      <c r="G59" s="5"/>
      <c r="AA59" s="3"/>
      <c r="AB59" s="3" t="str">
        <f>RTD("cqg.rtd", ,"ContractData",Z30, "Symbol")</f>
        <v>BP6Z7</v>
      </c>
      <c r="AC59" s="3">
        <f>RTD("cqg.rtd", ,"ContractData",AB59, "Low",,"T")-RTD("cqg.rtd", ,"ContractData",AB59, "LastTradeorSettle",,"T")</f>
        <v>-2.4000000000001798E-3</v>
      </c>
      <c r="AD59" s="3">
        <f>RTD("cqg.rtd", ,"ContractData",AB59, "HIgh",,"T")-RTD("cqg.rtd", ,"ContractData",AB59, "LastTradeorSettle",,"T")</f>
        <v>4.2999999999999705E-3</v>
      </c>
      <c r="AE59" s="3">
        <f t="shared" si="3"/>
        <v>6.7000000000001503E-3</v>
      </c>
      <c r="AF59" s="14">
        <f t="shared" si="4"/>
        <v>-0.35820895522389939</v>
      </c>
      <c r="AG59" s="14">
        <f t="shared" si="5"/>
        <v>0.64179104477610061</v>
      </c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5"/>
      <c r="AT59" s="5"/>
    </row>
    <row r="60" spans="1:46" s="1" customFormat="1" x14ac:dyDescent="0.2">
      <c r="A60" s="5"/>
      <c r="B60" s="5"/>
      <c r="C60" s="5"/>
      <c r="D60" s="5"/>
      <c r="E60" s="5"/>
      <c r="F60" s="5"/>
      <c r="G60" s="5"/>
      <c r="AA60" s="3"/>
      <c r="AB60" s="3" t="str">
        <f>RTD("cqg.rtd", ,"ContractData",Z31, "Symbol")</f>
        <v>DA6Z7</v>
      </c>
      <c r="AC60" s="3">
        <f>RTD("cqg.rtd", ,"ContractData",AB60, "Low",,"T")-RTD("cqg.rtd", ,"ContractData",AB60, "LastTradeorSettle",,"T")</f>
        <v>-2.9999999999996696E-4</v>
      </c>
      <c r="AD60" s="3">
        <f>RTD("cqg.rtd", ,"ContractData",AB60, "HIgh",,"T")-RTD("cqg.rtd", ,"ContractData",AB60, "LastTradeorSettle",,"T")</f>
        <v>3.3999999999999586E-3</v>
      </c>
      <c r="AE60" s="3">
        <f t="shared" si="3"/>
        <v>3.6999999999999256E-3</v>
      </c>
      <c r="AF60" s="14">
        <f t="shared" si="4"/>
        <v>-8.1081081081073786E-2</v>
      </c>
      <c r="AG60" s="14">
        <f t="shared" si="5"/>
        <v>0.91891891891892619</v>
      </c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5"/>
      <c r="AT60" s="5"/>
    </row>
    <row r="61" spans="1:46" s="1" customFormat="1" x14ac:dyDescent="0.2">
      <c r="A61" s="5"/>
      <c r="B61" s="5"/>
      <c r="C61" s="5"/>
      <c r="D61" s="5"/>
      <c r="E61" s="5"/>
      <c r="F61" s="5"/>
      <c r="G61" s="5"/>
      <c r="AA61" s="3"/>
      <c r="AB61" s="5"/>
      <c r="AC61" s="3"/>
      <c r="AD61" s="3"/>
      <c r="AE61" s="3"/>
      <c r="AF61" s="14"/>
      <c r="AG61" s="14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5"/>
      <c r="AT61" s="5"/>
    </row>
    <row r="62" spans="1:46" s="1" customFormat="1" ht="14.25" x14ac:dyDescent="0.2">
      <c r="A62" s="5"/>
      <c r="B62" s="5"/>
      <c r="C62" s="5"/>
      <c r="D62" s="5"/>
      <c r="E62" s="5"/>
      <c r="F62" s="6" t="s">
        <v>14</v>
      </c>
      <c r="G62" s="5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5"/>
      <c r="AT62" s="5"/>
    </row>
    <row r="63" spans="1:46" s="1" customFormat="1" ht="14.25" x14ac:dyDescent="0.2">
      <c r="A63" s="5"/>
      <c r="B63" s="5"/>
      <c r="C63" s="5"/>
      <c r="D63" s="5"/>
      <c r="E63" s="5"/>
      <c r="F63" s="6" t="s">
        <v>15</v>
      </c>
      <c r="G63" s="5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5"/>
      <c r="AT63" s="5"/>
    </row>
    <row r="64" spans="1:46" s="1" customFormat="1" ht="14.25" x14ac:dyDescent="0.2">
      <c r="A64" s="5"/>
      <c r="B64" s="5"/>
      <c r="C64" s="5"/>
      <c r="D64" s="5"/>
      <c r="E64" s="5"/>
      <c r="F64" s="6" t="s">
        <v>16</v>
      </c>
      <c r="G64" s="5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5"/>
      <c r="AT64" s="5"/>
    </row>
    <row r="65" spans="1:46" s="1" customFormat="1" ht="14.25" x14ac:dyDescent="0.2">
      <c r="A65" s="5"/>
      <c r="B65" s="5"/>
      <c r="C65" s="5"/>
      <c r="D65" s="5"/>
      <c r="E65" s="5"/>
      <c r="F65" s="6" t="s">
        <v>17</v>
      </c>
      <c r="G65" s="5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5"/>
      <c r="AT65" s="5"/>
    </row>
    <row r="66" spans="1:46" s="1" customFormat="1" ht="14.25" x14ac:dyDescent="0.2">
      <c r="A66" s="5"/>
      <c r="B66" s="5"/>
      <c r="C66" s="5"/>
      <c r="D66" s="5"/>
      <c r="E66" s="5"/>
      <c r="F66" s="6" t="s">
        <v>18</v>
      </c>
      <c r="G66" s="5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5"/>
      <c r="AT66" s="5"/>
    </row>
    <row r="67" spans="1:46" s="1" customFormat="1" x14ac:dyDescent="0.2">
      <c r="A67" s="5"/>
      <c r="B67" s="5"/>
      <c r="C67" s="5"/>
      <c r="D67" s="5"/>
      <c r="E67" s="5"/>
      <c r="F67" s="5"/>
      <c r="G67" s="5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5"/>
      <c r="AT67" s="5"/>
    </row>
    <row r="68" spans="1:46" s="1" customFormat="1" x14ac:dyDescent="0.2">
      <c r="A68" s="5"/>
      <c r="B68" s="5"/>
      <c r="C68" s="5"/>
      <c r="D68" s="5"/>
      <c r="E68" s="5"/>
      <c r="F68" s="5"/>
      <c r="G68" s="5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5"/>
      <c r="AT68" s="5"/>
    </row>
    <row r="69" spans="1:46" s="1" customFormat="1" x14ac:dyDescent="0.2">
      <c r="A69" s="5"/>
      <c r="B69" s="5"/>
      <c r="C69" s="5"/>
      <c r="D69" s="5"/>
      <c r="E69" s="5"/>
      <c r="F69" s="5"/>
      <c r="G69" s="5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5"/>
      <c r="AT69" s="5"/>
    </row>
    <row r="70" spans="1:46" s="1" customFormat="1" x14ac:dyDescent="0.2">
      <c r="A70" s="5"/>
      <c r="B70" s="5"/>
      <c r="C70" s="5"/>
      <c r="D70" s="5"/>
      <c r="E70" s="5"/>
      <c r="F70" s="5"/>
      <c r="G70" s="5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5"/>
      <c r="AT70" s="5"/>
    </row>
    <row r="71" spans="1:46" s="1" customFormat="1" x14ac:dyDescent="0.2">
      <c r="A71" s="5"/>
      <c r="B71" s="5"/>
      <c r="C71" s="5"/>
      <c r="D71" s="5"/>
      <c r="E71" s="5"/>
      <c r="F71" s="5"/>
      <c r="G71" s="5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5"/>
      <c r="AT71" s="5"/>
    </row>
    <row r="72" spans="1:46" s="1" customFormat="1" x14ac:dyDescent="0.2">
      <c r="A72" s="5"/>
      <c r="B72" s="5"/>
      <c r="C72" s="5"/>
      <c r="D72" s="5"/>
      <c r="E72" s="5"/>
      <c r="F72" s="5"/>
      <c r="G72" s="5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5"/>
      <c r="AT72" s="5"/>
    </row>
    <row r="73" spans="1:46" s="1" customFormat="1" x14ac:dyDescent="0.2">
      <c r="A73" s="5"/>
      <c r="B73" s="5"/>
      <c r="C73" s="5"/>
      <c r="D73" s="5"/>
      <c r="E73" s="5"/>
      <c r="F73" s="5"/>
      <c r="G73" s="5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5"/>
      <c r="AT73" s="5"/>
    </row>
    <row r="74" spans="1:46" s="1" customFormat="1" x14ac:dyDescent="0.2">
      <c r="A74" s="5"/>
      <c r="B74" s="5"/>
      <c r="C74" s="5"/>
      <c r="D74" s="5"/>
      <c r="E74" s="5"/>
      <c r="F74" s="5"/>
      <c r="G74" s="5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5"/>
      <c r="AT74" s="5"/>
    </row>
    <row r="75" spans="1:46" s="1" customFormat="1" x14ac:dyDescent="0.2">
      <c r="A75" s="5"/>
      <c r="B75" s="5"/>
      <c r="C75" s="5"/>
      <c r="D75" s="5"/>
      <c r="E75" s="5"/>
      <c r="F75" s="5"/>
      <c r="G75" s="5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5"/>
      <c r="AT75" s="5"/>
    </row>
    <row r="76" spans="1:46" s="1" customFormat="1" x14ac:dyDescent="0.2">
      <c r="A76" s="5"/>
      <c r="B76" s="5"/>
      <c r="C76" s="5"/>
      <c r="D76" s="5"/>
      <c r="E76" s="5"/>
      <c r="F76" s="5"/>
      <c r="G76" s="5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5"/>
      <c r="AT76" s="5"/>
    </row>
    <row r="77" spans="1:46" s="1" customFormat="1" x14ac:dyDescent="0.2">
      <c r="A77" s="5"/>
      <c r="B77" s="5"/>
      <c r="C77" s="5"/>
      <c r="D77" s="5"/>
      <c r="E77" s="5"/>
      <c r="F77" s="5"/>
      <c r="G77" s="5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5"/>
      <c r="AT77" s="5"/>
    </row>
    <row r="78" spans="1:46" s="1" customFormat="1" x14ac:dyDescent="0.2">
      <c r="A78" s="5"/>
      <c r="B78" s="5"/>
      <c r="C78" s="5"/>
      <c r="D78" s="5"/>
      <c r="E78" s="5"/>
      <c r="F78" s="5"/>
      <c r="G78" s="5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5"/>
      <c r="AT78" s="5"/>
    </row>
    <row r="79" spans="1:46" s="1" customFormat="1" x14ac:dyDescent="0.2">
      <c r="A79" s="5"/>
      <c r="B79" s="5"/>
      <c r="C79" s="5"/>
      <c r="D79" s="5"/>
      <c r="E79" s="5"/>
      <c r="F79" s="5"/>
      <c r="G79" s="5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5"/>
      <c r="AT79" s="5"/>
    </row>
    <row r="80" spans="1:46" s="1" customFormat="1" x14ac:dyDescent="0.2">
      <c r="A80" s="5"/>
      <c r="B80" s="5"/>
      <c r="C80" s="5"/>
      <c r="D80" s="5"/>
      <c r="E80" s="5"/>
      <c r="F80" s="5"/>
      <c r="G80" s="5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5"/>
      <c r="AT80" s="5"/>
    </row>
    <row r="81" spans="1:46" s="1" customFormat="1" x14ac:dyDescent="0.2">
      <c r="A81" s="5"/>
      <c r="B81" s="5"/>
      <c r="C81" s="5"/>
      <c r="D81" s="5"/>
      <c r="E81" s="5"/>
      <c r="F81" s="5"/>
      <c r="G81" s="5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5"/>
      <c r="AT81" s="5"/>
    </row>
    <row r="82" spans="1:46" s="1" customFormat="1" x14ac:dyDescent="0.2">
      <c r="A82" s="5"/>
      <c r="B82" s="5"/>
      <c r="C82" s="5"/>
      <c r="D82" s="5"/>
      <c r="E82" s="5"/>
      <c r="F82" s="5"/>
      <c r="G82" s="5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5"/>
      <c r="AT82" s="5"/>
    </row>
    <row r="83" spans="1:46" s="1" customFormat="1" x14ac:dyDescent="0.2">
      <c r="A83" s="5"/>
      <c r="B83" s="5"/>
      <c r="C83" s="5"/>
      <c r="D83" s="5"/>
      <c r="E83" s="5"/>
      <c r="F83" s="5"/>
      <c r="G83" s="5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5"/>
      <c r="AT83" s="5"/>
    </row>
    <row r="84" spans="1:46" s="1" customFormat="1" x14ac:dyDescent="0.2">
      <c r="A84" s="5"/>
      <c r="B84" s="5"/>
      <c r="C84" s="5"/>
      <c r="D84" s="5"/>
      <c r="E84" s="5"/>
      <c r="F84" s="5"/>
      <c r="G84" s="5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5"/>
      <c r="AT84" s="5"/>
    </row>
    <row r="85" spans="1:46" s="1" customFormat="1" x14ac:dyDescent="0.2">
      <c r="A85" s="5"/>
      <c r="B85" s="5"/>
      <c r="C85" s="5"/>
      <c r="D85" s="5"/>
      <c r="E85" s="5"/>
      <c r="F85" s="5"/>
      <c r="G85" s="5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5"/>
      <c r="AT85" s="5"/>
    </row>
    <row r="86" spans="1:46" s="1" customFormat="1" x14ac:dyDescent="0.2">
      <c r="A86" s="5"/>
      <c r="B86" s="5"/>
      <c r="C86" s="5"/>
      <c r="D86" s="5"/>
      <c r="E86" s="5"/>
      <c r="F86" s="5"/>
      <c r="G86" s="5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5"/>
      <c r="AT86" s="5"/>
    </row>
    <row r="87" spans="1:46" s="1" customFormat="1" x14ac:dyDescent="0.2">
      <c r="A87" s="5"/>
      <c r="B87" s="5"/>
      <c r="C87" s="5"/>
      <c r="D87" s="5"/>
      <c r="E87" s="5"/>
      <c r="F87" s="5"/>
      <c r="G87" s="5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5"/>
      <c r="AT87" s="5"/>
    </row>
    <row r="88" spans="1:46" s="1" customFormat="1" x14ac:dyDescent="0.2">
      <c r="A88" s="5"/>
      <c r="B88" s="5"/>
      <c r="C88" s="5"/>
      <c r="D88" s="5"/>
      <c r="E88" s="5"/>
      <c r="F88" s="5"/>
      <c r="G88" s="5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5"/>
      <c r="AT88" s="5"/>
    </row>
    <row r="89" spans="1:46" s="1" customFormat="1" x14ac:dyDescent="0.2">
      <c r="A89" s="5"/>
      <c r="B89" s="5"/>
      <c r="C89" s="5"/>
      <c r="D89" s="5"/>
      <c r="E89" s="5"/>
      <c r="F89" s="5"/>
      <c r="G89" s="5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5"/>
      <c r="AT89" s="5"/>
    </row>
    <row r="90" spans="1:46" s="1" customFormat="1" x14ac:dyDescent="0.2">
      <c r="A90" s="5"/>
      <c r="B90" s="5"/>
      <c r="C90" s="5"/>
      <c r="D90" s="5"/>
      <c r="E90" s="5"/>
      <c r="F90" s="5"/>
      <c r="G90" s="5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5"/>
      <c r="AT90" s="5"/>
    </row>
    <row r="91" spans="1:46" s="1" customFormat="1" x14ac:dyDescent="0.2">
      <c r="A91" s="5"/>
      <c r="B91" s="5"/>
      <c r="C91" s="5"/>
      <c r="D91" s="5"/>
      <c r="E91" s="5"/>
      <c r="F91" s="5"/>
      <c r="G91" s="5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5"/>
      <c r="AT91" s="5"/>
    </row>
    <row r="92" spans="1:46" s="1" customFormat="1" x14ac:dyDescent="0.2">
      <c r="A92" s="5"/>
      <c r="B92" s="5"/>
      <c r="C92" s="5"/>
      <c r="D92" s="5"/>
      <c r="E92" s="5"/>
      <c r="F92" s="5"/>
      <c r="G92" s="5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5"/>
      <c r="AT92" s="5"/>
    </row>
    <row r="93" spans="1:46" s="1" customFormat="1" x14ac:dyDescent="0.2">
      <c r="A93" s="5"/>
      <c r="B93" s="5"/>
      <c r="C93" s="5"/>
      <c r="D93" s="5"/>
      <c r="E93" s="5"/>
      <c r="F93" s="5"/>
      <c r="G93" s="5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5"/>
      <c r="AT93" s="5"/>
    </row>
    <row r="94" spans="1:46" s="1" customFormat="1" x14ac:dyDescent="0.2">
      <c r="A94" s="5"/>
      <c r="B94" s="5"/>
      <c r="C94" s="5"/>
      <c r="D94" s="5"/>
      <c r="E94" s="5"/>
      <c r="F94" s="5"/>
      <c r="G94" s="5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5"/>
      <c r="AT94" s="5"/>
    </row>
    <row r="95" spans="1:46" s="1" customFormat="1" x14ac:dyDescent="0.2">
      <c r="A95" s="5"/>
      <c r="B95" s="5"/>
      <c r="C95" s="5"/>
      <c r="D95" s="5"/>
      <c r="E95" s="5"/>
      <c r="F95" s="5"/>
      <c r="G95" s="5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5"/>
      <c r="AT95" s="5"/>
    </row>
    <row r="96" spans="1:46" s="1" customFormat="1" x14ac:dyDescent="0.2">
      <c r="A96" s="5"/>
      <c r="B96" s="5"/>
      <c r="C96" s="5"/>
      <c r="D96" s="5"/>
      <c r="E96" s="5"/>
      <c r="F96" s="5"/>
      <c r="G96" s="5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5"/>
      <c r="AT96" s="5"/>
    </row>
    <row r="97" spans="1:46" s="1" customFormat="1" x14ac:dyDescent="0.2">
      <c r="A97" s="5"/>
      <c r="B97" s="5"/>
      <c r="C97" s="5"/>
      <c r="D97" s="5"/>
      <c r="E97" s="5"/>
      <c r="F97" s="5"/>
      <c r="G97" s="5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5"/>
      <c r="AT97" s="5"/>
    </row>
    <row r="98" spans="1:46" s="1" customFormat="1" x14ac:dyDescent="0.2">
      <c r="A98" s="5"/>
      <c r="B98" s="5"/>
      <c r="C98" s="5"/>
      <c r="D98" s="5"/>
      <c r="E98" s="5"/>
      <c r="F98" s="5"/>
      <c r="G98" s="5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5"/>
      <c r="AT98" s="5"/>
    </row>
    <row r="99" spans="1:46" s="1" customFormat="1" x14ac:dyDescent="0.2">
      <c r="A99" s="5"/>
      <c r="B99" s="5"/>
      <c r="C99" s="5"/>
      <c r="D99" s="5"/>
      <c r="E99" s="5"/>
      <c r="F99" s="5"/>
      <c r="G99" s="5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5"/>
      <c r="AT99" s="5"/>
    </row>
    <row r="100" spans="1:46" s="1" customFormat="1" x14ac:dyDescent="0.2">
      <c r="A100" s="5"/>
      <c r="B100" s="5"/>
      <c r="C100" s="5"/>
      <c r="D100" s="5"/>
      <c r="E100" s="5"/>
      <c r="F100" s="5"/>
      <c r="G100" s="5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5"/>
      <c r="AT100" s="5"/>
    </row>
    <row r="101" spans="1:46" s="1" customFormat="1" x14ac:dyDescent="0.2">
      <c r="A101" s="5"/>
      <c r="B101" s="5"/>
      <c r="C101" s="5"/>
      <c r="D101" s="5"/>
      <c r="E101" s="5"/>
      <c r="F101" s="5"/>
      <c r="G101" s="5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5"/>
      <c r="AT101" s="5"/>
    </row>
    <row r="102" spans="1:46" s="1" customFormat="1" x14ac:dyDescent="0.2">
      <c r="A102" s="5"/>
      <c r="B102" s="5"/>
      <c r="C102" s="5"/>
      <c r="D102" s="5"/>
      <c r="E102" s="5"/>
      <c r="F102" s="5"/>
      <c r="G102" s="5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5"/>
      <c r="AT102" s="5"/>
    </row>
    <row r="103" spans="1:46" s="1" customFormat="1" x14ac:dyDescent="0.2">
      <c r="A103" s="5"/>
      <c r="B103" s="5"/>
      <c r="C103" s="5"/>
      <c r="D103" s="5"/>
      <c r="E103" s="5"/>
      <c r="F103" s="5"/>
      <c r="G103" s="5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5"/>
      <c r="AT103" s="5"/>
    </row>
    <row r="104" spans="1:46" s="1" customFormat="1" x14ac:dyDescent="0.2">
      <c r="A104" s="5"/>
      <c r="B104" s="5"/>
      <c r="C104" s="5"/>
      <c r="D104" s="5"/>
      <c r="E104" s="5"/>
      <c r="F104" s="5"/>
      <c r="G104" s="5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5"/>
      <c r="AT104" s="5"/>
    </row>
    <row r="105" spans="1:46" s="1" customFormat="1" x14ac:dyDescent="0.2">
      <c r="A105" s="5"/>
      <c r="B105" s="5"/>
      <c r="C105" s="5"/>
      <c r="D105" s="5"/>
      <c r="E105" s="5"/>
      <c r="F105" s="5"/>
      <c r="G105" s="5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5"/>
      <c r="AT105" s="5"/>
    </row>
    <row r="106" spans="1:46" s="1" customFormat="1" x14ac:dyDescent="0.2">
      <c r="A106" s="5"/>
      <c r="B106" s="5"/>
      <c r="C106" s="5"/>
      <c r="D106" s="5"/>
      <c r="E106" s="5"/>
      <c r="F106" s="5"/>
      <c r="G106" s="5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5"/>
      <c r="AT106" s="5"/>
    </row>
    <row r="107" spans="1:46" s="1" customFormat="1" x14ac:dyDescent="0.2">
      <c r="A107" s="5"/>
      <c r="B107" s="5"/>
      <c r="C107" s="5"/>
      <c r="D107" s="5"/>
      <c r="E107" s="5"/>
      <c r="F107" s="5"/>
      <c r="G107" s="5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5"/>
      <c r="AT107" s="5"/>
    </row>
    <row r="108" spans="1:46" s="1" customFormat="1" x14ac:dyDescent="0.2">
      <c r="A108" s="5"/>
      <c r="B108" s="5"/>
      <c r="C108" s="5"/>
      <c r="D108" s="5"/>
      <c r="E108" s="5"/>
      <c r="F108" s="5"/>
      <c r="G108" s="5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5"/>
      <c r="AT108" s="5"/>
    </row>
    <row r="109" spans="1:46" s="1" customFormat="1" x14ac:dyDescent="0.2">
      <c r="A109" s="5"/>
      <c r="B109" s="5"/>
      <c r="C109" s="5"/>
      <c r="D109" s="5"/>
      <c r="E109" s="5"/>
      <c r="F109" s="5"/>
      <c r="G109" s="5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5"/>
      <c r="AT109" s="5"/>
    </row>
    <row r="110" spans="1:46" s="1" customFormat="1" x14ac:dyDescent="0.2">
      <c r="A110" s="5"/>
      <c r="B110" s="5"/>
      <c r="C110" s="5"/>
      <c r="D110" s="5"/>
      <c r="E110" s="5"/>
      <c r="F110" s="5"/>
      <c r="G110" s="5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5"/>
      <c r="AT110" s="5"/>
    </row>
    <row r="111" spans="1:46" s="1" customFormat="1" x14ac:dyDescent="0.2">
      <c r="A111" s="5"/>
      <c r="B111" s="5"/>
      <c r="C111" s="5"/>
      <c r="D111" s="5"/>
      <c r="E111" s="5"/>
      <c r="F111" s="5"/>
      <c r="G111" s="5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5"/>
      <c r="AT111" s="5"/>
    </row>
    <row r="112" spans="1:46" s="1" customFormat="1" x14ac:dyDescent="0.2">
      <c r="A112" s="5"/>
      <c r="B112" s="5"/>
      <c r="C112" s="5"/>
      <c r="D112" s="5"/>
      <c r="E112" s="5"/>
      <c r="F112" s="5"/>
      <c r="G112" s="5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5"/>
      <c r="AT112" s="5"/>
    </row>
    <row r="113" spans="1:46" s="1" customFormat="1" x14ac:dyDescent="0.2">
      <c r="A113" s="5"/>
      <c r="B113" s="5"/>
      <c r="C113" s="5"/>
      <c r="D113" s="5"/>
      <c r="E113" s="5"/>
      <c r="F113" s="5"/>
      <c r="G113" s="5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5"/>
      <c r="AT113" s="5"/>
    </row>
    <row r="114" spans="1:46" s="1" customFormat="1" x14ac:dyDescent="0.2">
      <c r="A114" s="5"/>
      <c r="B114" s="5"/>
      <c r="C114" s="5"/>
      <c r="D114" s="5"/>
      <c r="E114" s="5"/>
      <c r="F114" s="5"/>
      <c r="G114" s="5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5"/>
      <c r="AT114" s="5"/>
    </row>
    <row r="115" spans="1:46" s="1" customFormat="1" x14ac:dyDescent="0.2">
      <c r="A115" s="5"/>
      <c r="B115" s="5"/>
      <c r="C115" s="5"/>
      <c r="D115" s="5"/>
      <c r="E115" s="5"/>
      <c r="F115" s="5"/>
      <c r="G115" s="5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5"/>
      <c r="AT115" s="5"/>
    </row>
    <row r="116" spans="1:46" s="1" customFormat="1" x14ac:dyDescent="0.2">
      <c r="A116" s="5"/>
      <c r="B116" s="5"/>
      <c r="C116" s="5"/>
      <c r="D116" s="5"/>
      <c r="E116" s="5"/>
      <c r="F116" s="5"/>
      <c r="G116" s="5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5"/>
      <c r="AT116" s="5"/>
    </row>
    <row r="117" spans="1:46" s="1" customFormat="1" x14ac:dyDescent="0.2">
      <c r="A117" s="5"/>
      <c r="B117" s="5"/>
      <c r="C117" s="5"/>
      <c r="D117" s="5"/>
      <c r="E117" s="5"/>
      <c r="F117" s="5"/>
      <c r="G117" s="5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5"/>
      <c r="AT117" s="5"/>
    </row>
    <row r="118" spans="1:46" s="1" customFormat="1" x14ac:dyDescent="0.2">
      <c r="A118" s="5"/>
      <c r="B118" s="5"/>
      <c r="C118" s="5"/>
      <c r="D118" s="5"/>
      <c r="E118" s="5"/>
      <c r="F118" s="5"/>
      <c r="G118" s="5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5"/>
      <c r="AT118" s="5"/>
    </row>
    <row r="119" spans="1:46" s="1" customFormat="1" x14ac:dyDescent="0.2">
      <c r="A119" s="5"/>
      <c r="B119" s="5"/>
      <c r="C119" s="5"/>
      <c r="D119" s="5"/>
      <c r="E119" s="5"/>
      <c r="F119" s="5"/>
      <c r="G119" s="5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5"/>
      <c r="AT119" s="5"/>
    </row>
    <row r="120" spans="1:46" s="1" customFormat="1" x14ac:dyDescent="0.2">
      <c r="A120" s="5"/>
      <c r="B120" s="5"/>
      <c r="C120" s="5"/>
      <c r="D120" s="5"/>
      <c r="E120" s="5"/>
      <c r="F120" s="5"/>
      <c r="G120" s="5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5"/>
      <c r="AT120" s="5"/>
    </row>
    <row r="121" spans="1:46" s="1" customFormat="1" x14ac:dyDescent="0.2">
      <c r="A121" s="5"/>
      <c r="B121" s="5"/>
      <c r="C121" s="5"/>
      <c r="D121" s="5"/>
      <c r="E121" s="5"/>
      <c r="F121" s="5"/>
      <c r="G121" s="5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5"/>
      <c r="AT121" s="5"/>
    </row>
    <row r="122" spans="1:46" s="1" customFormat="1" x14ac:dyDescent="0.2">
      <c r="A122" s="5"/>
      <c r="B122" s="5"/>
      <c r="C122" s="5"/>
      <c r="D122" s="5"/>
      <c r="E122" s="5"/>
      <c r="F122" s="5"/>
      <c r="G122" s="5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5"/>
      <c r="AT122" s="5"/>
    </row>
    <row r="123" spans="1:46" s="1" customFormat="1" x14ac:dyDescent="0.2">
      <c r="A123" s="5"/>
      <c r="B123" s="5"/>
      <c r="C123" s="5"/>
      <c r="D123" s="5"/>
      <c r="E123" s="5"/>
      <c r="F123" s="5"/>
      <c r="G123" s="5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5"/>
      <c r="AT123" s="5"/>
    </row>
    <row r="124" spans="1:46" s="1" customFormat="1" x14ac:dyDescent="0.2">
      <c r="A124" s="5"/>
      <c r="B124" s="5"/>
      <c r="C124" s="5"/>
      <c r="D124" s="5"/>
      <c r="E124" s="5"/>
      <c r="F124" s="5"/>
      <c r="G124" s="5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5"/>
      <c r="AT124" s="5"/>
    </row>
    <row r="125" spans="1:46" s="1" customFormat="1" x14ac:dyDescent="0.2">
      <c r="A125" s="5"/>
      <c r="B125" s="5"/>
      <c r="C125" s="5"/>
      <c r="D125" s="5"/>
      <c r="E125" s="5"/>
      <c r="F125" s="5"/>
      <c r="G125" s="5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5"/>
      <c r="AT125" s="5"/>
    </row>
    <row r="126" spans="1:46" s="1" customFormat="1" x14ac:dyDescent="0.2">
      <c r="A126" s="5"/>
      <c r="B126" s="5"/>
      <c r="C126" s="5"/>
      <c r="D126" s="5"/>
      <c r="E126" s="5"/>
      <c r="F126" s="5"/>
      <c r="G126" s="5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5"/>
      <c r="AT126" s="5"/>
    </row>
    <row r="127" spans="1:46" s="1" customFormat="1" x14ac:dyDescent="0.2">
      <c r="A127" s="5"/>
      <c r="B127" s="5"/>
      <c r="C127" s="5"/>
      <c r="D127" s="5"/>
      <c r="E127" s="5"/>
      <c r="F127" s="5"/>
      <c r="G127" s="5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5"/>
      <c r="AT127" s="5"/>
    </row>
    <row r="128" spans="1:46" s="1" customFormat="1" x14ac:dyDescent="0.2">
      <c r="A128" s="5"/>
      <c r="B128" s="5"/>
      <c r="C128" s="5"/>
      <c r="D128" s="5"/>
      <c r="E128" s="5"/>
      <c r="F128" s="5"/>
      <c r="G128" s="5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5"/>
      <c r="AT128" s="5"/>
    </row>
    <row r="129" spans="1:46" s="1" customFormat="1" x14ac:dyDescent="0.2">
      <c r="A129" s="5"/>
      <c r="B129" s="5"/>
      <c r="C129" s="5"/>
      <c r="D129" s="5"/>
      <c r="E129" s="5"/>
      <c r="F129" s="5"/>
      <c r="G129" s="5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5"/>
      <c r="AT129" s="5"/>
    </row>
    <row r="130" spans="1:46" s="1" customFormat="1" x14ac:dyDescent="0.2">
      <c r="A130" s="5"/>
      <c r="B130" s="5"/>
      <c r="C130" s="5"/>
      <c r="D130" s="5"/>
      <c r="E130" s="5"/>
      <c r="F130" s="5"/>
      <c r="G130" s="5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5"/>
      <c r="AT130" s="5"/>
    </row>
    <row r="131" spans="1:46" s="1" customFormat="1" x14ac:dyDescent="0.2">
      <c r="A131" s="5"/>
      <c r="B131" s="5"/>
      <c r="C131" s="5"/>
      <c r="D131" s="5"/>
      <c r="E131" s="5"/>
      <c r="F131" s="5"/>
      <c r="G131" s="5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5"/>
      <c r="AT131" s="5"/>
    </row>
    <row r="132" spans="1:46" s="1" customFormat="1" x14ac:dyDescent="0.2">
      <c r="A132" s="5"/>
      <c r="B132" s="5"/>
      <c r="C132" s="5"/>
      <c r="D132" s="5"/>
      <c r="E132" s="5"/>
      <c r="F132" s="5"/>
      <c r="G132" s="5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5"/>
      <c r="AT132" s="5"/>
    </row>
    <row r="133" spans="1:46" s="1" customFormat="1" x14ac:dyDescent="0.2">
      <c r="A133" s="5"/>
      <c r="B133" s="5"/>
      <c r="C133" s="5"/>
      <c r="D133" s="5"/>
      <c r="E133" s="5"/>
      <c r="F133" s="5"/>
      <c r="G133" s="5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5"/>
      <c r="AT133" s="5"/>
    </row>
    <row r="134" spans="1:46" s="1" customFormat="1" x14ac:dyDescent="0.2">
      <c r="A134" s="5"/>
      <c r="B134" s="5"/>
      <c r="C134" s="5"/>
      <c r="D134" s="5"/>
      <c r="E134" s="5"/>
      <c r="F134" s="5"/>
      <c r="G134" s="5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5"/>
      <c r="AT134" s="5"/>
    </row>
    <row r="135" spans="1:46" s="1" customFormat="1" x14ac:dyDescent="0.2">
      <c r="A135" s="5"/>
      <c r="B135" s="5"/>
      <c r="C135" s="5"/>
      <c r="D135" s="5"/>
      <c r="E135" s="5"/>
      <c r="F135" s="5"/>
      <c r="G135" s="5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5"/>
      <c r="AT135" s="5"/>
    </row>
    <row r="136" spans="1:46" s="1" customFormat="1" x14ac:dyDescent="0.2">
      <c r="A136" s="5"/>
      <c r="B136" s="5"/>
      <c r="C136" s="5"/>
      <c r="D136" s="5"/>
      <c r="E136" s="5"/>
      <c r="F136" s="5"/>
      <c r="G136" s="5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5"/>
      <c r="AT136" s="5"/>
    </row>
    <row r="137" spans="1:46" s="1" customFormat="1" x14ac:dyDescent="0.2">
      <c r="A137" s="5"/>
      <c r="B137" s="5"/>
      <c r="C137" s="5"/>
      <c r="D137" s="5"/>
      <c r="E137" s="5"/>
      <c r="F137" s="5"/>
      <c r="G137" s="5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5"/>
      <c r="AT137" s="5"/>
    </row>
    <row r="138" spans="1:46" s="1" customFormat="1" x14ac:dyDescent="0.2">
      <c r="A138" s="5"/>
      <c r="B138" s="5"/>
      <c r="C138" s="5"/>
      <c r="D138" s="5"/>
      <c r="E138" s="5"/>
      <c r="F138" s="5"/>
      <c r="G138" s="5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5"/>
      <c r="AT138" s="5"/>
    </row>
    <row r="139" spans="1:46" s="1" customFormat="1" x14ac:dyDescent="0.2">
      <c r="A139" s="5"/>
      <c r="B139" s="5"/>
      <c r="C139" s="5"/>
      <c r="D139" s="5"/>
      <c r="E139" s="5"/>
      <c r="F139" s="5"/>
      <c r="G139" s="5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5"/>
      <c r="AT139" s="5"/>
    </row>
    <row r="140" spans="1:46" s="1" customFormat="1" x14ac:dyDescent="0.2">
      <c r="A140" s="5"/>
      <c r="B140" s="5"/>
      <c r="C140" s="5"/>
      <c r="D140" s="5"/>
      <c r="E140" s="5"/>
      <c r="F140" s="5"/>
      <c r="G140" s="5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5"/>
      <c r="AT140" s="5"/>
    </row>
    <row r="141" spans="1:46" s="1" customFormat="1" x14ac:dyDescent="0.2">
      <c r="A141" s="5"/>
      <c r="B141" s="5"/>
      <c r="C141" s="5"/>
      <c r="D141" s="5"/>
      <c r="E141" s="5"/>
      <c r="F141" s="5"/>
      <c r="G141" s="5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5"/>
      <c r="AT141" s="5"/>
    </row>
    <row r="142" spans="1:46" s="1" customFormat="1" x14ac:dyDescent="0.2">
      <c r="A142" s="5"/>
      <c r="B142" s="5"/>
      <c r="C142" s="5"/>
      <c r="D142" s="5"/>
      <c r="E142" s="5"/>
      <c r="F142" s="5"/>
      <c r="G142" s="5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5"/>
      <c r="AT142" s="5"/>
    </row>
    <row r="143" spans="1:46" s="1" customFormat="1" x14ac:dyDescent="0.2">
      <c r="A143" s="5"/>
      <c r="B143" s="5"/>
      <c r="C143" s="5"/>
      <c r="D143" s="5"/>
      <c r="E143" s="5"/>
      <c r="F143" s="5"/>
      <c r="G143" s="5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5"/>
      <c r="AT143" s="5"/>
    </row>
    <row r="144" spans="1:46" s="1" customFormat="1" x14ac:dyDescent="0.2">
      <c r="A144" s="5"/>
      <c r="B144" s="5"/>
      <c r="C144" s="5"/>
      <c r="D144" s="5"/>
      <c r="E144" s="5"/>
      <c r="F144" s="5"/>
      <c r="G144" s="5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5"/>
      <c r="AT144" s="5"/>
    </row>
    <row r="145" spans="1:46" s="1" customFormat="1" x14ac:dyDescent="0.2">
      <c r="A145" s="5"/>
      <c r="B145" s="5"/>
      <c r="C145" s="5"/>
      <c r="D145" s="5"/>
      <c r="E145" s="5"/>
      <c r="F145" s="5"/>
      <c r="G145" s="5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5"/>
      <c r="AT145" s="5"/>
    </row>
    <row r="146" spans="1:46" s="1" customFormat="1" x14ac:dyDescent="0.2">
      <c r="A146" s="5"/>
      <c r="B146" s="5"/>
      <c r="C146" s="5"/>
      <c r="D146" s="5"/>
      <c r="E146" s="5"/>
      <c r="F146" s="5"/>
      <c r="G146" s="5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5"/>
      <c r="AT146" s="5"/>
    </row>
    <row r="147" spans="1:46" s="1" customFormat="1" x14ac:dyDescent="0.2">
      <c r="A147" s="5"/>
      <c r="B147" s="5"/>
      <c r="C147" s="5"/>
      <c r="D147" s="5"/>
      <c r="E147" s="5"/>
      <c r="F147" s="5"/>
      <c r="G147" s="5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5"/>
      <c r="AT147" s="5"/>
    </row>
    <row r="148" spans="1:46" s="1" customFormat="1" x14ac:dyDescent="0.2">
      <c r="A148" s="5"/>
      <c r="B148" s="5"/>
      <c r="C148" s="5"/>
      <c r="D148" s="5"/>
      <c r="E148" s="5"/>
      <c r="F148" s="5"/>
      <c r="G148" s="5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5"/>
      <c r="AT148" s="5"/>
    </row>
    <row r="149" spans="1:46" s="1" customFormat="1" x14ac:dyDescent="0.2">
      <c r="A149" s="5"/>
      <c r="B149" s="5"/>
      <c r="C149" s="5"/>
      <c r="D149" s="5"/>
      <c r="E149" s="5"/>
      <c r="F149" s="5"/>
      <c r="G149" s="5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5"/>
      <c r="AT149" s="5"/>
    </row>
    <row r="150" spans="1:46" s="1" customFormat="1" x14ac:dyDescent="0.2">
      <c r="A150" s="5"/>
      <c r="B150" s="5"/>
      <c r="C150" s="5"/>
      <c r="D150" s="5"/>
      <c r="E150" s="5"/>
      <c r="F150" s="5"/>
      <c r="G150" s="5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5"/>
      <c r="AT150" s="5"/>
    </row>
    <row r="151" spans="1:46" s="1" customFormat="1" x14ac:dyDescent="0.2">
      <c r="A151" s="5"/>
      <c r="B151" s="5"/>
      <c r="C151" s="5"/>
      <c r="D151" s="5"/>
      <c r="E151" s="5"/>
      <c r="F151" s="5"/>
      <c r="G151" s="5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5"/>
      <c r="AT151" s="5"/>
    </row>
    <row r="152" spans="1:46" s="1" customFormat="1" x14ac:dyDescent="0.2">
      <c r="A152" s="5"/>
      <c r="B152" s="5"/>
      <c r="C152" s="5"/>
      <c r="D152" s="5"/>
      <c r="E152" s="5"/>
      <c r="F152" s="5"/>
      <c r="G152" s="5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5"/>
      <c r="AT152" s="5"/>
    </row>
    <row r="153" spans="1:46" s="1" customFormat="1" x14ac:dyDescent="0.2">
      <c r="A153" s="5"/>
      <c r="B153" s="5"/>
      <c r="C153" s="5"/>
      <c r="D153" s="5"/>
      <c r="E153" s="5"/>
      <c r="F153" s="5"/>
      <c r="G153" s="5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5"/>
      <c r="AT153" s="5"/>
    </row>
    <row r="154" spans="1:46" s="1" customFormat="1" x14ac:dyDescent="0.2">
      <c r="A154" s="5"/>
      <c r="B154" s="5"/>
      <c r="C154" s="5"/>
      <c r="D154" s="5"/>
      <c r="E154" s="5"/>
      <c r="F154" s="5"/>
      <c r="G154" s="5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5"/>
      <c r="AT154" s="5"/>
    </row>
    <row r="155" spans="1:46" s="1" customFormat="1" x14ac:dyDescent="0.2">
      <c r="A155" s="5"/>
      <c r="B155" s="5"/>
      <c r="C155" s="5"/>
      <c r="D155" s="5"/>
      <c r="E155" s="5"/>
      <c r="F155" s="5"/>
      <c r="G155" s="5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5"/>
      <c r="AT155" s="5"/>
    </row>
    <row r="156" spans="1:46" s="1" customFormat="1" x14ac:dyDescent="0.2">
      <c r="A156" s="5"/>
      <c r="B156" s="5"/>
      <c r="C156" s="5"/>
      <c r="D156" s="5"/>
      <c r="E156" s="5"/>
      <c r="F156" s="5"/>
      <c r="G156" s="5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5"/>
      <c r="AT156" s="5"/>
    </row>
    <row r="157" spans="1:46" s="1" customFormat="1" x14ac:dyDescent="0.2">
      <c r="A157" s="5"/>
      <c r="B157" s="5"/>
      <c r="C157" s="5"/>
      <c r="D157" s="5"/>
      <c r="E157" s="5"/>
      <c r="F157" s="5"/>
      <c r="G157" s="5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5"/>
      <c r="AT157" s="5"/>
    </row>
    <row r="158" spans="1:46" s="1" customFormat="1" x14ac:dyDescent="0.2">
      <c r="A158" s="5"/>
      <c r="B158" s="5"/>
      <c r="C158" s="5"/>
      <c r="D158" s="5"/>
      <c r="E158" s="5"/>
      <c r="F158" s="5"/>
      <c r="G158" s="5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5"/>
      <c r="AT158" s="5"/>
    </row>
    <row r="159" spans="1:46" s="1" customFormat="1" x14ac:dyDescent="0.2">
      <c r="A159" s="5"/>
      <c r="B159" s="5"/>
      <c r="C159" s="5"/>
      <c r="D159" s="5"/>
      <c r="E159" s="5"/>
      <c r="F159" s="5"/>
      <c r="G159" s="5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5"/>
      <c r="AT159" s="5"/>
    </row>
    <row r="160" spans="1:46" s="1" customFormat="1" x14ac:dyDescent="0.2">
      <c r="A160" s="5"/>
      <c r="B160" s="5"/>
      <c r="C160" s="5"/>
      <c r="D160" s="5"/>
      <c r="E160" s="5"/>
      <c r="F160" s="5"/>
      <c r="G160" s="5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5"/>
      <c r="AT160" s="5"/>
    </row>
    <row r="161" spans="1:46" s="1" customFormat="1" x14ac:dyDescent="0.2">
      <c r="A161" s="5"/>
      <c r="B161" s="5"/>
      <c r="C161" s="5"/>
      <c r="D161" s="5"/>
      <c r="E161" s="5"/>
      <c r="F161" s="5"/>
      <c r="G161" s="5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5"/>
      <c r="AT161" s="5"/>
    </row>
    <row r="162" spans="1:46" s="1" customFormat="1" x14ac:dyDescent="0.2">
      <c r="A162" s="5"/>
      <c r="B162" s="5"/>
      <c r="C162" s="5"/>
      <c r="D162" s="5"/>
      <c r="E162" s="5"/>
      <c r="F162" s="5"/>
      <c r="G162" s="5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5"/>
      <c r="AT162" s="5"/>
    </row>
    <row r="163" spans="1:46" s="1" customFormat="1" x14ac:dyDescent="0.2">
      <c r="A163" s="5"/>
      <c r="B163" s="5"/>
      <c r="C163" s="5"/>
      <c r="D163" s="5"/>
      <c r="E163" s="5"/>
      <c r="F163" s="5"/>
      <c r="G163" s="5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5"/>
      <c r="AT163" s="5"/>
    </row>
    <row r="164" spans="1:46" s="1" customFormat="1" x14ac:dyDescent="0.2">
      <c r="A164" s="5"/>
      <c r="B164" s="5"/>
      <c r="C164" s="5"/>
      <c r="D164" s="5"/>
      <c r="E164" s="5"/>
      <c r="F164" s="5"/>
      <c r="G164" s="5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5"/>
      <c r="AT164" s="5"/>
    </row>
    <row r="165" spans="1:46" s="1" customFormat="1" x14ac:dyDescent="0.2">
      <c r="A165" s="5"/>
      <c r="B165" s="5"/>
      <c r="C165" s="5"/>
      <c r="D165" s="5"/>
      <c r="E165" s="5"/>
      <c r="F165" s="5"/>
      <c r="G165" s="5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5"/>
      <c r="AT165" s="5"/>
    </row>
    <row r="166" spans="1:46" s="1" customFormat="1" x14ac:dyDescent="0.2">
      <c r="A166" s="5"/>
      <c r="B166" s="5"/>
      <c r="C166" s="5"/>
      <c r="D166" s="5"/>
      <c r="E166" s="5"/>
      <c r="F166" s="5"/>
      <c r="G166" s="5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5"/>
      <c r="AT166" s="5"/>
    </row>
    <row r="167" spans="1:46" s="1" customFormat="1" x14ac:dyDescent="0.2">
      <c r="A167" s="5"/>
      <c r="B167" s="5"/>
      <c r="C167" s="5"/>
      <c r="D167" s="5"/>
      <c r="E167" s="5"/>
      <c r="F167" s="5"/>
      <c r="G167" s="5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5"/>
      <c r="AT167" s="5"/>
    </row>
    <row r="168" spans="1:46" s="1" customFormat="1" x14ac:dyDescent="0.2">
      <c r="A168" s="5"/>
      <c r="B168" s="5"/>
      <c r="C168" s="5"/>
      <c r="D168" s="5"/>
      <c r="E168" s="5"/>
      <c r="F168" s="5"/>
      <c r="G168" s="5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5"/>
      <c r="AT168" s="5"/>
    </row>
    <row r="169" spans="1:46" s="1" customFormat="1" x14ac:dyDescent="0.2">
      <c r="A169" s="5"/>
      <c r="B169" s="5"/>
      <c r="C169" s="5"/>
      <c r="D169" s="5"/>
      <c r="E169" s="5"/>
      <c r="F169" s="5"/>
      <c r="G169" s="5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5"/>
      <c r="AT169" s="5"/>
    </row>
    <row r="170" spans="1:46" s="1" customFormat="1" x14ac:dyDescent="0.2">
      <c r="A170" s="5"/>
      <c r="B170" s="5"/>
      <c r="C170" s="5"/>
      <c r="D170" s="5"/>
      <c r="E170" s="5"/>
      <c r="F170" s="5"/>
      <c r="G170" s="5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5"/>
      <c r="AT170" s="5"/>
    </row>
    <row r="171" spans="1:46" s="1" customFormat="1" x14ac:dyDescent="0.2">
      <c r="A171" s="5"/>
      <c r="B171" s="5"/>
      <c r="C171" s="5"/>
      <c r="D171" s="5"/>
      <c r="E171" s="5"/>
      <c r="F171" s="5"/>
      <c r="G171" s="5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5"/>
      <c r="AT171" s="5"/>
    </row>
    <row r="172" spans="1:46" s="1" customFormat="1" x14ac:dyDescent="0.2">
      <c r="A172" s="5"/>
      <c r="B172" s="5"/>
      <c r="C172" s="5"/>
      <c r="D172" s="5"/>
      <c r="E172" s="5"/>
      <c r="F172" s="5"/>
      <c r="G172" s="5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5"/>
      <c r="AT172" s="5"/>
    </row>
    <row r="173" spans="1:46" s="1" customFormat="1" x14ac:dyDescent="0.2">
      <c r="A173" s="5"/>
      <c r="B173" s="5"/>
      <c r="C173" s="5"/>
      <c r="D173" s="5"/>
      <c r="E173" s="5"/>
      <c r="F173" s="5"/>
      <c r="G173" s="5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5"/>
      <c r="AT173" s="5"/>
    </row>
    <row r="174" spans="1:46" s="1" customFormat="1" x14ac:dyDescent="0.2">
      <c r="A174" s="5"/>
      <c r="B174" s="5"/>
      <c r="C174" s="5"/>
      <c r="D174" s="5"/>
      <c r="E174" s="5"/>
      <c r="F174" s="5"/>
      <c r="G174" s="5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5"/>
      <c r="AT174" s="5"/>
    </row>
    <row r="175" spans="1:46" s="1" customFormat="1" x14ac:dyDescent="0.2">
      <c r="A175" s="5"/>
      <c r="B175" s="5"/>
      <c r="C175" s="5"/>
      <c r="D175" s="5"/>
      <c r="E175" s="5"/>
      <c r="F175" s="5"/>
      <c r="G175" s="5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5"/>
      <c r="AT175" s="5"/>
    </row>
    <row r="176" spans="1:46" s="1" customFormat="1" x14ac:dyDescent="0.2">
      <c r="A176" s="5"/>
      <c r="B176" s="5"/>
      <c r="C176" s="5"/>
      <c r="D176" s="5"/>
      <c r="E176" s="5"/>
      <c r="F176" s="5"/>
      <c r="G176" s="5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5"/>
      <c r="AT176" s="5"/>
    </row>
    <row r="177" spans="1:46" s="1" customFormat="1" x14ac:dyDescent="0.2">
      <c r="A177" s="5"/>
      <c r="B177" s="5"/>
      <c r="C177" s="5"/>
      <c r="D177" s="5"/>
      <c r="E177" s="5"/>
      <c r="F177" s="5"/>
      <c r="G177" s="5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5"/>
      <c r="AT177" s="5"/>
    </row>
    <row r="178" spans="1:46" s="1" customFormat="1" x14ac:dyDescent="0.2">
      <c r="A178" s="5"/>
      <c r="B178" s="5"/>
      <c r="C178" s="5"/>
      <c r="D178" s="5"/>
      <c r="E178" s="5"/>
      <c r="F178" s="5"/>
      <c r="G178" s="5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5"/>
      <c r="AT178" s="5"/>
    </row>
    <row r="179" spans="1:46" s="1" customFormat="1" x14ac:dyDescent="0.2">
      <c r="A179" s="5"/>
      <c r="B179" s="5"/>
      <c r="C179" s="5"/>
      <c r="D179" s="5"/>
      <c r="E179" s="5"/>
      <c r="F179" s="5"/>
      <c r="G179" s="5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5"/>
      <c r="AT179" s="5"/>
    </row>
    <row r="180" spans="1:46" s="1" customFormat="1" x14ac:dyDescent="0.2">
      <c r="A180" s="5"/>
      <c r="B180" s="5"/>
      <c r="C180" s="5"/>
      <c r="D180" s="5"/>
      <c r="E180" s="5"/>
      <c r="F180" s="5"/>
      <c r="G180" s="5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5"/>
      <c r="AT180" s="5"/>
    </row>
    <row r="181" spans="1:46" s="1" customFormat="1" x14ac:dyDescent="0.2">
      <c r="A181" s="5"/>
      <c r="B181" s="5"/>
      <c r="C181" s="5"/>
      <c r="D181" s="5"/>
      <c r="E181" s="5"/>
      <c r="F181" s="5"/>
      <c r="G181" s="5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5"/>
      <c r="AT181" s="5"/>
    </row>
    <row r="182" spans="1:46" s="1" customFormat="1" x14ac:dyDescent="0.2">
      <c r="A182" s="5"/>
      <c r="B182" s="5"/>
      <c r="C182" s="5"/>
      <c r="D182" s="5"/>
      <c r="E182" s="5"/>
      <c r="F182" s="5"/>
      <c r="G182" s="5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5"/>
      <c r="AT182" s="5"/>
    </row>
    <row r="183" spans="1:46" s="1" customFormat="1" x14ac:dyDescent="0.2">
      <c r="A183" s="5"/>
      <c r="B183" s="5"/>
      <c r="C183" s="5"/>
      <c r="D183" s="5"/>
      <c r="E183" s="5"/>
      <c r="F183" s="5"/>
      <c r="G183" s="5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5"/>
      <c r="AT183" s="5"/>
    </row>
    <row r="184" spans="1:46" s="1" customFormat="1" x14ac:dyDescent="0.2">
      <c r="A184" s="5"/>
      <c r="B184" s="5"/>
      <c r="C184" s="5"/>
      <c r="D184" s="5"/>
      <c r="E184" s="5"/>
      <c r="F184" s="5"/>
      <c r="G184" s="5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5"/>
      <c r="AT184" s="5"/>
    </row>
    <row r="185" spans="1:46" s="1" customFormat="1" x14ac:dyDescent="0.2">
      <c r="A185" s="5"/>
      <c r="B185" s="5"/>
      <c r="C185" s="5"/>
      <c r="D185" s="5"/>
      <c r="E185" s="5"/>
      <c r="F185" s="5"/>
      <c r="G185" s="5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5"/>
      <c r="AT185" s="5"/>
    </row>
    <row r="186" spans="1:46" s="1" customFormat="1" x14ac:dyDescent="0.2">
      <c r="A186" s="5"/>
      <c r="B186" s="5"/>
      <c r="C186" s="5"/>
      <c r="D186" s="5"/>
      <c r="E186" s="5"/>
      <c r="F186" s="5"/>
      <c r="G186" s="5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5"/>
      <c r="AT186" s="5"/>
    </row>
    <row r="187" spans="1:46" s="1" customFormat="1" x14ac:dyDescent="0.2">
      <c r="A187" s="5"/>
      <c r="B187" s="5"/>
      <c r="C187" s="5"/>
      <c r="D187" s="5"/>
      <c r="E187" s="5"/>
      <c r="F187" s="5"/>
      <c r="G187" s="5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5"/>
      <c r="AT187" s="5"/>
    </row>
    <row r="188" spans="1:46" s="1" customFormat="1" x14ac:dyDescent="0.2">
      <c r="A188" s="5"/>
      <c r="B188" s="5"/>
      <c r="C188" s="5"/>
      <c r="D188" s="5"/>
      <c r="E188" s="5"/>
      <c r="F188" s="5"/>
      <c r="G188" s="5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5"/>
      <c r="AT188" s="5"/>
    </row>
    <row r="189" spans="1:46" s="1" customFormat="1" x14ac:dyDescent="0.2">
      <c r="A189" s="5"/>
      <c r="B189" s="5"/>
      <c r="C189" s="5"/>
      <c r="D189" s="5"/>
      <c r="E189" s="5"/>
      <c r="F189" s="5"/>
      <c r="G189" s="5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5"/>
      <c r="AT189" s="5"/>
    </row>
    <row r="190" spans="1:46" s="1" customFormat="1" x14ac:dyDescent="0.2">
      <c r="A190" s="5"/>
      <c r="B190" s="5"/>
      <c r="C190" s="5"/>
      <c r="D190" s="5"/>
      <c r="E190" s="5"/>
      <c r="F190" s="5"/>
      <c r="G190" s="5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5"/>
      <c r="AT190" s="5"/>
    </row>
    <row r="191" spans="1:46" s="1" customFormat="1" x14ac:dyDescent="0.2">
      <c r="A191" s="5"/>
      <c r="B191" s="5"/>
      <c r="C191" s="5"/>
      <c r="D191" s="5"/>
      <c r="E191" s="5"/>
      <c r="F191" s="5"/>
      <c r="G191" s="5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5"/>
      <c r="AT191" s="5"/>
    </row>
    <row r="192" spans="1:46" s="1" customFormat="1" x14ac:dyDescent="0.2">
      <c r="A192" s="5"/>
      <c r="B192" s="5"/>
      <c r="C192" s="5"/>
      <c r="D192" s="5"/>
      <c r="E192" s="5"/>
      <c r="F192" s="5"/>
      <c r="G192" s="5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5"/>
      <c r="AT192" s="5"/>
    </row>
    <row r="193" spans="1:46" s="1" customFormat="1" x14ac:dyDescent="0.2">
      <c r="A193" s="5"/>
      <c r="B193" s="5"/>
      <c r="C193" s="5"/>
      <c r="D193" s="5"/>
      <c r="E193" s="5"/>
      <c r="F193" s="5"/>
      <c r="G193" s="5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5"/>
      <c r="AT193" s="5"/>
    </row>
    <row r="194" spans="1:46" s="1" customFormat="1" x14ac:dyDescent="0.2">
      <c r="A194" s="5"/>
      <c r="B194" s="5"/>
      <c r="C194" s="5"/>
      <c r="D194" s="5"/>
      <c r="E194" s="5"/>
      <c r="F194" s="5"/>
      <c r="G194" s="5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5"/>
      <c r="AT194" s="5"/>
    </row>
    <row r="195" spans="1:46" s="1" customFormat="1" x14ac:dyDescent="0.2">
      <c r="A195" s="5"/>
      <c r="B195" s="5"/>
      <c r="C195" s="5"/>
      <c r="D195" s="5"/>
      <c r="E195" s="5"/>
      <c r="F195" s="5"/>
      <c r="G195" s="5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5"/>
      <c r="AT195" s="5"/>
    </row>
    <row r="196" spans="1:46" s="1" customFormat="1" x14ac:dyDescent="0.2">
      <c r="A196" s="5"/>
      <c r="B196" s="5"/>
      <c r="C196" s="5"/>
      <c r="D196" s="5"/>
      <c r="E196" s="5"/>
      <c r="F196" s="5"/>
      <c r="G196" s="5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5"/>
      <c r="AT196" s="5"/>
    </row>
    <row r="197" spans="1:46" s="1" customFormat="1" x14ac:dyDescent="0.2">
      <c r="A197" s="5"/>
      <c r="B197" s="5"/>
      <c r="C197" s="5"/>
      <c r="D197" s="5"/>
      <c r="E197" s="5"/>
      <c r="F197" s="5"/>
      <c r="G197" s="5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5"/>
      <c r="AT197" s="5"/>
    </row>
    <row r="198" spans="1:46" s="1" customFormat="1" x14ac:dyDescent="0.2">
      <c r="A198" s="5"/>
      <c r="B198" s="5"/>
      <c r="C198" s="5"/>
      <c r="D198" s="5"/>
      <c r="E198" s="5"/>
      <c r="F198" s="5"/>
      <c r="G198" s="5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5"/>
      <c r="AT198" s="5"/>
    </row>
    <row r="199" spans="1:46" s="1" customFormat="1" x14ac:dyDescent="0.2">
      <c r="A199" s="5"/>
      <c r="B199" s="5"/>
      <c r="C199" s="5"/>
      <c r="D199" s="5"/>
      <c r="E199" s="5"/>
      <c r="F199" s="5"/>
      <c r="G199" s="5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5"/>
      <c r="AT199" s="5"/>
    </row>
    <row r="200" spans="1:46" s="1" customFormat="1" x14ac:dyDescent="0.2">
      <c r="A200" s="5"/>
      <c r="B200" s="5"/>
      <c r="C200" s="5"/>
      <c r="D200" s="5"/>
      <c r="E200" s="5"/>
      <c r="F200" s="5"/>
      <c r="G200" s="5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5"/>
      <c r="AT200" s="5"/>
    </row>
    <row r="201" spans="1:46" s="1" customFormat="1" x14ac:dyDescent="0.2">
      <c r="A201" s="5"/>
      <c r="B201" s="5"/>
      <c r="C201" s="5"/>
      <c r="D201" s="5"/>
      <c r="E201" s="5"/>
      <c r="F201" s="5"/>
      <c r="G201" s="5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5"/>
      <c r="AT201" s="5"/>
    </row>
    <row r="202" spans="1:46" s="1" customFormat="1" x14ac:dyDescent="0.2">
      <c r="A202" s="5"/>
      <c r="B202" s="5"/>
      <c r="C202" s="5"/>
      <c r="D202" s="5"/>
      <c r="E202" s="5"/>
      <c r="F202" s="5"/>
      <c r="G202" s="5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5"/>
      <c r="AT202" s="5"/>
    </row>
    <row r="203" spans="1:46" s="1" customFormat="1" x14ac:dyDescent="0.2">
      <c r="A203" s="5"/>
      <c r="B203" s="5"/>
      <c r="C203" s="5"/>
      <c r="D203" s="5"/>
      <c r="E203" s="5"/>
      <c r="F203" s="5"/>
      <c r="G203" s="5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5"/>
      <c r="AT203" s="5"/>
    </row>
    <row r="204" spans="1:46" s="1" customFormat="1" x14ac:dyDescent="0.2">
      <c r="A204" s="5"/>
      <c r="B204" s="5"/>
      <c r="C204" s="5"/>
      <c r="D204" s="5"/>
      <c r="E204" s="5"/>
      <c r="F204" s="5"/>
      <c r="G204" s="5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5"/>
      <c r="AT204" s="5"/>
    </row>
    <row r="205" spans="1:46" s="1" customFormat="1" x14ac:dyDescent="0.2">
      <c r="A205" s="5"/>
      <c r="B205" s="5"/>
      <c r="C205" s="5"/>
      <c r="D205" s="5"/>
      <c r="E205" s="5"/>
      <c r="F205" s="5"/>
      <c r="G205" s="5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5"/>
      <c r="AT205" s="5"/>
    </row>
    <row r="206" spans="1:46" s="1" customFormat="1" x14ac:dyDescent="0.2">
      <c r="A206" s="5"/>
      <c r="B206" s="5"/>
      <c r="C206" s="5"/>
      <c r="D206" s="5"/>
      <c r="E206" s="5"/>
      <c r="F206" s="5"/>
      <c r="G206" s="5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5"/>
      <c r="AT206" s="5"/>
    </row>
    <row r="207" spans="1:46" s="1" customFormat="1" x14ac:dyDescent="0.2">
      <c r="A207" s="5"/>
      <c r="B207" s="5"/>
      <c r="C207" s="5"/>
      <c r="D207" s="5"/>
      <c r="E207" s="5"/>
      <c r="F207" s="5"/>
      <c r="G207" s="5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5"/>
      <c r="AT207" s="5"/>
    </row>
    <row r="208" spans="1:46" s="1" customFormat="1" x14ac:dyDescent="0.2">
      <c r="A208" s="5"/>
      <c r="B208" s="5"/>
      <c r="C208" s="5"/>
      <c r="D208" s="5"/>
      <c r="E208" s="5"/>
      <c r="F208" s="5"/>
      <c r="G208" s="5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5"/>
      <c r="AT208" s="5"/>
    </row>
    <row r="209" spans="1:46" s="1" customFormat="1" x14ac:dyDescent="0.2">
      <c r="A209" s="5"/>
      <c r="B209" s="5"/>
      <c r="C209" s="5"/>
      <c r="D209" s="5"/>
      <c r="E209" s="5"/>
      <c r="F209" s="5"/>
      <c r="G209" s="5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5"/>
      <c r="AT209" s="5"/>
    </row>
    <row r="210" spans="1:46" s="1" customFormat="1" x14ac:dyDescent="0.2">
      <c r="A210" s="5"/>
      <c r="B210" s="5"/>
      <c r="C210" s="5"/>
      <c r="D210" s="5"/>
      <c r="E210" s="5"/>
      <c r="F210" s="5"/>
      <c r="G210" s="5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5"/>
      <c r="AT210" s="5"/>
    </row>
    <row r="211" spans="1:46" s="1" customFormat="1" x14ac:dyDescent="0.2">
      <c r="A211" s="5"/>
      <c r="B211" s="5"/>
      <c r="C211" s="5"/>
      <c r="D211" s="5"/>
      <c r="E211" s="5"/>
      <c r="F211" s="5"/>
      <c r="G211" s="5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5"/>
      <c r="AT211" s="5"/>
    </row>
    <row r="212" spans="1:46" s="1" customFormat="1" x14ac:dyDescent="0.2">
      <c r="A212" s="5"/>
      <c r="B212" s="5"/>
      <c r="C212" s="5"/>
      <c r="D212" s="5"/>
      <c r="E212" s="5"/>
      <c r="F212" s="5"/>
      <c r="G212" s="5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5"/>
      <c r="AT212" s="5"/>
    </row>
    <row r="213" spans="1:46" s="1" customFormat="1" x14ac:dyDescent="0.2">
      <c r="A213" s="5"/>
      <c r="B213" s="5"/>
      <c r="C213" s="5"/>
      <c r="D213" s="5"/>
      <c r="E213" s="5"/>
      <c r="F213" s="5"/>
      <c r="G213" s="5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5"/>
      <c r="AT213" s="5"/>
    </row>
    <row r="214" spans="1:46" s="1" customFormat="1" x14ac:dyDescent="0.2">
      <c r="A214" s="5"/>
      <c r="B214" s="5"/>
      <c r="C214" s="5"/>
      <c r="D214" s="5"/>
      <c r="E214" s="5"/>
      <c r="F214" s="5"/>
      <c r="G214" s="5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5"/>
      <c r="AT214" s="5"/>
    </row>
    <row r="215" spans="1:46" s="1" customFormat="1" x14ac:dyDescent="0.2">
      <c r="A215" s="5"/>
      <c r="B215" s="5"/>
      <c r="C215" s="5"/>
      <c r="D215" s="5"/>
      <c r="E215" s="5"/>
      <c r="F215" s="5"/>
      <c r="G215" s="5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5"/>
      <c r="AT215" s="5"/>
    </row>
    <row r="216" spans="1:46" s="1" customFormat="1" x14ac:dyDescent="0.2">
      <c r="A216" s="5"/>
      <c r="B216" s="5"/>
      <c r="C216" s="5"/>
      <c r="D216" s="5"/>
      <c r="E216" s="5"/>
      <c r="F216" s="5"/>
      <c r="G216" s="5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5"/>
      <c r="AT216" s="5"/>
    </row>
    <row r="217" spans="1:46" s="1" customFormat="1" x14ac:dyDescent="0.2">
      <c r="A217" s="5"/>
      <c r="B217" s="5"/>
      <c r="C217" s="5"/>
      <c r="D217" s="5"/>
      <c r="E217" s="5"/>
      <c r="F217" s="5"/>
      <c r="G217" s="5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5"/>
      <c r="AT217" s="5"/>
    </row>
    <row r="218" spans="1:46" s="1" customFormat="1" x14ac:dyDescent="0.2">
      <c r="A218" s="5"/>
      <c r="B218" s="5"/>
      <c r="C218" s="5"/>
      <c r="D218" s="5"/>
      <c r="E218" s="5"/>
      <c r="F218" s="5"/>
      <c r="G218" s="5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5"/>
      <c r="AT218" s="5"/>
    </row>
    <row r="219" spans="1:46" s="1" customFormat="1" x14ac:dyDescent="0.2">
      <c r="A219" s="5"/>
      <c r="B219" s="5"/>
      <c r="C219" s="5"/>
      <c r="D219" s="5"/>
      <c r="E219" s="5"/>
      <c r="F219" s="5"/>
      <c r="G219" s="5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5"/>
      <c r="AT219" s="5"/>
    </row>
    <row r="220" spans="1:46" s="1" customFormat="1" x14ac:dyDescent="0.2">
      <c r="A220" s="5"/>
      <c r="B220" s="5"/>
      <c r="C220" s="5"/>
      <c r="D220" s="5"/>
      <c r="E220" s="5"/>
      <c r="F220" s="5"/>
      <c r="G220" s="5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5"/>
      <c r="AT220" s="5"/>
    </row>
    <row r="221" spans="1:46" s="1" customFormat="1" x14ac:dyDescent="0.2">
      <c r="A221" s="5"/>
      <c r="B221" s="5"/>
      <c r="C221" s="5"/>
      <c r="D221" s="5"/>
      <c r="E221" s="5"/>
      <c r="F221" s="5"/>
      <c r="G221" s="5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5"/>
      <c r="AT221" s="5"/>
    </row>
    <row r="222" spans="1:46" s="1" customFormat="1" x14ac:dyDescent="0.2">
      <c r="A222" s="5"/>
      <c r="B222" s="5"/>
      <c r="C222" s="5"/>
      <c r="D222" s="5"/>
      <c r="E222" s="5"/>
      <c r="F222" s="5"/>
      <c r="G222" s="5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5"/>
      <c r="AT222" s="5"/>
    </row>
    <row r="223" spans="1:46" s="1" customFormat="1" x14ac:dyDescent="0.2">
      <c r="A223" s="5"/>
      <c r="B223" s="5"/>
      <c r="C223" s="5"/>
      <c r="D223" s="5"/>
      <c r="E223" s="5"/>
      <c r="F223" s="5"/>
      <c r="G223" s="5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5"/>
      <c r="AT223" s="5"/>
    </row>
    <row r="224" spans="1:46" s="1" customFormat="1" x14ac:dyDescent="0.2">
      <c r="A224" s="5"/>
      <c r="B224" s="5"/>
      <c r="C224" s="5"/>
      <c r="D224" s="5"/>
      <c r="E224" s="5"/>
      <c r="F224" s="5"/>
      <c r="G224" s="5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5"/>
      <c r="AT224" s="5"/>
    </row>
    <row r="225" spans="1:46" s="1" customFormat="1" x14ac:dyDescent="0.2">
      <c r="A225" s="5"/>
      <c r="B225" s="5"/>
      <c r="C225" s="5"/>
      <c r="D225" s="5"/>
      <c r="E225" s="5"/>
      <c r="F225" s="5"/>
      <c r="G225" s="5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5"/>
      <c r="AT225" s="5"/>
    </row>
    <row r="226" spans="1:46" s="1" customFormat="1" x14ac:dyDescent="0.2">
      <c r="A226" s="5"/>
      <c r="B226" s="5"/>
      <c r="C226" s="5"/>
      <c r="D226" s="5"/>
      <c r="E226" s="5"/>
      <c r="F226" s="5"/>
      <c r="G226" s="5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5"/>
      <c r="AT226" s="5"/>
    </row>
    <row r="227" spans="1:46" s="1" customFormat="1" x14ac:dyDescent="0.2">
      <c r="A227" s="5"/>
      <c r="B227" s="5"/>
      <c r="C227" s="5"/>
      <c r="D227" s="5"/>
      <c r="E227" s="5"/>
      <c r="F227" s="5"/>
      <c r="G227" s="5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5"/>
      <c r="AT227" s="5"/>
    </row>
    <row r="228" spans="1:46" s="1" customFormat="1" x14ac:dyDescent="0.2">
      <c r="A228" s="5"/>
      <c r="B228" s="5"/>
      <c r="C228" s="5"/>
      <c r="D228" s="5"/>
      <c r="E228" s="5"/>
      <c r="F228" s="5"/>
      <c r="G228" s="5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5"/>
      <c r="AT228" s="5"/>
    </row>
    <row r="229" spans="1:46" s="1" customFormat="1" x14ac:dyDescent="0.2">
      <c r="A229" s="5"/>
      <c r="B229" s="5"/>
      <c r="C229" s="5"/>
      <c r="D229" s="5"/>
      <c r="E229" s="5"/>
      <c r="F229" s="5"/>
      <c r="G229" s="5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5"/>
      <c r="AT229" s="5"/>
    </row>
    <row r="230" spans="1:46" s="1" customFormat="1" x14ac:dyDescent="0.2">
      <c r="A230" s="5"/>
      <c r="B230" s="5"/>
      <c r="C230" s="5"/>
      <c r="D230" s="5"/>
      <c r="E230" s="5"/>
      <c r="F230" s="5"/>
      <c r="G230" s="5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5"/>
      <c r="AT230" s="5"/>
    </row>
    <row r="231" spans="1:46" s="1" customFormat="1" x14ac:dyDescent="0.2">
      <c r="A231" s="5"/>
      <c r="B231" s="5"/>
      <c r="C231" s="5"/>
      <c r="D231" s="5"/>
      <c r="E231" s="5"/>
      <c r="F231" s="5"/>
      <c r="G231" s="5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5"/>
      <c r="AT231" s="5"/>
    </row>
    <row r="232" spans="1:46" s="1" customFormat="1" x14ac:dyDescent="0.2">
      <c r="A232" s="5"/>
      <c r="B232" s="5"/>
      <c r="C232" s="5"/>
      <c r="D232" s="5"/>
      <c r="E232" s="5"/>
      <c r="F232" s="5"/>
      <c r="G232" s="5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5"/>
      <c r="AT232" s="5"/>
    </row>
    <row r="233" spans="1:46" s="1" customFormat="1" x14ac:dyDescent="0.2">
      <c r="A233" s="5"/>
      <c r="B233" s="5"/>
      <c r="C233" s="5"/>
      <c r="D233" s="5"/>
      <c r="E233" s="5"/>
      <c r="F233" s="5"/>
      <c r="G233" s="5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5"/>
      <c r="AT233" s="5"/>
    </row>
    <row r="234" spans="1:46" s="1" customFormat="1" x14ac:dyDescent="0.2">
      <c r="A234" s="5"/>
      <c r="B234" s="5"/>
      <c r="C234" s="5"/>
      <c r="D234" s="5"/>
      <c r="E234" s="5"/>
      <c r="F234" s="5"/>
      <c r="G234" s="5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5"/>
      <c r="AT234" s="5"/>
    </row>
    <row r="235" spans="1:46" s="1" customFormat="1" x14ac:dyDescent="0.2">
      <c r="A235" s="5"/>
      <c r="B235" s="5"/>
      <c r="C235" s="5"/>
      <c r="D235" s="5"/>
      <c r="E235" s="5"/>
      <c r="F235" s="5"/>
      <c r="G235" s="5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5"/>
      <c r="AT235" s="5"/>
    </row>
    <row r="236" spans="1:46" s="1" customFormat="1" x14ac:dyDescent="0.2">
      <c r="A236" s="5"/>
      <c r="B236" s="5"/>
      <c r="C236" s="5"/>
      <c r="D236" s="5"/>
      <c r="E236" s="5"/>
      <c r="F236" s="5"/>
      <c r="G236" s="5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5"/>
      <c r="AT236" s="5"/>
    </row>
    <row r="237" spans="1:46" s="1" customFormat="1" x14ac:dyDescent="0.2">
      <c r="A237" s="5"/>
      <c r="B237" s="5"/>
      <c r="C237" s="5"/>
      <c r="D237" s="5"/>
      <c r="E237" s="5"/>
      <c r="F237" s="5"/>
      <c r="G237" s="5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5"/>
      <c r="AT237" s="5"/>
    </row>
    <row r="238" spans="1:46" s="1" customFormat="1" x14ac:dyDescent="0.2">
      <c r="A238" s="5"/>
      <c r="B238" s="5"/>
      <c r="C238" s="5"/>
      <c r="D238" s="5"/>
      <c r="E238" s="5"/>
      <c r="F238" s="5"/>
      <c r="G238" s="5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5"/>
      <c r="AT238" s="5"/>
    </row>
    <row r="239" spans="1:46" s="1" customFormat="1" x14ac:dyDescent="0.2">
      <c r="A239" s="5"/>
      <c r="B239" s="5"/>
      <c r="C239" s="5"/>
      <c r="D239" s="5"/>
      <c r="E239" s="5"/>
      <c r="F239" s="5"/>
      <c r="G239" s="5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5"/>
      <c r="AT239" s="5"/>
    </row>
    <row r="240" spans="1:46" s="1" customFormat="1" x14ac:dyDescent="0.2">
      <c r="A240" s="5"/>
      <c r="B240" s="5"/>
      <c r="C240" s="5"/>
      <c r="D240" s="5"/>
      <c r="E240" s="5"/>
      <c r="F240" s="5"/>
      <c r="G240" s="5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5"/>
      <c r="AT240" s="5"/>
    </row>
    <row r="241" spans="2:7" x14ac:dyDescent="0.2">
      <c r="B241" s="5"/>
      <c r="C241" s="5"/>
      <c r="D241" s="5"/>
      <c r="E241" s="5"/>
      <c r="F241" s="5"/>
      <c r="G241" s="5"/>
    </row>
    <row r="242" spans="2:7" x14ac:dyDescent="0.2">
      <c r="B242" s="5"/>
      <c r="C242" s="5"/>
      <c r="D242" s="5"/>
      <c r="E242" s="5"/>
      <c r="F242" s="5"/>
      <c r="G242" s="5"/>
    </row>
    <row r="243" spans="2:7" x14ac:dyDescent="0.2">
      <c r="B243" s="5"/>
      <c r="C243" s="5"/>
      <c r="D243" s="5"/>
      <c r="E243" s="5"/>
      <c r="F243" s="5"/>
      <c r="G243" s="5"/>
    </row>
    <row r="244" spans="2:7" x14ac:dyDescent="0.2">
      <c r="B244" s="5"/>
      <c r="C244" s="5"/>
      <c r="D244" s="5"/>
      <c r="E244" s="5"/>
      <c r="F244" s="5"/>
      <c r="G244" s="5"/>
    </row>
    <row r="245" spans="2:7" x14ac:dyDescent="0.2">
      <c r="B245" s="5"/>
      <c r="C245" s="5"/>
      <c r="D245" s="5"/>
      <c r="E245" s="5"/>
      <c r="F245" s="5"/>
      <c r="G245" s="5"/>
    </row>
    <row r="246" spans="2:7" x14ac:dyDescent="0.2">
      <c r="B246" s="5"/>
      <c r="C246" s="5"/>
      <c r="D246" s="5"/>
      <c r="E246" s="5"/>
      <c r="F246" s="5"/>
      <c r="G246" s="5"/>
    </row>
  </sheetData>
  <sheetProtection algorithmName="SHA-512" hashValue="JBdCu+I4I2n8M2S8hbhPVqGt/AFBGDo5PLz1z+g9KPRT98m5mtL3bXyJeOyhlrZ5hzggGg257aHfz8g/HOLsag==" saltValue="4pKNvsyPEunlMkunJfadNw==" spinCount="100000" sheet="1" objects="1" scenarios="1" selectLockedCells="1"/>
  <mergeCells count="179">
    <mergeCell ref="C6:D7"/>
    <mergeCell ref="B5:D5"/>
    <mergeCell ref="B6:B7"/>
    <mergeCell ref="B9:B11"/>
    <mergeCell ref="B3:B4"/>
    <mergeCell ref="I3:J4"/>
    <mergeCell ref="K3:K4"/>
    <mergeCell ref="P3:P4"/>
    <mergeCell ref="R3:R4"/>
    <mergeCell ref="G6:G7"/>
    <mergeCell ref="E5:G5"/>
    <mergeCell ref="F8:G8"/>
    <mergeCell ref="G3:G4"/>
    <mergeCell ref="E6:F7"/>
    <mergeCell ref="C10:C11"/>
    <mergeCell ref="D10:D11"/>
    <mergeCell ref="E10:E11"/>
    <mergeCell ref="I14:K14"/>
    <mergeCell ref="I15:L15"/>
    <mergeCell ref="L3:O4"/>
    <mergeCell ref="Q3:Q4"/>
    <mergeCell ref="G19:G20"/>
    <mergeCell ref="L2:W2"/>
    <mergeCell ref="W53:X53"/>
    <mergeCell ref="Q46:Q47"/>
    <mergeCell ref="R46:R47"/>
    <mergeCell ref="S46:S47"/>
    <mergeCell ref="O40:O41"/>
    <mergeCell ref="P40:P41"/>
    <mergeCell ref="Q40:Q41"/>
    <mergeCell ref="R40:R41"/>
    <mergeCell ref="S40:S41"/>
    <mergeCell ref="O42:O43"/>
    <mergeCell ref="P42:P43"/>
    <mergeCell ref="Q42:Q43"/>
    <mergeCell ref="R42:R43"/>
    <mergeCell ref="S42:S43"/>
    <mergeCell ref="S44:S45"/>
    <mergeCell ref="O52:O53"/>
    <mergeCell ref="X2:Z2"/>
    <mergeCell ref="Y53:Z53"/>
    <mergeCell ref="R38:R39"/>
    <mergeCell ref="S38:S39"/>
    <mergeCell ref="T38:T39"/>
    <mergeCell ref="T44:T45"/>
    <mergeCell ref="S3:S4"/>
    <mergeCell ref="T3:T4"/>
    <mergeCell ref="U3:U4"/>
    <mergeCell ref="V3:V4"/>
    <mergeCell ref="W3:W4"/>
    <mergeCell ref="X3:X4"/>
    <mergeCell ref="Y3:Y4"/>
    <mergeCell ref="Z3:Z4"/>
    <mergeCell ref="T32:T33"/>
    <mergeCell ref="T34:T35"/>
    <mergeCell ref="T36:T37"/>
    <mergeCell ref="U29:Z29"/>
    <mergeCell ref="T30:T31"/>
    <mergeCell ref="T46:T47"/>
    <mergeCell ref="T40:T41"/>
    <mergeCell ref="T42:T43"/>
    <mergeCell ref="B48:B50"/>
    <mergeCell ref="F48:G50"/>
    <mergeCell ref="D13:H13"/>
    <mergeCell ref="F21:G21"/>
    <mergeCell ref="R44:R45"/>
    <mergeCell ref="O46:O47"/>
    <mergeCell ref="S34:S35"/>
    <mergeCell ref="Q34:Q35"/>
    <mergeCell ref="R34:R35"/>
    <mergeCell ref="Q32:Q33"/>
    <mergeCell ref="R32:R33"/>
    <mergeCell ref="S32:S33"/>
    <mergeCell ref="O34:O35"/>
    <mergeCell ref="S30:S31"/>
    <mergeCell ref="P34:P35"/>
    <mergeCell ref="B44:D44"/>
    <mergeCell ref="E44:G44"/>
    <mergeCell ref="O30:O31"/>
    <mergeCell ref="P30:P31"/>
    <mergeCell ref="Q30:Q31"/>
    <mergeCell ref="R30:R31"/>
    <mergeCell ref="G16:G17"/>
    <mergeCell ref="G29:G30"/>
    <mergeCell ref="B16:B17"/>
    <mergeCell ref="B18:D18"/>
    <mergeCell ref="E18:G18"/>
    <mergeCell ref="B19:B20"/>
    <mergeCell ref="C19:D20"/>
    <mergeCell ref="E19:F20"/>
    <mergeCell ref="F22:G24"/>
    <mergeCell ref="F12:G12"/>
    <mergeCell ref="F9:G11"/>
    <mergeCell ref="U53:V53"/>
    <mergeCell ref="B42:B43"/>
    <mergeCell ref="O32:O33"/>
    <mergeCell ref="P32:P33"/>
    <mergeCell ref="O36:O37"/>
    <mergeCell ref="P36:P37"/>
    <mergeCell ref="Q36:Q37"/>
    <mergeCell ref="R36:R37"/>
    <mergeCell ref="S36:S37"/>
    <mergeCell ref="O38:O39"/>
    <mergeCell ref="P38:P39"/>
    <mergeCell ref="I40:K40"/>
    <mergeCell ref="B35:B37"/>
    <mergeCell ref="F35:G37"/>
    <mergeCell ref="B32:B33"/>
    <mergeCell ref="C32:D33"/>
    <mergeCell ref="J29:N29"/>
    <mergeCell ref="B45:B46"/>
    <mergeCell ref="C45:D46"/>
    <mergeCell ref="E45:F46"/>
    <mergeCell ref="G45:G46"/>
    <mergeCell ref="F25:G25"/>
    <mergeCell ref="G42:G43"/>
    <mergeCell ref="F47:G47"/>
    <mergeCell ref="C23:C24"/>
    <mergeCell ref="D23:D24"/>
    <mergeCell ref="E23:E24"/>
    <mergeCell ref="C36:C37"/>
    <mergeCell ref="D36:D37"/>
    <mergeCell ref="B31:D31"/>
    <mergeCell ref="E31:G31"/>
    <mergeCell ref="B22:B24"/>
    <mergeCell ref="E32:F33"/>
    <mergeCell ref="G32:G33"/>
    <mergeCell ref="F34:G34"/>
    <mergeCell ref="E36:E37"/>
    <mergeCell ref="B29:B30"/>
    <mergeCell ref="D26:H26"/>
    <mergeCell ref="C49:C50"/>
    <mergeCell ref="D49:D50"/>
    <mergeCell ref="E49:E50"/>
    <mergeCell ref="D53:H53"/>
    <mergeCell ref="B53:C53"/>
    <mergeCell ref="J53:L53"/>
    <mergeCell ref="M53:N53"/>
    <mergeCell ref="B2:G2"/>
    <mergeCell ref="B27:G28"/>
    <mergeCell ref="I27:Z28"/>
    <mergeCell ref="B40:G41"/>
    <mergeCell ref="B14:G15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F38:G38"/>
    <mergeCell ref="D39:H39"/>
    <mergeCell ref="F51:G51"/>
    <mergeCell ref="D52:H52"/>
    <mergeCell ref="Q38:Q39"/>
    <mergeCell ref="P46:P47"/>
    <mergeCell ref="P52:P53"/>
    <mergeCell ref="Q52:Q53"/>
    <mergeCell ref="R52:R53"/>
    <mergeCell ref="S52:S53"/>
    <mergeCell ref="T52:T53"/>
    <mergeCell ref="O29:T29"/>
    <mergeCell ref="O48:O49"/>
    <mergeCell ref="P48:P49"/>
    <mergeCell ref="Q48:Q49"/>
    <mergeCell ref="R48:R49"/>
    <mergeCell ref="S48:S49"/>
    <mergeCell ref="T48:T49"/>
    <mergeCell ref="O50:O51"/>
    <mergeCell ref="P50:P51"/>
    <mergeCell ref="Q50:Q51"/>
    <mergeCell ref="R50:R51"/>
    <mergeCell ref="S50:S51"/>
    <mergeCell ref="T50:T51"/>
    <mergeCell ref="O44:O45"/>
    <mergeCell ref="P44:P45"/>
    <mergeCell ref="Q44:Q45"/>
  </mergeCells>
  <conditionalFormatting sqref="N5:N13">
    <cfRule type="dataBar" priority="17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{E667EDB4-42B2-4ACB-8F99-9058C2EACB77}</x14:id>
        </ext>
      </extLst>
    </cfRule>
  </conditionalFormatting>
  <conditionalFormatting sqref="O5:O13">
    <cfRule type="colorScale" priority="169">
      <colorScale>
        <cfvo type="min"/>
        <cfvo type="num" val="0"/>
        <cfvo type="max"/>
        <color rgb="FFFF0000"/>
        <color theme="0"/>
        <color rgb="FF00B050"/>
      </colorScale>
    </cfRule>
  </conditionalFormatting>
  <conditionalFormatting sqref="N31:N39">
    <cfRule type="dataBar" priority="16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{38C1B93B-7C56-49F0-9D04-13357A0E547F}</x14:id>
        </ext>
      </extLst>
    </cfRule>
  </conditionalFormatting>
  <conditionalFormatting sqref="R5:Z13">
    <cfRule type="top10" dxfId="82" priority="148" bottom="1" rank="5"/>
    <cfRule type="top10" dxfId="81" priority="160" rank="5"/>
  </conditionalFormatting>
  <conditionalFormatting sqref="AA34:AA41 U32:Z39">
    <cfRule type="top10" dxfId="80" priority="122" bottom="1" rank="5"/>
    <cfRule type="top10" dxfId="79" priority="123" rank="5"/>
  </conditionalFormatting>
  <conditionalFormatting sqref="F12:G12">
    <cfRule type="expression" dxfId="78" priority="121">
      <formula>$AH$10&lt;0</formula>
    </cfRule>
  </conditionalFormatting>
  <conditionalFormatting sqref="E8">
    <cfRule type="expression" dxfId="77" priority="120">
      <formula>$AM$10-$AL$10&lt;=$E$12</formula>
    </cfRule>
  </conditionalFormatting>
  <conditionalFormatting sqref="E10:E11">
    <cfRule type="expression" dxfId="76" priority="119">
      <formula>$AM$10-$AL$10&lt;=$E$12</formula>
    </cfRule>
  </conditionalFormatting>
  <conditionalFormatting sqref="D8">
    <cfRule type="expression" dxfId="75" priority="118">
      <formula>$AK$10-$AM$10&lt;=$E$12</formula>
    </cfRule>
  </conditionalFormatting>
  <conditionalFormatting sqref="D10:D11">
    <cfRule type="expression" dxfId="74" priority="117">
      <formula>$AK$10-$AM$10&lt;=$E$12</formula>
    </cfRule>
  </conditionalFormatting>
  <conditionalFormatting sqref="C8">
    <cfRule type="expression" dxfId="73" priority="116">
      <formula>$AM$10=$AN$10</formula>
    </cfRule>
  </conditionalFormatting>
  <conditionalFormatting sqref="C9:C10">
    <cfRule type="expression" dxfId="72" priority="115">
      <formula>$AM$10=$AN$10</formula>
    </cfRule>
  </conditionalFormatting>
  <conditionalFormatting sqref="C13">
    <cfRule type="expression" dxfId="71" priority="114">
      <formula>$C$13=$AM$10</formula>
    </cfRule>
  </conditionalFormatting>
  <conditionalFormatting sqref="F9:G11">
    <cfRule type="expression" dxfId="70" priority="113">
      <formula>$C$13=$AM$10</formula>
    </cfRule>
  </conditionalFormatting>
  <conditionalFormatting sqref="D13:H13">
    <cfRule type="expression" dxfId="69" priority="109">
      <formula>$AK$17=1</formula>
    </cfRule>
    <cfRule type="expression" dxfId="68" priority="111">
      <formula>$AK$16=1</formula>
    </cfRule>
    <cfRule type="expression" dxfId="67" priority="112">
      <formula>$AK$15=1</formula>
    </cfRule>
  </conditionalFormatting>
  <conditionalFormatting sqref="F25:G25">
    <cfRule type="expression" dxfId="66" priority="108">
      <formula>$AH$23&lt;0</formula>
    </cfRule>
  </conditionalFormatting>
  <conditionalFormatting sqref="F38:G38">
    <cfRule type="expression" dxfId="65" priority="107">
      <formula>$AI$36&lt;0</formula>
    </cfRule>
  </conditionalFormatting>
  <conditionalFormatting sqref="F51:G51">
    <cfRule type="expression" dxfId="64" priority="106">
      <formula>$AH$49&lt;0</formula>
    </cfRule>
  </conditionalFormatting>
  <conditionalFormatting sqref="E21">
    <cfRule type="expression" dxfId="63" priority="105">
      <formula>$AM$23-$AL$23&lt;=$E$25</formula>
    </cfRule>
  </conditionalFormatting>
  <conditionalFormatting sqref="D21">
    <cfRule type="expression" dxfId="62" priority="102">
      <formula>$AK$23-$AM$23&lt;=$E$25</formula>
    </cfRule>
  </conditionalFormatting>
  <conditionalFormatting sqref="D23:D24">
    <cfRule type="expression" dxfId="61" priority="101">
      <formula>$AK$23-$AM$23&lt;=$E$25</formula>
    </cfRule>
  </conditionalFormatting>
  <conditionalFormatting sqref="C21">
    <cfRule type="expression" dxfId="60" priority="100">
      <formula>$AM$23=$AN$23</formula>
    </cfRule>
  </conditionalFormatting>
  <conditionalFormatting sqref="C23">
    <cfRule type="expression" dxfId="59" priority="99">
      <formula>$AM$23=$AN$23</formula>
    </cfRule>
  </conditionalFormatting>
  <conditionalFormatting sqref="F22:G24">
    <cfRule type="expression" dxfId="58" priority="98">
      <formula>$C$26=$AM$23</formula>
    </cfRule>
  </conditionalFormatting>
  <conditionalFormatting sqref="D26:H26">
    <cfRule type="expression" dxfId="57" priority="95">
      <formula>$AK$30=1</formula>
    </cfRule>
    <cfRule type="expression" dxfId="56" priority="96">
      <formula>$AK$29=1</formula>
    </cfRule>
    <cfRule type="expression" dxfId="55" priority="97">
      <formula>$AK$28=1</formula>
    </cfRule>
  </conditionalFormatting>
  <conditionalFormatting sqref="C26">
    <cfRule type="expression" dxfId="54" priority="94">
      <formula>$C$26=$AM$23</formula>
    </cfRule>
  </conditionalFormatting>
  <conditionalFormatting sqref="C34">
    <cfRule type="expression" dxfId="53" priority="91">
      <formula>$AN$36=$AO$36</formula>
    </cfRule>
  </conditionalFormatting>
  <conditionalFormatting sqref="C36">
    <cfRule type="expression" dxfId="52" priority="90">
      <formula>$AN$36=$AO$36</formula>
    </cfRule>
  </conditionalFormatting>
  <conditionalFormatting sqref="D39:H39">
    <cfRule type="expression" dxfId="51" priority="85">
      <formula>$AL$43=1</formula>
    </cfRule>
    <cfRule type="expression" dxfId="50" priority="86">
      <formula>$AL$42=1</formula>
    </cfRule>
    <cfRule type="expression" dxfId="49" priority="87">
      <formula>$AL$41=1</formula>
    </cfRule>
  </conditionalFormatting>
  <conditionalFormatting sqref="E47">
    <cfRule type="expression" dxfId="48" priority="82">
      <formula>$AM$49-$AL$49&lt;=$E$51</formula>
    </cfRule>
  </conditionalFormatting>
  <conditionalFormatting sqref="E49:E50">
    <cfRule type="expression" dxfId="47" priority="81">
      <formula>$AM$49-$AL$49&lt;=$E$51</formula>
    </cfRule>
  </conditionalFormatting>
  <conditionalFormatting sqref="D47">
    <cfRule type="expression" dxfId="46" priority="80">
      <formula>$AK$49-$AM$49&lt;=$E$51</formula>
    </cfRule>
  </conditionalFormatting>
  <conditionalFormatting sqref="D49:D50">
    <cfRule type="expression" dxfId="45" priority="79">
      <formula>$AK$49-$AM$49&lt;=$E$51</formula>
    </cfRule>
  </conditionalFormatting>
  <conditionalFormatting sqref="C47">
    <cfRule type="expression" dxfId="44" priority="78">
      <formula>$AM$49=$AN$49</formula>
    </cfRule>
  </conditionalFormatting>
  <conditionalFormatting sqref="C49">
    <cfRule type="expression" dxfId="43" priority="77">
      <formula>$AM$49=$AN$49</formula>
    </cfRule>
  </conditionalFormatting>
  <conditionalFormatting sqref="F48:G50 C52">
    <cfRule type="expression" dxfId="42" priority="76">
      <formula>$C$52=$AM$49</formula>
    </cfRule>
  </conditionalFormatting>
  <conditionalFormatting sqref="D52:H52">
    <cfRule type="expression" dxfId="41" priority="72">
      <formula>$AK$56=1</formula>
    </cfRule>
    <cfRule type="expression" dxfId="40" priority="73">
      <formula>$AK$55=1</formula>
    </cfRule>
    <cfRule type="expression" dxfId="39" priority="74">
      <formula>$AK$54=1</formula>
    </cfRule>
  </conditionalFormatting>
  <conditionalFormatting sqref="Z31">
    <cfRule type="dataBar" priority="7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{C199352F-16F5-4B1D-B2E2-B54352FA272B}</x14:id>
        </ext>
      </extLst>
    </cfRule>
  </conditionalFormatting>
  <conditionalFormatting sqref="E34">
    <cfRule type="expression" dxfId="38" priority="173">
      <formula>$AN$36-$AM$36&lt;=$E$38</formula>
    </cfRule>
  </conditionalFormatting>
  <conditionalFormatting sqref="D34">
    <cfRule type="expression" dxfId="37" priority="174">
      <formula>$AL$36-$AN$36&lt;=$E$38</formula>
    </cfRule>
  </conditionalFormatting>
  <conditionalFormatting sqref="D36:D37">
    <cfRule type="expression" dxfId="36" priority="175">
      <formula>$AL$36-$AN$36&lt;=$E$38</formula>
    </cfRule>
  </conditionalFormatting>
  <conditionalFormatting sqref="E36:E37">
    <cfRule type="expression" dxfId="35" priority="176">
      <formula>$AN$36-$AM$36&lt;=$E$38</formula>
    </cfRule>
  </conditionalFormatting>
  <conditionalFormatting sqref="F35:G37 C39">
    <cfRule type="expression" dxfId="34" priority="177">
      <formula>$C$39=$AN$36</formula>
    </cfRule>
  </conditionalFormatting>
  <conditionalFormatting sqref="AC34:AC41">
    <cfRule type="top10" dxfId="33" priority="68" bottom="1" rank="5"/>
    <cfRule type="top10" dxfId="32" priority="69" rank="5"/>
  </conditionalFormatting>
  <conditionalFormatting sqref="AE34:AE41">
    <cfRule type="top10" dxfId="31" priority="66" bottom="1" rank="5"/>
    <cfRule type="top10" dxfId="30" priority="67" rank="5"/>
  </conditionalFormatting>
  <conditionalFormatting sqref="AB50">
    <cfRule type="top10" dxfId="29" priority="64" bottom="1" rank="5"/>
    <cfRule type="top10" dxfId="28" priority="65" rank="5"/>
  </conditionalFormatting>
  <conditionalFormatting sqref="P30">
    <cfRule type="expression" dxfId="27" priority="57">
      <formula>P30&gt;Q30</formula>
    </cfRule>
  </conditionalFormatting>
  <conditionalFormatting sqref="S30">
    <cfRule type="expression" dxfId="26" priority="41">
      <formula>S30&gt;T30</formula>
    </cfRule>
  </conditionalFormatting>
  <conditionalFormatting sqref="P32">
    <cfRule type="expression" dxfId="25" priority="32">
      <formula>P32&gt;Q32</formula>
    </cfRule>
  </conditionalFormatting>
  <conditionalFormatting sqref="P34">
    <cfRule type="expression" dxfId="24" priority="31">
      <formula>P34&gt;Q34</formula>
    </cfRule>
  </conditionalFormatting>
  <conditionalFormatting sqref="P36">
    <cfRule type="expression" dxfId="23" priority="30">
      <formula>P36&gt;Q36</formula>
    </cfRule>
  </conditionalFormatting>
  <conditionalFormatting sqref="P38">
    <cfRule type="expression" dxfId="22" priority="29">
      <formula>P38&gt;Q38</formula>
    </cfRule>
  </conditionalFormatting>
  <conditionalFormatting sqref="P40">
    <cfRule type="expression" dxfId="21" priority="28">
      <formula>P40&gt;Q40</formula>
    </cfRule>
  </conditionalFormatting>
  <conditionalFormatting sqref="P42">
    <cfRule type="expression" dxfId="20" priority="27">
      <formula>P42&gt;Q42</formula>
    </cfRule>
  </conditionalFormatting>
  <conditionalFormatting sqref="P44">
    <cfRule type="expression" dxfId="19" priority="26">
      <formula>P44&gt;Q44</formula>
    </cfRule>
  </conditionalFormatting>
  <conditionalFormatting sqref="P46">
    <cfRule type="expression" dxfId="18" priority="25">
      <formula>P46&gt;Q46</formula>
    </cfRule>
  </conditionalFormatting>
  <conditionalFormatting sqref="P48">
    <cfRule type="expression" dxfId="17" priority="24">
      <formula>P48&gt;Q48</formula>
    </cfRule>
  </conditionalFormatting>
  <conditionalFormatting sqref="P50">
    <cfRule type="expression" dxfId="16" priority="22">
      <formula>P50&gt;Q50</formula>
    </cfRule>
  </conditionalFormatting>
  <conditionalFormatting sqref="P52">
    <cfRule type="expression" dxfId="15" priority="21">
      <formula>P52&gt;Q52</formula>
    </cfRule>
  </conditionalFormatting>
  <conditionalFormatting sqref="S32">
    <cfRule type="expression" dxfId="14" priority="20">
      <formula>S32&gt;T32</formula>
    </cfRule>
  </conditionalFormatting>
  <conditionalFormatting sqref="S34">
    <cfRule type="expression" dxfId="13" priority="19">
      <formula>S34&gt;T34</formula>
    </cfRule>
  </conditionalFormatting>
  <conditionalFormatting sqref="S36">
    <cfRule type="expression" dxfId="12" priority="18">
      <formula>S36&gt;T36</formula>
    </cfRule>
  </conditionalFormatting>
  <conditionalFormatting sqref="S38">
    <cfRule type="expression" dxfId="11" priority="17">
      <formula>S38&gt;T38</formula>
    </cfRule>
  </conditionalFormatting>
  <conditionalFormatting sqref="S40">
    <cfRule type="expression" dxfId="10" priority="16">
      <formula>S40&gt;T40</formula>
    </cfRule>
  </conditionalFormatting>
  <conditionalFormatting sqref="S42">
    <cfRule type="expression" dxfId="9" priority="15">
      <formula>S42&gt;T42</formula>
    </cfRule>
  </conditionalFormatting>
  <conditionalFormatting sqref="S44">
    <cfRule type="expression" dxfId="8" priority="14">
      <formula>S44&gt;T44</formula>
    </cfRule>
  </conditionalFormatting>
  <conditionalFormatting sqref="S46">
    <cfRule type="expression" dxfId="7" priority="13">
      <formula>S46&gt;T46</formula>
    </cfRule>
  </conditionalFormatting>
  <conditionalFormatting sqref="S48">
    <cfRule type="expression" dxfId="6" priority="12">
      <formula>S48&gt;T48</formula>
    </cfRule>
  </conditionalFormatting>
  <conditionalFormatting sqref="S50">
    <cfRule type="expression" dxfId="5" priority="11">
      <formula>S50&gt;T50</formula>
    </cfRule>
  </conditionalFormatting>
  <conditionalFormatting sqref="S52">
    <cfRule type="expression" dxfId="4" priority="10">
      <formula>S52&gt;T52</formula>
    </cfRule>
  </conditionalFormatting>
  <conditionalFormatting sqref="C22">
    <cfRule type="expression" dxfId="3" priority="8">
      <formula>$AM$10=$AN$10</formula>
    </cfRule>
  </conditionalFormatting>
  <conditionalFormatting sqref="C35">
    <cfRule type="expression" dxfId="2" priority="5">
      <formula>$AM$10=$AN$10</formula>
    </cfRule>
  </conditionalFormatting>
  <conditionalFormatting sqref="C48">
    <cfRule type="expression" dxfId="1" priority="2">
      <formula>$AM$10=$AN$10</formula>
    </cfRule>
  </conditionalFormatting>
  <conditionalFormatting sqref="E23:E24">
    <cfRule type="expression" dxfId="0" priority="1">
      <formula>$AM$23-$AL$23&lt;=$E$25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67EDB4-42B2-4ACB-8F99-9058C2EACB7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N5:N13</xm:sqref>
        </x14:conditionalFormatting>
        <x14:conditionalFormatting xmlns:xm="http://schemas.microsoft.com/office/excel/2006/main">
          <x14:cfRule type="dataBar" id="{38C1B93B-7C56-49F0-9D04-13357A0E547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N31:N39</xm:sqref>
        </x14:conditionalFormatting>
        <x14:conditionalFormatting xmlns:xm="http://schemas.microsoft.com/office/excel/2006/main">
          <x14:cfRule type="dataBar" id="{C199352F-16F5-4B1D-B2E2-B54352FA272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Z31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N182"/>
  <sheetViews>
    <sheetView workbookViewId="0">
      <selection activeCell="A3" sqref="A3"/>
    </sheetView>
  </sheetViews>
  <sheetFormatPr defaultRowHeight="14.25" x14ac:dyDescent="0.2"/>
  <cols>
    <col min="1" max="3" width="9" style="6"/>
    <col min="4" max="4" width="11.375" style="6" customWidth="1"/>
    <col min="5" max="5" width="8.75" style="6" customWidth="1"/>
    <col min="6" max="6" width="11.125" style="6" customWidth="1"/>
    <col min="7" max="8" width="9" style="6"/>
    <col min="9" max="9" width="10" style="6" customWidth="1"/>
    <col min="10" max="10" width="14.25" style="6" customWidth="1"/>
    <col min="11" max="14" width="9" style="6"/>
    <col min="15" max="15" width="10" style="6" customWidth="1"/>
    <col min="16" max="16384" width="9" style="6"/>
  </cols>
  <sheetData>
    <row r="1" spans="1:40" x14ac:dyDescent="0.2">
      <c r="A1" s="6">
        <f ca="1">DAY(TODAY())</f>
        <v>16</v>
      </c>
      <c r="B1" s="6">
        <f ca="1">MONTH(TODAY())</f>
        <v>10</v>
      </c>
      <c r="H1" s="40">
        <v>5</v>
      </c>
      <c r="I1" s="6" t="str">
        <f>K1&amp;":"&amp;AN1</f>
        <v>7:00</v>
      </c>
      <c r="J1" s="6">
        <f ca="1" xml:space="preserve"> RTD("cqg.rtd",,"StudyData","Close("&amp;$G$2&amp;") when (LocalMonth("&amp;$G$2&amp;")="&amp;$B$1&amp;" And LocalDay("&amp;$G$2&amp;")="&amp;$A$1&amp;" And LocalHour("&amp;$G$2&amp;")="&amp;K1&amp;" And LocalMinute("&amp;$G$2&amp;")="&amp;L1&amp;")", "Bar", "", "Close","A5C", "0", "all", "", "","True",,"EndOfBar")</f>
        <v>2554</v>
      </c>
      <c r="K1" s="6">
        <v>7</v>
      </c>
      <c r="L1" s="6">
        <v>0</v>
      </c>
      <c r="M1" s="6">
        <f ca="1">(J1-$H$2)/$H$2</f>
        <v>4.8966800509254722E-4</v>
      </c>
      <c r="N1" s="41">
        <f ca="1">IF(ISERROR(M1),NA(),M1)</f>
        <v>4.8966800509254722E-4</v>
      </c>
      <c r="O1" s="40">
        <f ca="1" xml:space="preserve"> RTD("cqg.rtd",,"StudyData","Close("&amp;$G$3&amp;") when (LocalMonth("&amp;$G$3&amp;")="&amp;$B$1&amp;" And LocalDay("&amp;$G$3&amp;")="&amp;$A$1&amp;" And LocalHour("&amp;$G$3&amp;")="&amp;K1&amp;" And LocalMinute("&amp;$G$3&amp;")="&amp;L1&amp;")", "Bar", "", "Close","A5C", "0", "all", "", "","True",,"EndOfBar")</f>
        <v>6108.5</v>
      </c>
      <c r="P1" s="6">
        <f ca="1">(O1-$H$3)/$H$3</f>
        <v>1.4344850198778638E-3</v>
      </c>
      <c r="Q1" s="41">
        <f ca="1">IF(ISERROR(P1),NA(),P1)</f>
        <v>1.4344850198778638E-3</v>
      </c>
      <c r="R1" s="40">
        <f ca="1" xml:space="preserve"> RTD("cqg.rtd",,"StudyData","Close("&amp;$G$4&amp;") when (LocalMonth("&amp;$G$4&amp;")="&amp;$B$1&amp;" And LocalDay("&amp;$G$4&amp;")="&amp;$A$1&amp;" And LocalHour("&amp;$G$4&amp;")="&amp;K1&amp;" And LocalMinute("&amp;$G$4&amp;")="&amp;L1&amp;")", "Bar", "", "Close","A5C", "0", "all", "", "","True",,"EndOfBar")</f>
        <v>22848</v>
      </c>
      <c r="S1" s="6">
        <f ca="1">(R1-$H$4)/$H$4</f>
        <v>7.8843626806833109E-4</v>
      </c>
      <c r="T1" s="41">
        <f ca="1">IF(ISERROR(S1),NA(),S1)</f>
        <v>7.8843626806833109E-4</v>
      </c>
      <c r="U1" s="40">
        <f ca="1" xml:space="preserve"> RTD("cqg.rtd",,"StudyData","Close("&amp;$G$5&amp;") when (LocalMonth("&amp;$G$5&amp;")="&amp;$B$1&amp;" And LocalDay("&amp;$G$5&amp;")="&amp;$A$1&amp;" And LocalHour("&amp;$G$5&amp;")="&amp;K1&amp;" And LocalMinute("&amp;$G$5&amp;")="&amp;L1&amp;")", "Bar", "", "Close","A5C", "0", "all", "", "","True",,"EndOfBar")</f>
        <v>13007</v>
      </c>
      <c r="V1" s="6">
        <f ca="1">(U1-$H$5)/$H$5</f>
        <v>1.2316218920791317E-3</v>
      </c>
      <c r="W1" s="41">
        <f ca="1">IF(ISERROR(V1),NA(),V1)</f>
        <v>1.2316218920791317E-3</v>
      </c>
      <c r="X1" s="40">
        <f ca="1" xml:space="preserve"> RTD("cqg.rtd",,"StudyData","Close("&amp;$G$6&amp;") when (LocalMonth("&amp;$G$6&amp;")="&amp;$B$1&amp;" And LocalDay("&amp;$G$6&amp;")="&amp;$A$1&amp;" And LocalHour("&amp;$G$6&amp;")="&amp;K1&amp;" And LocalMinute("&amp;$G$6&amp;")="&amp;L1&amp;")", "Bar", "", "Close","A5C", "0", "all", "", "","True",,"EndOfBar")</f>
        <v>1307.4000000000001</v>
      </c>
      <c r="Y1" s="6">
        <f ca="1">(X1-$H$6)/$H$6</f>
        <v>2.1462517246667039E-3</v>
      </c>
      <c r="Z1" s="41">
        <f ca="1">IF(ISERROR(Y1),NA(),Y1)</f>
        <v>2.1462517246667039E-3</v>
      </c>
      <c r="AA1" s="40">
        <f ca="1" xml:space="preserve"> RTD("cqg.rtd",,"StudyData","Close("&amp;$G$7&amp;") when (LocalMonth("&amp;$G$7&amp;")="&amp;$B$1&amp;" And LocalDay("&amp;$G$7&amp;")="&amp;$A$1&amp;" And LocalHour("&amp;$G$7&amp;")="&amp;K1&amp;" And LocalMinute("&amp;$G$7&amp;")="&amp;L1&amp;")", "Bar", "", "Close","A5C", "0", "all", "", "","True",,"EndOfBar")</f>
        <v>52.33</v>
      </c>
      <c r="AB1" s="6">
        <f ca="1">(AA1-$H$7)/$H$7</f>
        <v>1.7103984450923138E-2</v>
      </c>
      <c r="AC1" s="41">
        <f ca="1">IF(ISERROR(AB1),NA(),AB1)</f>
        <v>1.7103984450923138E-2</v>
      </c>
      <c r="AD1" s="40">
        <f ca="1" xml:space="preserve"> RTD("cqg.rtd",,"StudyData","Close("&amp;$G$8&amp;") when (LocalMonth("&amp;$G$8&amp;")="&amp;$B$1&amp;" And LocalDay("&amp;$G$8&amp;")="&amp;$A$1&amp;" And LocalHour("&amp;$G$8&amp;")="&amp;K1&amp;" And LocalMinute("&amp;$G$8&amp;")="&amp;L1&amp;")", "Bar", "", "Close","A5C", "0", "all", "", "","True",,"EndOfBar")</f>
        <v>1.18415</v>
      </c>
      <c r="AE1" s="6">
        <f ca="1">(AD1-$H$8)/$H$8</f>
        <v>-1.3914656771799032E-3</v>
      </c>
      <c r="AF1" s="41">
        <f ca="1">IF(ISERROR(AE1),NA(),AE1)</f>
        <v>-1.3914656771799032E-3</v>
      </c>
      <c r="AG1" s="40">
        <f ca="1" xml:space="preserve"> RTD("cqg.rtd",,"StudyData","Close("&amp;$G$9&amp;") when (LocalMonth("&amp;$G$9&amp;")="&amp;$B$1&amp;" And LocalDay("&amp;$G$9&amp;")="&amp;$A$1&amp;" And LocalHour("&amp;$G$9&amp;")="&amp;K1&amp;" And LocalMinute("&amp;$G$9&amp;")="&amp;L1&amp;")", "Bar", "", "Close","A5C", "0", "all", "", "","True",,"EndOfBar")</f>
        <v>1.3322000000000001</v>
      </c>
      <c r="AH1" s="6">
        <f ca="1">(AG1-$H$9)/$H$9</f>
        <v>3.754599384245287E-4</v>
      </c>
      <c r="AI1" s="41">
        <f ca="1">IF(ISERROR(AH1),NA(),AH1)</f>
        <v>3.754599384245287E-4</v>
      </c>
      <c r="AJ1" s="40">
        <f ca="1" xml:space="preserve"> RTD("cqg.rtd",,"StudyData","Close("&amp;$G$10&amp;") when (LocalMonth("&amp;$G$10&amp;")="&amp;$B$1&amp;" And LocalDay("&amp;$G$10&amp;")="&amp;$A$1&amp;" And LocalHour("&amp;$G$10&amp;")="&amp;K1&amp;" And LocalMinute("&amp;$G$10&amp;")="&amp;L1&amp;")", "Bar", "", "Close","A5C", "0", "all", "", "","True",,"EndOfBar")</f>
        <v>125215</v>
      </c>
      <c r="AK1" s="6">
        <f ca="1">(AJ1-$H$10)/$H$10</f>
        <v>-7.9856258734278295E-5</v>
      </c>
      <c r="AL1" s="41">
        <f ca="1">IF(ISERROR(AK1),NA(),AK1)</f>
        <v>-7.9856258734278295E-5</v>
      </c>
      <c r="AN1" s="6" t="str">
        <f>IF(L1=0,"00",IF(L1=5,"05",L1))</f>
        <v>00</v>
      </c>
    </row>
    <row r="2" spans="1:40" x14ac:dyDescent="0.2">
      <c r="B2" s="6" t="s">
        <v>7</v>
      </c>
      <c r="G2" s="6" t="str">
        <f>Sheet1!Q5</f>
        <v>EP</v>
      </c>
      <c r="H2" s="6">
        <f xml:space="preserve"> RTD("cqg.rtd",,"StudyData",G2,  "Bar",, "Close", "D","-1")</f>
        <v>2552.75</v>
      </c>
      <c r="I2" s="6" t="str">
        <f t="shared" ref="I2:I65" si="0">K2&amp;":"&amp;AN2</f>
        <v>7:05</v>
      </c>
      <c r="J2" s="6">
        <f ca="1" xml:space="preserve"> RTD("cqg.rtd",,"StudyData","Close("&amp;$G$2&amp;") when (LocalMonth("&amp;$G$2&amp;")="&amp;$B$1&amp;" And LocalDay("&amp;$G$2&amp;")="&amp;$A$1&amp;" And LocalHour("&amp;$G$2&amp;")="&amp;K2&amp;" And LocalMinute("&amp;$G$2&amp;")="&amp;L2&amp;")", "Bar", "", "Close","A5C", "0", "all", "", "","True",,"EndOfBar")</f>
        <v>2554.25</v>
      </c>
      <c r="K2" s="6">
        <f>IF(L2=0,K1+1,K1)</f>
        <v>7</v>
      </c>
      <c r="L2" s="6">
        <f>IF((L1+$H$1)=60,0,(L1+$H$1))</f>
        <v>5</v>
      </c>
      <c r="M2" s="6">
        <f t="shared" ref="M2:M65" ca="1" si="1">(J2-$H$2)/$H$2</f>
        <v>5.8760160611105673E-4</v>
      </c>
      <c r="N2" s="41">
        <f t="shared" ref="N2:N65" ca="1" si="2">IF(ISERROR(M2),NA(),M2)</f>
        <v>5.8760160611105673E-4</v>
      </c>
      <c r="O2" s="40">
        <f ca="1" xml:space="preserve"> RTD("cqg.rtd",,"StudyData","Close("&amp;$G$3&amp;") when (LocalMonth("&amp;$G$3&amp;")="&amp;$B$1&amp;" And LocalDay("&amp;$G$3&amp;")="&amp;$A$1&amp;" And LocalHour("&amp;$G$3&amp;")="&amp;K2&amp;" And LocalMinute("&amp;$G$3&amp;")="&amp;L2&amp;")", "Bar", "", "Close","A5C", "0", "all", "", "","True",,"EndOfBar")</f>
        <v>6109</v>
      </c>
      <c r="P2" s="6">
        <f t="shared" ref="P2:P65" ca="1" si="3">(O2-$H$3)/$H$3</f>
        <v>1.5164555924423132E-3</v>
      </c>
      <c r="Q2" s="41">
        <f t="shared" ref="Q2:Q65" ca="1" si="4">IF(ISERROR(P2),NA(),P2)</f>
        <v>1.5164555924423132E-3</v>
      </c>
      <c r="R2" s="40">
        <f ca="1" xml:space="preserve"> RTD("cqg.rtd",,"StudyData","Close("&amp;$G$4&amp;") when (LocalMonth("&amp;$G$4&amp;")="&amp;$B$1&amp;" And LocalDay("&amp;$G$4&amp;")="&amp;$A$1&amp;" And LocalHour("&amp;$G$4&amp;")="&amp;K2&amp;" And LocalMinute("&amp;$G$4&amp;")="&amp;L2&amp;")", "Bar", "", "Close","A5C", "0", "all", "", "","True",,"EndOfBar")</f>
        <v>22848</v>
      </c>
      <c r="S2" s="6">
        <f t="shared" ref="S2:S65" ca="1" si="5">(R2-$H$4)/$H$4</f>
        <v>7.8843626806833109E-4</v>
      </c>
      <c r="T2" s="41">
        <f t="shared" ref="T2:T65" ca="1" si="6">IF(ISERROR(S2),NA(),S2)</f>
        <v>7.8843626806833109E-4</v>
      </c>
      <c r="U2" s="40">
        <f ca="1" xml:space="preserve"> RTD("cqg.rtd",,"StudyData","Close("&amp;$G$5&amp;") when (LocalMonth("&amp;$G$5&amp;")="&amp;$B$1&amp;" And LocalDay("&amp;$G$5&amp;")="&amp;$A$1&amp;" And LocalHour("&amp;$G$5&amp;")="&amp;K2&amp;" And LocalMinute("&amp;$G$5&amp;")="&amp;L2&amp;")", "Bar", "", "Close","A5C", "0", "all", "", "","True",,"EndOfBar")</f>
        <v>13005</v>
      </c>
      <c r="V2" s="6">
        <f ca="1">(U2-$H$5)/$H$5</f>
        <v>1.0776691555692403E-3</v>
      </c>
      <c r="W2" s="41">
        <f t="shared" ref="W2:W65" ca="1" si="7">IF(ISERROR(V2),NA(),V2)</f>
        <v>1.0776691555692403E-3</v>
      </c>
      <c r="X2" s="40">
        <f ca="1" xml:space="preserve"> RTD("cqg.rtd",,"StudyData","Close("&amp;$G$6&amp;") when (LocalMonth("&amp;$G$6&amp;")="&amp;$B$1&amp;" And LocalDay("&amp;$G$6&amp;")="&amp;$A$1&amp;" And LocalHour("&amp;$G$6&amp;")="&amp;K2&amp;" And LocalMinute("&amp;$G$6&amp;")="&amp;L2&amp;")", "Bar", "", "Close","A5C", "0", "all", "", "","True",,"EndOfBar")</f>
        <v>1307.8</v>
      </c>
      <c r="Y2" s="6">
        <f ca="1">(X2-$H$6)/$H$6</f>
        <v>2.4528591139046803E-3</v>
      </c>
      <c r="Z2" s="41">
        <f t="shared" ref="Z2:Z65" ca="1" si="8">IF(ISERROR(Y2),NA(),Y2)</f>
        <v>2.4528591139046803E-3</v>
      </c>
      <c r="AA2" s="40">
        <f ca="1" xml:space="preserve"> RTD("cqg.rtd",,"StudyData","Close("&amp;$G$7&amp;") when (LocalMonth("&amp;$G$7&amp;")="&amp;$B$1&amp;" And LocalDay("&amp;$G$7&amp;")="&amp;$A$1&amp;" And LocalHour("&amp;$G$7&amp;")="&amp;K2&amp;" And LocalMinute("&amp;$G$7&amp;")="&amp;L2&amp;")", "Bar", "", "Close","A5C", "0", "all", "", "","True",,"EndOfBar")</f>
        <v>52.31</v>
      </c>
      <c r="AB2" s="6">
        <f ca="1">(AA2-$H$7)/$H$7</f>
        <v>1.6715257531584052E-2</v>
      </c>
      <c r="AC2" s="41">
        <f t="shared" ref="AC2:AC65" ca="1" si="9">IF(ISERROR(AB2),NA(),AB2)</f>
        <v>1.6715257531584052E-2</v>
      </c>
      <c r="AD2" s="40">
        <f ca="1" xml:space="preserve"> RTD("cqg.rtd",,"StudyData","Close("&amp;$G$8&amp;") when (LocalMonth("&amp;$G$8&amp;")="&amp;$B$1&amp;" And LocalDay("&amp;$G$8&amp;")="&amp;$A$1&amp;" And LocalHour("&amp;$G$8&amp;")="&amp;K2&amp;" And LocalMinute("&amp;$G$8&amp;")="&amp;L2&amp;")", "Bar", "", "Close","A5C", "0", "all", "", "","True",,"EndOfBar")</f>
        <v>1.1841999999999999</v>
      </c>
      <c r="AE2" s="6">
        <f ca="1">(AD2-$H$8)/$H$8</f>
        <v>-1.3493000505987907E-3</v>
      </c>
      <c r="AF2" s="41">
        <f t="shared" ref="AF2:AF65" ca="1" si="10">IF(ISERROR(AE2),NA(),AE2)</f>
        <v>-1.3493000505987907E-3</v>
      </c>
      <c r="AG2" s="40">
        <f ca="1" xml:space="preserve"> RTD("cqg.rtd",,"StudyData","Close("&amp;$G$9&amp;") when (LocalMonth("&amp;$G$9&amp;")="&amp;$B$1&amp;" And LocalDay("&amp;$G$9&amp;")="&amp;$A$1&amp;" And LocalHour("&amp;$G$9&amp;")="&amp;K2&amp;" And LocalMinute("&amp;$G$9&amp;")="&amp;L2&amp;")", "Bar", "", "Close","A5C", "0", "all", "", "","True",,"EndOfBar")</f>
        <v>1.3324</v>
      </c>
      <c r="AH2" s="6">
        <f t="shared" ref="AH2:AH65" ca="1" si="11">(AG2-$H$9)/$H$9</f>
        <v>5.2564391379434023E-4</v>
      </c>
      <c r="AI2" s="41">
        <f t="shared" ref="AI2:AI65" ca="1" si="12">IF(ISERROR(AH2),NA(),AH2)</f>
        <v>5.2564391379434023E-4</v>
      </c>
      <c r="AJ2" s="40">
        <f ca="1" xml:space="preserve"> RTD("cqg.rtd",,"StudyData","Close("&amp;$G$10&amp;") when (LocalMonth("&amp;$G$10&amp;")="&amp;$B$1&amp;" And LocalDay("&amp;$G$10&amp;")="&amp;$A$1&amp;" And LocalHour("&amp;$G$10&amp;")="&amp;K2&amp;" And LocalMinute("&amp;$G$10&amp;")="&amp;L2&amp;")", "Bar", "", "Close","A5C", "0", "all", "", "","True",,"EndOfBar")</f>
        <v>125215</v>
      </c>
      <c r="AK2" s="6">
        <f ca="1">(AJ2-$H$10)/$H$10</f>
        <v>-7.9856258734278295E-5</v>
      </c>
      <c r="AL2" s="41">
        <f t="shared" ref="AL2:AL65" ca="1" si="13">IF(ISERROR(AK2),NA(),AK2)</f>
        <v>-7.9856258734278295E-5</v>
      </c>
      <c r="AN2" s="6" t="str">
        <f t="shared" ref="AN2:AN65" si="14">IF(L2=0,"00",IF(L2=5,"05",L2))</f>
        <v>05</v>
      </c>
    </row>
    <row r="3" spans="1:40" x14ac:dyDescent="0.2">
      <c r="G3" s="6" t="str">
        <f>Sheet1!Q6</f>
        <v>ENQ</v>
      </c>
      <c r="H3" s="6">
        <f xml:space="preserve"> RTD("cqg.rtd",,"StudyData",G3,  "Bar",, "Close", "D","-1","primaryOnly")</f>
        <v>6099.75</v>
      </c>
      <c r="I3" s="6" t="str">
        <f t="shared" si="0"/>
        <v>7:10</v>
      </c>
      <c r="J3" s="6">
        <f ca="1" xml:space="preserve"> RTD("cqg.rtd",,"StudyData","Close("&amp;$G$2&amp;") when (LocalMonth("&amp;$G$2&amp;")="&amp;$B$1&amp;" And LocalDay("&amp;$G$2&amp;")="&amp;$A$1&amp;" And LocalHour("&amp;$G$2&amp;")="&amp;K3&amp;" And LocalMinute("&amp;$G$2&amp;")="&amp;L3&amp;")", "Bar", "", "Close","A5C", "0", "all", "", "","True",,"EndOfBar")</f>
        <v>2554</v>
      </c>
      <c r="K3" s="6">
        <f>IF(L3=0,K2+1,K2)</f>
        <v>7</v>
      </c>
      <c r="L3" s="6">
        <f t="shared" ref="L3:L53" si="15">IF((L2+$H$1)=60,0,(L2+$H$1))</f>
        <v>10</v>
      </c>
      <c r="M3" s="6">
        <f t="shared" ca="1" si="1"/>
        <v>4.8966800509254722E-4</v>
      </c>
      <c r="N3" s="41">
        <f t="shared" ca="1" si="2"/>
        <v>4.8966800509254722E-4</v>
      </c>
      <c r="O3" s="40">
        <f ca="1" xml:space="preserve"> RTD("cqg.rtd",,"StudyData","Close("&amp;$G$3&amp;") when (LocalMonth("&amp;$G$3&amp;")="&amp;$B$1&amp;" And LocalDay("&amp;$G$3&amp;")="&amp;$A$1&amp;" And LocalHour("&amp;$G$3&amp;")="&amp;K3&amp;" And LocalMinute("&amp;$G$3&amp;")="&amp;L3&amp;")", "Bar", "", "Close","A5C", "0", "all", "", "","True",,"EndOfBar")</f>
        <v>6109.25</v>
      </c>
      <c r="P3" s="6">
        <f t="shared" ca="1" si="3"/>
        <v>1.5574408787245378E-3</v>
      </c>
      <c r="Q3" s="41">
        <f t="shared" ca="1" si="4"/>
        <v>1.5574408787245378E-3</v>
      </c>
      <c r="R3" s="40">
        <f ca="1" xml:space="preserve"> RTD("cqg.rtd",,"StudyData","Close("&amp;$G$4&amp;") when (LocalMonth("&amp;$G$4&amp;")="&amp;$B$1&amp;" And LocalDay("&amp;$G$4&amp;")="&amp;$A$1&amp;" And LocalHour("&amp;$G$4&amp;")="&amp;K3&amp;" And LocalMinute("&amp;$G$4&amp;")="&amp;L3&amp;")", "Bar", "", "Close","A5C", "0", "all", "", "","True",,"EndOfBar")</f>
        <v>22849</v>
      </c>
      <c r="S3" s="6">
        <f t="shared" ca="1" si="5"/>
        <v>8.3223828296101617E-4</v>
      </c>
      <c r="T3" s="41">
        <f t="shared" ca="1" si="6"/>
        <v>8.3223828296101617E-4</v>
      </c>
      <c r="U3" s="40">
        <f ca="1" xml:space="preserve"> RTD("cqg.rtd",,"StudyData","Close("&amp;$G$5&amp;") when (LocalMonth("&amp;$G$5&amp;")="&amp;$B$1&amp;" And LocalDay("&amp;$G$5&amp;")="&amp;$A$1&amp;" And LocalHour("&amp;$G$5&amp;")="&amp;K3&amp;" And LocalMinute("&amp;$G$5&amp;")="&amp;L3&amp;")", "Bar", "", "Close","A5C", "0", "all", "", "","True",,"EndOfBar")</f>
        <v>13006.5</v>
      </c>
      <c r="V3" s="6">
        <f t="shared" ref="V3:V66" ca="1" si="16">(U3-$H$5)/$H$5</f>
        <v>1.1931337079516588E-3</v>
      </c>
      <c r="W3" s="41">
        <f t="shared" ca="1" si="7"/>
        <v>1.1931337079516588E-3</v>
      </c>
      <c r="X3" s="40">
        <f ca="1" xml:space="preserve"> RTD("cqg.rtd",,"StudyData","Close("&amp;$G$6&amp;") when (LocalMonth("&amp;$G$6&amp;")="&amp;$B$1&amp;" And LocalDay("&amp;$G$6&amp;")="&amp;$A$1&amp;" And LocalHour("&amp;$G$6&amp;")="&amp;K3&amp;" And LocalMinute("&amp;$G$6&amp;")="&amp;L3&amp;")", "Bar", "", "Close","A5C", "0", "all", "", "","True",,"EndOfBar")</f>
        <v>1307.0999999999999</v>
      </c>
      <c r="Y3" s="6">
        <f t="shared" ref="Y3:Y66" ca="1" si="17">(X3-$H$6)/$H$6</f>
        <v>1.916296182738004E-3</v>
      </c>
      <c r="Z3" s="41">
        <f t="shared" ca="1" si="8"/>
        <v>1.916296182738004E-3</v>
      </c>
      <c r="AA3" s="40">
        <f ca="1" xml:space="preserve"> RTD("cqg.rtd",,"StudyData","Close("&amp;$G$7&amp;") when (LocalMonth("&amp;$G$7&amp;")="&amp;$B$1&amp;" And LocalDay("&amp;$G$7&amp;")="&amp;$A$1&amp;" And LocalHour("&amp;$G$7&amp;")="&amp;K3&amp;" And LocalMinute("&amp;$G$7&amp;")="&amp;L3&amp;")", "Bar", "", "Close","A5C", "0", "all", "", "","True",,"EndOfBar")</f>
        <v>52.29</v>
      </c>
      <c r="AB3" s="6">
        <f t="shared" ref="AB3:AB66" ca="1" si="18">(AA3-$H$7)/$H$7</f>
        <v>1.6326530612244827E-2</v>
      </c>
      <c r="AC3" s="41">
        <f t="shared" ca="1" si="9"/>
        <v>1.6326530612244827E-2</v>
      </c>
      <c r="AD3" s="40">
        <f ca="1" xml:space="preserve"> RTD("cqg.rtd",,"StudyData","Close("&amp;$G$8&amp;") when (LocalMonth("&amp;$G$8&amp;")="&amp;$B$1&amp;" And LocalDay("&amp;$G$8&amp;")="&amp;$A$1&amp;" And LocalHour("&amp;$G$8&amp;")="&amp;K3&amp;" And LocalMinute("&amp;$G$8&amp;")="&amp;L3&amp;")", "Bar", "", "Close","A5C", "0", "all", "", "","True",,"EndOfBar")</f>
        <v>1.18415</v>
      </c>
      <c r="AE3" s="6">
        <f t="shared" ref="AE3:AE66" ca="1" si="19">(AD3-$H$8)/$H$8</f>
        <v>-1.3914656771799032E-3</v>
      </c>
      <c r="AF3" s="41">
        <f t="shared" ca="1" si="10"/>
        <v>-1.3914656771799032E-3</v>
      </c>
      <c r="AG3" s="40">
        <f ca="1" xml:space="preserve"> RTD("cqg.rtd",,"StudyData","Close("&amp;$G$9&amp;") when (LocalMonth("&amp;$G$9&amp;")="&amp;$B$1&amp;" And LocalDay("&amp;$G$9&amp;")="&amp;$A$1&amp;" And LocalHour("&amp;$G$9&amp;")="&amp;K3&amp;" And LocalMinute("&amp;$G$9&amp;")="&amp;L3&amp;")", "Bar", "", "Close","A5C", "0", "all", "", "","True",,"EndOfBar")</f>
        <v>1.3322000000000001</v>
      </c>
      <c r="AH3" s="6">
        <f t="shared" ca="1" si="11"/>
        <v>3.754599384245287E-4</v>
      </c>
      <c r="AI3" s="41">
        <f t="shared" ca="1" si="12"/>
        <v>3.754599384245287E-4</v>
      </c>
      <c r="AJ3" s="40">
        <f ca="1" xml:space="preserve"> RTD("cqg.rtd",,"StudyData","Close("&amp;$G$10&amp;") when (LocalMonth("&amp;$G$10&amp;")="&amp;$B$1&amp;" And LocalDay("&amp;$G$10&amp;")="&amp;$A$1&amp;" And LocalHour("&amp;$G$10&amp;")="&amp;K3&amp;" And LocalMinute("&amp;$G$10&amp;")="&amp;L3&amp;")", "Bar", "", "Close","A5C", "0", "all", "", "","True",,"EndOfBar")</f>
        <v>125205</v>
      </c>
      <c r="AK3" s="6">
        <f t="shared" ref="AK3:AK66" ca="1" si="20">(AJ3-$H$10)/$H$10</f>
        <v>-1.5971251746855659E-4</v>
      </c>
      <c r="AL3" s="41">
        <f t="shared" ca="1" si="13"/>
        <v>-1.5971251746855659E-4</v>
      </c>
      <c r="AN3" s="6">
        <f t="shared" si="14"/>
        <v>10</v>
      </c>
    </row>
    <row r="4" spans="1:40" x14ac:dyDescent="0.2">
      <c r="B4" s="6" t="s">
        <v>30</v>
      </c>
      <c r="G4" s="6" t="str">
        <f>Sheet1!Q7</f>
        <v>YM</v>
      </c>
      <c r="H4" s="6">
        <f xml:space="preserve"> RTD("cqg.rtd",,"StudyData",G4,  "Bar",, "Close", "D","-1","primaryOnly")</f>
        <v>22830</v>
      </c>
      <c r="I4" s="6" t="str">
        <f t="shared" si="0"/>
        <v>7:15</v>
      </c>
      <c r="J4" s="6">
        <f ca="1" xml:space="preserve"> RTD("cqg.rtd",,"StudyData","Close("&amp;$G$2&amp;") when (LocalMonth("&amp;$G$2&amp;")="&amp;$B$1&amp;" And LocalDay("&amp;$G$2&amp;")="&amp;$A$1&amp;" And LocalHour("&amp;$G$2&amp;")="&amp;K4&amp;" And LocalMinute("&amp;$G$2&amp;")="&amp;L4&amp;")", "Bar", "", "Close","A5C", "0", "all", "", "","True",,"EndOfBar")</f>
        <v>2554.75</v>
      </c>
      <c r="K4" s="6">
        <f t="shared" ref="K4:K14" si="21">IF(L4=0,K3+1,K3)</f>
        <v>7</v>
      </c>
      <c r="L4" s="6">
        <f t="shared" si="15"/>
        <v>15</v>
      </c>
      <c r="M4" s="6">
        <f t="shared" ca="1" si="1"/>
        <v>7.8346880814807564E-4</v>
      </c>
      <c r="N4" s="41">
        <f t="shared" ca="1" si="2"/>
        <v>7.8346880814807564E-4</v>
      </c>
      <c r="O4" s="40">
        <f ca="1" xml:space="preserve"> RTD("cqg.rtd",,"StudyData","Close("&amp;$G$3&amp;") when (LocalMonth("&amp;$G$3&amp;")="&amp;$B$1&amp;" And LocalDay("&amp;$G$3&amp;")="&amp;$A$1&amp;" And LocalHour("&amp;$G$3&amp;")="&amp;K4&amp;" And LocalMinute("&amp;$G$3&amp;")="&amp;L4&amp;")", "Bar", "", "Close","A5C", "0", "all", "", "","True",,"EndOfBar")</f>
        <v>6111</v>
      </c>
      <c r="P4" s="6">
        <f t="shared" ca="1" si="3"/>
        <v>1.8443378827001106E-3</v>
      </c>
      <c r="Q4" s="41">
        <f t="shared" ca="1" si="4"/>
        <v>1.8443378827001106E-3</v>
      </c>
      <c r="R4" s="40">
        <f ca="1" xml:space="preserve"> RTD("cqg.rtd",,"StudyData","Close("&amp;$G$4&amp;") when (LocalMonth("&amp;$G$4&amp;")="&amp;$B$1&amp;" And LocalDay("&amp;$G$4&amp;")="&amp;$A$1&amp;" And LocalHour("&amp;$G$4&amp;")="&amp;K4&amp;" And LocalMinute("&amp;$G$4&amp;")="&amp;L4&amp;")", "Bar", "", "Close","A5C", "0", "all", "", "","True",,"EndOfBar")</f>
        <v>22853</v>
      </c>
      <c r="S4" s="6">
        <f t="shared" ca="1" si="5"/>
        <v>1.0074463425317564E-3</v>
      </c>
      <c r="T4" s="41">
        <f t="shared" ca="1" si="6"/>
        <v>1.0074463425317564E-3</v>
      </c>
      <c r="U4" s="40">
        <f ca="1" xml:space="preserve"> RTD("cqg.rtd",,"StudyData","Close("&amp;$G$5&amp;") when (LocalMonth("&amp;$G$5&amp;")="&amp;$B$1&amp;" And LocalDay("&amp;$G$5&amp;")="&amp;$A$1&amp;" And LocalHour("&amp;$G$5&amp;")="&amp;K4&amp;" And LocalMinute("&amp;$G$5&amp;")="&amp;L4&amp;")", "Bar", "", "Close","A5C", "0", "all", "", "","True",,"EndOfBar")</f>
        <v>13009.5</v>
      </c>
      <c r="V4" s="6">
        <f t="shared" ca="1" si="16"/>
        <v>1.4240628127164961E-3</v>
      </c>
      <c r="W4" s="41">
        <f t="shared" ca="1" si="7"/>
        <v>1.4240628127164961E-3</v>
      </c>
      <c r="X4" s="40">
        <f ca="1" xml:space="preserve"> RTD("cqg.rtd",,"StudyData","Close("&amp;$G$6&amp;") when (LocalMonth("&amp;$G$6&amp;")="&amp;$B$1&amp;" And LocalDay("&amp;$G$6&amp;")="&amp;$A$1&amp;" And LocalHour("&amp;$G$6&amp;")="&amp;K4&amp;" And LocalMinute("&amp;$G$6&amp;")="&amp;L4&amp;")", "Bar", "", "Close","A5C", "0", "all", "", "","True",,"EndOfBar")</f>
        <v>1307.3</v>
      </c>
      <c r="Y4" s="6">
        <f t="shared" ca="1" si="17"/>
        <v>2.0695998773570794E-3</v>
      </c>
      <c r="Z4" s="41">
        <f t="shared" ca="1" si="8"/>
        <v>2.0695998773570794E-3</v>
      </c>
      <c r="AA4" s="40">
        <f ca="1" xml:space="preserve"> RTD("cqg.rtd",,"StudyData","Close("&amp;$G$7&amp;") when (LocalMonth("&amp;$G$7&amp;")="&amp;$B$1&amp;" And LocalDay("&amp;$G$7&amp;")="&amp;$A$1&amp;" And LocalHour("&amp;$G$7&amp;")="&amp;K4&amp;" And LocalMinute("&amp;$G$7&amp;")="&amp;L4&amp;")", "Bar", "", "Close","A5C", "0", "all", "", "","True",,"EndOfBar")</f>
        <v>52.27</v>
      </c>
      <c r="AB4" s="6">
        <f t="shared" ca="1" si="18"/>
        <v>1.5937803692905737E-2</v>
      </c>
      <c r="AC4" s="41">
        <f t="shared" ca="1" si="9"/>
        <v>1.5937803692905737E-2</v>
      </c>
      <c r="AD4" s="40">
        <f ca="1" xml:space="preserve"> RTD("cqg.rtd",,"StudyData","Close("&amp;$G$8&amp;") when (LocalMonth("&amp;$G$8&amp;")="&amp;$B$1&amp;" And LocalDay("&amp;$G$8&amp;")="&amp;$A$1&amp;" And LocalHour("&amp;$G$8&amp;")="&amp;K4&amp;" And LocalMinute("&amp;$G$8&amp;")="&amp;L4&amp;")", "Bar", "", "Close","A5C", "0", "all", "", "","True",,"EndOfBar")</f>
        <v>1.1842999999999999</v>
      </c>
      <c r="AE4" s="6">
        <f t="shared" ca="1" si="19"/>
        <v>-1.2649687974363778E-3</v>
      </c>
      <c r="AF4" s="41">
        <f t="shared" ca="1" si="10"/>
        <v>-1.2649687974363778E-3</v>
      </c>
      <c r="AG4" s="40">
        <f ca="1" xml:space="preserve"> RTD("cqg.rtd",,"StudyData","Close("&amp;$G$9&amp;") when (LocalMonth("&amp;$G$9&amp;")="&amp;$B$1&amp;" And LocalDay("&amp;$G$9&amp;")="&amp;$A$1&amp;" And LocalHour("&amp;$G$9&amp;")="&amp;K4&amp;" And LocalMinute("&amp;$G$9&amp;")="&amp;L4&amp;")", "Bar", "", "Close","A5C", "0", "all", "", "","True",,"EndOfBar")</f>
        <v>1.3318000000000001</v>
      </c>
      <c r="AH4" s="6">
        <f t="shared" ca="1" si="11"/>
        <v>7.5091987684905749E-5</v>
      </c>
      <c r="AI4" s="41">
        <f t="shared" ca="1" si="12"/>
        <v>7.5091987684905749E-5</v>
      </c>
      <c r="AJ4" s="40">
        <f ca="1" xml:space="preserve"> RTD("cqg.rtd",,"StudyData","Close("&amp;$G$10&amp;") when (LocalMonth("&amp;$G$10&amp;")="&amp;$B$1&amp;" And LocalDay("&amp;$G$10&amp;")="&amp;$A$1&amp;" And LocalHour("&amp;$G$10&amp;")="&amp;K4&amp;" And LocalMinute("&amp;$G$10&amp;")="&amp;L4&amp;")", "Bar", "", "Close","A5C", "0", "all", "", "","True",,"EndOfBar")</f>
        <v>125205</v>
      </c>
      <c r="AK4" s="6">
        <f t="shared" ca="1" si="20"/>
        <v>-1.5971251746855659E-4</v>
      </c>
      <c r="AL4" s="41">
        <f t="shared" ca="1" si="13"/>
        <v>-1.5971251746855659E-4</v>
      </c>
      <c r="AN4" s="6">
        <f t="shared" si="14"/>
        <v>15</v>
      </c>
    </row>
    <row r="5" spans="1:40" x14ac:dyDescent="0.2">
      <c r="G5" s="6" t="str">
        <f>Sheet1!Q8</f>
        <v>DD</v>
      </c>
      <c r="H5" s="6">
        <f xml:space="preserve"> RTD("cqg.rtd",,"StudyData",G5,  "Bar",, "Close", "D","-1","primaryOnly")</f>
        <v>12991</v>
      </c>
      <c r="I5" s="6" t="str">
        <f t="shared" si="0"/>
        <v>7:20</v>
      </c>
      <c r="J5" s="6">
        <f ca="1" xml:space="preserve"> RTD("cqg.rtd",,"StudyData","Close("&amp;$G$2&amp;") when (LocalMonth("&amp;$G$2&amp;")="&amp;$B$1&amp;" And LocalDay("&amp;$G$2&amp;")="&amp;$A$1&amp;" And LocalHour("&amp;$G$2&amp;")="&amp;K5&amp;" And LocalMinute("&amp;$G$2&amp;")="&amp;L5&amp;")", "Bar", "", "Close","A5C", "0", "all", "", "","True",,"EndOfBar")</f>
        <v>2554.5</v>
      </c>
      <c r="K5" s="6">
        <f t="shared" si="21"/>
        <v>7</v>
      </c>
      <c r="L5" s="6">
        <f t="shared" si="15"/>
        <v>20</v>
      </c>
      <c r="M5" s="6">
        <f t="shared" ca="1" si="1"/>
        <v>6.8553520712956613E-4</v>
      </c>
      <c r="N5" s="41">
        <f t="shared" ca="1" si="2"/>
        <v>6.8553520712956613E-4</v>
      </c>
      <c r="O5" s="40">
        <f ca="1" xml:space="preserve"> RTD("cqg.rtd",,"StudyData","Close("&amp;$G$3&amp;") when (LocalMonth("&amp;$G$3&amp;")="&amp;$B$1&amp;" And LocalDay("&amp;$G$3&amp;")="&amp;$A$1&amp;" And LocalHour("&amp;$G$3&amp;")="&amp;K5&amp;" And LocalMinute("&amp;$G$3&amp;")="&amp;L5&amp;")", "Bar", "", "Close","A5C", "0", "all", "", "","True",,"EndOfBar")</f>
        <v>6109.5</v>
      </c>
      <c r="P5" s="6">
        <f t="shared" ca="1" si="3"/>
        <v>1.5984261650067626E-3</v>
      </c>
      <c r="Q5" s="41">
        <f t="shared" ca="1" si="4"/>
        <v>1.5984261650067626E-3</v>
      </c>
      <c r="R5" s="40">
        <f ca="1" xml:space="preserve"> RTD("cqg.rtd",,"StudyData","Close("&amp;$G$4&amp;") when (LocalMonth("&amp;$G$4&amp;")="&amp;$B$1&amp;" And LocalDay("&amp;$G$4&amp;")="&amp;$A$1&amp;" And LocalHour("&amp;$G$4&amp;")="&amp;K5&amp;" And LocalMinute("&amp;$G$4&amp;")="&amp;L5&amp;")", "Bar", "", "Close","A5C", "0", "all", "", "","True",,"EndOfBar")</f>
        <v>22852</v>
      </c>
      <c r="S5" s="6">
        <f t="shared" ca="1" si="5"/>
        <v>9.6364432763907141E-4</v>
      </c>
      <c r="T5" s="41">
        <f t="shared" ca="1" si="6"/>
        <v>9.6364432763907141E-4</v>
      </c>
      <c r="U5" s="40">
        <f ca="1" xml:space="preserve"> RTD("cqg.rtd",,"StudyData","Close("&amp;$G$5&amp;") when (LocalMonth("&amp;$G$5&amp;")="&amp;$B$1&amp;" And LocalDay("&amp;$G$5&amp;")="&amp;$A$1&amp;" And LocalHour("&amp;$G$5&amp;")="&amp;K5&amp;" And LocalMinute("&amp;$G$5&amp;")="&amp;L5&amp;")", "Bar", "", "Close","A5C", "0", "all", "", "","True",,"EndOfBar")</f>
        <v>13007</v>
      </c>
      <c r="V5" s="6">
        <f t="shared" ca="1" si="16"/>
        <v>1.2316218920791317E-3</v>
      </c>
      <c r="W5" s="41">
        <f t="shared" ca="1" si="7"/>
        <v>1.2316218920791317E-3</v>
      </c>
      <c r="X5" s="40">
        <f ca="1" xml:space="preserve"> RTD("cqg.rtd",,"StudyData","Close("&amp;$G$6&amp;") when (LocalMonth("&amp;$G$6&amp;")="&amp;$B$1&amp;" And LocalDay("&amp;$G$6&amp;")="&amp;$A$1&amp;" And LocalHour("&amp;$G$6&amp;")="&amp;K5&amp;" And LocalMinute("&amp;$G$6&amp;")="&amp;L5&amp;")", "Bar", "", "Close","A5C", "0", "all", "", "","True",,"EndOfBar")</f>
        <v>1307.3</v>
      </c>
      <c r="Y5" s="6">
        <f t="shared" ca="1" si="17"/>
        <v>2.0695998773570794E-3</v>
      </c>
      <c r="Z5" s="41">
        <f t="shared" ca="1" si="8"/>
        <v>2.0695998773570794E-3</v>
      </c>
      <c r="AA5" s="40">
        <f ca="1" xml:space="preserve"> RTD("cqg.rtd",,"StudyData","Close("&amp;$G$7&amp;") when (LocalMonth("&amp;$G$7&amp;")="&amp;$B$1&amp;" And LocalDay("&amp;$G$7&amp;")="&amp;$A$1&amp;" And LocalHour("&amp;$G$7&amp;")="&amp;K5&amp;" And LocalMinute("&amp;$G$7&amp;")="&amp;L5&amp;")", "Bar", "", "Close","A5C", "0", "all", "", "","True",,"EndOfBar")</f>
        <v>52.29</v>
      </c>
      <c r="AB5" s="6">
        <f t="shared" ca="1" si="18"/>
        <v>1.6326530612244827E-2</v>
      </c>
      <c r="AC5" s="41">
        <f t="shared" ca="1" si="9"/>
        <v>1.6326530612244827E-2</v>
      </c>
      <c r="AD5" s="40">
        <f ca="1" xml:space="preserve"> RTD("cqg.rtd",,"StudyData","Close("&amp;$G$8&amp;") when (LocalMonth("&amp;$G$8&amp;")="&amp;$B$1&amp;" And LocalDay("&amp;$G$8&amp;")="&amp;$A$1&amp;" And LocalHour("&amp;$G$8&amp;")="&amp;K5&amp;" And LocalMinute("&amp;$G$8&amp;")="&amp;L5&amp;")", "Bar", "", "Close","A5C", "0", "all", "", "","True",,"EndOfBar")</f>
        <v>1.18445</v>
      </c>
      <c r="AE5" s="6">
        <f t="shared" ca="1" si="19"/>
        <v>-1.1384719176926652E-3</v>
      </c>
      <c r="AF5" s="41">
        <f t="shared" ca="1" si="10"/>
        <v>-1.1384719176926652E-3</v>
      </c>
      <c r="AG5" s="40">
        <f ca="1" xml:space="preserve"> RTD("cqg.rtd",,"StudyData","Close("&amp;$G$9&amp;") when (LocalMonth("&amp;$G$9&amp;")="&amp;$B$1&amp;" And LocalDay("&amp;$G$9&amp;")="&amp;$A$1&amp;" And LocalHour("&amp;$G$9&amp;")="&amp;K5&amp;" And LocalMinute("&amp;$G$9&amp;")="&amp;L5&amp;")", "Bar", "", "Close","A5C", "0", "all", "", "","True",,"EndOfBar")</f>
        <v>1.3318000000000001</v>
      </c>
      <c r="AH5" s="6">
        <f t="shared" ca="1" si="11"/>
        <v>7.5091987684905749E-5</v>
      </c>
      <c r="AI5" s="41">
        <f t="shared" ca="1" si="12"/>
        <v>7.5091987684905749E-5</v>
      </c>
      <c r="AJ5" s="40">
        <f ca="1" xml:space="preserve"> RTD("cqg.rtd",,"StudyData","Close("&amp;$G$10&amp;") when (LocalMonth("&amp;$G$10&amp;")="&amp;$B$1&amp;" And LocalDay("&amp;$G$10&amp;")="&amp;$A$1&amp;" And LocalHour("&amp;$G$10&amp;")="&amp;K5&amp;" And LocalMinute("&amp;$G$10&amp;")="&amp;L5&amp;")", "Bar", "", "Close","A5C", "0", "all", "", "","True",,"EndOfBar")</f>
        <v>125205</v>
      </c>
      <c r="AK5" s="6">
        <f t="shared" ca="1" si="20"/>
        <v>-1.5971251746855659E-4</v>
      </c>
      <c r="AL5" s="41">
        <f t="shared" ca="1" si="13"/>
        <v>-1.5971251746855659E-4</v>
      </c>
      <c r="AN5" s="6">
        <f t="shared" si="14"/>
        <v>20</v>
      </c>
    </row>
    <row r="6" spans="1:40" x14ac:dyDescent="0.2">
      <c r="B6" s="6" t="s">
        <v>31</v>
      </c>
      <c r="G6" s="6" t="str">
        <f>Sheet1!Q9</f>
        <v>GCE</v>
      </c>
      <c r="H6" s="6">
        <f xml:space="preserve"> RTD("cqg.rtd",,"StudyData",G6,  "Bar",, "Close", "D","-1","primaryOnly")</f>
        <v>1304.5999999999999</v>
      </c>
      <c r="I6" s="6" t="str">
        <f t="shared" si="0"/>
        <v>7:25</v>
      </c>
      <c r="J6" s="6">
        <f ca="1" xml:space="preserve"> RTD("cqg.rtd",,"StudyData","Close("&amp;$G$2&amp;") when (LocalMonth("&amp;$G$2&amp;")="&amp;$B$1&amp;" And LocalDay("&amp;$G$2&amp;")="&amp;$A$1&amp;" And LocalHour("&amp;$G$2&amp;")="&amp;K6&amp;" And LocalMinute("&amp;$G$2&amp;")="&amp;L6&amp;")", "Bar", "", "Close","A5C", "0", "all", "", "","True",,"EndOfBar")</f>
        <v>2554.5</v>
      </c>
      <c r="K6" s="6">
        <f t="shared" si="21"/>
        <v>7</v>
      </c>
      <c r="L6" s="6">
        <f t="shared" si="15"/>
        <v>25</v>
      </c>
      <c r="M6" s="6">
        <f t="shared" ca="1" si="1"/>
        <v>6.8553520712956613E-4</v>
      </c>
      <c r="N6" s="41">
        <f t="shared" ca="1" si="2"/>
        <v>6.8553520712956613E-4</v>
      </c>
      <c r="O6" s="40">
        <f ca="1" xml:space="preserve"> RTD("cqg.rtd",,"StudyData","Close("&amp;$G$3&amp;") when (LocalMonth("&amp;$G$3&amp;")="&amp;$B$1&amp;" And LocalDay("&amp;$G$3&amp;")="&amp;$A$1&amp;" And LocalHour("&amp;$G$3&amp;")="&amp;K6&amp;" And LocalMinute("&amp;$G$3&amp;")="&amp;L6&amp;")", "Bar", "", "Close","A5C", "0", "all", "", "","True",,"EndOfBar")</f>
        <v>6109.5</v>
      </c>
      <c r="P6" s="6">
        <f t="shared" ca="1" si="3"/>
        <v>1.5984261650067626E-3</v>
      </c>
      <c r="Q6" s="41">
        <f t="shared" ca="1" si="4"/>
        <v>1.5984261650067626E-3</v>
      </c>
      <c r="R6" s="40">
        <f ca="1" xml:space="preserve"> RTD("cqg.rtd",,"StudyData","Close("&amp;$G$4&amp;") when (LocalMonth("&amp;$G$4&amp;")="&amp;$B$1&amp;" And LocalDay("&amp;$G$4&amp;")="&amp;$A$1&amp;" And LocalHour("&amp;$G$4&amp;")="&amp;K6&amp;" And LocalMinute("&amp;$G$4&amp;")="&amp;L6&amp;")", "Bar", "", "Close","A5C", "0", "all", "", "","True",,"EndOfBar")</f>
        <v>22852</v>
      </c>
      <c r="S6" s="6">
        <f t="shared" ca="1" si="5"/>
        <v>9.6364432763907141E-4</v>
      </c>
      <c r="T6" s="41">
        <f t="shared" ca="1" si="6"/>
        <v>9.6364432763907141E-4</v>
      </c>
      <c r="U6" s="40">
        <f ca="1" xml:space="preserve"> RTD("cqg.rtd",,"StudyData","Close("&amp;$G$5&amp;") when (LocalMonth("&amp;$G$5&amp;")="&amp;$B$1&amp;" And LocalDay("&amp;$G$5&amp;")="&amp;$A$1&amp;" And LocalHour("&amp;$G$5&amp;")="&amp;K6&amp;" And LocalMinute("&amp;$G$5&amp;")="&amp;L6&amp;")", "Bar", "", "Close","A5C", "0", "all", "", "","True",,"EndOfBar")</f>
        <v>13006.5</v>
      </c>
      <c r="V6" s="6">
        <f t="shared" ca="1" si="16"/>
        <v>1.1931337079516588E-3</v>
      </c>
      <c r="W6" s="41">
        <f t="shared" ca="1" si="7"/>
        <v>1.1931337079516588E-3</v>
      </c>
      <c r="X6" s="40">
        <f ca="1" xml:space="preserve"> RTD("cqg.rtd",,"StudyData","Close("&amp;$G$6&amp;") when (LocalMonth("&amp;$G$6&amp;")="&amp;$B$1&amp;" And LocalDay("&amp;$G$6&amp;")="&amp;$A$1&amp;" And LocalHour("&amp;$G$6&amp;")="&amp;K6&amp;" And LocalMinute("&amp;$G$6&amp;")="&amp;L6&amp;")", "Bar", "", "Close","A5C", "0", "all", "", "","True",,"EndOfBar")</f>
        <v>1307</v>
      </c>
      <c r="Y6" s="6">
        <f t="shared" ca="1" si="17"/>
        <v>1.8396443354285537E-3</v>
      </c>
      <c r="Z6" s="41">
        <f t="shared" ca="1" si="8"/>
        <v>1.8396443354285537E-3</v>
      </c>
      <c r="AA6" s="40">
        <f ca="1" xml:space="preserve"> RTD("cqg.rtd",,"StudyData","Close("&amp;$G$7&amp;") when (LocalMonth("&amp;$G$7&amp;")="&amp;$B$1&amp;" And LocalDay("&amp;$G$7&amp;")="&amp;$A$1&amp;" And LocalHour("&amp;$G$7&amp;")="&amp;K6&amp;" And LocalMinute("&amp;$G$7&amp;")="&amp;L6&amp;")", "Bar", "", "Close","A5C", "0", "all", "", "","True",,"EndOfBar")</f>
        <v>52.3</v>
      </c>
      <c r="AB6" s="6">
        <f t="shared" ca="1" si="18"/>
        <v>1.6520894071914368E-2</v>
      </c>
      <c r="AC6" s="41">
        <f t="shared" ca="1" si="9"/>
        <v>1.6520894071914368E-2</v>
      </c>
      <c r="AD6" s="40">
        <f ca="1" xml:space="preserve"> RTD("cqg.rtd",,"StudyData","Close("&amp;$G$8&amp;") when (LocalMonth("&amp;$G$8&amp;")="&amp;$B$1&amp;" And LocalDay("&amp;$G$8&amp;")="&amp;$A$1&amp;" And LocalHour("&amp;$G$8&amp;")="&amp;K6&amp;" And LocalMinute("&amp;$G$8&amp;")="&amp;L6&amp;")", "Bar", "", "Close","A5C", "0", "all", "", "","True",,"EndOfBar")</f>
        <v>1.18435</v>
      </c>
      <c r="AE6" s="6">
        <f t="shared" ca="1" si="19"/>
        <v>-1.2228031708550779E-3</v>
      </c>
      <c r="AF6" s="41">
        <f t="shared" ca="1" si="10"/>
        <v>-1.2228031708550779E-3</v>
      </c>
      <c r="AG6" s="40">
        <f ca="1" xml:space="preserve"> RTD("cqg.rtd",,"StudyData","Close("&amp;$G$9&amp;") when (LocalMonth("&amp;$G$9&amp;")="&amp;$B$1&amp;" And LocalDay("&amp;$G$9&amp;")="&amp;$A$1&amp;" And LocalHour("&amp;$G$9&amp;")="&amp;K6&amp;" And LocalMinute("&amp;$G$9&amp;")="&amp;L6&amp;")", "Bar", "", "Close","A5C", "0", "all", "", "","True",,"EndOfBar")</f>
        <v>1.3319000000000001</v>
      </c>
      <c r="AH6" s="6">
        <f t="shared" ca="1" si="11"/>
        <v>1.501839753698115E-4</v>
      </c>
      <c r="AI6" s="41">
        <f t="shared" ca="1" si="12"/>
        <v>1.501839753698115E-4</v>
      </c>
      <c r="AJ6" s="40">
        <f ca="1" xml:space="preserve"> RTD("cqg.rtd",,"StudyData","Close("&amp;$G$10&amp;") when (LocalMonth("&amp;$G$10&amp;")="&amp;$B$1&amp;" And LocalDay("&amp;$G$10&amp;")="&amp;$A$1&amp;" And LocalHour("&amp;$G$10&amp;")="&amp;K6&amp;" And LocalMinute("&amp;$G$10&amp;")="&amp;L6&amp;")", "Bar", "", "Close","A5C", "0", "all", "", "","True",,"EndOfBar")</f>
        <v>125200</v>
      </c>
      <c r="AK6" s="6">
        <f t="shared" ca="1" si="20"/>
        <v>-1.9964064683569574E-4</v>
      </c>
      <c r="AL6" s="41">
        <f t="shared" ca="1" si="13"/>
        <v>-1.9964064683569574E-4</v>
      </c>
      <c r="AN6" s="6">
        <f t="shared" si="14"/>
        <v>25</v>
      </c>
    </row>
    <row r="7" spans="1:40" x14ac:dyDescent="0.2">
      <c r="G7" s="6" t="str">
        <f>Sheet1!Q10</f>
        <v>CLE</v>
      </c>
      <c r="H7" s="6">
        <f xml:space="preserve"> RTD("cqg.rtd",,"StudyData",G7,  "Bar",, "Close", "D","-1","primaryOnly")</f>
        <v>51.45</v>
      </c>
      <c r="I7" s="6" t="str">
        <f t="shared" si="0"/>
        <v>7:30</v>
      </c>
      <c r="J7" s="6">
        <f ca="1" xml:space="preserve"> RTD("cqg.rtd",,"StudyData","Close("&amp;$G$2&amp;") when (LocalMonth("&amp;$G$2&amp;")="&amp;$B$1&amp;" And LocalDay("&amp;$G$2&amp;")="&amp;$A$1&amp;" And LocalHour("&amp;$G$2&amp;")="&amp;K7&amp;" And LocalMinute("&amp;$G$2&amp;")="&amp;L7&amp;")", "Bar", "", "Close","A5C", "0", "all", "", "","True",,"EndOfBar")</f>
        <v>2554.75</v>
      </c>
      <c r="K7" s="6">
        <f t="shared" si="21"/>
        <v>7</v>
      </c>
      <c r="L7" s="6">
        <f t="shared" si="15"/>
        <v>30</v>
      </c>
      <c r="M7" s="6">
        <f t="shared" ca="1" si="1"/>
        <v>7.8346880814807564E-4</v>
      </c>
      <c r="N7" s="41">
        <f t="shared" ca="1" si="2"/>
        <v>7.8346880814807564E-4</v>
      </c>
      <c r="O7" s="40">
        <f ca="1" xml:space="preserve"> RTD("cqg.rtd",,"StudyData","Close("&amp;$G$3&amp;") when (LocalMonth("&amp;$G$3&amp;")="&amp;$B$1&amp;" And LocalDay("&amp;$G$3&amp;")="&amp;$A$1&amp;" And LocalHour("&amp;$G$3&amp;")="&amp;K7&amp;" And LocalMinute("&amp;$G$3&amp;")="&amp;L7&amp;")", "Bar", "", "Close","A5C", "0", "all", "", "","True",,"EndOfBar")</f>
        <v>6110.5</v>
      </c>
      <c r="P7" s="6">
        <f t="shared" ca="1" si="3"/>
        <v>1.7623673101356612E-3</v>
      </c>
      <c r="Q7" s="41">
        <f t="shared" ca="1" si="4"/>
        <v>1.7623673101356612E-3</v>
      </c>
      <c r="R7" s="40">
        <f ca="1" xml:space="preserve"> RTD("cqg.rtd",,"StudyData","Close("&amp;$G$4&amp;") when (LocalMonth("&amp;$G$4&amp;")="&amp;$B$1&amp;" And LocalDay("&amp;$G$4&amp;")="&amp;$A$1&amp;" And LocalHour("&amp;$G$4&amp;")="&amp;K7&amp;" And LocalMinute("&amp;$G$4&amp;")="&amp;L7&amp;")", "Bar", "", "Close","A5C", "0", "all", "", "","True",,"EndOfBar")</f>
        <v>22856</v>
      </c>
      <c r="S7" s="6">
        <f t="shared" ca="1" si="5"/>
        <v>1.1388523872098116E-3</v>
      </c>
      <c r="T7" s="41">
        <f t="shared" ca="1" si="6"/>
        <v>1.1388523872098116E-3</v>
      </c>
      <c r="U7" s="40">
        <f ca="1" xml:space="preserve"> RTD("cqg.rtd",,"StudyData","Close("&amp;$G$5&amp;") when (LocalMonth("&amp;$G$5&amp;")="&amp;$B$1&amp;" And LocalDay("&amp;$G$5&amp;")="&amp;$A$1&amp;" And LocalHour("&amp;$G$5&amp;")="&amp;K7&amp;" And LocalMinute("&amp;$G$5&amp;")="&amp;L7&amp;")", "Bar", "", "Close","A5C", "0", "all", "", "","True",,"EndOfBar")</f>
        <v>13010</v>
      </c>
      <c r="V7" s="6">
        <f t="shared" ca="1" si="16"/>
        <v>1.4625509968439689E-3</v>
      </c>
      <c r="W7" s="41">
        <f t="shared" ca="1" si="7"/>
        <v>1.4625509968439689E-3</v>
      </c>
      <c r="X7" s="40">
        <f ca="1" xml:space="preserve"> RTD("cqg.rtd",,"StudyData","Close("&amp;$G$6&amp;") when (LocalMonth("&amp;$G$6&amp;")="&amp;$B$1&amp;" And LocalDay("&amp;$G$6&amp;")="&amp;$A$1&amp;" And LocalHour("&amp;$G$6&amp;")="&amp;K7&amp;" And LocalMinute("&amp;$G$6&amp;")="&amp;L7&amp;")", "Bar", "", "Close","A5C", "0", "all", "", "","True",,"EndOfBar")</f>
        <v>1307.0999999999999</v>
      </c>
      <c r="Y7" s="6">
        <f t="shared" ca="1" si="17"/>
        <v>1.916296182738004E-3</v>
      </c>
      <c r="Z7" s="41">
        <f t="shared" ca="1" si="8"/>
        <v>1.916296182738004E-3</v>
      </c>
      <c r="AA7" s="40">
        <f ca="1" xml:space="preserve"> RTD("cqg.rtd",,"StudyData","Close("&amp;$G$7&amp;") when (LocalMonth("&amp;$G$7&amp;")="&amp;$B$1&amp;" And LocalDay("&amp;$G$7&amp;")="&amp;$A$1&amp;" And LocalHour("&amp;$G$7&amp;")="&amp;K7&amp;" And LocalMinute("&amp;$G$7&amp;")="&amp;L7&amp;")", "Bar", "", "Close","A5C", "0", "all", "", "","True",,"EndOfBar")</f>
        <v>52.26</v>
      </c>
      <c r="AB7" s="6">
        <f t="shared" ca="1" si="18"/>
        <v>1.5743440233236056E-2</v>
      </c>
      <c r="AC7" s="41">
        <f t="shared" ca="1" si="9"/>
        <v>1.5743440233236056E-2</v>
      </c>
      <c r="AD7" s="40">
        <f ca="1" xml:space="preserve"> RTD("cqg.rtd",,"StudyData","Close("&amp;$G$8&amp;") when (LocalMonth("&amp;$G$8&amp;")="&amp;$B$1&amp;" And LocalDay("&amp;$G$8&amp;")="&amp;$A$1&amp;" And LocalHour("&amp;$G$8&amp;")="&amp;K7&amp;" And LocalMinute("&amp;$G$8&amp;")="&amp;L7&amp;")", "Bar", "", "Close","A5C", "0", "all", "", "","True",,"EndOfBar")</f>
        <v>1.1841999999999999</v>
      </c>
      <c r="AE7" s="6">
        <f t="shared" ca="1" si="19"/>
        <v>-1.3493000505987907E-3</v>
      </c>
      <c r="AF7" s="41">
        <f t="shared" ca="1" si="10"/>
        <v>-1.3493000505987907E-3</v>
      </c>
      <c r="AG7" s="40">
        <f ca="1" xml:space="preserve"> RTD("cqg.rtd",,"StudyData","Close("&amp;$G$9&amp;") when (LocalMonth("&amp;$G$9&amp;")="&amp;$B$1&amp;" And LocalDay("&amp;$G$9&amp;")="&amp;$A$1&amp;" And LocalHour("&amp;$G$9&amp;")="&amp;K7&amp;" And LocalMinute("&amp;$G$9&amp;")="&amp;L7&amp;")", "Bar", "", "Close","A5C", "0", "all", "", "","True",,"EndOfBar")</f>
        <v>1.3281000000000001</v>
      </c>
      <c r="AH7" s="6">
        <f t="shared" ca="1" si="11"/>
        <v>-2.7033115566569401E-3</v>
      </c>
      <c r="AI7" s="41">
        <f t="shared" ca="1" si="12"/>
        <v>-2.7033115566569401E-3</v>
      </c>
      <c r="AJ7" s="40">
        <f ca="1" xml:space="preserve"> RTD("cqg.rtd",,"StudyData","Close("&amp;$G$10&amp;") when (LocalMonth("&amp;$G$10&amp;")="&amp;$B$1&amp;" And LocalDay("&amp;$G$10&amp;")="&amp;$A$1&amp;" And LocalHour("&amp;$G$10&amp;")="&amp;K7&amp;" And LocalMinute("&amp;$G$10&amp;")="&amp;L7&amp;")", "Bar", "", "Close","A5C", "0", "all", "", "","True",,"EndOfBar")</f>
        <v>125200</v>
      </c>
      <c r="AK7" s="6">
        <f t="shared" ca="1" si="20"/>
        <v>-1.9964064683569574E-4</v>
      </c>
      <c r="AL7" s="41">
        <f t="shared" ca="1" si="13"/>
        <v>-1.9964064683569574E-4</v>
      </c>
      <c r="AN7" s="6">
        <f t="shared" si="14"/>
        <v>30</v>
      </c>
    </row>
    <row r="8" spans="1:40" x14ac:dyDescent="0.2">
      <c r="B8" s="6" t="s">
        <v>29</v>
      </c>
      <c r="G8" s="6" t="str">
        <f>Sheet1!Q11</f>
        <v>EU6</v>
      </c>
      <c r="H8" s="6">
        <f xml:space="preserve"> RTD("cqg.rtd",,"StudyData",G8,  "Bar",, "Close", "D","-1","primaryOnly")</f>
        <v>1.1858</v>
      </c>
      <c r="I8" s="6" t="str">
        <f t="shared" si="0"/>
        <v>7:35</v>
      </c>
      <c r="J8" s="6">
        <f ca="1" xml:space="preserve"> RTD("cqg.rtd",,"StudyData","Close("&amp;$G$2&amp;") when (LocalMonth("&amp;$G$2&amp;")="&amp;$B$1&amp;" And LocalDay("&amp;$G$2&amp;")="&amp;$A$1&amp;" And LocalHour("&amp;$G$2&amp;")="&amp;K8&amp;" And LocalMinute("&amp;$G$2&amp;")="&amp;L8&amp;")", "Bar", "", "Close","A5C", "0", "all", "", "","True",,"EndOfBar")</f>
        <v>2554.75</v>
      </c>
      <c r="K8" s="6">
        <f t="shared" si="21"/>
        <v>7</v>
      </c>
      <c r="L8" s="6">
        <f t="shared" si="15"/>
        <v>35</v>
      </c>
      <c r="M8" s="6">
        <f t="shared" ca="1" si="1"/>
        <v>7.8346880814807564E-4</v>
      </c>
      <c r="N8" s="41">
        <f t="shared" ca="1" si="2"/>
        <v>7.8346880814807564E-4</v>
      </c>
      <c r="O8" s="40">
        <f ca="1" xml:space="preserve"> RTD("cqg.rtd",,"StudyData","Close("&amp;$G$3&amp;") when (LocalMonth("&amp;$G$3&amp;")="&amp;$B$1&amp;" And LocalDay("&amp;$G$3&amp;")="&amp;$A$1&amp;" And LocalHour("&amp;$G$3&amp;")="&amp;K8&amp;" And LocalMinute("&amp;$G$3&amp;")="&amp;L8&amp;")", "Bar", "", "Close","A5C", "0", "all", "", "","True",,"EndOfBar")</f>
        <v>6111.25</v>
      </c>
      <c r="P8" s="6">
        <f t="shared" ca="1" si="3"/>
        <v>1.8853231689823354E-3</v>
      </c>
      <c r="Q8" s="41">
        <f t="shared" ca="1" si="4"/>
        <v>1.8853231689823354E-3</v>
      </c>
      <c r="R8" s="40">
        <f ca="1" xml:space="preserve"> RTD("cqg.rtd",,"StudyData","Close("&amp;$G$4&amp;") when (LocalMonth("&amp;$G$4&amp;")="&amp;$B$1&amp;" And LocalDay("&amp;$G$4&amp;")="&amp;$A$1&amp;" And LocalHour("&amp;$G$4&amp;")="&amp;K8&amp;" And LocalMinute("&amp;$G$4&amp;")="&amp;L8&amp;")", "Bar", "", "Close","A5C", "0", "all", "", "","True",,"EndOfBar")</f>
        <v>22857</v>
      </c>
      <c r="S8" s="6">
        <f t="shared" ca="1" si="5"/>
        <v>1.1826544021024967E-3</v>
      </c>
      <c r="T8" s="41">
        <f t="shared" ca="1" si="6"/>
        <v>1.1826544021024967E-3</v>
      </c>
      <c r="U8" s="40">
        <f ca="1" xml:space="preserve"> RTD("cqg.rtd",,"StudyData","Close("&amp;$G$5&amp;") when (LocalMonth("&amp;$G$5&amp;")="&amp;$B$1&amp;" And LocalDay("&amp;$G$5&amp;")="&amp;$A$1&amp;" And LocalHour("&amp;$G$5&amp;")="&amp;K8&amp;" And LocalMinute("&amp;$G$5&amp;")="&amp;L8&amp;")", "Bar", "", "Close","A5C", "0", "all", "", "","True",,"EndOfBar")</f>
        <v>13010</v>
      </c>
      <c r="V8" s="6">
        <f t="shared" ca="1" si="16"/>
        <v>1.4625509968439689E-3</v>
      </c>
      <c r="W8" s="41">
        <f t="shared" ca="1" si="7"/>
        <v>1.4625509968439689E-3</v>
      </c>
      <c r="X8" s="40">
        <f ca="1" xml:space="preserve"> RTD("cqg.rtd",,"StudyData","Close("&amp;$G$6&amp;") when (LocalMonth("&amp;$G$6&amp;")="&amp;$B$1&amp;" And LocalDay("&amp;$G$6&amp;")="&amp;$A$1&amp;" And LocalHour("&amp;$G$6&amp;")="&amp;K8&amp;" And LocalMinute("&amp;$G$6&amp;")="&amp;L8&amp;")", "Bar", "", "Close","A5C", "0", "all", "", "","True",,"EndOfBar")</f>
        <v>1307.2</v>
      </c>
      <c r="Y8" s="6">
        <f t="shared" ca="1" si="17"/>
        <v>1.9929480300476289E-3</v>
      </c>
      <c r="Z8" s="41">
        <f t="shared" ca="1" si="8"/>
        <v>1.9929480300476289E-3</v>
      </c>
      <c r="AA8" s="40">
        <f ca="1" xml:space="preserve"> RTD("cqg.rtd",,"StudyData","Close("&amp;$G$7&amp;") when (LocalMonth("&amp;$G$7&amp;")="&amp;$B$1&amp;" And LocalDay("&amp;$G$7&amp;")="&amp;$A$1&amp;" And LocalHour("&amp;$G$7&amp;")="&amp;K8&amp;" And LocalMinute("&amp;$G$7&amp;")="&amp;L8&amp;")", "Bar", "", "Close","A5C", "0", "all", "", "","True",,"EndOfBar")</f>
        <v>52.23</v>
      </c>
      <c r="AB8" s="6">
        <f t="shared" ca="1" si="18"/>
        <v>1.5160349854227288E-2</v>
      </c>
      <c r="AC8" s="41">
        <f t="shared" ca="1" si="9"/>
        <v>1.5160349854227288E-2</v>
      </c>
      <c r="AD8" s="40">
        <f ca="1" xml:space="preserve"> RTD("cqg.rtd",,"StudyData","Close("&amp;$G$8&amp;") when (LocalMonth("&amp;$G$8&amp;")="&amp;$B$1&amp;" And LocalDay("&amp;$G$8&amp;")="&amp;$A$1&amp;" And LocalHour("&amp;$G$8&amp;")="&amp;K8&amp;" And LocalMinute("&amp;$G$8&amp;")="&amp;L8&amp;")", "Bar", "", "Close","A5C", "0", "all", "", "","True",,"EndOfBar")</f>
        <v>1.18425</v>
      </c>
      <c r="AE8" s="6">
        <f t="shared" ca="1" si="19"/>
        <v>-1.3071344240174906E-3</v>
      </c>
      <c r="AF8" s="41">
        <f t="shared" ca="1" si="10"/>
        <v>-1.3071344240174906E-3</v>
      </c>
      <c r="AG8" s="40">
        <f ca="1" xml:space="preserve"> RTD("cqg.rtd",,"StudyData","Close("&amp;$G$9&amp;") when (LocalMonth("&amp;$G$9&amp;")="&amp;$B$1&amp;" And LocalDay("&amp;$G$9&amp;")="&amp;$A$1&amp;" And LocalHour("&amp;$G$9&amp;")="&amp;K8&amp;" And LocalMinute("&amp;$G$9&amp;")="&amp;L8&amp;")", "Bar", "", "Close","A5C", "0", "all", "", "","True",,"EndOfBar")</f>
        <v>1.3289</v>
      </c>
      <c r="AH8" s="6">
        <f t="shared" ca="1" si="11"/>
        <v>-2.1025756551776944E-3</v>
      </c>
      <c r="AI8" s="41">
        <f t="shared" ca="1" si="12"/>
        <v>-2.1025756551776944E-3</v>
      </c>
      <c r="AJ8" s="40">
        <f ca="1" xml:space="preserve"> RTD("cqg.rtd",,"StudyData","Close("&amp;$G$10&amp;") when (LocalMonth("&amp;$G$10&amp;")="&amp;$B$1&amp;" And LocalDay("&amp;$G$10&amp;")="&amp;$A$1&amp;" And LocalHour("&amp;$G$10&amp;")="&amp;K8&amp;" And LocalMinute("&amp;$G$10&amp;")="&amp;L8&amp;")", "Bar", "", "Close","A5C", "0", "all", "", "","True",,"EndOfBar")</f>
        <v>125190</v>
      </c>
      <c r="AK8" s="6">
        <f t="shared" ca="1" si="20"/>
        <v>-2.7949690556997405E-4</v>
      </c>
      <c r="AL8" s="41">
        <f t="shared" ca="1" si="13"/>
        <v>-2.7949690556997405E-4</v>
      </c>
      <c r="AN8" s="6">
        <f t="shared" si="14"/>
        <v>35</v>
      </c>
    </row>
    <row r="9" spans="1:40" x14ac:dyDescent="0.2">
      <c r="G9" s="6" t="str">
        <f>Sheet1!Q12</f>
        <v>BP6</v>
      </c>
      <c r="H9" s="6">
        <f xml:space="preserve"> RTD("cqg.rtd",,"StudyData",G9,  "Bar",, "Close", "D","-1","primaryOnly")</f>
        <v>1.3317000000000001</v>
      </c>
      <c r="I9" s="6" t="str">
        <f t="shared" si="0"/>
        <v>7:40</v>
      </c>
      <c r="J9" s="6">
        <f ca="1" xml:space="preserve"> RTD("cqg.rtd",,"StudyData","Close("&amp;$G$2&amp;") when (LocalMonth("&amp;$G$2&amp;")="&amp;$B$1&amp;" And LocalDay("&amp;$G$2&amp;")="&amp;$A$1&amp;" And LocalHour("&amp;$G$2&amp;")="&amp;K9&amp;" And LocalMinute("&amp;$G$2&amp;")="&amp;L9&amp;")", "Bar", "", "Close","A5C", "0", "all", "", "","True",,"EndOfBar")</f>
        <v>2554.75</v>
      </c>
      <c r="K9" s="6">
        <f t="shared" si="21"/>
        <v>7</v>
      </c>
      <c r="L9" s="6">
        <f t="shared" si="15"/>
        <v>40</v>
      </c>
      <c r="M9" s="6">
        <f t="shared" ca="1" si="1"/>
        <v>7.8346880814807564E-4</v>
      </c>
      <c r="N9" s="41">
        <f t="shared" ca="1" si="2"/>
        <v>7.8346880814807564E-4</v>
      </c>
      <c r="O9" s="40">
        <f ca="1" xml:space="preserve"> RTD("cqg.rtd",,"StudyData","Close("&amp;$G$3&amp;") when (LocalMonth("&amp;$G$3&amp;")="&amp;$B$1&amp;" And LocalDay("&amp;$G$3&amp;")="&amp;$A$1&amp;" And LocalHour("&amp;$G$3&amp;")="&amp;K9&amp;" And LocalMinute("&amp;$G$3&amp;")="&amp;L9&amp;")", "Bar", "", "Close","A5C", "0", "all", "", "","True",,"EndOfBar")</f>
        <v>6111.25</v>
      </c>
      <c r="P9" s="6">
        <f t="shared" ca="1" si="3"/>
        <v>1.8853231689823354E-3</v>
      </c>
      <c r="Q9" s="41">
        <f t="shared" ca="1" si="4"/>
        <v>1.8853231689823354E-3</v>
      </c>
      <c r="R9" s="40">
        <f ca="1" xml:space="preserve"> RTD("cqg.rtd",,"StudyData","Close("&amp;$G$4&amp;") when (LocalMonth("&amp;$G$4&amp;")="&amp;$B$1&amp;" And LocalDay("&amp;$G$4&amp;")="&amp;$A$1&amp;" And LocalHour("&amp;$G$4&amp;")="&amp;K9&amp;" And LocalMinute("&amp;$G$4&amp;")="&amp;L9&amp;")", "Bar", "", "Close","A5C", "0", "all", "", "","True",,"EndOfBar")</f>
        <v>22856</v>
      </c>
      <c r="S9" s="6">
        <f t="shared" ca="1" si="5"/>
        <v>1.1388523872098116E-3</v>
      </c>
      <c r="T9" s="41">
        <f t="shared" ca="1" si="6"/>
        <v>1.1388523872098116E-3</v>
      </c>
      <c r="U9" s="40">
        <f ca="1" xml:space="preserve"> RTD("cqg.rtd",,"StudyData","Close("&amp;$G$5&amp;") when (LocalMonth("&amp;$G$5&amp;")="&amp;$B$1&amp;" And LocalDay("&amp;$G$5&amp;")="&amp;$A$1&amp;" And LocalHour("&amp;$G$5&amp;")="&amp;K9&amp;" And LocalMinute("&amp;$G$5&amp;")="&amp;L9&amp;")", "Bar", "", "Close","A5C", "0", "all", "", "","True",,"EndOfBar")</f>
        <v>13009</v>
      </c>
      <c r="V9" s="6">
        <f t="shared" ca="1" si="16"/>
        <v>1.3855746285890232E-3</v>
      </c>
      <c r="W9" s="41">
        <f t="shared" ca="1" si="7"/>
        <v>1.3855746285890232E-3</v>
      </c>
      <c r="X9" s="40">
        <f ca="1" xml:space="preserve"> RTD("cqg.rtd",,"StudyData","Close("&amp;$G$6&amp;") when (LocalMonth("&amp;$G$6&amp;")="&amp;$B$1&amp;" And LocalDay("&amp;$G$6&amp;")="&amp;$A$1&amp;" And LocalHour("&amp;$G$6&amp;")="&amp;K9&amp;" And LocalMinute("&amp;$G$6&amp;")="&amp;L9&amp;")", "Bar", "", "Close","A5C", "0", "all", "", "","True",,"EndOfBar")</f>
        <v>1307.7</v>
      </c>
      <c r="Y9" s="6">
        <f t="shared" ca="1" si="17"/>
        <v>2.3762072665952298E-3</v>
      </c>
      <c r="Z9" s="41">
        <f t="shared" ca="1" si="8"/>
        <v>2.3762072665952298E-3</v>
      </c>
      <c r="AA9" s="40">
        <f ca="1" xml:space="preserve"> RTD("cqg.rtd",,"StudyData","Close("&amp;$G$7&amp;") when (LocalMonth("&amp;$G$7&amp;")="&amp;$B$1&amp;" And LocalDay("&amp;$G$7&amp;")="&amp;$A$1&amp;" And LocalHour("&amp;$G$7&amp;")="&amp;K9&amp;" And LocalMinute("&amp;$G$7&amp;")="&amp;L9&amp;")", "Bar", "", "Close","A5C", "0", "all", "", "","True",,"EndOfBar")</f>
        <v>52.27</v>
      </c>
      <c r="AB9" s="6">
        <f t="shared" ca="1" si="18"/>
        <v>1.5937803692905737E-2</v>
      </c>
      <c r="AC9" s="41">
        <f t="shared" ca="1" si="9"/>
        <v>1.5937803692905737E-2</v>
      </c>
      <c r="AD9" s="40">
        <f ca="1" xml:space="preserve"> RTD("cqg.rtd",,"StudyData","Close("&amp;$G$8&amp;") when (LocalMonth("&amp;$G$8&amp;")="&amp;$B$1&amp;" And LocalDay("&amp;$G$8&amp;")="&amp;$A$1&amp;" And LocalHour("&amp;$G$8&amp;")="&amp;K9&amp;" And LocalMinute("&amp;$G$8&amp;")="&amp;L9&amp;")", "Bar", "", "Close","A5C", "0", "all", "", "","True",,"EndOfBar")</f>
        <v>1.18415</v>
      </c>
      <c r="AE9" s="6">
        <f t="shared" ca="1" si="19"/>
        <v>-1.3914656771799032E-3</v>
      </c>
      <c r="AF9" s="41">
        <f t="shared" ca="1" si="10"/>
        <v>-1.3914656771799032E-3</v>
      </c>
      <c r="AG9" s="40">
        <f ca="1" xml:space="preserve"> RTD("cqg.rtd",,"StudyData","Close("&amp;$G$9&amp;") when (LocalMonth("&amp;$G$9&amp;")="&amp;$B$1&amp;" And LocalDay("&amp;$G$9&amp;")="&amp;$A$1&amp;" And LocalHour("&amp;$G$9&amp;")="&amp;K9&amp;" And LocalMinute("&amp;$G$9&amp;")="&amp;L9&amp;")", "Bar", "", "Close","A5C", "0", "all", "", "","True",,"EndOfBar")</f>
        <v>1.3289</v>
      </c>
      <c r="AH9" s="6">
        <f t="shared" ca="1" si="11"/>
        <v>-2.1025756551776944E-3</v>
      </c>
      <c r="AI9" s="41">
        <f t="shared" ca="1" si="12"/>
        <v>-2.1025756551776944E-3</v>
      </c>
      <c r="AJ9" s="40">
        <f ca="1" xml:space="preserve"> RTD("cqg.rtd",,"StudyData","Close("&amp;$G$10&amp;") when (LocalMonth("&amp;$G$10&amp;")="&amp;$B$1&amp;" And LocalDay("&amp;$G$10&amp;")="&amp;$A$1&amp;" And LocalHour("&amp;$G$10&amp;")="&amp;K9&amp;" And LocalMinute("&amp;$G$10&amp;")="&amp;L9&amp;")", "Bar", "", "Close","A5C", "0", "all", "", "","True",,"EndOfBar")</f>
        <v>125205</v>
      </c>
      <c r="AK9" s="6">
        <f t="shared" ca="1" si="20"/>
        <v>-1.5971251746855659E-4</v>
      </c>
      <c r="AL9" s="41">
        <f t="shared" ca="1" si="13"/>
        <v>-1.5971251746855659E-4</v>
      </c>
      <c r="AN9" s="6">
        <f t="shared" si="14"/>
        <v>40</v>
      </c>
    </row>
    <row r="10" spans="1:40" x14ac:dyDescent="0.2">
      <c r="B10" s="6" t="s">
        <v>8</v>
      </c>
      <c r="G10" s="6" t="str">
        <f>Sheet1!Q13</f>
        <v>TYA</v>
      </c>
      <c r="H10" s="6">
        <f xml:space="preserve"> RTD("cqg.rtd",,"StudyData",G10,  "Bar",, "Close", "D","-1","primaryOnly")</f>
        <v>125225</v>
      </c>
      <c r="I10" s="6" t="str">
        <f t="shared" si="0"/>
        <v>7:45</v>
      </c>
      <c r="J10" s="6">
        <f ca="1" xml:space="preserve"> RTD("cqg.rtd",,"StudyData","Close("&amp;$G$2&amp;") when (LocalMonth("&amp;$G$2&amp;")="&amp;$B$1&amp;" And LocalDay("&amp;$G$2&amp;")="&amp;$A$1&amp;" And LocalHour("&amp;$G$2&amp;")="&amp;K10&amp;" And LocalMinute("&amp;$G$2&amp;")="&amp;L10&amp;")", "Bar", "", "Close","A5C", "0", "all", "", "","True",,"EndOfBar")</f>
        <v>2554.5</v>
      </c>
      <c r="K10" s="6">
        <f t="shared" si="21"/>
        <v>7</v>
      </c>
      <c r="L10" s="6">
        <f t="shared" si="15"/>
        <v>45</v>
      </c>
      <c r="M10" s="6">
        <f t="shared" ca="1" si="1"/>
        <v>6.8553520712956613E-4</v>
      </c>
      <c r="N10" s="41">
        <f t="shared" ca="1" si="2"/>
        <v>6.8553520712956613E-4</v>
      </c>
      <c r="O10" s="40">
        <f ca="1" xml:space="preserve"> RTD("cqg.rtd",,"StudyData","Close("&amp;$G$3&amp;") when (LocalMonth("&amp;$G$3&amp;")="&amp;$B$1&amp;" And LocalDay("&amp;$G$3&amp;")="&amp;$A$1&amp;" And LocalHour("&amp;$G$3&amp;")="&amp;K10&amp;" And LocalMinute("&amp;$G$3&amp;")="&amp;L10&amp;")", "Bar", "", "Close","A5C", "0", "all", "", "","True",,"EndOfBar")</f>
        <v>6109.75</v>
      </c>
      <c r="P10" s="6">
        <f t="shared" ca="1" si="3"/>
        <v>1.6394114512889872E-3</v>
      </c>
      <c r="Q10" s="41">
        <f t="shared" ca="1" si="4"/>
        <v>1.6394114512889872E-3</v>
      </c>
      <c r="R10" s="40">
        <f ca="1" xml:space="preserve"> RTD("cqg.rtd",,"StudyData","Close("&amp;$G$4&amp;") when (LocalMonth("&amp;$G$4&amp;")="&amp;$B$1&amp;" And LocalDay("&amp;$G$4&amp;")="&amp;$A$1&amp;" And LocalHour("&amp;$G$4&amp;")="&amp;K10&amp;" And LocalMinute("&amp;$G$4&amp;")="&amp;L10&amp;")", "Bar", "", "Close","A5C", "0", "all", "", "","True",,"EndOfBar")</f>
        <v>22852</v>
      </c>
      <c r="S10" s="6">
        <f t="shared" ca="1" si="5"/>
        <v>9.6364432763907141E-4</v>
      </c>
      <c r="T10" s="41">
        <f t="shared" ca="1" si="6"/>
        <v>9.6364432763907141E-4</v>
      </c>
      <c r="U10" s="40">
        <f ca="1" xml:space="preserve"> RTD("cqg.rtd",,"StudyData","Close("&amp;$G$5&amp;") when (LocalMonth("&amp;$G$5&amp;")="&amp;$B$1&amp;" And LocalDay("&amp;$G$5&amp;")="&amp;$A$1&amp;" And LocalHour("&amp;$G$5&amp;")="&amp;K10&amp;" And LocalMinute("&amp;$G$5&amp;")="&amp;L10&amp;")", "Bar", "", "Close","A5C", "0", "all", "", "","True",,"EndOfBar")</f>
        <v>13008.5</v>
      </c>
      <c r="V10" s="6">
        <f t="shared" ca="1" si="16"/>
        <v>1.3470864444615504E-3</v>
      </c>
      <c r="W10" s="41">
        <f t="shared" ca="1" si="7"/>
        <v>1.3470864444615504E-3</v>
      </c>
      <c r="X10" s="40">
        <f ca="1" xml:space="preserve"> RTD("cqg.rtd",,"StudyData","Close("&amp;$G$6&amp;") when (LocalMonth("&amp;$G$6&amp;")="&amp;$B$1&amp;" And LocalDay("&amp;$G$6&amp;")="&amp;$A$1&amp;" And LocalHour("&amp;$G$6&amp;")="&amp;K10&amp;" And LocalMinute("&amp;$G$6&amp;")="&amp;L10&amp;")", "Bar", "", "Close","A5C", "0", "all", "", "","True",,"EndOfBar")</f>
        <v>1307.2</v>
      </c>
      <c r="Y10" s="6">
        <f t="shared" ca="1" si="17"/>
        <v>1.9929480300476289E-3</v>
      </c>
      <c r="Z10" s="41">
        <f t="shared" ca="1" si="8"/>
        <v>1.9929480300476289E-3</v>
      </c>
      <c r="AA10" s="40">
        <f ca="1" xml:space="preserve"> RTD("cqg.rtd",,"StudyData","Close("&amp;$G$7&amp;") when (LocalMonth("&amp;$G$7&amp;")="&amp;$B$1&amp;" And LocalDay("&amp;$G$7&amp;")="&amp;$A$1&amp;" And LocalHour("&amp;$G$7&amp;")="&amp;K10&amp;" And LocalMinute("&amp;$G$7&amp;")="&amp;L10&amp;")", "Bar", "", "Close","A5C", "0", "all", "", "","True",,"EndOfBar")</f>
        <v>52.28</v>
      </c>
      <c r="AB10" s="6">
        <f t="shared" ca="1" si="18"/>
        <v>1.6132167152575282E-2</v>
      </c>
      <c r="AC10" s="41">
        <f t="shared" ca="1" si="9"/>
        <v>1.6132167152575282E-2</v>
      </c>
      <c r="AD10" s="40">
        <f ca="1" xml:space="preserve"> RTD("cqg.rtd",,"StudyData","Close("&amp;$G$8&amp;") when (LocalMonth("&amp;$G$8&amp;")="&amp;$B$1&amp;" And LocalDay("&amp;$G$8&amp;")="&amp;$A$1&amp;" And LocalHour("&amp;$G$8&amp;")="&amp;K10&amp;" And LocalMinute("&amp;$G$8&amp;")="&amp;L10&amp;")", "Bar", "", "Close","A5C", "0", "all", "", "","True",,"EndOfBar")</f>
        <v>1.1837</v>
      </c>
      <c r="AE10" s="6">
        <f t="shared" ca="1" si="19"/>
        <v>-1.7709563164108541E-3</v>
      </c>
      <c r="AF10" s="41">
        <f t="shared" ca="1" si="10"/>
        <v>-1.7709563164108541E-3</v>
      </c>
      <c r="AG10" s="40">
        <f ca="1" xml:space="preserve"> RTD("cqg.rtd",,"StudyData","Close("&amp;$G$9&amp;") when (LocalMonth("&amp;$G$9&amp;")="&amp;$B$1&amp;" And LocalDay("&amp;$G$9&amp;")="&amp;$A$1&amp;" And LocalHour("&amp;$G$9&amp;")="&amp;K10&amp;" And LocalMinute("&amp;$G$9&amp;")="&amp;L10&amp;")", "Bar", "", "Close","A5C", "0", "all", "", "","True",,"EndOfBar")</f>
        <v>1.3286</v>
      </c>
      <c r="AH10" s="6">
        <f t="shared" ca="1" si="11"/>
        <v>-2.3278516182324116E-3</v>
      </c>
      <c r="AI10" s="41">
        <f t="shared" ca="1" si="12"/>
        <v>-2.3278516182324116E-3</v>
      </c>
      <c r="AJ10" s="40">
        <f ca="1" xml:space="preserve"> RTD("cqg.rtd",,"StudyData","Close("&amp;$G$10&amp;") when (LocalMonth("&amp;$G$10&amp;")="&amp;$B$1&amp;" And LocalDay("&amp;$G$10&amp;")="&amp;$A$1&amp;" And LocalHour("&amp;$G$10&amp;")="&amp;K10&amp;" And LocalMinute("&amp;$G$10&amp;")="&amp;L10&amp;")", "Bar", "", "Close","A5C", "0", "all", "", "","True",,"EndOfBar")</f>
        <v>125190</v>
      </c>
      <c r="AK10" s="6">
        <f t="shared" ca="1" si="20"/>
        <v>-2.7949690556997405E-4</v>
      </c>
      <c r="AL10" s="41">
        <f t="shared" ca="1" si="13"/>
        <v>-2.7949690556997405E-4</v>
      </c>
      <c r="AN10" s="6">
        <f t="shared" si="14"/>
        <v>45</v>
      </c>
    </row>
    <row r="11" spans="1:40" x14ac:dyDescent="0.2">
      <c r="I11" s="6" t="str">
        <f t="shared" si="0"/>
        <v>7:50</v>
      </c>
      <c r="J11" s="6">
        <f ca="1" xml:space="preserve"> RTD("cqg.rtd",,"StudyData","Close("&amp;$G$2&amp;") when (LocalMonth("&amp;$G$2&amp;")="&amp;$B$1&amp;" And LocalDay("&amp;$G$2&amp;")="&amp;$A$1&amp;" And LocalHour("&amp;$G$2&amp;")="&amp;K11&amp;" And LocalMinute("&amp;$G$2&amp;")="&amp;L11&amp;")", "Bar", "", "Close","A5C", "0", "all", "", "","True",,"EndOfBar")</f>
        <v>2555</v>
      </c>
      <c r="K11" s="6">
        <f t="shared" si="21"/>
        <v>7</v>
      </c>
      <c r="L11" s="6">
        <f t="shared" si="15"/>
        <v>50</v>
      </c>
      <c r="M11" s="6">
        <f t="shared" ca="1" si="1"/>
        <v>8.8140240916658504E-4</v>
      </c>
      <c r="N11" s="41">
        <f t="shared" ca="1" si="2"/>
        <v>8.8140240916658504E-4</v>
      </c>
      <c r="O11" s="40">
        <f ca="1" xml:space="preserve"> RTD("cqg.rtd",,"StudyData","Close("&amp;$G$3&amp;") when (LocalMonth("&amp;$G$3&amp;")="&amp;$B$1&amp;" And LocalDay("&amp;$G$3&amp;")="&amp;$A$1&amp;" And LocalHour("&amp;$G$3&amp;")="&amp;K11&amp;" And LocalMinute("&amp;$G$3&amp;")="&amp;L11&amp;")", "Bar", "", "Close","A5C", "0", "all", "", "","True",,"EndOfBar")</f>
        <v>6112</v>
      </c>
      <c r="P11" s="6">
        <f t="shared" ca="1" si="3"/>
        <v>2.0082790278290095E-3</v>
      </c>
      <c r="Q11" s="41">
        <f t="shared" ca="1" si="4"/>
        <v>2.0082790278290095E-3</v>
      </c>
      <c r="R11" s="40">
        <f ca="1" xml:space="preserve"> RTD("cqg.rtd",,"StudyData","Close("&amp;$G$4&amp;") when (LocalMonth("&amp;$G$4&amp;")="&amp;$B$1&amp;" And LocalDay("&amp;$G$4&amp;")="&amp;$A$1&amp;" And LocalHour("&amp;$G$4&amp;")="&amp;K11&amp;" And LocalMinute("&amp;$G$4&amp;")="&amp;L11&amp;")", "Bar", "", "Close","A5C", "0", "all", "", "","True",,"EndOfBar")</f>
        <v>22856</v>
      </c>
      <c r="S11" s="6">
        <f t="shared" ca="1" si="5"/>
        <v>1.1388523872098116E-3</v>
      </c>
      <c r="T11" s="41">
        <f t="shared" ca="1" si="6"/>
        <v>1.1388523872098116E-3</v>
      </c>
      <c r="U11" s="40">
        <f ca="1" xml:space="preserve"> RTD("cqg.rtd",,"StudyData","Close("&amp;$G$5&amp;") when (LocalMonth("&amp;$G$5&amp;")="&amp;$B$1&amp;" And LocalDay("&amp;$G$5&amp;")="&amp;$A$1&amp;" And LocalHour("&amp;$G$5&amp;")="&amp;K11&amp;" And LocalMinute("&amp;$G$5&amp;")="&amp;L11&amp;")", "Bar", "", "Close","A5C", "0", "all", "", "","True",,"EndOfBar")</f>
        <v>13011.5</v>
      </c>
      <c r="V11" s="6">
        <f t="shared" ca="1" si="16"/>
        <v>1.5780155492263876E-3</v>
      </c>
      <c r="W11" s="41">
        <f t="shared" ca="1" si="7"/>
        <v>1.5780155492263876E-3</v>
      </c>
      <c r="X11" s="40">
        <f ca="1" xml:space="preserve"> RTD("cqg.rtd",,"StudyData","Close("&amp;$G$6&amp;") when (LocalMonth("&amp;$G$6&amp;")="&amp;$B$1&amp;" And LocalDay("&amp;$G$6&amp;")="&amp;$A$1&amp;" And LocalHour("&amp;$G$6&amp;")="&amp;K11&amp;" And LocalMinute("&amp;$G$6&amp;")="&amp;L11&amp;")", "Bar", "", "Close","A5C", "0", "all", "", "","True",,"EndOfBar")</f>
        <v>1307.7</v>
      </c>
      <c r="Y11" s="6">
        <f t="shared" ca="1" si="17"/>
        <v>2.3762072665952298E-3</v>
      </c>
      <c r="Z11" s="41">
        <f t="shared" ca="1" si="8"/>
        <v>2.3762072665952298E-3</v>
      </c>
      <c r="AA11" s="40">
        <f ca="1" xml:space="preserve"> RTD("cqg.rtd",,"StudyData","Close("&amp;$G$7&amp;") when (LocalMonth("&amp;$G$7&amp;")="&amp;$B$1&amp;" And LocalDay("&amp;$G$7&amp;")="&amp;$A$1&amp;" And LocalHour("&amp;$G$7&amp;")="&amp;K11&amp;" And LocalMinute("&amp;$G$7&amp;")="&amp;L11&amp;")", "Bar", "", "Close","A5C", "0", "all", "", "","True",,"EndOfBar")</f>
        <v>52.33</v>
      </c>
      <c r="AB11" s="6">
        <f t="shared" ca="1" si="18"/>
        <v>1.7103984450923138E-2</v>
      </c>
      <c r="AC11" s="41">
        <f t="shared" ca="1" si="9"/>
        <v>1.7103984450923138E-2</v>
      </c>
      <c r="AD11" s="40">
        <f ca="1" xml:space="preserve"> RTD("cqg.rtd",,"StudyData","Close("&amp;$G$8&amp;") when (LocalMonth("&amp;$G$8&amp;")="&amp;$B$1&amp;" And LocalDay("&amp;$G$8&amp;")="&amp;$A$1&amp;" And LocalHour("&amp;$G$8&amp;")="&amp;K11&amp;" And LocalMinute("&amp;$G$8&amp;")="&amp;L11&amp;")", "Bar", "", "Close","A5C", "0", "all", "", "","True",,"EndOfBar")</f>
        <v>1.1842999999999999</v>
      </c>
      <c r="AE11" s="6">
        <f t="shared" ca="1" si="19"/>
        <v>-1.2649687974363778E-3</v>
      </c>
      <c r="AF11" s="41">
        <f t="shared" ca="1" si="10"/>
        <v>-1.2649687974363778E-3</v>
      </c>
      <c r="AG11" s="40">
        <f ca="1" xml:space="preserve"> RTD("cqg.rtd",,"StudyData","Close("&amp;$G$9&amp;") when (LocalMonth("&amp;$G$9&amp;")="&amp;$B$1&amp;" And LocalDay("&amp;$G$9&amp;")="&amp;$A$1&amp;" And LocalHour("&amp;$G$9&amp;")="&amp;K11&amp;" And LocalMinute("&amp;$G$9&amp;")="&amp;L11&amp;")", "Bar", "", "Close","A5C", "0", "all", "", "","True",,"EndOfBar")</f>
        <v>1.3287</v>
      </c>
      <c r="AH11" s="6">
        <f t="shared" ca="1" si="11"/>
        <v>-2.2527596305475057E-3</v>
      </c>
      <c r="AI11" s="41">
        <f t="shared" ca="1" si="12"/>
        <v>-2.2527596305475057E-3</v>
      </c>
      <c r="AJ11" s="40">
        <f ca="1" xml:space="preserve"> RTD("cqg.rtd",,"StudyData","Close("&amp;$G$10&amp;") when (LocalMonth("&amp;$G$10&amp;")="&amp;$B$1&amp;" And LocalDay("&amp;$G$10&amp;")="&amp;$A$1&amp;" And LocalHour("&amp;$G$10&amp;")="&amp;K11&amp;" And LocalMinute("&amp;$G$10&amp;")="&amp;L11&amp;")", "Bar", "", "Close","A5C", "0", "all", "", "","True",,"EndOfBar")</f>
        <v>125190</v>
      </c>
      <c r="AK11" s="6">
        <f t="shared" ca="1" si="20"/>
        <v>-2.7949690556997405E-4</v>
      </c>
      <c r="AL11" s="41">
        <f t="shared" ca="1" si="13"/>
        <v>-2.7949690556997405E-4</v>
      </c>
      <c r="AN11" s="6">
        <f t="shared" si="14"/>
        <v>50</v>
      </c>
    </row>
    <row r="12" spans="1:40" x14ac:dyDescent="0.2">
      <c r="B12" s="6" t="s">
        <v>10</v>
      </c>
      <c r="I12" s="6" t="str">
        <f t="shared" si="0"/>
        <v>7:55</v>
      </c>
      <c r="J12" s="6">
        <f ca="1" xml:space="preserve"> RTD("cqg.rtd",,"StudyData","Close("&amp;$G$2&amp;") when (LocalMonth("&amp;$G$2&amp;")="&amp;$B$1&amp;" And LocalDay("&amp;$G$2&amp;")="&amp;$A$1&amp;" And LocalHour("&amp;$G$2&amp;")="&amp;K12&amp;" And LocalMinute("&amp;$G$2&amp;")="&amp;L12&amp;")", "Bar", "", "Close","A5C", "0", "all", "", "","True",,"EndOfBar")</f>
        <v>2554.25</v>
      </c>
      <c r="K12" s="6">
        <f t="shared" si="21"/>
        <v>7</v>
      </c>
      <c r="L12" s="6">
        <f t="shared" si="15"/>
        <v>55</v>
      </c>
      <c r="M12" s="6">
        <f t="shared" ca="1" si="1"/>
        <v>5.8760160611105673E-4</v>
      </c>
      <c r="N12" s="41">
        <f t="shared" ca="1" si="2"/>
        <v>5.8760160611105673E-4</v>
      </c>
      <c r="O12" s="40">
        <f ca="1" xml:space="preserve"> RTD("cqg.rtd",,"StudyData","Close("&amp;$G$3&amp;") when (LocalMonth("&amp;$G$3&amp;")="&amp;$B$1&amp;" And LocalDay("&amp;$G$3&amp;")="&amp;$A$1&amp;" And LocalHour("&amp;$G$3&amp;")="&amp;K12&amp;" And LocalMinute("&amp;$G$3&amp;")="&amp;L12&amp;")", "Bar", "", "Close","A5C", "0", "all", "", "","True",,"EndOfBar")</f>
        <v>6110.5</v>
      </c>
      <c r="P12" s="6">
        <f t="shared" ca="1" si="3"/>
        <v>1.7623673101356612E-3</v>
      </c>
      <c r="Q12" s="41">
        <f t="shared" ca="1" si="4"/>
        <v>1.7623673101356612E-3</v>
      </c>
      <c r="R12" s="40">
        <f ca="1" xml:space="preserve"> RTD("cqg.rtd",,"StudyData","Close("&amp;$G$4&amp;") when (LocalMonth("&amp;$G$4&amp;")="&amp;$B$1&amp;" And LocalDay("&amp;$G$4&amp;")="&amp;$A$1&amp;" And LocalHour("&amp;$G$4&amp;")="&amp;K12&amp;" And LocalMinute("&amp;$G$4&amp;")="&amp;L12&amp;")", "Bar", "", "Close","A5C", "0", "all", "", "","True",,"EndOfBar")</f>
        <v>22851</v>
      </c>
      <c r="S12" s="6">
        <f t="shared" ca="1" si="5"/>
        <v>9.1984231274638633E-4</v>
      </c>
      <c r="T12" s="41">
        <f t="shared" ca="1" si="6"/>
        <v>9.1984231274638633E-4</v>
      </c>
      <c r="U12" s="40">
        <f ca="1" xml:space="preserve"> RTD("cqg.rtd",,"StudyData","Close("&amp;$G$5&amp;") when (LocalMonth("&amp;$G$5&amp;")="&amp;$B$1&amp;" And LocalDay("&amp;$G$5&amp;")="&amp;$A$1&amp;" And LocalHour("&amp;$G$5&amp;")="&amp;K12&amp;" And LocalMinute("&amp;$G$5&amp;")="&amp;L12&amp;")", "Bar", "", "Close","A5C", "0", "all", "", "","True",,"EndOfBar")</f>
        <v>13006.5</v>
      </c>
      <c r="V12" s="6">
        <f t="shared" ca="1" si="16"/>
        <v>1.1931337079516588E-3</v>
      </c>
      <c r="W12" s="41">
        <f t="shared" ca="1" si="7"/>
        <v>1.1931337079516588E-3</v>
      </c>
      <c r="X12" s="40">
        <f ca="1" xml:space="preserve"> RTD("cqg.rtd",,"StudyData","Close("&amp;$G$6&amp;") when (LocalMonth("&amp;$G$6&amp;")="&amp;$B$1&amp;" And LocalDay("&amp;$G$6&amp;")="&amp;$A$1&amp;" And LocalHour("&amp;$G$6&amp;")="&amp;K12&amp;" And LocalMinute("&amp;$G$6&amp;")="&amp;L12&amp;")", "Bar", "", "Close","A5C", "0", "all", "", "","True",,"EndOfBar")</f>
        <v>1307.9000000000001</v>
      </c>
      <c r="Y12" s="6">
        <f t="shared" ca="1" si="17"/>
        <v>2.5295109612143048E-3</v>
      </c>
      <c r="Z12" s="41">
        <f t="shared" ca="1" si="8"/>
        <v>2.5295109612143048E-3</v>
      </c>
      <c r="AA12" s="40">
        <f ca="1" xml:space="preserve"> RTD("cqg.rtd",,"StudyData","Close("&amp;$G$7&amp;") when (LocalMonth("&amp;$G$7&amp;")="&amp;$B$1&amp;" And LocalDay("&amp;$G$7&amp;")="&amp;$A$1&amp;" And LocalHour("&amp;$G$7&amp;")="&amp;K12&amp;" And LocalMinute("&amp;$G$7&amp;")="&amp;L12&amp;")", "Bar", "", "Close","A5C", "0", "all", "", "","True",,"EndOfBar")</f>
        <v>52.32</v>
      </c>
      <c r="AB12" s="6">
        <f t="shared" ca="1" si="18"/>
        <v>1.6909620991253593E-2</v>
      </c>
      <c r="AC12" s="41">
        <f t="shared" ca="1" si="9"/>
        <v>1.6909620991253593E-2</v>
      </c>
      <c r="AD12" s="40">
        <f ca="1" xml:space="preserve"> RTD("cqg.rtd",,"StudyData","Close("&amp;$G$8&amp;") when (LocalMonth("&amp;$G$8&amp;")="&amp;$B$1&amp;" And LocalDay("&amp;$G$8&amp;")="&amp;$A$1&amp;" And LocalHour("&amp;$G$8&amp;")="&amp;K12&amp;" And LocalMinute("&amp;$G$8&amp;")="&amp;L12&amp;")", "Bar", "", "Close","A5C", "0", "all", "", "","True",,"EndOfBar")</f>
        <v>1.1846000000000001</v>
      </c>
      <c r="AE12" s="6">
        <f t="shared" ca="1" si="19"/>
        <v>-1.0119750379489526E-3</v>
      </c>
      <c r="AF12" s="41">
        <f t="shared" ca="1" si="10"/>
        <v>-1.0119750379489526E-3</v>
      </c>
      <c r="AG12" s="40">
        <f ca="1" xml:space="preserve"> RTD("cqg.rtd",,"StudyData","Close("&amp;$G$9&amp;") when (LocalMonth("&amp;$G$9&amp;")="&amp;$B$1&amp;" And LocalDay("&amp;$G$9&amp;")="&amp;$A$1&amp;" And LocalHour("&amp;$G$9&amp;")="&amp;K12&amp;" And LocalMinute("&amp;$G$9&amp;")="&amp;L12&amp;")", "Bar", "", "Close","A5C", "0", "all", "", "","True",,"EndOfBar")</f>
        <v>1.3287</v>
      </c>
      <c r="AH12" s="6">
        <f t="shared" ca="1" si="11"/>
        <v>-2.2527596305475057E-3</v>
      </c>
      <c r="AI12" s="41">
        <f t="shared" ca="1" si="12"/>
        <v>-2.2527596305475057E-3</v>
      </c>
      <c r="AJ12" s="40">
        <f ca="1" xml:space="preserve"> RTD("cqg.rtd",,"StudyData","Close("&amp;$G$10&amp;") when (LocalMonth("&amp;$G$10&amp;")="&amp;$B$1&amp;" And LocalDay("&amp;$G$10&amp;")="&amp;$A$1&amp;" And LocalHour("&amp;$G$10&amp;")="&amp;K12&amp;" And LocalMinute("&amp;$G$10&amp;")="&amp;L12&amp;")", "Bar", "", "Close","A5C", "0", "all", "", "","True",,"EndOfBar")</f>
        <v>125200</v>
      </c>
      <c r="AK12" s="6">
        <f t="shared" ca="1" si="20"/>
        <v>-1.9964064683569574E-4</v>
      </c>
      <c r="AL12" s="41">
        <f t="shared" ca="1" si="13"/>
        <v>-1.9964064683569574E-4</v>
      </c>
      <c r="AN12" s="6">
        <f t="shared" si="14"/>
        <v>55</v>
      </c>
    </row>
    <row r="13" spans="1:40" x14ac:dyDescent="0.2">
      <c r="I13" s="6" t="str">
        <f t="shared" si="0"/>
        <v>8:00</v>
      </c>
      <c r="J13" s="6">
        <f ca="1" xml:space="preserve"> RTD("cqg.rtd",,"StudyData","Close("&amp;$G$2&amp;") when (LocalMonth("&amp;$G$2&amp;")="&amp;$B$1&amp;" And LocalDay("&amp;$G$2&amp;")="&amp;$A$1&amp;" And LocalHour("&amp;$G$2&amp;")="&amp;K13&amp;" And LocalMinute("&amp;$G$2&amp;")="&amp;L13&amp;")", "Bar", "", "Close","A5C", "0", "all", "", "","True",,"EndOfBar")</f>
        <v>2554.5</v>
      </c>
      <c r="K13" s="6">
        <f t="shared" si="21"/>
        <v>8</v>
      </c>
      <c r="L13" s="6">
        <f t="shared" si="15"/>
        <v>0</v>
      </c>
      <c r="M13" s="6">
        <f t="shared" ca="1" si="1"/>
        <v>6.8553520712956613E-4</v>
      </c>
      <c r="N13" s="41">
        <f t="shared" ca="1" si="2"/>
        <v>6.8553520712956613E-4</v>
      </c>
      <c r="O13" s="40">
        <f ca="1" xml:space="preserve"> RTD("cqg.rtd",,"StudyData","Close("&amp;$G$3&amp;") when (LocalMonth("&amp;$G$3&amp;")="&amp;$B$1&amp;" And LocalDay("&amp;$G$3&amp;")="&amp;$A$1&amp;" And LocalHour("&amp;$G$3&amp;")="&amp;K13&amp;" And LocalMinute("&amp;$G$3&amp;")="&amp;L13&amp;")", "Bar", "", "Close","A5C", "0", "all", "", "","True",,"EndOfBar")</f>
        <v>6110.5</v>
      </c>
      <c r="P13" s="6">
        <f t="shared" ca="1" si="3"/>
        <v>1.7623673101356612E-3</v>
      </c>
      <c r="Q13" s="41">
        <f t="shared" ca="1" si="4"/>
        <v>1.7623673101356612E-3</v>
      </c>
      <c r="R13" s="40">
        <f ca="1" xml:space="preserve"> RTD("cqg.rtd",,"StudyData","Close("&amp;$G$4&amp;") when (LocalMonth("&amp;$G$4&amp;")="&amp;$B$1&amp;" And LocalDay("&amp;$G$4&amp;")="&amp;$A$1&amp;" And LocalHour("&amp;$G$4&amp;")="&amp;K13&amp;" And LocalMinute("&amp;$G$4&amp;")="&amp;L13&amp;")", "Bar", "", "Close","A5C", "0", "all", "", "","True",,"EndOfBar")</f>
        <v>22851</v>
      </c>
      <c r="S13" s="6">
        <f t="shared" ca="1" si="5"/>
        <v>9.1984231274638633E-4</v>
      </c>
      <c r="T13" s="41">
        <f t="shared" ca="1" si="6"/>
        <v>9.1984231274638633E-4</v>
      </c>
      <c r="U13" s="40">
        <f ca="1" xml:space="preserve"> RTD("cqg.rtd",,"StudyData","Close("&amp;$G$5&amp;") when (LocalMonth("&amp;$G$5&amp;")="&amp;$B$1&amp;" And LocalDay("&amp;$G$5&amp;")="&amp;$A$1&amp;" And LocalHour("&amp;$G$5&amp;")="&amp;K13&amp;" And LocalMinute("&amp;$G$5&amp;")="&amp;L13&amp;")", "Bar", "", "Close","A5C", "0", "all", "", "","True",,"EndOfBar")</f>
        <v>13010</v>
      </c>
      <c r="V13" s="6">
        <f t="shared" ca="1" si="16"/>
        <v>1.4625509968439689E-3</v>
      </c>
      <c r="W13" s="41">
        <f t="shared" ca="1" si="7"/>
        <v>1.4625509968439689E-3</v>
      </c>
      <c r="X13" s="40">
        <f ca="1" xml:space="preserve"> RTD("cqg.rtd",,"StudyData","Close("&amp;$G$6&amp;") when (LocalMonth("&amp;$G$6&amp;")="&amp;$B$1&amp;" And LocalDay("&amp;$G$6&amp;")="&amp;$A$1&amp;" And LocalHour("&amp;$G$6&amp;")="&amp;K13&amp;" And LocalMinute("&amp;$G$6&amp;")="&amp;L13&amp;")", "Bar", "", "Close","A5C", "0", "all", "", "","True",,"EndOfBar")</f>
        <v>1307.7</v>
      </c>
      <c r="Y13" s="6">
        <f t="shared" ca="1" si="17"/>
        <v>2.3762072665952298E-3</v>
      </c>
      <c r="Z13" s="41">
        <f t="shared" ca="1" si="8"/>
        <v>2.3762072665952298E-3</v>
      </c>
      <c r="AA13" s="40">
        <f ca="1" xml:space="preserve"> RTD("cqg.rtd",,"StudyData","Close("&amp;$G$7&amp;") when (LocalMonth("&amp;$G$7&amp;")="&amp;$B$1&amp;" And LocalDay("&amp;$G$7&amp;")="&amp;$A$1&amp;" And LocalHour("&amp;$G$7&amp;")="&amp;K13&amp;" And LocalMinute("&amp;$G$7&amp;")="&amp;L13&amp;")", "Bar", "", "Close","A5C", "0", "all", "", "","True",,"EndOfBar")</f>
        <v>52.18</v>
      </c>
      <c r="AB13" s="6">
        <f t="shared" ca="1" si="18"/>
        <v>1.4188532555879433E-2</v>
      </c>
      <c r="AC13" s="41">
        <f t="shared" ca="1" si="9"/>
        <v>1.4188532555879433E-2</v>
      </c>
      <c r="AD13" s="40">
        <f ca="1" xml:space="preserve"> RTD("cqg.rtd",,"StudyData","Close("&amp;$G$8&amp;") when (LocalMonth("&amp;$G$8&amp;")="&amp;$B$1&amp;" And LocalDay("&amp;$G$8&amp;")="&amp;$A$1&amp;" And LocalHour("&amp;$G$8&amp;")="&amp;K13&amp;" And LocalMinute("&amp;$G$8&amp;")="&amp;L13&amp;")", "Bar", "", "Close","A5C", "0", "all", "", "","True",,"EndOfBar")</f>
        <v>1.18475</v>
      </c>
      <c r="AE13" s="6">
        <f t="shared" ca="1" si="19"/>
        <v>-8.8547815820542704E-4</v>
      </c>
      <c r="AF13" s="41">
        <f t="shared" ca="1" si="10"/>
        <v>-8.8547815820542704E-4</v>
      </c>
      <c r="AG13" s="40">
        <f ca="1" xml:space="preserve"> RTD("cqg.rtd",,"StudyData","Close("&amp;$G$9&amp;") when (LocalMonth("&amp;$G$9&amp;")="&amp;$B$1&amp;" And LocalDay("&amp;$G$9&amp;")="&amp;$A$1&amp;" And LocalHour("&amp;$G$9&amp;")="&amp;K13&amp;" And LocalMinute("&amp;$G$9&amp;")="&amp;L13&amp;")", "Bar", "", "Close","A5C", "0", "all", "", "","True",,"EndOfBar")</f>
        <v>1.3291999999999999</v>
      </c>
      <c r="AH13" s="6">
        <f t="shared" ca="1" si="11"/>
        <v>-1.877299692122977E-3</v>
      </c>
      <c r="AI13" s="41">
        <f t="shared" ca="1" si="12"/>
        <v>-1.877299692122977E-3</v>
      </c>
      <c r="AJ13" s="40">
        <f ca="1" xml:space="preserve"> RTD("cqg.rtd",,"StudyData","Close("&amp;$G$10&amp;") when (LocalMonth("&amp;$G$10&amp;")="&amp;$B$1&amp;" And LocalDay("&amp;$G$10&amp;")="&amp;$A$1&amp;" And LocalHour("&amp;$G$10&amp;")="&amp;K13&amp;" And LocalMinute("&amp;$G$10&amp;")="&amp;L13&amp;")", "Bar", "", "Close","A5C", "0", "all", "", "","True",,"EndOfBar")</f>
        <v>125195</v>
      </c>
      <c r="AK13" s="6">
        <f t="shared" ca="1" si="20"/>
        <v>-2.395687762028349E-4</v>
      </c>
      <c r="AL13" s="41">
        <f t="shared" ca="1" si="13"/>
        <v>-2.395687762028349E-4</v>
      </c>
      <c r="AN13" s="6" t="str">
        <f t="shared" si="14"/>
        <v>00</v>
      </c>
    </row>
    <row r="14" spans="1:40" x14ac:dyDescent="0.2">
      <c r="B14" s="6" t="s">
        <v>8</v>
      </c>
      <c r="I14" s="6" t="str">
        <f t="shared" si="0"/>
        <v>8:05</v>
      </c>
      <c r="J14" s="6">
        <f ca="1" xml:space="preserve"> RTD("cqg.rtd",,"StudyData","Close("&amp;$G$2&amp;") when (LocalMonth("&amp;$G$2&amp;")="&amp;$B$1&amp;" And LocalDay("&amp;$G$2&amp;")="&amp;$A$1&amp;" And LocalHour("&amp;$G$2&amp;")="&amp;K14&amp;" And LocalMinute("&amp;$G$2&amp;")="&amp;L14&amp;")", "Bar", "", "Close","A5C", "0", "all", "", "","True",,"EndOfBar")</f>
        <v>2554.5</v>
      </c>
      <c r="K14" s="6">
        <f t="shared" si="21"/>
        <v>8</v>
      </c>
      <c r="L14" s="6">
        <f t="shared" si="15"/>
        <v>5</v>
      </c>
      <c r="M14" s="6">
        <f t="shared" ca="1" si="1"/>
        <v>6.8553520712956613E-4</v>
      </c>
      <c r="N14" s="41">
        <f t="shared" ca="1" si="2"/>
        <v>6.8553520712956613E-4</v>
      </c>
      <c r="O14" s="40">
        <f ca="1" xml:space="preserve"> RTD("cqg.rtd",,"StudyData","Close("&amp;$G$3&amp;") when (LocalMonth("&amp;$G$3&amp;")="&amp;$B$1&amp;" And LocalDay("&amp;$G$3&amp;")="&amp;$A$1&amp;" And LocalHour("&amp;$G$3&amp;")="&amp;K14&amp;" And LocalMinute("&amp;$G$3&amp;")="&amp;L14&amp;")", "Bar", "", "Close","A5C", "0", "all", "", "","True",,"EndOfBar")</f>
        <v>6111</v>
      </c>
      <c r="P14" s="6">
        <f t="shared" ca="1" si="3"/>
        <v>1.8443378827001106E-3</v>
      </c>
      <c r="Q14" s="41">
        <f t="shared" ca="1" si="4"/>
        <v>1.8443378827001106E-3</v>
      </c>
      <c r="R14" s="40">
        <f ca="1" xml:space="preserve"> RTD("cqg.rtd",,"StudyData","Close("&amp;$G$4&amp;") when (LocalMonth("&amp;$G$4&amp;")="&amp;$B$1&amp;" And LocalDay("&amp;$G$4&amp;")="&amp;$A$1&amp;" And LocalHour("&amp;$G$4&amp;")="&amp;K14&amp;" And LocalMinute("&amp;$G$4&amp;")="&amp;L14&amp;")", "Bar", "", "Close","A5C", "0", "all", "", "","True",,"EndOfBar")</f>
        <v>22852</v>
      </c>
      <c r="S14" s="6">
        <f t="shared" ca="1" si="5"/>
        <v>9.6364432763907141E-4</v>
      </c>
      <c r="T14" s="41">
        <f t="shared" ca="1" si="6"/>
        <v>9.6364432763907141E-4</v>
      </c>
      <c r="U14" s="40">
        <f ca="1" xml:space="preserve"> RTD("cqg.rtd",,"StudyData","Close("&amp;$G$5&amp;") when (LocalMonth("&amp;$G$5&amp;")="&amp;$B$1&amp;" And LocalDay("&amp;$G$5&amp;")="&amp;$A$1&amp;" And LocalHour("&amp;$G$5&amp;")="&amp;K14&amp;" And LocalMinute("&amp;$G$5&amp;")="&amp;L14&amp;")", "Bar", "", "Close","A5C", "0", "all", "", "","True",,"EndOfBar")</f>
        <v>13009.5</v>
      </c>
      <c r="V14" s="6">
        <f t="shared" ca="1" si="16"/>
        <v>1.4240628127164961E-3</v>
      </c>
      <c r="W14" s="41">
        <f t="shared" ca="1" si="7"/>
        <v>1.4240628127164961E-3</v>
      </c>
      <c r="X14" s="40">
        <f ca="1" xml:space="preserve"> RTD("cqg.rtd",,"StudyData","Close("&amp;$G$6&amp;") when (LocalMonth("&amp;$G$6&amp;")="&amp;$B$1&amp;" And LocalDay("&amp;$G$6&amp;")="&amp;$A$1&amp;" And LocalHour("&amp;$G$6&amp;")="&amp;K14&amp;" And LocalMinute("&amp;$G$6&amp;")="&amp;L14&amp;")", "Bar", "", "Close","A5C", "0", "all", "", "","True",,"EndOfBar")</f>
        <v>1307.8</v>
      </c>
      <c r="Y14" s="6">
        <f t="shared" ca="1" si="17"/>
        <v>2.4528591139046803E-3</v>
      </c>
      <c r="Z14" s="41">
        <f t="shared" ca="1" si="8"/>
        <v>2.4528591139046803E-3</v>
      </c>
      <c r="AA14" s="40">
        <f ca="1" xml:space="preserve"> RTD("cqg.rtd",,"StudyData","Close("&amp;$G$7&amp;") when (LocalMonth("&amp;$G$7&amp;")="&amp;$B$1&amp;" And LocalDay("&amp;$G$7&amp;")="&amp;$A$1&amp;" And LocalHour("&amp;$G$7&amp;")="&amp;K14&amp;" And LocalMinute("&amp;$G$7&amp;")="&amp;L14&amp;")", "Bar", "", "Close","A5C", "0", "all", "", "","True",,"EndOfBar")</f>
        <v>52.17</v>
      </c>
      <c r="AB14" s="6">
        <f t="shared" ca="1" si="18"/>
        <v>1.399416909620989E-2</v>
      </c>
      <c r="AC14" s="41">
        <f t="shared" ca="1" si="9"/>
        <v>1.399416909620989E-2</v>
      </c>
      <c r="AD14" s="40">
        <f ca="1" xml:space="preserve"> RTD("cqg.rtd",,"StudyData","Close("&amp;$G$8&amp;") when (LocalMonth("&amp;$G$8&amp;")="&amp;$B$1&amp;" And LocalDay("&amp;$G$8&amp;")="&amp;$A$1&amp;" And LocalHour("&amp;$G$8&amp;")="&amp;K14&amp;" And LocalMinute("&amp;$G$8&amp;")="&amp;L14&amp;")", "Bar", "", "Close","A5C", "0", "all", "", "","True",,"EndOfBar")</f>
        <v>1.1847000000000001</v>
      </c>
      <c r="AE14" s="6">
        <f t="shared" ca="1" si="19"/>
        <v>-9.2764378478653981E-4</v>
      </c>
      <c r="AF14" s="41">
        <f t="shared" ca="1" si="10"/>
        <v>-9.2764378478653981E-4</v>
      </c>
      <c r="AG14" s="40">
        <f ca="1" xml:space="preserve"> RTD("cqg.rtd",,"StudyData","Close("&amp;$G$9&amp;") when (LocalMonth("&amp;$G$9&amp;")="&amp;$B$1&amp;" And LocalDay("&amp;$G$9&amp;")="&amp;$A$1&amp;" And LocalHour("&amp;$G$9&amp;")="&amp;K14&amp;" And LocalMinute("&amp;$G$9&amp;")="&amp;L14&amp;")", "Bar", "", "Close","A5C", "0", "all", "", "","True",,"EndOfBar")</f>
        <v>1.3299000000000001</v>
      </c>
      <c r="AH14" s="6">
        <f t="shared" ca="1" si="11"/>
        <v>-1.35165577832847E-3</v>
      </c>
      <c r="AI14" s="41">
        <f t="shared" ca="1" si="12"/>
        <v>-1.35165577832847E-3</v>
      </c>
      <c r="AJ14" s="40">
        <f ca="1" xml:space="preserve"> RTD("cqg.rtd",,"StudyData","Close("&amp;$G$10&amp;") when (LocalMonth("&amp;$G$10&amp;")="&amp;$B$1&amp;" And LocalDay("&amp;$G$10&amp;")="&amp;$A$1&amp;" And LocalHour("&amp;$G$10&amp;")="&amp;K14&amp;" And LocalMinute("&amp;$G$10&amp;")="&amp;L14&amp;")", "Bar", "", "Close","A5C", "0", "all", "", "","True",,"EndOfBar")</f>
        <v>125200</v>
      </c>
      <c r="AK14" s="6">
        <f t="shared" ca="1" si="20"/>
        <v>-1.9964064683569574E-4</v>
      </c>
      <c r="AL14" s="41">
        <f t="shared" ca="1" si="13"/>
        <v>-1.9964064683569574E-4</v>
      </c>
      <c r="AN14" s="6" t="str">
        <f t="shared" si="14"/>
        <v>05</v>
      </c>
    </row>
    <row r="15" spans="1:40" x14ac:dyDescent="0.2">
      <c r="I15" s="6" t="str">
        <f t="shared" si="0"/>
        <v>8:10</v>
      </c>
      <c r="J15" s="6">
        <f ca="1" xml:space="preserve"> RTD("cqg.rtd",,"StudyData","Close("&amp;$G$2&amp;") when (LocalMonth("&amp;$G$2&amp;")="&amp;$B$1&amp;" And LocalDay("&amp;$G$2&amp;")="&amp;$A$1&amp;" And LocalHour("&amp;$G$2&amp;")="&amp;K15&amp;" And LocalMinute("&amp;$G$2&amp;")="&amp;L15&amp;")", "Bar", "", "Close","A5C", "0", "all", "", "","True",,"EndOfBar")</f>
        <v>2554.75</v>
      </c>
      <c r="K15" s="6">
        <f t="shared" ref="K15:K27" si="22">IF(L15=0,K14+1,K14)</f>
        <v>8</v>
      </c>
      <c r="L15" s="6">
        <f t="shared" si="15"/>
        <v>10</v>
      </c>
      <c r="M15" s="6">
        <f t="shared" ca="1" si="1"/>
        <v>7.8346880814807564E-4</v>
      </c>
      <c r="N15" s="41">
        <f t="shared" ca="1" si="2"/>
        <v>7.8346880814807564E-4</v>
      </c>
      <c r="O15" s="40">
        <f ca="1" xml:space="preserve"> RTD("cqg.rtd",,"StudyData","Close("&amp;$G$3&amp;") when (LocalMonth("&amp;$G$3&amp;")="&amp;$B$1&amp;" And LocalDay("&amp;$G$3&amp;")="&amp;$A$1&amp;" And LocalHour("&amp;$G$3&amp;")="&amp;K15&amp;" And LocalMinute("&amp;$G$3&amp;")="&amp;L15&amp;")", "Bar", "", "Close","A5C", "0", "all", "", "","True",,"EndOfBar")</f>
        <v>6112</v>
      </c>
      <c r="P15" s="6">
        <f t="shared" ca="1" si="3"/>
        <v>2.0082790278290095E-3</v>
      </c>
      <c r="Q15" s="41">
        <f t="shared" ca="1" si="4"/>
        <v>2.0082790278290095E-3</v>
      </c>
      <c r="R15" s="40">
        <f ca="1" xml:space="preserve"> RTD("cqg.rtd",,"StudyData","Close("&amp;$G$4&amp;") when (LocalMonth("&amp;$G$4&amp;")="&amp;$B$1&amp;" And LocalDay("&amp;$G$4&amp;")="&amp;$A$1&amp;" And LocalHour("&amp;$G$4&amp;")="&amp;K15&amp;" And LocalMinute("&amp;$G$4&amp;")="&amp;L15&amp;")", "Bar", "", "Close","A5C", "0", "all", "", "","True",,"EndOfBar")</f>
        <v>22853</v>
      </c>
      <c r="S15" s="6">
        <f t="shared" ca="1" si="5"/>
        <v>1.0074463425317564E-3</v>
      </c>
      <c r="T15" s="41">
        <f t="shared" ca="1" si="6"/>
        <v>1.0074463425317564E-3</v>
      </c>
      <c r="U15" s="40">
        <f ca="1" xml:space="preserve"> RTD("cqg.rtd",,"StudyData","Close("&amp;$G$5&amp;") when (LocalMonth("&amp;$G$5&amp;")="&amp;$B$1&amp;" And LocalDay("&amp;$G$5&amp;")="&amp;$A$1&amp;" And LocalHour("&amp;$G$5&amp;")="&amp;K15&amp;" And LocalMinute("&amp;$G$5&amp;")="&amp;L15&amp;")", "Bar", "", "Close","A5C", "0", "all", "", "","True",,"EndOfBar")</f>
        <v>13011.5</v>
      </c>
      <c r="V15" s="6">
        <f t="shared" ca="1" si="16"/>
        <v>1.5780155492263876E-3</v>
      </c>
      <c r="W15" s="41">
        <f t="shared" ca="1" si="7"/>
        <v>1.5780155492263876E-3</v>
      </c>
      <c r="X15" s="40">
        <f ca="1" xml:space="preserve"> RTD("cqg.rtd",,"StudyData","Close("&amp;$G$6&amp;") when (LocalMonth("&amp;$G$6&amp;")="&amp;$B$1&amp;" And LocalDay("&amp;$G$6&amp;")="&amp;$A$1&amp;" And LocalHour("&amp;$G$6&amp;")="&amp;K15&amp;" And LocalMinute("&amp;$G$6&amp;")="&amp;L15&amp;")", "Bar", "", "Close","A5C", "0", "all", "", "","True",,"EndOfBar")</f>
        <v>1307.5</v>
      </c>
      <c r="Y15" s="6">
        <f t="shared" ca="1" si="17"/>
        <v>2.2229035719761544E-3</v>
      </c>
      <c r="Z15" s="41">
        <f t="shared" ca="1" si="8"/>
        <v>2.2229035719761544E-3</v>
      </c>
      <c r="AA15" s="40">
        <f ca="1" xml:space="preserve"> RTD("cqg.rtd",,"StudyData","Close("&amp;$G$7&amp;") when (LocalMonth("&amp;$G$7&amp;")="&amp;$B$1&amp;" And LocalDay("&amp;$G$7&amp;")="&amp;$A$1&amp;" And LocalHour("&amp;$G$7&amp;")="&amp;K15&amp;" And LocalMinute("&amp;$G$7&amp;")="&amp;L15&amp;")", "Bar", "", "Close","A5C", "0", "all", "", "","True",,"EndOfBar")</f>
        <v>52.18</v>
      </c>
      <c r="AB15" s="6">
        <f t="shared" ca="1" si="18"/>
        <v>1.4188532555879433E-2</v>
      </c>
      <c r="AC15" s="41">
        <f t="shared" ca="1" si="9"/>
        <v>1.4188532555879433E-2</v>
      </c>
      <c r="AD15" s="40">
        <f ca="1" xml:space="preserve"> RTD("cqg.rtd",,"StudyData","Close("&amp;$G$8&amp;") when (LocalMonth("&amp;$G$8&amp;")="&amp;$B$1&amp;" And LocalDay("&amp;$G$8&amp;")="&amp;$A$1&amp;" And LocalHour("&amp;$G$8&amp;")="&amp;K15&amp;" And LocalMinute("&amp;$G$8&amp;")="&amp;L15&amp;")", "Bar", "", "Close","A5C", "0", "all", "", "","True",,"EndOfBar")</f>
        <v>1.1845000000000001</v>
      </c>
      <c r="AE15" s="6">
        <f t="shared" ca="1" si="19"/>
        <v>-1.0963062911113653E-3</v>
      </c>
      <c r="AF15" s="41">
        <f t="shared" ca="1" si="10"/>
        <v>-1.0963062911113653E-3</v>
      </c>
      <c r="AG15" s="40">
        <f ca="1" xml:space="preserve"> RTD("cqg.rtd",,"StudyData","Close("&amp;$G$9&amp;") when (LocalMonth("&amp;$G$9&amp;")="&amp;$B$1&amp;" And LocalDay("&amp;$G$9&amp;")="&amp;$A$1&amp;" And LocalHour("&amp;$G$9&amp;")="&amp;K15&amp;" And LocalMinute("&amp;$G$9&amp;")="&amp;L15&amp;")", "Bar", "", "Close","A5C", "0", "all", "", "","True",,"EndOfBar")</f>
        <v>1.3291999999999999</v>
      </c>
      <c r="AH15" s="6">
        <f t="shared" ca="1" si="11"/>
        <v>-1.877299692122977E-3</v>
      </c>
      <c r="AI15" s="41">
        <f t="shared" ca="1" si="12"/>
        <v>-1.877299692122977E-3</v>
      </c>
      <c r="AJ15" s="40">
        <f ca="1" xml:space="preserve"> RTD("cqg.rtd",,"StudyData","Close("&amp;$G$10&amp;") when (LocalMonth("&amp;$G$10&amp;")="&amp;$B$1&amp;" And LocalDay("&amp;$G$10&amp;")="&amp;$A$1&amp;" And LocalHour("&amp;$G$10&amp;")="&amp;K15&amp;" And LocalMinute("&amp;$G$10&amp;")="&amp;L15&amp;")", "Bar", "", "Close","A5C", "0", "all", "", "","True",,"EndOfBar")</f>
        <v>125205</v>
      </c>
      <c r="AK15" s="6">
        <f t="shared" ca="1" si="20"/>
        <v>-1.5971251746855659E-4</v>
      </c>
      <c r="AL15" s="41">
        <f t="shared" ca="1" si="13"/>
        <v>-1.5971251746855659E-4</v>
      </c>
      <c r="AN15" s="6">
        <f t="shared" si="14"/>
        <v>10</v>
      </c>
    </row>
    <row r="16" spans="1:40" x14ac:dyDescent="0.2">
      <c r="B16" s="6" t="s">
        <v>9</v>
      </c>
      <c r="I16" s="6" t="str">
        <f t="shared" si="0"/>
        <v>8:15</v>
      </c>
      <c r="J16" s="6">
        <f ca="1" xml:space="preserve"> RTD("cqg.rtd",,"StudyData","Close("&amp;$G$2&amp;") when (LocalMonth("&amp;$G$2&amp;")="&amp;$B$1&amp;" And LocalDay("&amp;$G$2&amp;")="&amp;$A$1&amp;" And LocalHour("&amp;$G$2&amp;")="&amp;K16&amp;" And LocalMinute("&amp;$G$2&amp;")="&amp;L16&amp;")", "Bar", "", "Close","A5C", "0", "all", "", "","True",,"EndOfBar")</f>
        <v>2555</v>
      </c>
      <c r="K16" s="6">
        <f t="shared" si="22"/>
        <v>8</v>
      </c>
      <c r="L16" s="6">
        <f t="shared" si="15"/>
        <v>15</v>
      </c>
      <c r="M16" s="6">
        <f t="shared" ca="1" si="1"/>
        <v>8.8140240916658504E-4</v>
      </c>
      <c r="N16" s="41">
        <f t="shared" ca="1" si="2"/>
        <v>8.8140240916658504E-4</v>
      </c>
      <c r="O16" s="40">
        <f ca="1" xml:space="preserve"> RTD("cqg.rtd",,"StudyData","Close("&amp;$G$3&amp;") when (LocalMonth("&amp;$G$3&amp;")="&amp;$B$1&amp;" And LocalDay("&amp;$G$3&amp;")="&amp;$A$1&amp;" And LocalHour("&amp;$G$3&amp;")="&amp;K16&amp;" And LocalMinute("&amp;$G$3&amp;")="&amp;L16&amp;")", "Bar", "", "Close","A5C", "0", "all", "", "","True",,"EndOfBar")</f>
        <v>6112.75</v>
      </c>
      <c r="P16" s="6">
        <f t="shared" ca="1" si="3"/>
        <v>2.1312348866756835E-3</v>
      </c>
      <c r="Q16" s="41">
        <f t="shared" ca="1" si="4"/>
        <v>2.1312348866756835E-3</v>
      </c>
      <c r="R16" s="40">
        <f ca="1" xml:space="preserve"> RTD("cqg.rtd",,"StudyData","Close("&amp;$G$4&amp;") when (LocalMonth("&amp;$G$4&amp;")="&amp;$B$1&amp;" And LocalDay("&amp;$G$4&amp;")="&amp;$A$1&amp;" And LocalHour("&amp;$G$4&amp;")="&amp;K16&amp;" And LocalMinute("&amp;$G$4&amp;")="&amp;L16&amp;")", "Bar", "", "Close","A5C", "0", "all", "", "","True",,"EndOfBar")</f>
        <v>22855</v>
      </c>
      <c r="S16" s="6">
        <f t="shared" ca="1" si="5"/>
        <v>1.0950503723171265E-3</v>
      </c>
      <c r="T16" s="41">
        <f t="shared" ca="1" si="6"/>
        <v>1.0950503723171265E-3</v>
      </c>
      <c r="U16" s="40">
        <f ca="1" xml:space="preserve"> RTD("cqg.rtd",,"StudyData","Close("&amp;$G$5&amp;") when (LocalMonth("&amp;$G$5&amp;")="&amp;$B$1&amp;" And LocalDay("&amp;$G$5&amp;")="&amp;$A$1&amp;" And LocalHour("&amp;$G$5&amp;")="&amp;K16&amp;" And LocalMinute("&amp;$G$5&amp;")="&amp;L16&amp;")", "Bar", "", "Close","A5C", "0", "all", "", "","True",,"EndOfBar")</f>
        <v>13011.5</v>
      </c>
      <c r="V16" s="6">
        <f t="shared" ca="1" si="16"/>
        <v>1.5780155492263876E-3</v>
      </c>
      <c r="W16" s="41">
        <f t="shared" ca="1" si="7"/>
        <v>1.5780155492263876E-3</v>
      </c>
      <c r="X16" s="40">
        <f ca="1" xml:space="preserve"> RTD("cqg.rtd",,"StudyData","Close("&amp;$G$6&amp;") when (LocalMonth("&amp;$G$6&amp;")="&amp;$B$1&amp;" And LocalDay("&amp;$G$6&amp;")="&amp;$A$1&amp;" And LocalHour("&amp;$G$6&amp;")="&amp;K16&amp;" And LocalMinute("&amp;$G$6&amp;")="&amp;L16&amp;")", "Bar", "", "Close","A5C", "0", "all", "", "","True",,"EndOfBar")</f>
        <v>1307.8</v>
      </c>
      <c r="Y16" s="6">
        <f t="shared" ca="1" si="17"/>
        <v>2.4528591139046803E-3</v>
      </c>
      <c r="Z16" s="41">
        <f t="shared" ca="1" si="8"/>
        <v>2.4528591139046803E-3</v>
      </c>
      <c r="AA16" s="40">
        <f ca="1" xml:space="preserve"> RTD("cqg.rtd",,"StudyData","Close("&amp;$G$7&amp;") when (LocalMonth("&amp;$G$7&amp;")="&amp;$B$1&amp;" And LocalDay("&amp;$G$7&amp;")="&amp;$A$1&amp;" And LocalHour("&amp;$G$7&amp;")="&amp;K16&amp;" And LocalMinute("&amp;$G$7&amp;")="&amp;L16&amp;")", "Bar", "", "Close","A5C", "0", "all", "", "","True",,"EndOfBar")</f>
        <v>52.19</v>
      </c>
      <c r="AB16" s="6">
        <f t="shared" ca="1" si="18"/>
        <v>1.4382896015548976E-2</v>
      </c>
      <c r="AC16" s="41">
        <f t="shared" ca="1" si="9"/>
        <v>1.4382896015548976E-2</v>
      </c>
      <c r="AD16" s="40">
        <f ca="1" xml:space="preserve"> RTD("cqg.rtd",,"StudyData","Close("&amp;$G$8&amp;") when (LocalMonth("&amp;$G$8&amp;")="&amp;$B$1&amp;" And LocalDay("&amp;$G$8&amp;")="&amp;$A$1&amp;" And LocalHour("&amp;$G$8&amp;")="&amp;K16&amp;" And LocalMinute("&amp;$G$8&amp;")="&amp;L16&amp;")", "Bar", "", "Close","A5C", "0", "all", "", "","True",,"EndOfBar")</f>
        <v>1.18465</v>
      </c>
      <c r="AE16" s="6">
        <f t="shared" ca="1" si="19"/>
        <v>-9.6980941136783972E-4</v>
      </c>
      <c r="AF16" s="41">
        <f t="shared" ca="1" si="10"/>
        <v>-9.6980941136783972E-4</v>
      </c>
      <c r="AG16" s="40">
        <f ca="1" xml:space="preserve"> RTD("cqg.rtd",,"StudyData","Close("&amp;$G$9&amp;") when (LocalMonth("&amp;$G$9&amp;")="&amp;$B$1&amp;" And LocalDay("&amp;$G$9&amp;")="&amp;$A$1&amp;" And LocalHour("&amp;$G$9&amp;")="&amp;K16&amp;" And LocalMinute("&amp;$G$9&amp;")="&amp;L16&amp;")", "Bar", "", "Close","A5C", "0", "all", "", "","True",,"EndOfBar")</f>
        <v>1.3295999999999999</v>
      </c>
      <c r="AH16" s="6">
        <f t="shared" ca="1" si="11"/>
        <v>-1.5769317413833542E-3</v>
      </c>
      <c r="AI16" s="41">
        <f t="shared" ca="1" si="12"/>
        <v>-1.5769317413833542E-3</v>
      </c>
      <c r="AJ16" s="40">
        <f ca="1" xml:space="preserve"> RTD("cqg.rtd",,"StudyData","Close("&amp;$G$10&amp;") when (LocalMonth("&amp;$G$10&amp;")="&amp;$B$1&amp;" And LocalDay("&amp;$G$10&amp;")="&amp;$A$1&amp;" And LocalHour("&amp;$G$10&amp;")="&amp;K16&amp;" And LocalMinute("&amp;$G$10&amp;")="&amp;L16&amp;")", "Bar", "", "Close","A5C", "0", "all", "", "","True",,"EndOfBar")</f>
        <v>125195</v>
      </c>
      <c r="AK16" s="6">
        <f t="shared" ca="1" si="20"/>
        <v>-2.395687762028349E-4</v>
      </c>
      <c r="AL16" s="41">
        <f t="shared" ca="1" si="13"/>
        <v>-2.395687762028349E-4</v>
      </c>
      <c r="AN16" s="6">
        <f t="shared" si="14"/>
        <v>15</v>
      </c>
    </row>
    <row r="17" spans="5:40" x14ac:dyDescent="0.2">
      <c r="I17" s="6" t="str">
        <f t="shared" si="0"/>
        <v>8:20</v>
      </c>
      <c r="J17" s="6">
        <f ca="1" xml:space="preserve"> RTD("cqg.rtd",,"StudyData","Close("&amp;$G$2&amp;") when (LocalMonth("&amp;$G$2&amp;")="&amp;$B$1&amp;" And LocalDay("&amp;$G$2&amp;")="&amp;$A$1&amp;" And LocalHour("&amp;$G$2&amp;")="&amp;K17&amp;" And LocalMinute("&amp;$G$2&amp;")="&amp;L17&amp;")", "Bar", "", "Close","A5C", "0", "all", "", "","True",,"EndOfBar")</f>
        <v>2555</v>
      </c>
      <c r="K17" s="6">
        <f t="shared" si="22"/>
        <v>8</v>
      </c>
      <c r="L17" s="6">
        <f t="shared" si="15"/>
        <v>20</v>
      </c>
      <c r="M17" s="6">
        <f t="shared" ca="1" si="1"/>
        <v>8.8140240916658504E-4</v>
      </c>
      <c r="N17" s="41">
        <f t="shared" ca="1" si="2"/>
        <v>8.8140240916658504E-4</v>
      </c>
      <c r="O17" s="40">
        <f ca="1" xml:space="preserve"> RTD("cqg.rtd",,"StudyData","Close("&amp;$G$3&amp;") when (LocalMonth("&amp;$G$3&amp;")="&amp;$B$1&amp;" And LocalDay("&amp;$G$3&amp;")="&amp;$A$1&amp;" And LocalHour("&amp;$G$3&amp;")="&amp;K17&amp;" And LocalMinute("&amp;$G$3&amp;")="&amp;L17&amp;")", "Bar", "", "Close","A5C", "0", "all", "", "","True",,"EndOfBar")</f>
        <v>6113.25</v>
      </c>
      <c r="P17" s="6">
        <f t="shared" ca="1" si="3"/>
        <v>2.2132054592401327E-3</v>
      </c>
      <c r="Q17" s="41">
        <f t="shared" ca="1" si="4"/>
        <v>2.2132054592401327E-3</v>
      </c>
      <c r="R17" s="40">
        <f ca="1" xml:space="preserve"> RTD("cqg.rtd",,"StudyData","Close("&amp;$G$4&amp;") when (LocalMonth("&amp;$G$4&amp;")="&amp;$B$1&amp;" And LocalDay("&amp;$G$4&amp;")="&amp;$A$1&amp;" And LocalHour("&amp;$G$4&amp;")="&amp;K17&amp;" And LocalMinute("&amp;$G$4&amp;")="&amp;L17&amp;")", "Bar", "", "Close","A5C", "0", "all", "", "","True",,"EndOfBar")</f>
        <v>22857</v>
      </c>
      <c r="S17" s="6">
        <f t="shared" ca="1" si="5"/>
        <v>1.1826544021024967E-3</v>
      </c>
      <c r="T17" s="41">
        <f t="shared" ca="1" si="6"/>
        <v>1.1826544021024967E-3</v>
      </c>
      <c r="U17" s="40">
        <f ca="1" xml:space="preserve"> RTD("cqg.rtd",,"StudyData","Close("&amp;$G$5&amp;") when (LocalMonth("&amp;$G$5&amp;")="&amp;$B$1&amp;" And LocalDay("&amp;$G$5&amp;")="&amp;$A$1&amp;" And LocalHour("&amp;$G$5&amp;")="&amp;K17&amp;" And LocalMinute("&amp;$G$5&amp;")="&amp;L17&amp;")", "Bar", "", "Close","A5C", "0", "all", "", "","True",,"EndOfBar")</f>
        <v>13011.5</v>
      </c>
      <c r="V17" s="6">
        <f t="shared" ca="1" si="16"/>
        <v>1.5780155492263876E-3</v>
      </c>
      <c r="W17" s="41">
        <f t="shared" ca="1" si="7"/>
        <v>1.5780155492263876E-3</v>
      </c>
      <c r="X17" s="40">
        <f ca="1" xml:space="preserve"> RTD("cqg.rtd",,"StudyData","Close("&amp;$G$6&amp;") when (LocalMonth("&amp;$G$6&amp;")="&amp;$B$1&amp;" And LocalDay("&amp;$G$6&amp;")="&amp;$A$1&amp;" And LocalHour("&amp;$G$6&amp;")="&amp;K17&amp;" And LocalMinute("&amp;$G$6&amp;")="&amp;L17&amp;")", "Bar", "", "Close","A5C", "0", "all", "", "","True",,"EndOfBar")</f>
        <v>1307.4000000000001</v>
      </c>
      <c r="Y17" s="6">
        <f t="shared" ca="1" si="17"/>
        <v>2.1462517246667039E-3</v>
      </c>
      <c r="Z17" s="41">
        <f t="shared" ca="1" si="8"/>
        <v>2.1462517246667039E-3</v>
      </c>
      <c r="AA17" s="40">
        <f ca="1" xml:space="preserve"> RTD("cqg.rtd",,"StudyData","Close("&amp;$G$7&amp;") when (LocalMonth("&amp;$G$7&amp;")="&amp;$B$1&amp;" And LocalDay("&amp;$G$7&amp;")="&amp;$A$1&amp;" And LocalHour("&amp;$G$7&amp;")="&amp;K17&amp;" And LocalMinute("&amp;$G$7&amp;")="&amp;L17&amp;")", "Bar", "", "Close","A5C", "0", "all", "", "","True",,"EndOfBar")</f>
        <v>52.15</v>
      </c>
      <c r="AB17" s="6">
        <f t="shared" ca="1" si="18"/>
        <v>1.3605442176870665E-2</v>
      </c>
      <c r="AC17" s="41">
        <f t="shared" ca="1" si="9"/>
        <v>1.3605442176870665E-2</v>
      </c>
      <c r="AD17" s="40">
        <f ca="1" xml:space="preserve"> RTD("cqg.rtd",,"StudyData","Close("&amp;$G$8&amp;") when (LocalMonth("&amp;$G$8&amp;")="&amp;$B$1&amp;" And LocalDay("&amp;$G$8&amp;")="&amp;$A$1&amp;" And LocalHour("&amp;$G$8&amp;")="&amp;K17&amp;" And LocalMinute("&amp;$G$8&amp;")="&amp;L17&amp;")", "Bar", "", "Close","A5C", "0", "all", "", "","True",,"EndOfBar")</f>
        <v>1.1845000000000001</v>
      </c>
      <c r="AE17" s="6">
        <f t="shared" ca="1" si="19"/>
        <v>-1.0963062911113653E-3</v>
      </c>
      <c r="AF17" s="41">
        <f t="shared" ca="1" si="10"/>
        <v>-1.0963062911113653E-3</v>
      </c>
      <c r="AG17" s="40">
        <f ca="1" xml:space="preserve"> RTD("cqg.rtd",,"StudyData","Close("&amp;$G$9&amp;") when (LocalMonth("&amp;$G$9&amp;")="&amp;$B$1&amp;" And LocalDay("&amp;$G$9&amp;")="&amp;$A$1&amp;" And LocalHour("&amp;$G$9&amp;")="&amp;K17&amp;" And LocalMinute("&amp;$G$9&amp;")="&amp;L17&amp;")", "Bar", "", "Close","A5C", "0", "all", "", "","True",,"EndOfBar")</f>
        <v>1.3297000000000001</v>
      </c>
      <c r="AH17" s="6">
        <f t="shared" ca="1" si="11"/>
        <v>-1.5018397536982816E-3</v>
      </c>
      <c r="AI17" s="41">
        <f t="shared" ca="1" si="12"/>
        <v>-1.5018397536982816E-3</v>
      </c>
      <c r="AJ17" s="40">
        <f ca="1" xml:space="preserve"> RTD("cqg.rtd",,"StudyData","Close("&amp;$G$10&amp;") when (LocalMonth("&amp;$G$10&amp;")="&amp;$B$1&amp;" And LocalDay("&amp;$G$10&amp;")="&amp;$A$1&amp;" And LocalHour("&amp;$G$10&amp;")="&amp;K17&amp;" And LocalMinute("&amp;$G$10&amp;")="&amp;L17&amp;")", "Bar", "", "Close","A5C", "0", "all", "", "","True",,"EndOfBar")</f>
        <v>125195</v>
      </c>
      <c r="AK17" s="6">
        <f t="shared" ca="1" si="20"/>
        <v>-2.395687762028349E-4</v>
      </c>
      <c r="AL17" s="41">
        <f t="shared" ca="1" si="13"/>
        <v>-2.395687762028349E-4</v>
      </c>
      <c r="AN17" s="6">
        <f t="shared" si="14"/>
        <v>20</v>
      </c>
    </row>
    <row r="18" spans="5:40" x14ac:dyDescent="0.2">
      <c r="I18" s="6" t="str">
        <f t="shared" si="0"/>
        <v>8:25</v>
      </c>
      <c r="J18" s="6">
        <f ca="1" xml:space="preserve"> RTD("cqg.rtd",,"StudyData","Close("&amp;$G$2&amp;") when (LocalMonth("&amp;$G$2&amp;")="&amp;$B$1&amp;" And LocalDay("&amp;$G$2&amp;")="&amp;$A$1&amp;" And LocalHour("&amp;$G$2&amp;")="&amp;K18&amp;" And LocalMinute("&amp;$G$2&amp;")="&amp;L18&amp;")", "Bar", "", "Close","A5C", "0", "all", "", "","True",,"EndOfBar")</f>
        <v>2554.75</v>
      </c>
      <c r="K18" s="6">
        <f t="shared" si="22"/>
        <v>8</v>
      </c>
      <c r="L18" s="6">
        <f t="shared" si="15"/>
        <v>25</v>
      </c>
      <c r="M18" s="6">
        <f t="shared" ca="1" si="1"/>
        <v>7.8346880814807564E-4</v>
      </c>
      <c r="N18" s="41">
        <f t="shared" ca="1" si="2"/>
        <v>7.8346880814807564E-4</v>
      </c>
      <c r="O18" s="40">
        <f ca="1" xml:space="preserve"> RTD("cqg.rtd",,"StudyData","Close("&amp;$G$3&amp;") when (LocalMonth("&amp;$G$3&amp;")="&amp;$B$1&amp;" And LocalDay("&amp;$G$3&amp;")="&amp;$A$1&amp;" And LocalHour("&amp;$G$3&amp;")="&amp;K18&amp;" And LocalMinute("&amp;$G$3&amp;")="&amp;L18&amp;")", "Bar", "", "Close","A5C", "0", "all", "", "","True",,"EndOfBar")</f>
        <v>6111</v>
      </c>
      <c r="P18" s="6">
        <f t="shared" ca="1" si="3"/>
        <v>1.8443378827001106E-3</v>
      </c>
      <c r="Q18" s="41">
        <f t="shared" ca="1" si="4"/>
        <v>1.8443378827001106E-3</v>
      </c>
      <c r="R18" s="40">
        <f ca="1" xml:space="preserve"> RTD("cqg.rtd",,"StudyData","Close("&amp;$G$4&amp;") when (LocalMonth("&amp;$G$4&amp;")="&amp;$B$1&amp;" And LocalDay("&amp;$G$4&amp;")="&amp;$A$1&amp;" And LocalHour("&amp;$G$4&amp;")="&amp;K18&amp;" And LocalMinute("&amp;$G$4&amp;")="&amp;L18&amp;")", "Bar", "", "Close","A5C", "0", "all", "", "","True",,"EndOfBar")</f>
        <v>22852</v>
      </c>
      <c r="S18" s="6">
        <f t="shared" ca="1" si="5"/>
        <v>9.6364432763907141E-4</v>
      </c>
      <c r="T18" s="41">
        <f t="shared" ca="1" si="6"/>
        <v>9.6364432763907141E-4</v>
      </c>
      <c r="U18" s="40">
        <f ca="1" xml:space="preserve"> RTD("cqg.rtd",,"StudyData","Close("&amp;$G$5&amp;") when (LocalMonth("&amp;$G$5&amp;")="&amp;$B$1&amp;" And LocalDay("&amp;$G$5&amp;")="&amp;$A$1&amp;" And LocalHour("&amp;$G$5&amp;")="&amp;K18&amp;" And LocalMinute("&amp;$G$5&amp;")="&amp;L18&amp;")", "Bar", "", "Close","A5C", "0", "all", "", "","True",,"EndOfBar")</f>
        <v>13012.5</v>
      </c>
      <c r="V18" s="6">
        <f t="shared" ca="1" si="16"/>
        <v>1.6549919174813333E-3</v>
      </c>
      <c r="W18" s="41">
        <f t="shared" ca="1" si="7"/>
        <v>1.6549919174813333E-3</v>
      </c>
      <c r="X18" s="40">
        <f ca="1" xml:space="preserve"> RTD("cqg.rtd",,"StudyData","Close("&amp;$G$6&amp;") when (LocalMonth("&amp;$G$6&amp;")="&amp;$B$1&amp;" And LocalDay("&amp;$G$6&amp;")="&amp;$A$1&amp;" And LocalHour("&amp;$G$6&amp;")="&amp;K18&amp;" And LocalMinute("&amp;$G$6&amp;")="&amp;L18&amp;")", "Bar", "", "Close","A5C", "0", "all", "", "","True",,"EndOfBar")</f>
        <v>1305.7</v>
      </c>
      <c r="Y18" s="6">
        <f t="shared" ca="1" si="17"/>
        <v>8.4317032040482633E-4</v>
      </c>
      <c r="Z18" s="41">
        <f t="shared" ca="1" si="8"/>
        <v>8.4317032040482633E-4</v>
      </c>
      <c r="AA18" s="40">
        <f ca="1" xml:space="preserve"> RTD("cqg.rtd",,"StudyData","Close("&amp;$G$7&amp;") when (LocalMonth("&amp;$G$7&amp;")="&amp;$B$1&amp;" And LocalDay("&amp;$G$7&amp;")="&amp;$A$1&amp;" And LocalHour("&amp;$G$7&amp;")="&amp;K18&amp;" And LocalMinute("&amp;$G$7&amp;")="&amp;L18&amp;")", "Bar", "", "Close","A5C", "0", "all", "", "","True",,"EndOfBar")</f>
        <v>52.16</v>
      </c>
      <c r="AB18" s="6">
        <f t="shared" ca="1" si="18"/>
        <v>1.3799805636540208E-2</v>
      </c>
      <c r="AC18" s="41">
        <f t="shared" ca="1" si="9"/>
        <v>1.3799805636540208E-2</v>
      </c>
      <c r="AD18" s="40">
        <f ca="1" xml:space="preserve"> RTD("cqg.rtd",,"StudyData","Close("&amp;$G$8&amp;") when (LocalMonth("&amp;$G$8&amp;")="&amp;$B$1&amp;" And LocalDay("&amp;$G$8&amp;")="&amp;$A$1&amp;" And LocalHour("&amp;$G$8&amp;")="&amp;K18&amp;" And LocalMinute("&amp;$G$8&amp;")="&amp;L18&amp;")", "Bar", "", "Close","A5C", "0", "all", "", "","True",,"EndOfBar")</f>
        <v>1.1840999999999999</v>
      </c>
      <c r="AE18" s="6">
        <f t="shared" ca="1" si="19"/>
        <v>-1.4336313037612034E-3</v>
      </c>
      <c r="AF18" s="41">
        <f t="shared" ca="1" si="10"/>
        <v>-1.4336313037612034E-3</v>
      </c>
      <c r="AG18" s="40">
        <f ca="1" xml:space="preserve"> RTD("cqg.rtd",,"StudyData","Close("&amp;$G$9&amp;") when (LocalMonth("&amp;$G$9&amp;")="&amp;$B$1&amp;" And LocalDay("&amp;$G$9&amp;")="&amp;$A$1&amp;" And LocalHour("&amp;$G$9&amp;")="&amp;K18&amp;" And LocalMinute("&amp;$G$9&amp;")="&amp;L18&amp;")", "Bar", "", "Close","A5C", "0", "all", "", "","True",,"EndOfBar")</f>
        <v>1.3294999999999999</v>
      </c>
      <c r="AH18" s="6">
        <f t="shared" ca="1" si="11"/>
        <v>-1.6520237290682598E-3</v>
      </c>
      <c r="AI18" s="41">
        <f t="shared" ca="1" si="12"/>
        <v>-1.6520237290682598E-3</v>
      </c>
      <c r="AJ18" s="40">
        <f ca="1" xml:space="preserve"> RTD("cqg.rtd",,"StudyData","Close("&amp;$G$10&amp;") when (LocalMonth("&amp;$G$10&amp;")="&amp;$B$1&amp;" And LocalDay("&amp;$G$10&amp;")="&amp;$A$1&amp;" And LocalHour("&amp;$G$10&amp;")="&amp;K18&amp;" And LocalMinute("&amp;$G$10&amp;")="&amp;L18&amp;")", "Bar", "", "Close","A5C", "0", "all", "", "","True",,"EndOfBar")</f>
        <v>125175</v>
      </c>
      <c r="AK18" s="6">
        <f t="shared" ca="1" si="20"/>
        <v>-3.9928129367139149E-4</v>
      </c>
      <c r="AL18" s="41">
        <f t="shared" ca="1" si="13"/>
        <v>-3.9928129367139149E-4</v>
      </c>
      <c r="AN18" s="6">
        <f t="shared" si="14"/>
        <v>25</v>
      </c>
    </row>
    <row r="19" spans="5:40" x14ac:dyDescent="0.2">
      <c r="I19" s="6" t="str">
        <f t="shared" si="0"/>
        <v>8:30</v>
      </c>
      <c r="J19" s="6">
        <f ca="1" xml:space="preserve"> RTD("cqg.rtd",,"StudyData","Close("&amp;$G$2&amp;") when (LocalMonth("&amp;$G$2&amp;")="&amp;$B$1&amp;" And LocalDay("&amp;$G$2&amp;")="&amp;$A$1&amp;" And LocalHour("&amp;$G$2&amp;")="&amp;K19&amp;" And LocalMinute("&amp;$G$2&amp;")="&amp;L19&amp;")", "Bar", "", "Close","A5C", "0", "all", "", "","True",,"EndOfBar")</f>
        <v>2556</v>
      </c>
      <c r="K19" s="6">
        <f t="shared" si="22"/>
        <v>8</v>
      </c>
      <c r="L19" s="6">
        <f t="shared" si="15"/>
        <v>30</v>
      </c>
      <c r="M19" s="6">
        <f t="shared" ca="1" si="1"/>
        <v>1.2731368132406229E-3</v>
      </c>
      <c r="N19" s="41">
        <f t="shared" ca="1" si="2"/>
        <v>1.2731368132406229E-3</v>
      </c>
      <c r="O19" s="40">
        <f ca="1" xml:space="preserve"> RTD("cqg.rtd",,"StudyData","Close("&amp;$G$3&amp;") when (LocalMonth("&amp;$G$3&amp;")="&amp;$B$1&amp;" And LocalDay("&amp;$G$3&amp;")="&amp;$A$1&amp;" And LocalHour("&amp;$G$3&amp;")="&amp;K19&amp;" And LocalMinute("&amp;$G$3&amp;")="&amp;L19&amp;")", "Bar", "", "Close","A5C", "0", "all", "", "","True",,"EndOfBar")</f>
        <v>6114.75</v>
      </c>
      <c r="P19" s="6">
        <f t="shared" ca="1" si="3"/>
        <v>2.4591171769334807E-3</v>
      </c>
      <c r="Q19" s="41">
        <f t="shared" ca="1" si="4"/>
        <v>2.4591171769334807E-3</v>
      </c>
      <c r="R19" s="40">
        <f ca="1" xml:space="preserve"> RTD("cqg.rtd",,"StudyData","Close("&amp;$G$4&amp;") when (LocalMonth("&amp;$G$4&amp;")="&amp;$B$1&amp;" And LocalDay("&amp;$G$4&amp;")="&amp;$A$1&amp;" And LocalHour("&amp;$G$4&amp;")="&amp;K19&amp;" And LocalMinute("&amp;$G$4&amp;")="&amp;L19&amp;")", "Bar", "", "Close","A5C", "0", "all", "", "","True",,"EndOfBar")</f>
        <v>22872</v>
      </c>
      <c r="S19" s="6">
        <f t="shared" ca="1" si="5"/>
        <v>1.8396846254927727E-3</v>
      </c>
      <c r="T19" s="41">
        <f t="shared" ca="1" si="6"/>
        <v>1.8396846254927727E-3</v>
      </c>
      <c r="U19" s="40">
        <f ca="1" xml:space="preserve"> RTD("cqg.rtd",,"StudyData","Close("&amp;$G$5&amp;") when (LocalMonth("&amp;$G$5&amp;")="&amp;$B$1&amp;" And LocalDay("&amp;$G$5&amp;")="&amp;$A$1&amp;" And LocalHour("&amp;$G$5&amp;")="&amp;K19&amp;" And LocalMinute("&amp;$G$5&amp;")="&amp;L19&amp;")", "Bar", "", "Close","A5C", "0", "all", "", "","True",,"EndOfBar")</f>
        <v>13014.5</v>
      </c>
      <c r="V19" s="6">
        <f t="shared" ca="1" si="16"/>
        <v>1.8089446539912247E-3</v>
      </c>
      <c r="W19" s="41">
        <f t="shared" ca="1" si="7"/>
        <v>1.8089446539912247E-3</v>
      </c>
      <c r="X19" s="40">
        <f ca="1" xml:space="preserve"> RTD("cqg.rtd",,"StudyData","Close("&amp;$G$6&amp;") when (LocalMonth("&amp;$G$6&amp;")="&amp;$B$1&amp;" And LocalDay("&amp;$G$6&amp;")="&amp;$A$1&amp;" And LocalHour("&amp;$G$6&amp;")="&amp;K19&amp;" And LocalMinute("&amp;$G$6&amp;")="&amp;L19&amp;")", "Bar", "", "Close","A5C", "0", "all", "", "","True",,"EndOfBar")</f>
        <v>1306.7</v>
      </c>
      <c r="Y19" s="6">
        <f t="shared" ca="1" si="17"/>
        <v>1.609688793500028E-3</v>
      </c>
      <c r="Z19" s="41">
        <f t="shared" ca="1" si="8"/>
        <v>1.609688793500028E-3</v>
      </c>
      <c r="AA19" s="40">
        <f ca="1" xml:space="preserve"> RTD("cqg.rtd",,"StudyData","Close("&amp;$G$7&amp;") when (LocalMonth("&amp;$G$7&amp;")="&amp;$B$1&amp;" And LocalDay("&amp;$G$7&amp;")="&amp;$A$1&amp;" And LocalHour("&amp;$G$7&amp;")="&amp;K19&amp;" And LocalMinute("&amp;$G$7&amp;")="&amp;L19&amp;")", "Bar", "", "Close","A5C", "0", "all", "", "","True",,"EndOfBar")</f>
        <v>52.11</v>
      </c>
      <c r="AB19" s="6">
        <f t="shared" ca="1" si="18"/>
        <v>1.2827988338192353E-2</v>
      </c>
      <c r="AC19" s="41">
        <f t="shared" ca="1" si="9"/>
        <v>1.2827988338192353E-2</v>
      </c>
      <c r="AD19" s="40">
        <f ca="1" xml:space="preserve"> RTD("cqg.rtd",,"StudyData","Close("&amp;$G$8&amp;") when (LocalMonth("&amp;$G$8&amp;")="&amp;$B$1&amp;" And LocalDay("&amp;$G$8&amp;")="&amp;$A$1&amp;" And LocalHour("&amp;$G$8&amp;")="&amp;K19&amp;" And LocalMinute("&amp;$G$8&amp;")="&amp;L19&amp;")", "Bar", "", "Close","A5C", "0", "all", "", "","True",,"EndOfBar")</f>
        <v>1.18405</v>
      </c>
      <c r="AE19" s="6">
        <f t="shared" ca="1" si="19"/>
        <v>-1.4757969303423161E-3</v>
      </c>
      <c r="AF19" s="41">
        <f t="shared" ca="1" si="10"/>
        <v>-1.4757969303423161E-3</v>
      </c>
      <c r="AG19" s="40">
        <f ca="1" xml:space="preserve"> RTD("cqg.rtd",,"StudyData","Close("&amp;$G$9&amp;") when (LocalMonth("&amp;$G$9&amp;")="&amp;$B$1&amp;" And LocalDay("&amp;$G$9&amp;")="&amp;$A$1&amp;" And LocalHour("&amp;$G$9&amp;")="&amp;K19&amp;" And LocalMinute("&amp;$G$9&amp;")="&amp;L19&amp;")", "Bar", "", "Close","A5C", "0", "all", "", "","True",,"EndOfBar")</f>
        <v>1.3297000000000001</v>
      </c>
      <c r="AH19" s="6">
        <f t="shared" ca="1" si="11"/>
        <v>-1.5018397536982816E-3</v>
      </c>
      <c r="AI19" s="41">
        <f t="shared" ca="1" si="12"/>
        <v>-1.5018397536982816E-3</v>
      </c>
      <c r="AJ19" s="40">
        <f ca="1" xml:space="preserve"> RTD("cqg.rtd",,"StudyData","Close("&amp;$G$10&amp;") when (LocalMonth("&amp;$G$10&amp;")="&amp;$B$1&amp;" And LocalDay("&amp;$G$10&amp;")="&amp;$A$1&amp;" And LocalHour("&amp;$G$10&amp;")="&amp;K19&amp;" And LocalMinute("&amp;$G$10&amp;")="&amp;L19&amp;")", "Bar", "", "Close","A5C", "0", "all", "", "","True",,"EndOfBar")</f>
        <v>125180</v>
      </c>
      <c r="AK19" s="6">
        <f t="shared" ca="1" si="20"/>
        <v>-3.5935316430425236E-4</v>
      </c>
      <c r="AL19" s="41">
        <f t="shared" ca="1" si="13"/>
        <v>-3.5935316430425236E-4</v>
      </c>
      <c r="AN19" s="6">
        <f t="shared" si="14"/>
        <v>30</v>
      </c>
    </row>
    <row r="20" spans="5:40" x14ac:dyDescent="0.2">
      <c r="I20" s="6" t="str">
        <f t="shared" si="0"/>
        <v>8:35</v>
      </c>
      <c r="J20" s="6">
        <f ca="1" xml:space="preserve"> RTD("cqg.rtd",,"StudyData","Close("&amp;$G$2&amp;") when (LocalMonth("&amp;$G$2&amp;")="&amp;$B$1&amp;" And LocalDay("&amp;$G$2&amp;")="&amp;$A$1&amp;" And LocalHour("&amp;$G$2&amp;")="&amp;K20&amp;" And LocalMinute("&amp;$G$2&amp;")="&amp;L20&amp;")", "Bar", "", "Close","A5C", "0", "all", "", "","True",,"EndOfBar")</f>
        <v>2555.5</v>
      </c>
      <c r="K20" s="6">
        <f t="shared" si="22"/>
        <v>8</v>
      </c>
      <c r="L20" s="6">
        <f t="shared" si="15"/>
        <v>35</v>
      </c>
      <c r="M20" s="6">
        <f t="shared" ca="1" si="1"/>
        <v>1.0772696112036041E-3</v>
      </c>
      <c r="N20" s="41">
        <f t="shared" ca="1" si="2"/>
        <v>1.0772696112036041E-3</v>
      </c>
      <c r="O20" s="40">
        <f ca="1" xml:space="preserve"> RTD("cqg.rtd",,"StudyData","Close("&amp;$G$3&amp;") when (LocalMonth("&amp;$G$3&amp;")="&amp;$B$1&amp;" And LocalDay("&amp;$G$3&amp;")="&amp;$A$1&amp;" And LocalHour("&amp;$G$3&amp;")="&amp;K20&amp;" And LocalMinute("&amp;$G$3&amp;")="&amp;L20&amp;")", "Bar", "", "Close","A5C", "0", "all", "", "","True",,"EndOfBar")</f>
        <v>6113.5</v>
      </c>
      <c r="P20" s="6">
        <f t="shared" ca="1" si="3"/>
        <v>2.2541907455223575E-3</v>
      </c>
      <c r="Q20" s="41">
        <f t="shared" ca="1" si="4"/>
        <v>2.2541907455223575E-3</v>
      </c>
      <c r="R20" s="40">
        <f ca="1" xml:space="preserve"> RTD("cqg.rtd",,"StudyData","Close("&amp;$G$4&amp;") when (LocalMonth("&amp;$G$4&amp;")="&amp;$B$1&amp;" And LocalDay("&amp;$G$4&amp;")="&amp;$A$1&amp;" And LocalHour("&amp;$G$4&amp;")="&amp;K20&amp;" And LocalMinute("&amp;$G$4&amp;")="&amp;L20&amp;")", "Bar", "", "Close","A5C", "0", "all", "", "","True",,"EndOfBar")</f>
        <v>22867</v>
      </c>
      <c r="S20" s="6">
        <f t="shared" ca="1" si="5"/>
        <v>1.6206745510293473E-3</v>
      </c>
      <c r="T20" s="41">
        <f t="shared" ca="1" si="6"/>
        <v>1.6206745510293473E-3</v>
      </c>
      <c r="U20" s="40">
        <f ca="1" xml:space="preserve"> RTD("cqg.rtd",,"StudyData","Close("&amp;$G$5&amp;") when (LocalMonth("&amp;$G$5&amp;")="&amp;$B$1&amp;" And LocalDay("&amp;$G$5&amp;")="&amp;$A$1&amp;" And LocalHour("&amp;$G$5&amp;")="&amp;K20&amp;" And LocalMinute("&amp;$G$5&amp;")="&amp;L20&amp;")", "Bar", "", "Close","A5C", "0", "all", "", "","True",,"EndOfBar")</f>
        <v>13007.5</v>
      </c>
      <c r="V20" s="6">
        <f t="shared" ca="1" si="16"/>
        <v>1.2701100762066045E-3</v>
      </c>
      <c r="W20" s="41">
        <f t="shared" ca="1" si="7"/>
        <v>1.2701100762066045E-3</v>
      </c>
      <c r="X20" s="40">
        <f ca="1" xml:space="preserve"> RTD("cqg.rtd",,"StudyData","Close("&amp;$G$6&amp;") when (LocalMonth("&amp;$G$6&amp;")="&amp;$B$1&amp;" And LocalDay("&amp;$G$6&amp;")="&amp;$A$1&amp;" And LocalHour("&amp;$G$6&amp;")="&amp;K20&amp;" And LocalMinute("&amp;$G$6&amp;")="&amp;L20&amp;")", "Bar", "", "Close","A5C", "0", "all", "", "","True",,"EndOfBar")</f>
        <v>1306.9000000000001</v>
      </c>
      <c r="Y20" s="6">
        <f t="shared" ca="1" si="17"/>
        <v>1.7629924881191032E-3</v>
      </c>
      <c r="Z20" s="41">
        <f t="shared" ca="1" si="8"/>
        <v>1.7629924881191032E-3</v>
      </c>
      <c r="AA20" s="40">
        <f ca="1" xml:space="preserve"> RTD("cqg.rtd",,"StudyData","Close("&amp;$G$7&amp;") when (LocalMonth("&amp;$G$7&amp;")="&amp;$B$1&amp;" And LocalDay("&amp;$G$7&amp;")="&amp;$A$1&amp;" And LocalHour("&amp;$G$7&amp;")="&amp;K20&amp;" And LocalMinute("&amp;$G$7&amp;")="&amp;L20&amp;")", "Bar", "", "Close","A5C", "0", "all", "", "","True",,"EndOfBar")</f>
        <v>52.07</v>
      </c>
      <c r="AB20" s="6">
        <f t="shared" ca="1" si="18"/>
        <v>1.2050534499514041E-2</v>
      </c>
      <c r="AC20" s="41">
        <f t="shared" ca="1" si="9"/>
        <v>1.2050534499514041E-2</v>
      </c>
      <c r="AD20" s="40">
        <f ca="1" xml:space="preserve"> RTD("cqg.rtd",,"StudyData","Close("&amp;$G$8&amp;") when (LocalMonth("&amp;$G$8&amp;")="&amp;$B$1&amp;" And LocalDay("&amp;$G$8&amp;")="&amp;$A$1&amp;" And LocalHour("&amp;$G$8&amp;")="&amp;K20&amp;" And LocalMinute("&amp;$G$8&amp;")="&amp;L20&amp;")", "Bar", "", "Close","A5C", "0", "all", "", "","True",,"EndOfBar")</f>
        <v>1.1842999999999999</v>
      </c>
      <c r="AE20" s="6">
        <f t="shared" ca="1" si="19"/>
        <v>-1.2649687974363778E-3</v>
      </c>
      <c r="AF20" s="41">
        <f t="shared" ca="1" si="10"/>
        <v>-1.2649687974363778E-3</v>
      </c>
      <c r="AG20" s="40">
        <f ca="1" xml:space="preserve"> RTD("cqg.rtd",,"StudyData","Close("&amp;$G$9&amp;") when (LocalMonth("&amp;$G$9&amp;")="&amp;$B$1&amp;" And LocalDay("&amp;$G$9&amp;")="&amp;$A$1&amp;" And LocalHour("&amp;$G$9&amp;")="&amp;K20&amp;" And LocalMinute("&amp;$G$9&amp;")="&amp;L20&amp;")", "Bar", "", "Close","A5C", "0", "all", "", "","True",,"EndOfBar")</f>
        <v>1.3301000000000001</v>
      </c>
      <c r="AH20" s="6">
        <f t="shared" ca="1" si="11"/>
        <v>-1.2014718029586587E-3</v>
      </c>
      <c r="AI20" s="41">
        <f t="shared" ca="1" si="12"/>
        <v>-1.2014718029586587E-3</v>
      </c>
      <c r="AJ20" s="40">
        <f ca="1" xml:space="preserve"> RTD("cqg.rtd",,"StudyData","Close("&amp;$G$10&amp;") when (LocalMonth("&amp;$G$10&amp;")="&amp;$B$1&amp;" And LocalDay("&amp;$G$10&amp;")="&amp;$A$1&amp;" And LocalHour("&amp;$G$10&amp;")="&amp;K20&amp;" And LocalMinute("&amp;$G$10&amp;")="&amp;L20&amp;")", "Bar", "", "Close","A5C", "0", "all", "", "","True",,"EndOfBar")</f>
        <v>125190</v>
      </c>
      <c r="AK20" s="6">
        <f t="shared" ca="1" si="20"/>
        <v>-2.7949690556997405E-4</v>
      </c>
      <c r="AL20" s="41">
        <f t="shared" ca="1" si="13"/>
        <v>-2.7949690556997405E-4</v>
      </c>
      <c r="AN20" s="6">
        <f t="shared" si="14"/>
        <v>35</v>
      </c>
    </row>
    <row r="21" spans="5:40" x14ac:dyDescent="0.2">
      <c r="I21" s="6" t="str">
        <f t="shared" si="0"/>
        <v>8:40</v>
      </c>
      <c r="J21" s="6">
        <f ca="1" xml:space="preserve"> RTD("cqg.rtd",,"StudyData","Close("&amp;$G$2&amp;") when (LocalMonth("&amp;$G$2&amp;")="&amp;$B$1&amp;" And LocalDay("&amp;$G$2&amp;")="&amp;$A$1&amp;" And LocalHour("&amp;$G$2&amp;")="&amp;K21&amp;" And LocalMinute("&amp;$G$2&amp;")="&amp;L21&amp;")", "Bar", "", "Close","A5C", "0", "all", "", "","True",,"EndOfBar")</f>
        <v>2557</v>
      </c>
      <c r="K21" s="6">
        <f t="shared" si="22"/>
        <v>8</v>
      </c>
      <c r="L21" s="6">
        <f t="shared" si="15"/>
        <v>40</v>
      </c>
      <c r="M21" s="6">
        <f t="shared" ca="1" si="1"/>
        <v>1.6648712173146607E-3</v>
      </c>
      <c r="N21" s="41">
        <f t="shared" ca="1" si="2"/>
        <v>1.6648712173146607E-3</v>
      </c>
      <c r="O21" s="40">
        <f ca="1" xml:space="preserve"> RTD("cqg.rtd",,"StudyData","Close("&amp;$G$3&amp;") when (LocalMonth("&amp;$G$3&amp;")="&amp;$B$1&amp;" And LocalDay("&amp;$G$3&amp;")="&amp;$A$1&amp;" And LocalHour("&amp;$G$3&amp;")="&amp;K21&amp;" And LocalMinute("&amp;$G$3&amp;")="&amp;L21&amp;")", "Bar", "", "Close","A5C", "0", "all", "", "","True",,"EndOfBar")</f>
        <v>6116.5</v>
      </c>
      <c r="P21" s="6">
        <f t="shared" ca="1" si="3"/>
        <v>2.7460141809090535E-3</v>
      </c>
      <c r="Q21" s="41">
        <f t="shared" ca="1" si="4"/>
        <v>2.7460141809090535E-3</v>
      </c>
      <c r="R21" s="40">
        <f ca="1" xml:space="preserve"> RTD("cqg.rtd",,"StudyData","Close("&amp;$G$4&amp;") when (LocalMonth("&amp;$G$4&amp;")="&amp;$B$1&amp;" And LocalDay("&amp;$G$4&amp;")="&amp;$A$1&amp;" And LocalHour("&amp;$G$4&amp;")="&amp;K21&amp;" And LocalMinute("&amp;$G$4&amp;")="&amp;L21&amp;")", "Bar", "", "Close","A5C", "0", "all", "", "","True",,"EndOfBar")</f>
        <v>22884</v>
      </c>
      <c r="S21" s="6">
        <f t="shared" ca="1" si="5"/>
        <v>2.3653088042049934E-3</v>
      </c>
      <c r="T21" s="41">
        <f t="shared" ca="1" si="6"/>
        <v>2.3653088042049934E-3</v>
      </c>
      <c r="U21" s="40">
        <f ca="1" xml:space="preserve"> RTD("cqg.rtd",,"StudyData","Close("&amp;$G$5&amp;") when (LocalMonth("&amp;$G$5&amp;")="&amp;$B$1&amp;" And LocalDay("&amp;$G$5&amp;")="&amp;$A$1&amp;" And LocalHour("&amp;$G$5&amp;")="&amp;K21&amp;" And LocalMinute("&amp;$G$5&amp;")="&amp;L21&amp;")", "Bar", "", "Close","A5C", "0", "all", "", "","True",,"EndOfBar")</f>
        <v>13011</v>
      </c>
      <c r="V21" s="6">
        <f t="shared" ca="1" si="16"/>
        <v>1.5395273650989146E-3</v>
      </c>
      <c r="W21" s="41">
        <f t="shared" ca="1" si="7"/>
        <v>1.5395273650989146E-3</v>
      </c>
      <c r="X21" s="40">
        <f ca="1" xml:space="preserve"> RTD("cqg.rtd",,"StudyData","Close("&amp;$G$6&amp;") when (LocalMonth("&amp;$G$6&amp;")="&amp;$B$1&amp;" And LocalDay("&amp;$G$6&amp;")="&amp;$A$1&amp;" And LocalHour("&amp;$G$6&amp;")="&amp;K21&amp;" And LocalMinute("&amp;$G$6&amp;")="&amp;L21&amp;")", "Bar", "", "Close","A5C", "0", "all", "", "","True",,"EndOfBar")</f>
        <v>1306.8</v>
      </c>
      <c r="Y21" s="6">
        <f t="shared" ca="1" si="17"/>
        <v>1.6863406408094785E-3</v>
      </c>
      <c r="Z21" s="41">
        <f t="shared" ca="1" si="8"/>
        <v>1.6863406408094785E-3</v>
      </c>
      <c r="AA21" s="40">
        <f ca="1" xml:space="preserve"> RTD("cqg.rtd",,"StudyData","Close("&amp;$G$7&amp;") when (LocalMonth("&amp;$G$7&amp;")="&amp;$B$1&amp;" And LocalDay("&amp;$G$7&amp;")="&amp;$A$1&amp;" And LocalHour("&amp;$G$7&amp;")="&amp;K21&amp;" And LocalMinute("&amp;$G$7&amp;")="&amp;L21&amp;")", "Bar", "", "Close","A5C", "0", "all", "", "","True",,"EndOfBar")</f>
        <v>52.06</v>
      </c>
      <c r="AB21" s="6">
        <f t="shared" ca="1" si="18"/>
        <v>1.1856171039844498E-2</v>
      </c>
      <c r="AC21" s="41">
        <f t="shared" ca="1" si="9"/>
        <v>1.1856171039844498E-2</v>
      </c>
      <c r="AD21" s="40">
        <f ca="1" xml:space="preserve"> RTD("cqg.rtd",,"StudyData","Close("&amp;$G$8&amp;") when (LocalMonth("&amp;$G$8&amp;")="&amp;$B$1&amp;" And LocalDay("&amp;$G$8&amp;")="&amp;$A$1&amp;" And LocalHour("&amp;$G$8&amp;")="&amp;K21&amp;" And LocalMinute("&amp;$G$8&amp;")="&amp;L21&amp;")", "Bar", "", "Close","A5C", "0", "all", "", "","True",,"EndOfBar")</f>
        <v>1.18425</v>
      </c>
      <c r="AE21" s="6">
        <f t="shared" ca="1" si="19"/>
        <v>-1.3071344240174906E-3</v>
      </c>
      <c r="AF21" s="41">
        <f t="shared" ca="1" si="10"/>
        <v>-1.3071344240174906E-3</v>
      </c>
      <c r="AG21" s="40">
        <f ca="1" xml:space="preserve"> RTD("cqg.rtd",,"StudyData","Close("&amp;$G$9&amp;") when (LocalMonth("&amp;$G$9&amp;")="&amp;$B$1&amp;" And LocalDay("&amp;$G$9&amp;")="&amp;$A$1&amp;" And LocalHour("&amp;$G$9&amp;")="&amp;K21&amp;" And LocalMinute("&amp;$G$9&amp;")="&amp;L21&amp;")", "Bar", "", "Close","A5C", "0", "all", "", "","True",,"EndOfBar")</f>
        <v>1.3310999999999999</v>
      </c>
      <c r="AH21" s="6">
        <f t="shared" ca="1" si="11"/>
        <v>-4.5055192610960121E-4</v>
      </c>
      <c r="AI21" s="41">
        <f t="shared" ca="1" si="12"/>
        <v>-4.5055192610960121E-4</v>
      </c>
      <c r="AJ21" s="40">
        <f ca="1" xml:space="preserve"> RTD("cqg.rtd",,"StudyData","Close("&amp;$G$10&amp;") when (LocalMonth("&amp;$G$10&amp;")="&amp;$B$1&amp;" And LocalDay("&amp;$G$10&amp;")="&amp;$A$1&amp;" And LocalHour("&amp;$G$10&amp;")="&amp;K21&amp;" And LocalMinute("&amp;$G$10&amp;")="&amp;L21&amp;")", "Bar", "", "Close","A5C", "0", "all", "", "","True",,"EndOfBar")</f>
        <v>125180</v>
      </c>
      <c r="AK21" s="6">
        <f t="shared" ca="1" si="20"/>
        <v>-3.5935316430425236E-4</v>
      </c>
      <c r="AL21" s="41">
        <f t="shared" ca="1" si="13"/>
        <v>-3.5935316430425236E-4</v>
      </c>
      <c r="AN21" s="6">
        <f t="shared" si="14"/>
        <v>40</v>
      </c>
    </row>
    <row r="22" spans="5:40" x14ac:dyDescent="0.2">
      <c r="I22" s="6" t="str">
        <f t="shared" si="0"/>
        <v>8:45</v>
      </c>
      <c r="J22" s="6">
        <f ca="1" xml:space="preserve"> RTD("cqg.rtd",,"StudyData","Close("&amp;$G$2&amp;") when (LocalMonth("&amp;$G$2&amp;")="&amp;$B$1&amp;" And LocalDay("&amp;$G$2&amp;")="&amp;$A$1&amp;" And LocalHour("&amp;$G$2&amp;")="&amp;K22&amp;" And LocalMinute("&amp;$G$2&amp;")="&amp;L22&amp;")", "Bar", "", "Close","A5C", "0", "all", "", "","True",,"EndOfBar")</f>
        <v>2557</v>
      </c>
      <c r="K22" s="6">
        <f t="shared" si="22"/>
        <v>8</v>
      </c>
      <c r="L22" s="6">
        <f t="shared" si="15"/>
        <v>45</v>
      </c>
      <c r="M22" s="6">
        <f t="shared" ca="1" si="1"/>
        <v>1.6648712173146607E-3</v>
      </c>
      <c r="N22" s="41">
        <f t="shared" ca="1" si="2"/>
        <v>1.6648712173146607E-3</v>
      </c>
      <c r="O22" s="40">
        <f ca="1" xml:space="preserve"> RTD("cqg.rtd",,"StudyData","Close("&amp;$G$3&amp;") when (LocalMonth("&amp;$G$3&amp;")="&amp;$B$1&amp;" And LocalDay("&amp;$G$3&amp;")="&amp;$A$1&amp;" And LocalHour("&amp;$G$3&amp;")="&amp;K22&amp;" And LocalMinute("&amp;$G$3&amp;")="&amp;L22&amp;")", "Bar", "", "Close","A5C", "0", "all", "", "","True",,"EndOfBar")</f>
        <v>6116.5</v>
      </c>
      <c r="P22" s="6">
        <f t="shared" ca="1" si="3"/>
        <v>2.7460141809090535E-3</v>
      </c>
      <c r="Q22" s="41">
        <f t="shared" ca="1" si="4"/>
        <v>2.7460141809090535E-3</v>
      </c>
      <c r="R22" s="40">
        <f ca="1" xml:space="preserve"> RTD("cqg.rtd",,"StudyData","Close("&amp;$G$4&amp;") when (LocalMonth("&amp;$G$4&amp;")="&amp;$B$1&amp;" And LocalDay("&amp;$G$4&amp;")="&amp;$A$1&amp;" And LocalHour("&amp;$G$4&amp;")="&amp;K22&amp;" And LocalMinute("&amp;$G$4&amp;")="&amp;L22&amp;")", "Bar", "", "Close","A5C", "0", "all", "", "","True",,"EndOfBar")</f>
        <v>22884</v>
      </c>
      <c r="S22" s="6">
        <f t="shared" ca="1" si="5"/>
        <v>2.3653088042049934E-3</v>
      </c>
      <c r="T22" s="41">
        <f t="shared" ca="1" si="6"/>
        <v>2.3653088042049934E-3</v>
      </c>
      <c r="U22" s="40">
        <f ca="1" xml:space="preserve"> RTD("cqg.rtd",,"StudyData","Close("&amp;$G$5&amp;") when (LocalMonth("&amp;$G$5&amp;")="&amp;$B$1&amp;" And LocalDay("&amp;$G$5&amp;")="&amp;$A$1&amp;" And LocalHour("&amp;$G$5&amp;")="&amp;K22&amp;" And LocalMinute("&amp;$G$5&amp;")="&amp;L22&amp;")", "Bar", "", "Close","A5C", "0", "all", "", "","True",,"EndOfBar")</f>
        <v>13009.5</v>
      </c>
      <c r="V22" s="6">
        <f t="shared" ca="1" si="16"/>
        <v>1.4240628127164961E-3</v>
      </c>
      <c r="W22" s="41">
        <f t="shared" ca="1" si="7"/>
        <v>1.4240628127164961E-3</v>
      </c>
      <c r="X22" s="40">
        <f ca="1" xml:space="preserve"> RTD("cqg.rtd",,"StudyData","Close("&amp;$G$6&amp;") when (LocalMonth("&amp;$G$6&amp;")="&amp;$B$1&amp;" And LocalDay("&amp;$G$6&amp;")="&amp;$A$1&amp;" And LocalHour("&amp;$G$6&amp;")="&amp;K22&amp;" And LocalMinute("&amp;$G$6&amp;")="&amp;L22&amp;")", "Bar", "", "Close","A5C", "0", "all", "", "","True",,"EndOfBar")</f>
        <v>1306.0999999999999</v>
      </c>
      <c r="Y22" s="6">
        <f t="shared" ca="1" si="17"/>
        <v>1.1497777096428025E-3</v>
      </c>
      <c r="Z22" s="41">
        <f t="shared" ca="1" si="8"/>
        <v>1.1497777096428025E-3</v>
      </c>
      <c r="AA22" s="40">
        <f ca="1" xml:space="preserve"> RTD("cqg.rtd",,"StudyData","Close("&amp;$G$7&amp;") when (LocalMonth("&amp;$G$7&amp;")="&amp;$B$1&amp;" And LocalDay("&amp;$G$7&amp;")="&amp;$A$1&amp;" And LocalHour("&amp;$G$7&amp;")="&amp;K22&amp;" And LocalMinute("&amp;$G$7&amp;")="&amp;L22&amp;")", "Bar", "", "Close","A5C", "0", "all", "", "","True",,"EndOfBar")</f>
        <v>52.04</v>
      </c>
      <c r="AB22" s="6">
        <f t="shared" ca="1" si="18"/>
        <v>1.1467444120505273E-2</v>
      </c>
      <c r="AC22" s="41">
        <f t="shared" ca="1" si="9"/>
        <v>1.1467444120505273E-2</v>
      </c>
      <c r="AD22" s="40">
        <f ca="1" xml:space="preserve"> RTD("cqg.rtd",,"StudyData","Close("&amp;$G$8&amp;") when (LocalMonth("&amp;$G$8&amp;")="&amp;$B$1&amp;" And LocalDay("&amp;$G$8&amp;")="&amp;$A$1&amp;" And LocalHour("&amp;$G$8&amp;")="&amp;K22&amp;" And LocalMinute("&amp;$G$8&amp;")="&amp;L22&amp;")", "Bar", "", "Close","A5C", "0", "all", "", "","True",,"EndOfBar")</f>
        <v>1.18425</v>
      </c>
      <c r="AE22" s="6">
        <f t="shared" ca="1" si="19"/>
        <v>-1.3071344240174906E-3</v>
      </c>
      <c r="AF22" s="41">
        <f t="shared" ca="1" si="10"/>
        <v>-1.3071344240174906E-3</v>
      </c>
      <c r="AG22" s="40">
        <f ca="1" xml:space="preserve"> RTD("cqg.rtd",,"StudyData","Close("&amp;$G$9&amp;") when (LocalMonth("&amp;$G$9&amp;")="&amp;$B$1&amp;" And LocalDay("&amp;$G$9&amp;")="&amp;$A$1&amp;" And LocalHour("&amp;$G$9&amp;")="&amp;K22&amp;" And LocalMinute("&amp;$G$9&amp;")="&amp;L22&amp;")", "Bar", "", "Close","A5C", "0", "all", "", "","True",,"EndOfBar")</f>
        <v>1.331</v>
      </c>
      <c r="AH22" s="6">
        <f t="shared" ca="1" si="11"/>
        <v>-5.2564391379450698E-4</v>
      </c>
      <c r="AI22" s="41">
        <f t="shared" ca="1" si="12"/>
        <v>-5.2564391379450698E-4</v>
      </c>
      <c r="AJ22" s="40">
        <f ca="1" xml:space="preserve"> RTD("cqg.rtd",,"StudyData","Close("&amp;$G$10&amp;") when (LocalMonth("&amp;$G$10&amp;")="&amp;$B$1&amp;" And LocalDay("&amp;$G$10&amp;")="&amp;$A$1&amp;" And LocalHour("&amp;$G$10&amp;")="&amp;K22&amp;" And LocalMinute("&amp;$G$10&amp;")="&amp;L22&amp;")", "Bar", "", "Close","A5C", "0", "all", "", "","True",,"EndOfBar")</f>
        <v>125165</v>
      </c>
      <c r="AK22" s="6">
        <f t="shared" ca="1" si="20"/>
        <v>-4.7913755240566979E-4</v>
      </c>
      <c r="AL22" s="41">
        <f t="shared" ca="1" si="13"/>
        <v>-4.7913755240566979E-4</v>
      </c>
      <c r="AN22" s="6">
        <f t="shared" si="14"/>
        <v>45</v>
      </c>
    </row>
    <row r="23" spans="5:40" x14ac:dyDescent="0.2">
      <c r="I23" s="6" t="str">
        <f t="shared" si="0"/>
        <v>8:50</v>
      </c>
      <c r="J23" s="6">
        <f ca="1" xml:space="preserve"> RTD("cqg.rtd",,"StudyData","Close("&amp;$G$2&amp;") when (LocalMonth("&amp;$G$2&amp;")="&amp;$B$1&amp;" And LocalDay("&amp;$G$2&amp;")="&amp;$A$1&amp;" And LocalHour("&amp;$G$2&amp;")="&amp;K23&amp;" And LocalMinute("&amp;$G$2&amp;")="&amp;L23&amp;")", "Bar", "", "Close","A5C", "0", "all", "", "","True",,"EndOfBar")</f>
        <v>2556.5</v>
      </c>
      <c r="K23" s="6">
        <f t="shared" si="22"/>
        <v>8</v>
      </c>
      <c r="L23" s="6">
        <f t="shared" si="15"/>
        <v>50</v>
      </c>
      <c r="M23" s="6">
        <f t="shared" ca="1" si="1"/>
        <v>1.4690040152776417E-3</v>
      </c>
      <c r="N23" s="41">
        <f t="shared" ca="1" si="2"/>
        <v>1.4690040152776417E-3</v>
      </c>
      <c r="O23" s="40">
        <f ca="1" xml:space="preserve"> RTD("cqg.rtd",,"StudyData","Close("&amp;$G$3&amp;") when (LocalMonth("&amp;$G$3&amp;")="&amp;$B$1&amp;" And LocalDay("&amp;$G$3&amp;")="&amp;$A$1&amp;" And LocalHour("&amp;$G$3&amp;")="&amp;K23&amp;" And LocalMinute("&amp;$G$3&amp;")="&amp;L23&amp;")", "Bar", "", "Close","A5C", "0", "all", "", "","True",,"EndOfBar")</f>
        <v>6114.5</v>
      </c>
      <c r="P23" s="6">
        <f t="shared" ca="1" si="3"/>
        <v>2.4181318906512563E-3</v>
      </c>
      <c r="Q23" s="41">
        <f t="shared" ca="1" si="4"/>
        <v>2.4181318906512563E-3</v>
      </c>
      <c r="R23" s="40">
        <f ca="1" xml:space="preserve"> RTD("cqg.rtd",,"StudyData","Close("&amp;$G$4&amp;") when (LocalMonth("&amp;$G$4&amp;")="&amp;$B$1&amp;" And LocalDay("&amp;$G$4&amp;")="&amp;$A$1&amp;" And LocalHour("&amp;$G$4&amp;")="&amp;K23&amp;" And LocalMinute("&amp;$G$4&amp;")="&amp;L23&amp;")", "Bar", "", "Close","A5C", "0", "all", "", "","True",,"EndOfBar")</f>
        <v>22883</v>
      </c>
      <c r="S23" s="6">
        <f t="shared" ca="1" si="5"/>
        <v>2.3215067893123083E-3</v>
      </c>
      <c r="T23" s="41">
        <f t="shared" ca="1" si="6"/>
        <v>2.3215067893123083E-3</v>
      </c>
      <c r="U23" s="40">
        <f ca="1" xml:space="preserve"> RTD("cqg.rtd",,"StudyData","Close("&amp;$G$5&amp;") when (LocalMonth("&amp;$G$5&amp;")="&amp;$B$1&amp;" And LocalDay("&amp;$G$5&amp;")="&amp;$A$1&amp;" And LocalHour("&amp;$G$5&amp;")="&amp;K23&amp;" And LocalMinute("&amp;$G$5&amp;")="&amp;L23&amp;")", "Bar", "", "Close","A5C", "0", "all", "", "","True",,"EndOfBar")</f>
        <v>13007</v>
      </c>
      <c r="V23" s="6">
        <f t="shared" ca="1" si="16"/>
        <v>1.2316218920791317E-3</v>
      </c>
      <c r="W23" s="41">
        <f t="shared" ca="1" si="7"/>
        <v>1.2316218920791317E-3</v>
      </c>
      <c r="X23" s="40">
        <f ca="1" xml:space="preserve"> RTD("cqg.rtd",,"StudyData","Close("&amp;$G$6&amp;") when (LocalMonth("&amp;$G$6&amp;")="&amp;$B$1&amp;" And LocalDay("&amp;$G$6&amp;")="&amp;$A$1&amp;" And LocalHour("&amp;$G$6&amp;")="&amp;K23&amp;" And LocalMinute("&amp;$G$6&amp;")="&amp;L23&amp;")", "Bar", "", "Close","A5C", "0", "all", "", "","True",,"EndOfBar")</f>
        <v>1306.9000000000001</v>
      </c>
      <c r="Y23" s="6">
        <f t="shared" ca="1" si="17"/>
        <v>1.7629924881191032E-3</v>
      </c>
      <c r="Z23" s="41">
        <f t="shared" ca="1" si="8"/>
        <v>1.7629924881191032E-3</v>
      </c>
      <c r="AA23" s="40">
        <f ca="1" xml:space="preserve"> RTD("cqg.rtd",,"StudyData","Close("&amp;$G$7&amp;") when (LocalMonth("&amp;$G$7&amp;")="&amp;$B$1&amp;" And LocalDay("&amp;$G$7&amp;")="&amp;$A$1&amp;" And LocalHour("&amp;$G$7&amp;")="&amp;K23&amp;" And LocalMinute("&amp;$G$7&amp;")="&amp;L23&amp;")", "Bar", "", "Close","A5C", "0", "all", "", "","True",,"EndOfBar")</f>
        <v>52.01</v>
      </c>
      <c r="AB23" s="6">
        <f t="shared" ca="1" si="18"/>
        <v>1.0884353741496504E-2</v>
      </c>
      <c r="AC23" s="41">
        <f t="shared" ca="1" si="9"/>
        <v>1.0884353741496504E-2</v>
      </c>
      <c r="AD23" s="40">
        <f ca="1" xml:space="preserve"> RTD("cqg.rtd",,"StudyData","Close("&amp;$G$8&amp;") when (LocalMonth("&amp;$G$8&amp;")="&amp;$B$1&amp;" And LocalDay("&amp;$G$8&amp;")="&amp;$A$1&amp;" And LocalHour("&amp;$G$8&amp;")="&amp;K23&amp;" And LocalMinute("&amp;$G$8&amp;")="&amp;L23&amp;")", "Bar", "", "Close","A5C", "0", "all", "", "","True",,"EndOfBar")</f>
        <v>1.1845000000000001</v>
      </c>
      <c r="AE23" s="6">
        <f t="shared" ca="1" si="19"/>
        <v>-1.0963062911113653E-3</v>
      </c>
      <c r="AF23" s="41">
        <f t="shared" ca="1" si="10"/>
        <v>-1.0963062911113653E-3</v>
      </c>
      <c r="AG23" s="40">
        <f ca="1" xml:space="preserve"> RTD("cqg.rtd",,"StudyData","Close("&amp;$G$9&amp;") when (LocalMonth("&amp;$G$9&amp;")="&amp;$B$1&amp;" And LocalDay("&amp;$G$9&amp;")="&amp;$A$1&amp;" And LocalHour("&amp;$G$9&amp;")="&amp;K23&amp;" And LocalMinute("&amp;$G$9&amp;")="&amp;L23&amp;")", "Bar", "", "Close","A5C", "0", "all", "", "","True",,"EndOfBar")</f>
        <v>1.3309</v>
      </c>
      <c r="AH23" s="6">
        <f t="shared" ca="1" si="11"/>
        <v>-6.0073590147941274E-4</v>
      </c>
      <c r="AI23" s="41">
        <f t="shared" ca="1" si="12"/>
        <v>-6.0073590147941274E-4</v>
      </c>
      <c r="AJ23" s="40">
        <f ca="1" xml:space="preserve"> RTD("cqg.rtd",,"StudyData","Close("&amp;$G$10&amp;") when (LocalMonth("&amp;$G$10&amp;")="&amp;$B$1&amp;" And LocalDay("&amp;$G$10&amp;")="&amp;$A$1&amp;" And LocalHour("&amp;$G$10&amp;")="&amp;K23&amp;" And LocalMinute("&amp;$G$10&amp;")="&amp;L23&amp;")", "Bar", "", "Close","A5C", "0", "all", "", "","True",,"EndOfBar")</f>
        <v>125175</v>
      </c>
      <c r="AK23" s="6">
        <f t="shared" ca="1" si="20"/>
        <v>-3.9928129367139149E-4</v>
      </c>
      <c r="AL23" s="41">
        <f t="shared" ca="1" si="13"/>
        <v>-3.9928129367139149E-4</v>
      </c>
      <c r="AN23" s="6">
        <f t="shared" si="14"/>
        <v>50</v>
      </c>
    </row>
    <row r="24" spans="5:40" x14ac:dyDescent="0.2">
      <c r="I24" s="6" t="str">
        <f t="shared" si="0"/>
        <v>8:55</v>
      </c>
      <c r="J24" s="6">
        <f ca="1" xml:space="preserve"> RTD("cqg.rtd",,"StudyData","Close("&amp;$G$2&amp;") when (LocalMonth("&amp;$G$2&amp;")="&amp;$B$1&amp;" And LocalDay("&amp;$G$2&amp;")="&amp;$A$1&amp;" And LocalHour("&amp;$G$2&amp;")="&amp;K24&amp;" And LocalMinute("&amp;$G$2&amp;")="&amp;L24&amp;")", "Bar", "", "Close","A5C", "0", "all", "", "","True",,"EndOfBar")</f>
        <v>2556.5</v>
      </c>
      <c r="K24" s="6">
        <f t="shared" si="22"/>
        <v>8</v>
      </c>
      <c r="L24" s="6">
        <f t="shared" si="15"/>
        <v>55</v>
      </c>
      <c r="M24" s="6">
        <f t="shared" ca="1" si="1"/>
        <v>1.4690040152776417E-3</v>
      </c>
      <c r="N24" s="41">
        <f t="shared" ca="1" si="2"/>
        <v>1.4690040152776417E-3</v>
      </c>
      <c r="O24" s="40">
        <f ca="1" xml:space="preserve"> RTD("cqg.rtd",,"StudyData","Close("&amp;$G$3&amp;") when (LocalMonth("&amp;$G$3&amp;")="&amp;$B$1&amp;" And LocalDay("&amp;$G$3&amp;")="&amp;$A$1&amp;" And LocalHour("&amp;$G$3&amp;")="&amp;K24&amp;" And LocalMinute("&amp;$G$3&amp;")="&amp;L24&amp;")", "Bar", "", "Close","A5C", "0", "all", "", "","True",,"EndOfBar")</f>
        <v>6116</v>
      </c>
      <c r="P24" s="6">
        <f t="shared" ca="1" si="3"/>
        <v>2.6640436083446043E-3</v>
      </c>
      <c r="Q24" s="41">
        <f t="shared" ca="1" si="4"/>
        <v>2.6640436083446043E-3</v>
      </c>
      <c r="R24" s="40">
        <f ca="1" xml:space="preserve"> RTD("cqg.rtd",,"StudyData","Close("&amp;$G$4&amp;") when (LocalMonth("&amp;$G$4&amp;")="&amp;$B$1&amp;" And LocalDay("&amp;$G$4&amp;")="&amp;$A$1&amp;" And LocalHour("&amp;$G$4&amp;")="&amp;K24&amp;" And LocalMinute("&amp;$G$4&amp;")="&amp;L24&amp;")", "Bar", "", "Close","A5C", "0", "all", "", "","True",,"EndOfBar")</f>
        <v>22884</v>
      </c>
      <c r="S24" s="6">
        <f t="shared" ca="1" si="5"/>
        <v>2.3653088042049934E-3</v>
      </c>
      <c r="T24" s="41">
        <f t="shared" ca="1" si="6"/>
        <v>2.3653088042049934E-3</v>
      </c>
      <c r="U24" s="40">
        <f ca="1" xml:space="preserve"> RTD("cqg.rtd",,"StudyData","Close("&amp;$G$5&amp;") when (LocalMonth("&amp;$G$5&amp;")="&amp;$B$1&amp;" And LocalDay("&amp;$G$5&amp;")="&amp;$A$1&amp;" And LocalHour("&amp;$G$5&amp;")="&amp;K24&amp;" And LocalMinute("&amp;$G$5&amp;")="&amp;L24&amp;")", "Bar", "", "Close","A5C", "0", "all", "", "","True",,"EndOfBar")</f>
        <v>13010</v>
      </c>
      <c r="V24" s="6">
        <f t="shared" ca="1" si="16"/>
        <v>1.4625509968439689E-3</v>
      </c>
      <c r="W24" s="41">
        <f t="shared" ca="1" si="7"/>
        <v>1.4625509968439689E-3</v>
      </c>
      <c r="X24" s="40">
        <f ca="1" xml:space="preserve"> RTD("cqg.rtd",,"StudyData","Close("&amp;$G$6&amp;") when (LocalMonth("&amp;$G$6&amp;")="&amp;$B$1&amp;" And LocalDay("&amp;$G$6&amp;")="&amp;$A$1&amp;" And LocalHour("&amp;$G$6&amp;")="&amp;K24&amp;" And LocalMinute("&amp;$G$6&amp;")="&amp;L24&amp;")", "Bar", "", "Close","A5C", "0", "all", "", "","True",,"EndOfBar")</f>
        <v>1306.4000000000001</v>
      </c>
      <c r="Y24" s="6">
        <f t="shared" ca="1" si="17"/>
        <v>1.3797332515715023E-3</v>
      </c>
      <c r="Z24" s="41">
        <f t="shared" ca="1" si="8"/>
        <v>1.3797332515715023E-3</v>
      </c>
      <c r="AA24" s="40">
        <f ca="1" xml:space="preserve"> RTD("cqg.rtd",,"StudyData","Close("&amp;$G$7&amp;") when (LocalMonth("&amp;$G$7&amp;")="&amp;$B$1&amp;" And LocalDay("&amp;$G$7&amp;")="&amp;$A$1&amp;" And LocalHour("&amp;$G$7&amp;")="&amp;K24&amp;" And LocalMinute("&amp;$G$7&amp;")="&amp;L24&amp;")", "Bar", "", "Close","A5C", "0", "all", "", "","True",,"EndOfBar")</f>
        <v>51.98</v>
      </c>
      <c r="AB24" s="6">
        <f t="shared" ca="1" si="18"/>
        <v>1.0301263362487736E-2</v>
      </c>
      <c r="AC24" s="41">
        <f t="shared" ca="1" si="9"/>
        <v>1.0301263362487736E-2</v>
      </c>
      <c r="AD24" s="40">
        <f ca="1" xml:space="preserve"> RTD("cqg.rtd",,"StudyData","Close("&amp;$G$8&amp;") when (LocalMonth("&amp;$G$8&amp;")="&amp;$B$1&amp;" And LocalDay("&amp;$G$8&amp;")="&amp;$A$1&amp;" And LocalHour("&amp;$G$8&amp;")="&amp;K24&amp;" And LocalMinute("&amp;$G$8&amp;")="&amp;L24&amp;")", "Bar", "", "Close","A5C", "0", "all", "", "","True",,"EndOfBar")</f>
        <v>1.18415</v>
      </c>
      <c r="AE24" s="6">
        <f t="shared" ca="1" si="19"/>
        <v>-1.3914656771799032E-3</v>
      </c>
      <c r="AF24" s="41">
        <f t="shared" ca="1" si="10"/>
        <v>-1.3914656771799032E-3</v>
      </c>
      <c r="AG24" s="40">
        <f ca="1" xml:space="preserve"> RTD("cqg.rtd",,"StudyData","Close("&amp;$G$9&amp;") when (LocalMonth("&amp;$G$9&amp;")="&amp;$B$1&amp;" And LocalDay("&amp;$G$9&amp;")="&amp;$A$1&amp;" And LocalHour("&amp;$G$9&amp;")="&amp;K24&amp;" And LocalMinute("&amp;$G$9&amp;")="&amp;L24&amp;")", "Bar", "", "Close","A5C", "0", "all", "", "","True",,"EndOfBar")</f>
        <v>1.3303</v>
      </c>
      <c r="AH24" s="6">
        <f t="shared" ca="1" si="11"/>
        <v>-1.0512878275888472E-3</v>
      </c>
      <c r="AI24" s="41">
        <f t="shared" ca="1" si="12"/>
        <v>-1.0512878275888472E-3</v>
      </c>
      <c r="AJ24" s="40">
        <f ca="1" xml:space="preserve"> RTD("cqg.rtd",,"StudyData","Close("&amp;$G$10&amp;") when (LocalMonth("&amp;$G$10&amp;")="&amp;$B$1&amp;" And LocalDay("&amp;$G$10&amp;")="&amp;$A$1&amp;" And LocalHour("&amp;$G$10&amp;")="&amp;K24&amp;" And LocalMinute("&amp;$G$10&amp;")="&amp;L24&amp;")", "Bar", "", "Close","A5C", "0", "all", "", "","True",,"EndOfBar")</f>
        <v>125175</v>
      </c>
      <c r="AK24" s="6">
        <f t="shared" ca="1" si="20"/>
        <v>-3.9928129367139149E-4</v>
      </c>
      <c r="AL24" s="41">
        <f t="shared" ca="1" si="13"/>
        <v>-3.9928129367139149E-4</v>
      </c>
      <c r="AN24" s="6">
        <f t="shared" si="14"/>
        <v>55</v>
      </c>
    </row>
    <row r="25" spans="5:40" x14ac:dyDescent="0.2">
      <c r="I25" s="6" t="str">
        <f t="shared" si="0"/>
        <v>9:00</v>
      </c>
      <c r="J25" s="6">
        <f ca="1" xml:space="preserve"> RTD("cqg.rtd",,"StudyData","Close("&amp;$G$2&amp;") when (LocalMonth("&amp;$G$2&amp;")="&amp;$B$1&amp;" And LocalDay("&amp;$G$2&amp;")="&amp;$A$1&amp;" And LocalHour("&amp;$G$2&amp;")="&amp;K25&amp;" And LocalMinute("&amp;$G$2&amp;")="&amp;L25&amp;")", "Bar", "", "Close","A5C", "0", "all", "", "","True",,"EndOfBar")</f>
        <v>2556.75</v>
      </c>
      <c r="K25" s="6">
        <f t="shared" si="22"/>
        <v>9</v>
      </c>
      <c r="L25" s="6">
        <f t="shared" si="15"/>
        <v>0</v>
      </c>
      <c r="M25" s="6">
        <f t="shared" ca="1" si="1"/>
        <v>1.5669376162961513E-3</v>
      </c>
      <c r="N25" s="41">
        <f t="shared" ca="1" si="2"/>
        <v>1.5669376162961513E-3</v>
      </c>
      <c r="O25" s="40">
        <f ca="1" xml:space="preserve"> RTD("cqg.rtd",,"StudyData","Close("&amp;$G$3&amp;") when (LocalMonth("&amp;$G$3&amp;")="&amp;$B$1&amp;" And LocalDay("&amp;$G$3&amp;")="&amp;$A$1&amp;" And LocalHour("&amp;$G$3&amp;")="&amp;K25&amp;" And LocalMinute("&amp;$G$3&amp;")="&amp;L25&amp;")", "Bar", "", "Close","A5C", "0", "all", "", "","True",,"EndOfBar")</f>
        <v>6117.5</v>
      </c>
      <c r="P25" s="6">
        <f t="shared" ca="1" si="3"/>
        <v>2.9099553260379524E-3</v>
      </c>
      <c r="Q25" s="41">
        <f t="shared" ca="1" si="4"/>
        <v>2.9099553260379524E-3</v>
      </c>
      <c r="R25" s="40">
        <f ca="1" xml:space="preserve"> RTD("cqg.rtd",,"StudyData","Close("&amp;$G$4&amp;") when (LocalMonth("&amp;$G$4&amp;")="&amp;$B$1&amp;" And LocalDay("&amp;$G$4&amp;")="&amp;$A$1&amp;" And LocalHour("&amp;$G$4&amp;")="&amp;K25&amp;" And LocalMinute("&amp;$G$4&amp;")="&amp;L25&amp;")", "Bar", "", "Close","A5C", "0", "all", "", "","True",,"EndOfBar")</f>
        <v>22879</v>
      </c>
      <c r="S25" s="6">
        <f t="shared" ca="1" si="5"/>
        <v>2.146298729741568E-3</v>
      </c>
      <c r="T25" s="41">
        <f t="shared" ca="1" si="6"/>
        <v>2.146298729741568E-3</v>
      </c>
      <c r="U25" s="40">
        <f ca="1" xml:space="preserve"> RTD("cqg.rtd",,"StudyData","Close("&amp;$G$5&amp;") when (LocalMonth("&amp;$G$5&amp;")="&amp;$B$1&amp;" And LocalDay("&amp;$G$5&amp;")="&amp;$A$1&amp;" And LocalHour("&amp;$G$5&amp;")="&amp;K25&amp;" And LocalMinute("&amp;$G$5&amp;")="&amp;L25&amp;")", "Bar", "", "Close","A5C", "0", "all", "", "","True",,"EndOfBar")</f>
        <v>13009.5</v>
      </c>
      <c r="V25" s="6">
        <f t="shared" ca="1" si="16"/>
        <v>1.4240628127164961E-3</v>
      </c>
      <c r="W25" s="41">
        <f t="shared" ca="1" si="7"/>
        <v>1.4240628127164961E-3</v>
      </c>
      <c r="X25" s="40">
        <f ca="1" xml:space="preserve"> RTD("cqg.rtd",,"StudyData","Close("&amp;$G$6&amp;") when (LocalMonth("&amp;$G$6&amp;")="&amp;$B$1&amp;" And LocalDay("&amp;$G$6&amp;")="&amp;$A$1&amp;" And LocalHour("&amp;$G$6&amp;")="&amp;K25&amp;" And LocalMinute("&amp;$G$6&amp;")="&amp;L25&amp;")", "Bar", "", "Close","A5C", "0", "all", "", "","True",,"EndOfBar")</f>
        <v>1306.2</v>
      </c>
      <c r="Y25" s="6">
        <f t="shared" ca="1" si="17"/>
        <v>1.2264295569524271E-3</v>
      </c>
      <c r="Z25" s="41">
        <f t="shared" ca="1" si="8"/>
        <v>1.2264295569524271E-3</v>
      </c>
      <c r="AA25" s="40">
        <f ca="1" xml:space="preserve"> RTD("cqg.rtd",,"StudyData","Close("&amp;$G$7&amp;") when (LocalMonth("&amp;$G$7&amp;")="&amp;$B$1&amp;" And LocalDay("&amp;$G$7&amp;")="&amp;$A$1&amp;" And LocalHour("&amp;$G$7&amp;")="&amp;K25&amp;" And LocalMinute("&amp;$G$7&amp;")="&amp;L25&amp;")", "Bar", "", "Close","A5C", "0", "all", "", "","True",,"EndOfBar")</f>
        <v>52.07</v>
      </c>
      <c r="AB25" s="6">
        <f t="shared" ca="1" si="18"/>
        <v>1.2050534499514041E-2</v>
      </c>
      <c r="AC25" s="41">
        <f t="shared" ca="1" si="9"/>
        <v>1.2050534499514041E-2</v>
      </c>
      <c r="AD25" s="40">
        <f ca="1" xml:space="preserve"> RTD("cqg.rtd",,"StudyData","Close("&amp;$G$8&amp;") when (LocalMonth("&amp;$G$8&amp;")="&amp;$B$1&amp;" And LocalDay("&amp;$G$8&amp;")="&amp;$A$1&amp;" And LocalHour("&amp;$G$8&amp;")="&amp;K25&amp;" And LocalMinute("&amp;$G$8&amp;")="&amp;L25&amp;")", "Bar", "", "Close","A5C", "0", "all", "", "","True",,"EndOfBar")</f>
        <v>1.1840999999999999</v>
      </c>
      <c r="AE25" s="6">
        <f t="shared" ca="1" si="19"/>
        <v>-1.4336313037612034E-3</v>
      </c>
      <c r="AF25" s="41">
        <f t="shared" ca="1" si="10"/>
        <v>-1.4336313037612034E-3</v>
      </c>
      <c r="AG25" s="40">
        <f ca="1" xml:space="preserve"> RTD("cqg.rtd",,"StudyData","Close("&amp;$G$9&amp;") when (LocalMonth("&amp;$G$9&amp;")="&amp;$B$1&amp;" And LocalDay("&amp;$G$9&amp;")="&amp;$A$1&amp;" And LocalHour("&amp;$G$9&amp;")="&amp;K25&amp;" And LocalMinute("&amp;$G$9&amp;")="&amp;L25&amp;")", "Bar", "", "Close","A5C", "0", "all", "", "","True",,"EndOfBar")</f>
        <v>1.3305</v>
      </c>
      <c r="AH25" s="6">
        <f t="shared" ca="1" si="11"/>
        <v>-9.0110385221903568E-4</v>
      </c>
      <c r="AI25" s="41">
        <f t="shared" ca="1" si="12"/>
        <v>-9.0110385221903568E-4</v>
      </c>
      <c r="AJ25" s="40">
        <f ca="1" xml:space="preserve"> RTD("cqg.rtd",,"StudyData","Close("&amp;$G$10&amp;") when (LocalMonth("&amp;$G$10&amp;")="&amp;$B$1&amp;" And LocalDay("&amp;$G$10&amp;")="&amp;$A$1&amp;" And LocalHour("&amp;$G$10&amp;")="&amp;K25&amp;" And LocalMinute("&amp;$G$10&amp;")="&amp;L25&amp;")", "Bar", "", "Close","A5C", "0", "all", "", "","True",,"EndOfBar")</f>
        <v>125175</v>
      </c>
      <c r="AK25" s="6">
        <f t="shared" ca="1" si="20"/>
        <v>-3.9928129367139149E-4</v>
      </c>
      <c r="AL25" s="41">
        <f t="shared" ca="1" si="13"/>
        <v>-3.9928129367139149E-4</v>
      </c>
      <c r="AN25" s="6" t="str">
        <f t="shared" si="14"/>
        <v>00</v>
      </c>
    </row>
    <row r="26" spans="5:40" x14ac:dyDescent="0.2">
      <c r="I26" s="6" t="str">
        <f t="shared" si="0"/>
        <v>9:05</v>
      </c>
      <c r="J26" s="6">
        <f ca="1" xml:space="preserve"> RTD("cqg.rtd",,"StudyData","Close("&amp;$G$2&amp;") when (LocalMonth("&amp;$G$2&amp;")="&amp;$B$1&amp;" And LocalDay("&amp;$G$2&amp;")="&amp;$A$1&amp;" And LocalHour("&amp;$G$2&amp;")="&amp;K26&amp;" And LocalMinute("&amp;$G$2&amp;")="&amp;L26&amp;")", "Bar", "", "Close","A5C", "0", "all", "", "","True",,"EndOfBar")</f>
        <v>2555.5</v>
      </c>
      <c r="K26" s="6">
        <f t="shared" si="22"/>
        <v>9</v>
      </c>
      <c r="L26" s="6">
        <f t="shared" si="15"/>
        <v>5</v>
      </c>
      <c r="M26" s="6">
        <f t="shared" ca="1" si="1"/>
        <v>1.0772696112036041E-3</v>
      </c>
      <c r="N26" s="41">
        <f t="shared" ca="1" si="2"/>
        <v>1.0772696112036041E-3</v>
      </c>
      <c r="O26" s="40">
        <f ca="1" xml:space="preserve"> RTD("cqg.rtd",,"StudyData","Close("&amp;$G$3&amp;") when (LocalMonth("&amp;$G$3&amp;")="&amp;$B$1&amp;" And LocalDay("&amp;$G$3&amp;")="&amp;$A$1&amp;" And LocalHour("&amp;$G$3&amp;")="&amp;K26&amp;" And LocalMinute("&amp;$G$3&amp;")="&amp;L26&amp;")", "Bar", "", "Close","A5C", "0", "all", "", "","True",,"EndOfBar")</f>
        <v>6112</v>
      </c>
      <c r="P26" s="6">
        <f t="shared" ca="1" si="3"/>
        <v>2.0082790278290095E-3</v>
      </c>
      <c r="Q26" s="41">
        <f t="shared" ca="1" si="4"/>
        <v>2.0082790278290095E-3</v>
      </c>
      <c r="R26" s="40">
        <f ca="1" xml:space="preserve"> RTD("cqg.rtd",,"StudyData","Close("&amp;$G$4&amp;") when (LocalMonth("&amp;$G$4&amp;")="&amp;$B$1&amp;" And LocalDay("&amp;$G$4&amp;")="&amp;$A$1&amp;" And LocalHour("&amp;$G$4&amp;")="&amp;K26&amp;" And LocalMinute("&amp;$G$4&amp;")="&amp;L26&amp;")", "Bar", "", "Close","A5C", "0", "all", "", "","True",,"EndOfBar")</f>
        <v>22865</v>
      </c>
      <c r="S26" s="6">
        <f t="shared" ca="1" si="5"/>
        <v>1.5330705212439773E-3</v>
      </c>
      <c r="T26" s="41">
        <f t="shared" ca="1" si="6"/>
        <v>1.5330705212439773E-3</v>
      </c>
      <c r="U26" s="40">
        <f ca="1" xml:space="preserve"> RTD("cqg.rtd",,"StudyData","Close("&amp;$G$5&amp;") when (LocalMonth("&amp;$G$5&amp;")="&amp;$B$1&amp;" And LocalDay("&amp;$G$5&amp;")="&amp;$A$1&amp;" And LocalHour("&amp;$G$5&amp;")="&amp;K26&amp;" And LocalMinute("&amp;$G$5&amp;")="&amp;L26&amp;")", "Bar", "", "Close","A5C", "0", "all", "", "","True",,"EndOfBar")</f>
        <v>13008.5</v>
      </c>
      <c r="V26" s="6">
        <f t="shared" ca="1" si="16"/>
        <v>1.3470864444615504E-3</v>
      </c>
      <c r="W26" s="41">
        <f t="shared" ca="1" si="7"/>
        <v>1.3470864444615504E-3</v>
      </c>
      <c r="X26" s="40">
        <f ca="1" xml:space="preserve"> RTD("cqg.rtd",,"StudyData","Close("&amp;$G$6&amp;") when (LocalMonth("&amp;$G$6&amp;")="&amp;$B$1&amp;" And LocalDay("&amp;$G$6&amp;")="&amp;$A$1&amp;" And LocalHour("&amp;$G$6&amp;")="&amp;K26&amp;" And LocalMinute("&amp;$G$6&amp;")="&amp;L26&amp;")", "Bar", "", "Close","A5C", "0", "all", "", "","True",,"EndOfBar")</f>
        <v>1305.8</v>
      </c>
      <c r="Y26" s="6">
        <f t="shared" ca="1" si="17"/>
        <v>9.1982216771427686E-4</v>
      </c>
      <c r="Z26" s="41">
        <f t="shared" ca="1" si="8"/>
        <v>9.1982216771427686E-4</v>
      </c>
      <c r="AA26" s="40">
        <f ca="1" xml:space="preserve"> RTD("cqg.rtd",,"StudyData","Close("&amp;$G$7&amp;") when (LocalMonth("&amp;$G$7&amp;")="&amp;$B$1&amp;" And LocalDay("&amp;$G$7&amp;")="&amp;$A$1&amp;" And LocalHour("&amp;$G$7&amp;")="&amp;K26&amp;" And LocalMinute("&amp;$G$7&amp;")="&amp;L26&amp;")", "Bar", "", "Close","A5C", "0", "all", "", "","True",,"EndOfBar")</f>
        <v>52.06</v>
      </c>
      <c r="AB26" s="6">
        <f t="shared" ca="1" si="18"/>
        <v>1.1856171039844498E-2</v>
      </c>
      <c r="AC26" s="41">
        <f t="shared" ca="1" si="9"/>
        <v>1.1856171039844498E-2</v>
      </c>
      <c r="AD26" s="40">
        <f ca="1" xml:space="preserve"> RTD("cqg.rtd",,"StudyData","Close("&amp;$G$8&amp;") when (LocalMonth("&amp;$G$8&amp;")="&amp;$B$1&amp;" And LocalDay("&amp;$G$8&amp;")="&amp;$A$1&amp;" And LocalHour("&amp;$G$8&amp;")="&amp;K26&amp;" And LocalMinute("&amp;$G$8&amp;")="&amp;L26&amp;")", "Bar", "", "Close","A5C", "0", "all", "", "","True",,"EndOfBar")</f>
        <v>1.1837</v>
      </c>
      <c r="AE26" s="6">
        <f t="shared" ca="1" si="19"/>
        <v>-1.7709563164108541E-3</v>
      </c>
      <c r="AF26" s="41">
        <f t="shared" ca="1" si="10"/>
        <v>-1.7709563164108541E-3</v>
      </c>
      <c r="AG26" s="40">
        <f ca="1" xml:space="preserve"> RTD("cqg.rtd",,"StudyData","Close("&amp;$G$9&amp;") when (LocalMonth("&amp;$G$9&amp;")="&amp;$B$1&amp;" And LocalDay("&amp;$G$9&amp;")="&amp;$A$1&amp;" And LocalHour("&amp;$G$9&amp;")="&amp;K26&amp;" And LocalMinute("&amp;$G$9&amp;")="&amp;L26&amp;")", "Bar", "", "Close","A5C", "0", "all", "", "","True",,"EndOfBar")</f>
        <v>1.3301000000000001</v>
      </c>
      <c r="AH26" s="6">
        <f t="shared" ca="1" si="11"/>
        <v>-1.2014718029586587E-3</v>
      </c>
      <c r="AI26" s="41">
        <f t="shared" ca="1" si="12"/>
        <v>-1.2014718029586587E-3</v>
      </c>
      <c r="AJ26" s="40">
        <f ca="1" xml:space="preserve"> RTD("cqg.rtd",,"StudyData","Close("&amp;$G$10&amp;") when (LocalMonth("&amp;$G$10&amp;")="&amp;$B$1&amp;" And LocalDay("&amp;$G$10&amp;")="&amp;$A$1&amp;" And LocalHour("&amp;$G$10&amp;")="&amp;K26&amp;" And LocalMinute("&amp;$G$10&amp;")="&amp;L26&amp;")", "Bar", "", "Close","A5C", "0", "all", "", "","True",,"EndOfBar")</f>
        <v>125175</v>
      </c>
      <c r="AK26" s="6">
        <f t="shared" ca="1" si="20"/>
        <v>-3.9928129367139149E-4</v>
      </c>
      <c r="AL26" s="41">
        <f t="shared" ca="1" si="13"/>
        <v>-3.9928129367139149E-4</v>
      </c>
      <c r="AN26" s="6" t="str">
        <f t="shared" si="14"/>
        <v>05</v>
      </c>
    </row>
    <row r="27" spans="5:40" x14ac:dyDescent="0.2">
      <c r="E27" s="42"/>
      <c r="I27" s="6" t="str">
        <f t="shared" si="0"/>
        <v>9:10</v>
      </c>
      <c r="J27" s="6">
        <f ca="1" xml:space="preserve"> RTD("cqg.rtd",,"StudyData","Close("&amp;$G$2&amp;") when (LocalMonth("&amp;$G$2&amp;")="&amp;$B$1&amp;" And LocalDay("&amp;$G$2&amp;")="&amp;$A$1&amp;" And LocalHour("&amp;$G$2&amp;")="&amp;K27&amp;" And LocalMinute("&amp;$G$2&amp;")="&amp;L27&amp;")", "Bar", "", "Close","A5C", "0", "all", "", "","True",,"EndOfBar")</f>
        <v>2555.75</v>
      </c>
      <c r="K27" s="6">
        <f t="shared" si="22"/>
        <v>9</v>
      </c>
      <c r="L27" s="6">
        <f t="shared" si="15"/>
        <v>10</v>
      </c>
      <c r="M27" s="6">
        <f t="shared" ca="1" si="1"/>
        <v>1.1752032122221135E-3</v>
      </c>
      <c r="N27" s="41">
        <f t="shared" ca="1" si="2"/>
        <v>1.1752032122221135E-3</v>
      </c>
      <c r="O27" s="40">
        <f ca="1" xml:space="preserve"> RTD("cqg.rtd",,"StudyData","Close("&amp;$G$3&amp;") when (LocalMonth("&amp;$G$3&amp;")="&amp;$B$1&amp;" And LocalDay("&amp;$G$3&amp;")="&amp;$A$1&amp;" And LocalHour("&amp;$G$3&amp;")="&amp;K27&amp;" And LocalMinute("&amp;$G$3&amp;")="&amp;L27&amp;")", "Bar", "", "Close","A5C", "0", "all", "", "","True",,"EndOfBar")</f>
        <v>6112.25</v>
      </c>
      <c r="P27" s="6">
        <f t="shared" ca="1" si="3"/>
        <v>2.0492643141112343E-3</v>
      </c>
      <c r="Q27" s="41">
        <f t="shared" ca="1" si="4"/>
        <v>2.0492643141112343E-3</v>
      </c>
      <c r="R27" s="40">
        <f ca="1" xml:space="preserve"> RTD("cqg.rtd",,"StudyData","Close("&amp;$G$4&amp;") when (LocalMonth("&amp;$G$4&amp;")="&amp;$B$1&amp;" And LocalDay("&amp;$G$4&amp;")="&amp;$A$1&amp;" And LocalHour("&amp;$G$4&amp;")="&amp;K27&amp;" And LocalMinute("&amp;$G$4&amp;")="&amp;L27&amp;")", "Bar", "", "Close","A5C", "0", "all", "", "","True",,"EndOfBar")</f>
        <v>22866</v>
      </c>
      <c r="S27" s="6">
        <f t="shared" ca="1" si="5"/>
        <v>1.5768725361366622E-3</v>
      </c>
      <c r="T27" s="41">
        <f t="shared" ca="1" si="6"/>
        <v>1.5768725361366622E-3</v>
      </c>
      <c r="U27" s="40">
        <f ca="1" xml:space="preserve"> RTD("cqg.rtd",,"StudyData","Close("&amp;$G$5&amp;") when (LocalMonth("&amp;$G$5&amp;")="&amp;$B$1&amp;" And LocalDay("&amp;$G$5&amp;")="&amp;$A$1&amp;" And LocalHour("&amp;$G$5&amp;")="&amp;K27&amp;" And LocalMinute("&amp;$G$5&amp;")="&amp;L27&amp;")", "Bar", "", "Close","A5C", "0", "all", "", "","True",,"EndOfBar")</f>
        <v>13008.5</v>
      </c>
      <c r="V27" s="6">
        <f t="shared" ca="1" si="16"/>
        <v>1.3470864444615504E-3</v>
      </c>
      <c r="W27" s="41">
        <f t="shared" ca="1" si="7"/>
        <v>1.3470864444615504E-3</v>
      </c>
      <c r="X27" s="40">
        <f ca="1" xml:space="preserve"> RTD("cqg.rtd",,"StudyData","Close("&amp;$G$6&amp;") when (LocalMonth("&amp;$G$6&amp;")="&amp;$B$1&amp;" And LocalDay("&amp;$G$6&amp;")="&amp;$A$1&amp;" And LocalHour("&amp;$G$6&amp;")="&amp;K27&amp;" And LocalMinute("&amp;$G$6&amp;")="&amp;L27&amp;")", "Bar", "", "Close","A5C", "0", "all", "", "","True",,"EndOfBar")</f>
        <v>1306.0999999999999</v>
      </c>
      <c r="Y27" s="6">
        <f t="shared" ca="1" si="17"/>
        <v>1.1497777096428025E-3</v>
      </c>
      <c r="Z27" s="41">
        <f t="shared" ca="1" si="8"/>
        <v>1.1497777096428025E-3</v>
      </c>
      <c r="AA27" s="40">
        <f ca="1" xml:space="preserve"> RTD("cqg.rtd",,"StudyData","Close("&amp;$G$7&amp;") when (LocalMonth("&amp;$G$7&amp;")="&amp;$B$1&amp;" And LocalDay("&amp;$G$7&amp;")="&amp;$A$1&amp;" And LocalHour("&amp;$G$7&amp;")="&amp;K27&amp;" And LocalMinute("&amp;$G$7&amp;")="&amp;L27&amp;")", "Bar", "", "Close","A5C", "0", "all", "", "","True",,"EndOfBar")</f>
        <v>52.07</v>
      </c>
      <c r="AB27" s="6">
        <f t="shared" ca="1" si="18"/>
        <v>1.2050534499514041E-2</v>
      </c>
      <c r="AC27" s="41">
        <f t="shared" ca="1" si="9"/>
        <v>1.2050534499514041E-2</v>
      </c>
      <c r="AD27" s="40">
        <f ca="1" xml:space="preserve"> RTD("cqg.rtd",,"StudyData","Close("&amp;$G$8&amp;") when (LocalMonth("&amp;$G$8&amp;")="&amp;$B$1&amp;" And LocalDay("&amp;$G$8&amp;")="&amp;$A$1&amp;" And LocalHour("&amp;$G$8&amp;")="&amp;K27&amp;" And LocalMinute("&amp;$G$8&amp;")="&amp;L27&amp;")", "Bar", "", "Close","A5C", "0", "all", "", "","True",,"EndOfBar")</f>
        <v>1.1837500000000001</v>
      </c>
      <c r="AE27" s="6">
        <f t="shared" ca="1" si="19"/>
        <v>-1.7287906898295542E-3</v>
      </c>
      <c r="AF27" s="41">
        <f t="shared" ca="1" si="10"/>
        <v>-1.7287906898295542E-3</v>
      </c>
      <c r="AG27" s="40">
        <f ca="1" xml:space="preserve"> RTD("cqg.rtd",,"StudyData","Close("&amp;$G$9&amp;") when (LocalMonth("&amp;$G$9&amp;")="&amp;$B$1&amp;" And LocalDay("&amp;$G$9&amp;")="&amp;$A$1&amp;" And LocalHour("&amp;$G$9&amp;")="&amp;K27&amp;" And LocalMinute("&amp;$G$9&amp;")="&amp;L27&amp;")", "Bar", "", "Close","A5C", "0", "all", "", "","True",,"EndOfBar")</f>
        <v>1.3303</v>
      </c>
      <c r="AH27" s="6">
        <f t="shared" ca="1" si="11"/>
        <v>-1.0512878275888472E-3</v>
      </c>
      <c r="AI27" s="41">
        <f t="shared" ca="1" si="12"/>
        <v>-1.0512878275888472E-3</v>
      </c>
      <c r="AJ27" s="40">
        <f ca="1" xml:space="preserve"> RTD("cqg.rtd",,"StudyData","Close("&amp;$G$10&amp;") when (LocalMonth("&amp;$G$10&amp;")="&amp;$B$1&amp;" And LocalDay("&amp;$G$10&amp;")="&amp;$A$1&amp;" And LocalHour("&amp;$G$10&amp;")="&amp;K27&amp;" And LocalMinute("&amp;$G$10&amp;")="&amp;L27&amp;")", "Bar", "", "Close","A5C", "0", "all", "", "","True",,"EndOfBar")</f>
        <v>125175</v>
      </c>
      <c r="AK27" s="6">
        <f t="shared" ca="1" si="20"/>
        <v>-3.9928129367139149E-4</v>
      </c>
      <c r="AL27" s="41">
        <f t="shared" ca="1" si="13"/>
        <v>-3.9928129367139149E-4</v>
      </c>
      <c r="AN27" s="6">
        <f t="shared" si="14"/>
        <v>10</v>
      </c>
    </row>
    <row r="28" spans="5:40" x14ac:dyDescent="0.2">
      <c r="I28" s="6" t="str">
        <f t="shared" si="0"/>
        <v>9:15</v>
      </c>
      <c r="J28" s="6">
        <f ca="1" xml:space="preserve"> RTD("cqg.rtd",,"StudyData","Close("&amp;$G$2&amp;") when (LocalMonth("&amp;$G$2&amp;")="&amp;$B$1&amp;" And LocalDay("&amp;$G$2&amp;")="&amp;$A$1&amp;" And LocalHour("&amp;$G$2&amp;")="&amp;K28&amp;" And LocalMinute("&amp;$G$2&amp;")="&amp;L28&amp;")", "Bar", "", "Close","A5C", "0", "all", "", "","True",,"EndOfBar")</f>
        <v>2554</v>
      </c>
      <c r="K28" s="6">
        <f>IF(L28=0,K27+1,K27)</f>
        <v>9</v>
      </c>
      <c r="L28" s="6">
        <f t="shared" si="15"/>
        <v>15</v>
      </c>
      <c r="M28" s="6">
        <f t="shared" ca="1" si="1"/>
        <v>4.8966800509254722E-4</v>
      </c>
      <c r="N28" s="41">
        <f t="shared" ca="1" si="2"/>
        <v>4.8966800509254722E-4</v>
      </c>
      <c r="O28" s="40">
        <f ca="1" xml:space="preserve"> RTD("cqg.rtd",,"StudyData","Close("&amp;$G$3&amp;") when (LocalMonth("&amp;$G$3&amp;")="&amp;$B$1&amp;" And LocalDay("&amp;$G$3&amp;")="&amp;$A$1&amp;" And LocalHour("&amp;$G$3&amp;")="&amp;K28&amp;" And LocalMinute("&amp;$G$3&amp;")="&amp;L28&amp;")", "Bar", "", "Close","A5C", "0", "all", "", "","True",,"EndOfBar")</f>
        <v>6106.75</v>
      </c>
      <c r="P28" s="6">
        <f t="shared" ca="1" si="3"/>
        <v>1.1475880159022912E-3</v>
      </c>
      <c r="Q28" s="41">
        <f t="shared" ca="1" si="4"/>
        <v>1.1475880159022912E-3</v>
      </c>
      <c r="R28" s="40">
        <f ca="1" xml:space="preserve"> RTD("cqg.rtd",,"StudyData","Close("&amp;$G$4&amp;") when (LocalMonth("&amp;$G$4&amp;")="&amp;$B$1&amp;" And LocalDay("&amp;$G$4&amp;")="&amp;$A$1&amp;" And LocalHour("&amp;$G$4&amp;")="&amp;K28&amp;" And LocalMinute("&amp;$G$4&amp;")="&amp;L28&amp;")", "Bar", "", "Close","A5C", "0", "all", "", "","True",,"EndOfBar")</f>
        <v>22850</v>
      </c>
      <c r="S28" s="6">
        <f t="shared" ca="1" si="5"/>
        <v>8.7604029785370125E-4</v>
      </c>
      <c r="T28" s="41">
        <f t="shared" ca="1" si="6"/>
        <v>8.7604029785370125E-4</v>
      </c>
      <c r="U28" s="40">
        <f ca="1" xml:space="preserve"> RTD("cqg.rtd",,"StudyData","Close("&amp;$G$5&amp;") when (LocalMonth("&amp;$G$5&amp;")="&amp;$B$1&amp;" And LocalDay("&amp;$G$5&amp;")="&amp;$A$1&amp;" And LocalHour("&amp;$G$5&amp;")="&amp;K28&amp;" And LocalMinute("&amp;$G$5&amp;")="&amp;L28&amp;")", "Bar", "", "Close","A5C", "0", "all", "", "","True",,"EndOfBar")</f>
        <v>13004.5</v>
      </c>
      <c r="V28" s="6">
        <f t="shared" ca="1" si="16"/>
        <v>1.0391809714417673E-3</v>
      </c>
      <c r="W28" s="41">
        <f t="shared" ca="1" si="7"/>
        <v>1.0391809714417673E-3</v>
      </c>
      <c r="X28" s="40">
        <f ca="1" xml:space="preserve"> RTD("cqg.rtd",,"StudyData","Close("&amp;$G$6&amp;") when (LocalMonth("&amp;$G$6&amp;")="&amp;$B$1&amp;" And LocalDay("&amp;$G$6&amp;")="&amp;$A$1&amp;" And LocalHour("&amp;$G$6&amp;")="&amp;K28&amp;" And LocalMinute("&amp;$G$6&amp;")="&amp;L28&amp;")", "Bar", "", "Close","A5C", "0", "all", "", "","True",,"EndOfBar")</f>
        <v>1306.4000000000001</v>
      </c>
      <c r="Y28" s="6">
        <f t="shared" ca="1" si="17"/>
        <v>1.3797332515715023E-3</v>
      </c>
      <c r="Z28" s="41">
        <f t="shared" ca="1" si="8"/>
        <v>1.3797332515715023E-3</v>
      </c>
      <c r="AA28" s="40">
        <f ca="1" xml:space="preserve"> RTD("cqg.rtd",,"StudyData","Close("&amp;$G$7&amp;") when (LocalMonth("&amp;$G$7&amp;")="&amp;$B$1&amp;" And LocalDay("&amp;$G$7&amp;")="&amp;$A$1&amp;" And LocalHour("&amp;$G$7&amp;")="&amp;K28&amp;" And LocalMinute("&amp;$G$7&amp;")="&amp;L28&amp;")", "Bar", "", "Close","A5C", "0", "all", "", "","True",,"EndOfBar")</f>
        <v>51.85</v>
      </c>
      <c r="AB28" s="6">
        <f t="shared" ca="1" si="18"/>
        <v>7.7745383867832566E-3</v>
      </c>
      <c r="AC28" s="41">
        <f t="shared" ca="1" si="9"/>
        <v>7.7745383867832566E-3</v>
      </c>
      <c r="AD28" s="40">
        <f ca="1" xml:space="preserve"> RTD("cqg.rtd",,"StudyData","Close("&amp;$G$8&amp;") when (LocalMonth("&amp;$G$8&amp;")="&amp;$B$1&amp;" And LocalDay("&amp;$G$8&amp;")="&amp;$A$1&amp;" And LocalHour("&amp;$G$8&amp;")="&amp;K28&amp;" And LocalMinute("&amp;$G$8&amp;")="&amp;L28&amp;")", "Bar", "", "Close","A5C", "0", "all", "", "","True",,"EndOfBar")</f>
        <v>1.1836</v>
      </c>
      <c r="AE28" s="6">
        <f t="shared" ca="1" si="19"/>
        <v>-1.8552875695732668E-3</v>
      </c>
      <c r="AF28" s="41">
        <f t="shared" ca="1" si="10"/>
        <v>-1.8552875695732668E-3</v>
      </c>
      <c r="AG28" s="40">
        <f ca="1" xml:space="preserve"> RTD("cqg.rtd",,"StudyData","Close("&amp;$G$9&amp;") when (LocalMonth("&amp;$G$9&amp;")="&amp;$B$1&amp;" And LocalDay("&amp;$G$9&amp;")="&amp;$A$1&amp;" And LocalHour("&amp;$G$9&amp;")="&amp;K28&amp;" And LocalMinute("&amp;$G$9&amp;")="&amp;L28&amp;")", "Bar", "", "Close","A5C", "0", "all", "", "","True",,"EndOfBar")</f>
        <v>1.3297000000000001</v>
      </c>
      <c r="AH28" s="6">
        <f t="shared" ca="1" si="11"/>
        <v>-1.5018397536982816E-3</v>
      </c>
      <c r="AI28" s="41">
        <f t="shared" ca="1" si="12"/>
        <v>-1.5018397536982816E-3</v>
      </c>
      <c r="AJ28" s="40">
        <f ca="1" xml:space="preserve"> RTD("cqg.rtd",,"StudyData","Close("&amp;$G$10&amp;") when (LocalMonth("&amp;$G$10&amp;")="&amp;$B$1&amp;" And LocalDay("&amp;$G$10&amp;")="&amp;$A$1&amp;" And LocalHour("&amp;$G$10&amp;")="&amp;K28&amp;" And LocalMinute("&amp;$G$10&amp;")="&amp;L28&amp;")", "Bar", "", "Close","A5C", "0", "all", "", "","True",,"EndOfBar")</f>
        <v>125185</v>
      </c>
      <c r="AK28" s="6">
        <f t="shared" ca="1" si="20"/>
        <v>-3.1942503493711318E-4</v>
      </c>
      <c r="AL28" s="41">
        <f t="shared" ca="1" si="13"/>
        <v>-3.1942503493711318E-4</v>
      </c>
      <c r="AN28" s="6">
        <f t="shared" si="14"/>
        <v>15</v>
      </c>
    </row>
    <row r="29" spans="5:40" x14ac:dyDescent="0.2">
      <c r="I29" s="6" t="str">
        <f t="shared" si="0"/>
        <v>9:20</v>
      </c>
      <c r="J29" s="6">
        <f ca="1" xml:space="preserve"> RTD("cqg.rtd",,"StudyData","Close("&amp;$G$2&amp;") when (LocalMonth("&amp;$G$2&amp;")="&amp;$B$1&amp;" And LocalDay("&amp;$G$2&amp;")="&amp;$A$1&amp;" And LocalHour("&amp;$G$2&amp;")="&amp;K29&amp;" And LocalMinute("&amp;$G$2&amp;")="&amp;L29&amp;")", "Bar", "", "Close","A5C", "0", "all", "", "","True",,"EndOfBar")</f>
        <v>2553.75</v>
      </c>
      <c r="K29" s="6">
        <f>IF(L29=0,K28+1,K28)</f>
        <v>9</v>
      </c>
      <c r="L29" s="6">
        <f t="shared" si="15"/>
        <v>20</v>
      </c>
      <c r="M29" s="6">
        <f t="shared" ca="1" si="1"/>
        <v>3.9173440407403782E-4</v>
      </c>
      <c r="N29" s="41">
        <f t="shared" ca="1" si="2"/>
        <v>3.9173440407403782E-4</v>
      </c>
      <c r="O29" s="40">
        <f ca="1" xml:space="preserve"> RTD("cqg.rtd",,"StudyData","Close("&amp;$G$3&amp;") when (LocalMonth("&amp;$G$3&amp;")="&amp;$B$1&amp;" And LocalDay("&amp;$G$3&amp;")="&amp;$A$1&amp;" And LocalHour("&amp;$G$3&amp;")="&amp;K29&amp;" And LocalMinute("&amp;$G$3&amp;")="&amp;L29&amp;")", "Bar", "", "Close","A5C", "0", "all", "", "","True",,"EndOfBar")</f>
        <v>6108.25</v>
      </c>
      <c r="P29" s="6">
        <f t="shared" ca="1" si="3"/>
        <v>1.3934997335956392E-3</v>
      </c>
      <c r="Q29" s="41">
        <f t="shared" ca="1" si="4"/>
        <v>1.3934997335956392E-3</v>
      </c>
      <c r="R29" s="40">
        <f ca="1" xml:space="preserve"> RTD("cqg.rtd",,"StudyData","Close("&amp;$G$4&amp;") when (LocalMonth("&amp;$G$4&amp;")="&amp;$B$1&amp;" And LocalDay("&amp;$G$4&amp;")="&amp;$A$1&amp;" And LocalHour("&amp;$G$4&amp;")="&amp;K29&amp;" And LocalMinute("&amp;$G$4&amp;")="&amp;L29&amp;")", "Bar", "", "Close","A5C", "0", "all", "", "","True",,"EndOfBar")</f>
        <v>22846</v>
      </c>
      <c r="S29" s="6">
        <f t="shared" ca="1" si="5"/>
        <v>7.0083223828296104E-4</v>
      </c>
      <c r="T29" s="41">
        <f t="shared" ca="1" si="6"/>
        <v>7.0083223828296104E-4</v>
      </c>
      <c r="U29" s="40">
        <f ca="1" xml:space="preserve"> RTD("cqg.rtd",,"StudyData","Close("&amp;$G$5&amp;") when (LocalMonth("&amp;$G$5&amp;")="&amp;$B$1&amp;" And LocalDay("&amp;$G$5&amp;")="&amp;$A$1&amp;" And LocalHour("&amp;$G$5&amp;")="&amp;K29&amp;" And LocalMinute("&amp;$G$5&amp;")="&amp;L29&amp;")", "Bar", "", "Close","A5C", "0", "all", "", "","True",,"EndOfBar")</f>
        <v>13005.5</v>
      </c>
      <c r="V29" s="6">
        <f t="shared" ca="1" si="16"/>
        <v>1.116157339696713E-3</v>
      </c>
      <c r="W29" s="41">
        <f t="shared" ca="1" si="7"/>
        <v>1.116157339696713E-3</v>
      </c>
      <c r="X29" s="40">
        <f ca="1" xml:space="preserve"> RTD("cqg.rtd",,"StudyData","Close("&amp;$G$6&amp;") when (LocalMonth("&amp;$G$6&amp;")="&amp;$B$1&amp;" And LocalDay("&amp;$G$6&amp;")="&amp;$A$1&amp;" And LocalHour("&amp;$G$6&amp;")="&amp;K29&amp;" And LocalMinute("&amp;$G$6&amp;")="&amp;L29&amp;")", "Bar", "", "Close","A5C", "0", "all", "", "","True",,"EndOfBar")</f>
        <v>1306.8</v>
      </c>
      <c r="Y29" s="6">
        <f t="shared" ca="1" si="17"/>
        <v>1.6863406408094785E-3</v>
      </c>
      <c r="Z29" s="41">
        <f t="shared" ca="1" si="8"/>
        <v>1.6863406408094785E-3</v>
      </c>
      <c r="AA29" s="40">
        <f ca="1" xml:space="preserve"> RTD("cqg.rtd",,"StudyData","Close("&amp;$G$7&amp;") when (LocalMonth("&amp;$G$7&amp;")="&amp;$B$1&amp;" And LocalDay("&amp;$G$7&amp;")="&amp;$A$1&amp;" And LocalHour("&amp;$G$7&amp;")="&amp;K29&amp;" And LocalMinute("&amp;$G$7&amp;")="&amp;L29&amp;")", "Bar", "", "Close","A5C", "0", "all", "", "","True",,"EndOfBar")</f>
        <v>51.83</v>
      </c>
      <c r="AB29" s="6">
        <f t="shared" ca="1" si="18"/>
        <v>7.3858114674440313E-3</v>
      </c>
      <c r="AC29" s="41">
        <f t="shared" ca="1" si="9"/>
        <v>7.3858114674440313E-3</v>
      </c>
      <c r="AD29" s="40">
        <f ca="1" xml:space="preserve"> RTD("cqg.rtd",,"StudyData","Close("&amp;$G$8&amp;") when (LocalMonth("&amp;$G$8&amp;")="&amp;$B$1&amp;" And LocalDay("&amp;$G$8&amp;")="&amp;$A$1&amp;" And LocalHour("&amp;$G$8&amp;")="&amp;K29&amp;" And LocalMinute("&amp;$G$8&amp;")="&amp;L29&amp;")", "Bar", "", "Close","A5C", "0", "all", "", "","True",,"EndOfBar")</f>
        <v>1.1837</v>
      </c>
      <c r="AE29" s="6">
        <f t="shared" ca="1" si="19"/>
        <v>-1.7709563164108541E-3</v>
      </c>
      <c r="AF29" s="41">
        <f t="shared" ca="1" si="10"/>
        <v>-1.7709563164108541E-3</v>
      </c>
      <c r="AG29" s="40">
        <f ca="1" xml:space="preserve"> RTD("cqg.rtd",,"StudyData","Close("&amp;$G$9&amp;") when (LocalMonth("&amp;$G$9&amp;")="&amp;$B$1&amp;" And LocalDay("&amp;$G$9&amp;")="&amp;$A$1&amp;" And LocalHour("&amp;$G$9&amp;")="&amp;K29&amp;" And LocalMinute("&amp;$G$9&amp;")="&amp;L29&amp;")", "Bar", "", "Close","A5C", "0", "all", "", "","True",,"EndOfBar")</f>
        <v>1.3298000000000001</v>
      </c>
      <c r="AH29" s="6">
        <f t="shared" ca="1" si="11"/>
        <v>-1.4267477660133759E-3</v>
      </c>
      <c r="AI29" s="41">
        <f t="shared" ca="1" si="12"/>
        <v>-1.4267477660133759E-3</v>
      </c>
      <c r="AJ29" s="40">
        <f ca="1" xml:space="preserve"> RTD("cqg.rtd",,"StudyData","Close("&amp;$G$10&amp;") when (LocalMonth("&amp;$G$10&amp;")="&amp;$B$1&amp;" And LocalDay("&amp;$G$10&amp;")="&amp;$A$1&amp;" And LocalHour("&amp;$G$10&amp;")="&amp;K29&amp;" And LocalMinute("&amp;$G$10&amp;")="&amp;L29&amp;")", "Bar", "", "Close","A5C", "0", "all", "", "","True",,"EndOfBar")</f>
        <v>125190</v>
      </c>
      <c r="AK29" s="6">
        <f t="shared" ca="1" si="20"/>
        <v>-2.7949690556997405E-4</v>
      </c>
      <c r="AL29" s="41">
        <f t="shared" ca="1" si="13"/>
        <v>-2.7949690556997405E-4</v>
      </c>
      <c r="AN29" s="6">
        <f t="shared" si="14"/>
        <v>20</v>
      </c>
    </row>
    <row r="30" spans="5:40" x14ac:dyDescent="0.2">
      <c r="I30" s="6" t="str">
        <f t="shared" si="0"/>
        <v>9:25</v>
      </c>
      <c r="J30" s="6">
        <f ca="1" xml:space="preserve"> RTD("cqg.rtd",,"StudyData","Close("&amp;$G$2&amp;") when (LocalMonth("&amp;$G$2&amp;")="&amp;$B$1&amp;" And LocalDay("&amp;$G$2&amp;")="&amp;$A$1&amp;" And LocalHour("&amp;$G$2&amp;")="&amp;K30&amp;" And LocalMinute("&amp;$G$2&amp;")="&amp;L30&amp;")", "Bar", "", "Close","A5C", "0", "all", "", "","True",,"EndOfBar")</f>
        <v>2553.5</v>
      </c>
      <c r="K30" s="6">
        <f>IF(L30=0,K29+1,K29)</f>
        <v>9</v>
      </c>
      <c r="L30" s="6">
        <f t="shared" si="15"/>
        <v>25</v>
      </c>
      <c r="M30" s="6">
        <f t="shared" ca="1" si="1"/>
        <v>2.9380080305552837E-4</v>
      </c>
      <c r="N30" s="41">
        <f t="shared" ca="1" si="2"/>
        <v>2.9380080305552837E-4</v>
      </c>
      <c r="O30" s="40">
        <f ca="1" xml:space="preserve"> RTD("cqg.rtd",,"StudyData","Close("&amp;$G$3&amp;") when (LocalMonth("&amp;$G$3&amp;")="&amp;$B$1&amp;" And LocalDay("&amp;$G$3&amp;")="&amp;$A$1&amp;" And LocalHour("&amp;$G$3&amp;")="&amp;K30&amp;" And LocalMinute("&amp;$G$3&amp;")="&amp;L30&amp;")", "Bar", "", "Close","A5C", "0", "all", "", "","True",,"EndOfBar")</f>
        <v>6109</v>
      </c>
      <c r="P30" s="6">
        <f t="shared" ca="1" si="3"/>
        <v>1.5164555924423132E-3</v>
      </c>
      <c r="Q30" s="41">
        <f t="shared" ca="1" si="4"/>
        <v>1.5164555924423132E-3</v>
      </c>
      <c r="R30" s="40">
        <f ca="1" xml:space="preserve"> RTD("cqg.rtd",,"StudyData","Close("&amp;$G$4&amp;") when (LocalMonth("&amp;$G$4&amp;")="&amp;$B$1&amp;" And LocalDay("&amp;$G$4&amp;")="&amp;$A$1&amp;" And LocalHour("&amp;$G$4&amp;")="&amp;K30&amp;" And LocalMinute("&amp;$G$4&amp;")="&amp;L30&amp;")", "Bar", "", "Close","A5C", "0", "all", "", "","True",,"EndOfBar")</f>
        <v>22850</v>
      </c>
      <c r="S30" s="6">
        <f t="shared" ca="1" si="5"/>
        <v>8.7604029785370125E-4</v>
      </c>
      <c r="T30" s="41">
        <f t="shared" ca="1" si="6"/>
        <v>8.7604029785370125E-4</v>
      </c>
      <c r="U30" s="40">
        <f ca="1" xml:space="preserve"> RTD("cqg.rtd",,"StudyData","Close("&amp;$G$5&amp;") when (LocalMonth("&amp;$G$5&amp;")="&amp;$B$1&amp;" And LocalDay("&amp;$G$5&amp;")="&amp;$A$1&amp;" And LocalHour("&amp;$G$5&amp;")="&amp;K30&amp;" And LocalMinute("&amp;$G$5&amp;")="&amp;L30&amp;")", "Bar", "", "Close","A5C", "0", "all", "", "","True",,"EndOfBar")</f>
        <v>13007.5</v>
      </c>
      <c r="V30" s="6">
        <f t="shared" ca="1" si="16"/>
        <v>1.2701100762066045E-3</v>
      </c>
      <c r="W30" s="41">
        <f t="shared" ca="1" si="7"/>
        <v>1.2701100762066045E-3</v>
      </c>
      <c r="X30" s="40">
        <f ca="1" xml:space="preserve"> RTD("cqg.rtd",,"StudyData","Close("&amp;$G$6&amp;") when (LocalMonth("&amp;$G$6&amp;")="&amp;$B$1&amp;" And LocalDay("&amp;$G$6&amp;")="&amp;$A$1&amp;" And LocalHour("&amp;$G$6&amp;")="&amp;K30&amp;" And LocalMinute("&amp;$G$6&amp;")="&amp;L30&amp;")", "Bar", "", "Close","A5C", "0", "all", "", "","True",,"EndOfBar")</f>
        <v>1307</v>
      </c>
      <c r="Y30" s="6">
        <f t="shared" ca="1" si="17"/>
        <v>1.8396443354285537E-3</v>
      </c>
      <c r="Z30" s="41">
        <f t="shared" ca="1" si="8"/>
        <v>1.8396443354285537E-3</v>
      </c>
      <c r="AA30" s="40">
        <f ca="1" xml:space="preserve"> RTD("cqg.rtd",,"StudyData","Close("&amp;$G$7&amp;") when (LocalMonth("&amp;$G$7&amp;")="&amp;$B$1&amp;" And LocalDay("&amp;$G$7&amp;")="&amp;$A$1&amp;" And LocalHour("&amp;$G$7&amp;")="&amp;K30&amp;" And LocalMinute("&amp;$G$7&amp;")="&amp;L30&amp;")", "Bar", "", "Close","A5C", "0", "all", "", "","True",,"EndOfBar")</f>
        <v>51.88</v>
      </c>
      <c r="AB30" s="6">
        <f t="shared" ca="1" si="18"/>
        <v>8.3576287657920259E-3</v>
      </c>
      <c r="AC30" s="41">
        <f t="shared" ca="1" si="9"/>
        <v>8.3576287657920259E-3</v>
      </c>
      <c r="AD30" s="40">
        <f ca="1" xml:space="preserve"> RTD("cqg.rtd",,"StudyData","Close("&amp;$G$8&amp;") when (LocalMonth("&amp;$G$8&amp;")="&amp;$B$1&amp;" And LocalDay("&amp;$G$8&amp;")="&amp;$A$1&amp;" And LocalHour("&amp;$G$8&amp;")="&amp;K30&amp;" And LocalMinute("&amp;$G$8&amp;")="&amp;L30&amp;")", "Bar", "", "Close","A5C", "0", "all", "", "","True",,"EndOfBar")</f>
        <v>1.1838500000000001</v>
      </c>
      <c r="AE30" s="6">
        <f t="shared" ca="1" si="19"/>
        <v>-1.6444594366671415E-3</v>
      </c>
      <c r="AF30" s="41">
        <f t="shared" ca="1" si="10"/>
        <v>-1.6444594366671415E-3</v>
      </c>
      <c r="AG30" s="40">
        <f ca="1" xml:space="preserve"> RTD("cqg.rtd",,"StudyData","Close("&amp;$G$9&amp;") when (LocalMonth("&amp;$G$9&amp;")="&amp;$B$1&amp;" And LocalDay("&amp;$G$9&amp;")="&amp;$A$1&amp;" And LocalHour("&amp;$G$9&amp;")="&amp;K30&amp;" And LocalMinute("&amp;$G$9&amp;")="&amp;L30&amp;")", "Bar", "", "Close","A5C", "0", "all", "", "","True",,"EndOfBar")</f>
        <v>1.3303</v>
      </c>
      <c r="AH30" s="6">
        <f t="shared" ca="1" si="11"/>
        <v>-1.0512878275888472E-3</v>
      </c>
      <c r="AI30" s="41">
        <f t="shared" ca="1" si="12"/>
        <v>-1.0512878275888472E-3</v>
      </c>
      <c r="AJ30" s="40">
        <f ca="1" xml:space="preserve"> RTD("cqg.rtd",,"StudyData","Close("&amp;$G$10&amp;") when (LocalMonth("&amp;$G$10&amp;")="&amp;$B$1&amp;" And LocalDay("&amp;$G$10&amp;")="&amp;$A$1&amp;" And LocalHour("&amp;$G$10&amp;")="&amp;K30&amp;" And LocalMinute("&amp;$G$10&amp;")="&amp;L30&amp;")", "Bar", "", "Close","A5C", "0", "all", "", "","True",,"EndOfBar")</f>
        <v>125195</v>
      </c>
      <c r="AK30" s="6">
        <f t="shared" ca="1" si="20"/>
        <v>-2.395687762028349E-4</v>
      </c>
      <c r="AL30" s="41">
        <f t="shared" ca="1" si="13"/>
        <v>-2.395687762028349E-4</v>
      </c>
      <c r="AN30" s="6">
        <f t="shared" si="14"/>
        <v>25</v>
      </c>
    </row>
    <row r="31" spans="5:40" x14ac:dyDescent="0.2">
      <c r="I31" s="6" t="str">
        <f t="shared" si="0"/>
        <v>9:30</v>
      </c>
      <c r="J31" s="6">
        <f ca="1" xml:space="preserve"> RTD("cqg.rtd",,"StudyData","Close("&amp;$G$2&amp;") when (LocalMonth("&amp;$G$2&amp;")="&amp;$B$1&amp;" And LocalDay("&amp;$G$2&amp;")="&amp;$A$1&amp;" And LocalHour("&amp;$G$2&amp;")="&amp;K31&amp;" And LocalMinute("&amp;$G$2&amp;")="&amp;L31&amp;")", "Bar", "", "Close","A5C", "0", "all", "", "","True",,"EndOfBar")</f>
        <v>2553.75</v>
      </c>
      <c r="K31" s="6">
        <f t="shared" ref="K31:K40" si="23">IF(L31=0,K30+1,K30)</f>
        <v>9</v>
      </c>
      <c r="L31" s="6">
        <f t="shared" si="15"/>
        <v>30</v>
      </c>
      <c r="M31" s="6">
        <f t="shared" ca="1" si="1"/>
        <v>3.9173440407403782E-4</v>
      </c>
      <c r="N31" s="41">
        <f t="shared" ca="1" si="2"/>
        <v>3.9173440407403782E-4</v>
      </c>
      <c r="O31" s="40">
        <f ca="1" xml:space="preserve"> RTD("cqg.rtd",,"StudyData","Close("&amp;$G$3&amp;") when (LocalMonth("&amp;$G$3&amp;")="&amp;$B$1&amp;" And LocalDay("&amp;$G$3&amp;")="&amp;$A$1&amp;" And LocalHour("&amp;$G$3&amp;")="&amp;K31&amp;" And LocalMinute("&amp;$G$3&amp;")="&amp;L31&amp;")", "Bar", "", "Close","A5C", "0", "all", "", "","True",,"EndOfBar")</f>
        <v>6109.75</v>
      </c>
      <c r="P31" s="6">
        <f t="shared" ca="1" si="3"/>
        <v>1.6394114512889872E-3</v>
      </c>
      <c r="Q31" s="41">
        <f t="shared" ca="1" si="4"/>
        <v>1.6394114512889872E-3</v>
      </c>
      <c r="R31" s="40">
        <f ca="1" xml:space="preserve"> RTD("cqg.rtd",,"StudyData","Close("&amp;$G$4&amp;") when (LocalMonth("&amp;$G$4&amp;")="&amp;$B$1&amp;" And LocalDay("&amp;$G$4&amp;")="&amp;$A$1&amp;" And LocalHour("&amp;$G$4&amp;")="&amp;K31&amp;" And LocalMinute("&amp;$G$4&amp;")="&amp;L31&amp;")", "Bar", "", "Close","A5C", "0", "all", "", "","True",,"EndOfBar")</f>
        <v>22852</v>
      </c>
      <c r="S31" s="6">
        <f t="shared" ca="1" si="5"/>
        <v>9.6364432763907141E-4</v>
      </c>
      <c r="T31" s="41">
        <f t="shared" ca="1" si="6"/>
        <v>9.6364432763907141E-4</v>
      </c>
      <c r="U31" s="40">
        <f ca="1" xml:space="preserve"> RTD("cqg.rtd",,"StudyData","Close("&amp;$G$5&amp;") when (LocalMonth("&amp;$G$5&amp;")="&amp;$B$1&amp;" And LocalDay("&amp;$G$5&amp;")="&amp;$A$1&amp;" And LocalHour("&amp;$G$5&amp;")="&amp;K31&amp;" And LocalMinute("&amp;$G$5&amp;")="&amp;L31&amp;")", "Bar", "", "Close","A5C", "0", "all", "", "","True",,"EndOfBar")</f>
        <v>13009.5</v>
      </c>
      <c r="V31" s="6">
        <f t="shared" ca="1" si="16"/>
        <v>1.4240628127164961E-3</v>
      </c>
      <c r="W31" s="41">
        <f t="shared" ca="1" si="7"/>
        <v>1.4240628127164961E-3</v>
      </c>
      <c r="X31" s="40">
        <f ca="1" xml:space="preserve"> RTD("cqg.rtd",,"StudyData","Close("&amp;$G$6&amp;") when (LocalMonth("&amp;$G$6&amp;")="&amp;$B$1&amp;" And LocalDay("&amp;$G$6&amp;")="&amp;$A$1&amp;" And LocalHour("&amp;$G$6&amp;")="&amp;K31&amp;" And LocalMinute("&amp;$G$6&amp;")="&amp;L31&amp;")", "Bar", "", "Close","A5C", "0", "all", "", "","True",,"EndOfBar")</f>
        <v>1306.9000000000001</v>
      </c>
      <c r="Y31" s="6">
        <f t="shared" ca="1" si="17"/>
        <v>1.7629924881191032E-3</v>
      </c>
      <c r="Z31" s="41">
        <f t="shared" ca="1" si="8"/>
        <v>1.7629924881191032E-3</v>
      </c>
      <c r="AA31" s="40">
        <f ca="1" xml:space="preserve"> RTD("cqg.rtd",,"StudyData","Close("&amp;$G$7&amp;") when (LocalMonth("&amp;$G$7&amp;")="&amp;$B$1&amp;" And LocalDay("&amp;$G$7&amp;")="&amp;$A$1&amp;" And LocalHour("&amp;$G$7&amp;")="&amp;K31&amp;" And LocalMinute("&amp;$G$7&amp;")="&amp;L31&amp;")", "Bar", "", "Close","A5C", "0", "all", "", "","True",,"EndOfBar")</f>
        <v>51.88</v>
      </c>
      <c r="AB31" s="6">
        <f t="shared" ca="1" si="18"/>
        <v>8.3576287657920259E-3</v>
      </c>
      <c r="AC31" s="41">
        <f t="shared" ca="1" si="9"/>
        <v>8.3576287657920259E-3</v>
      </c>
      <c r="AD31" s="40">
        <f ca="1" xml:space="preserve"> RTD("cqg.rtd",,"StudyData","Close("&amp;$G$8&amp;") when (LocalMonth("&amp;$G$8&amp;")="&amp;$B$1&amp;" And LocalDay("&amp;$G$8&amp;")="&amp;$A$1&amp;" And LocalHour("&amp;$G$8&amp;")="&amp;K31&amp;" And LocalMinute("&amp;$G$8&amp;")="&amp;L31&amp;")", "Bar", "", "Close","A5C", "0", "all", "", "","True",,"EndOfBar")</f>
        <v>1.1839</v>
      </c>
      <c r="AE31" s="6">
        <f t="shared" ca="1" si="19"/>
        <v>-1.6022938100860287E-3</v>
      </c>
      <c r="AF31" s="41">
        <f t="shared" ca="1" si="10"/>
        <v>-1.6022938100860287E-3</v>
      </c>
      <c r="AG31" s="40">
        <f ca="1" xml:space="preserve"> RTD("cqg.rtd",,"StudyData","Close("&amp;$G$9&amp;") when (LocalMonth("&amp;$G$9&amp;")="&amp;$B$1&amp;" And LocalDay("&amp;$G$9&amp;")="&amp;$A$1&amp;" And LocalHour("&amp;$G$9&amp;")="&amp;K31&amp;" And LocalMinute("&amp;$G$9&amp;")="&amp;L31&amp;")", "Bar", "", "Close","A5C", "0", "all", "", "","True",,"EndOfBar")</f>
        <v>1.3306</v>
      </c>
      <c r="AH31" s="6">
        <f t="shared" ca="1" si="11"/>
        <v>-8.2601186453412992E-4</v>
      </c>
      <c r="AI31" s="41">
        <f t="shared" ca="1" si="12"/>
        <v>-8.2601186453412992E-4</v>
      </c>
      <c r="AJ31" s="40">
        <f ca="1" xml:space="preserve"> RTD("cqg.rtd",,"StudyData","Close("&amp;$G$10&amp;") when (LocalMonth("&amp;$G$10&amp;")="&amp;$B$1&amp;" And LocalDay("&amp;$G$10&amp;")="&amp;$A$1&amp;" And LocalHour("&amp;$G$10&amp;")="&amp;K31&amp;" And LocalMinute("&amp;$G$10&amp;")="&amp;L31&amp;")", "Bar", "", "Close","A5C", "0", "all", "", "","True",,"EndOfBar")</f>
        <v>125200</v>
      </c>
      <c r="AK31" s="6">
        <f t="shared" ca="1" si="20"/>
        <v>-1.9964064683569574E-4</v>
      </c>
      <c r="AL31" s="41">
        <f t="shared" ca="1" si="13"/>
        <v>-1.9964064683569574E-4</v>
      </c>
      <c r="AN31" s="6">
        <f t="shared" si="14"/>
        <v>30</v>
      </c>
    </row>
    <row r="32" spans="5:40" x14ac:dyDescent="0.2">
      <c r="I32" s="6" t="str">
        <f t="shared" si="0"/>
        <v>9:35</v>
      </c>
      <c r="J32" s="6">
        <f ca="1" xml:space="preserve"> RTD("cqg.rtd",,"StudyData","Close("&amp;$G$2&amp;") when (LocalMonth("&amp;$G$2&amp;")="&amp;$B$1&amp;" And LocalDay("&amp;$G$2&amp;")="&amp;$A$1&amp;" And LocalHour("&amp;$G$2&amp;")="&amp;K32&amp;" And LocalMinute("&amp;$G$2&amp;")="&amp;L32&amp;")", "Bar", "", "Close","A5C", "0", "all", "", "","True",,"EndOfBar")</f>
        <v>2553</v>
      </c>
      <c r="K32" s="6">
        <f t="shared" si="23"/>
        <v>9</v>
      </c>
      <c r="L32" s="6">
        <f t="shared" si="15"/>
        <v>35</v>
      </c>
      <c r="M32" s="6">
        <f t="shared" ca="1" si="1"/>
        <v>9.7933601018509455E-5</v>
      </c>
      <c r="N32" s="41">
        <f t="shared" ca="1" si="2"/>
        <v>9.7933601018509455E-5</v>
      </c>
      <c r="O32" s="40">
        <f ca="1" xml:space="preserve"> RTD("cqg.rtd",,"StudyData","Close("&amp;$G$3&amp;") when (LocalMonth("&amp;$G$3&amp;")="&amp;$B$1&amp;" And LocalDay("&amp;$G$3&amp;")="&amp;$A$1&amp;" And LocalHour("&amp;$G$3&amp;")="&amp;K32&amp;" And LocalMinute("&amp;$G$3&amp;")="&amp;L32&amp;")", "Bar", "", "Close","A5C", "0", "all", "", "","True",,"EndOfBar")</f>
        <v>6106.25</v>
      </c>
      <c r="P32" s="6">
        <f t="shared" ca="1" si="3"/>
        <v>1.0656174433378417E-3</v>
      </c>
      <c r="Q32" s="41">
        <f t="shared" ca="1" si="4"/>
        <v>1.0656174433378417E-3</v>
      </c>
      <c r="R32" s="40">
        <f ca="1" xml:space="preserve"> RTD("cqg.rtd",,"StudyData","Close("&amp;$G$4&amp;") when (LocalMonth("&amp;$G$4&amp;")="&amp;$B$1&amp;" And LocalDay("&amp;$G$4&amp;")="&amp;$A$1&amp;" And LocalHour("&amp;$G$4&amp;")="&amp;K32&amp;" And LocalMinute("&amp;$G$4&amp;")="&amp;L32&amp;")", "Bar", "", "Close","A5C", "0", "all", "", "","True",,"EndOfBar")</f>
        <v>22843</v>
      </c>
      <c r="S32" s="6">
        <f t="shared" ca="1" si="5"/>
        <v>5.6942619360490581E-4</v>
      </c>
      <c r="T32" s="41">
        <f t="shared" ca="1" si="6"/>
        <v>5.6942619360490581E-4</v>
      </c>
      <c r="U32" s="40">
        <f ca="1" xml:space="preserve"> RTD("cqg.rtd",,"StudyData","Close("&amp;$G$5&amp;") when (LocalMonth("&amp;$G$5&amp;")="&amp;$B$1&amp;" And LocalDay("&amp;$G$5&amp;")="&amp;$A$1&amp;" And LocalHour("&amp;$G$5&amp;")="&amp;K32&amp;" And LocalMinute("&amp;$G$5&amp;")="&amp;L32&amp;")", "Bar", "", "Close","A5C", "0", "all", "", "","True",,"EndOfBar")</f>
        <v>13005.5</v>
      </c>
      <c r="V32" s="6">
        <f t="shared" ca="1" si="16"/>
        <v>1.116157339696713E-3</v>
      </c>
      <c r="W32" s="41">
        <f t="shared" ca="1" si="7"/>
        <v>1.116157339696713E-3</v>
      </c>
      <c r="X32" s="40">
        <f ca="1" xml:space="preserve"> RTD("cqg.rtd",,"StudyData","Close("&amp;$G$6&amp;") when (LocalMonth("&amp;$G$6&amp;")="&amp;$B$1&amp;" And LocalDay("&amp;$G$6&amp;")="&amp;$A$1&amp;" And LocalHour("&amp;$G$6&amp;")="&amp;K32&amp;" And LocalMinute("&amp;$G$6&amp;")="&amp;L32&amp;")", "Bar", "", "Close","A5C", "0", "all", "", "","True",,"EndOfBar")</f>
        <v>1307.0999999999999</v>
      </c>
      <c r="Y32" s="6">
        <f t="shared" ca="1" si="17"/>
        <v>1.916296182738004E-3</v>
      </c>
      <c r="Z32" s="41">
        <f t="shared" ca="1" si="8"/>
        <v>1.916296182738004E-3</v>
      </c>
      <c r="AA32" s="40">
        <f ca="1" xml:space="preserve"> RTD("cqg.rtd",,"StudyData","Close("&amp;$G$7&amp;") when (LocalMonth("&amp;$G$7&amp;")="&amp;$B$1&amp;" And LocalDay("&amp;$G$7&amp;")="&amp;$A$1&amp;" And LocalHour("&amp;$G$7&amp;")="&amp;K32&amp;" And LocalMinute("&amp;$G$7&amp;")="&amp;L32&amp;")", "Bar", "", "Close","A5C", "0", "all", "", "","True",,"EndOfBar")</f>
        <v>52.05</v>
      </c>
      <c r="AB32" s="6">
        <f t="shared" ca="1" si="18"/>
        <v>1.1661807580174816E-2</v>
      </c>
      <c r="AC32" s="41">
        <f t="shared" ca="1" si="9"/>
        <v>1.1661807580174816E-2</v>
      </c>
      <c r="AD32" s="40">
        <f ca="1" xml:space="preserve"> RTD("cqg.rtd",,"StudyData","Close("&amp;$G$8&amp;") when (LocalMonth("&amp;$G$8&amp;")="&amp;$B$1&amp;" And LocalDay("&amp;$G$8&amp;")="&amp;$A$1&amp;" And LocalHour("&amp;$G$8&amp;")="&amp;K32&amp;" And LocalMinute("&amp;$G$8&amp;")="&amp;L32&amp;")", "Bar", "", "Close","A5C", "0", "all", "", "","True",,"EndOfBar")</f>
        <v>1.1838500000000001</v>
      </c>
      <c r="AE32" s="6">
        <f t="shared" ca="1" si="19"/>
        <v>-1.6444594366671415E-3</v>
      </c>
      <c r="AF32" s="41">
        <f t="shared" ca="1" si="10"/>
        <v>-1.6444594366671415E-3</v>
      </c>
      <c r="AG32" s="40">
        <f ca="1" xml:space="preserve"> RTD("cqg.rtd",,"StudyData","Close("&amp;$G$9&amp;") when (LocalMonth("&amp;$G$9&amp;")="&amp;$B$1&amp;" And LocalDay("&amp;$G$9&amp;")="&amp;$A$1&amp;" And LocalHour("&amp;$G$9&amp;")="&amp;K32&amp;" And LocalMinute("&amp;$G$9&amp;")="&amp;L32&amp;")", "Bar", "", "Close","A5C", "0", "all", "", "","True",,"EndOfBar")</f>
        <v>1.3301000000000001</v>
      </c>
      <c r="AH32" s="6">
        <f t="shared" ca="1" si="11"/>
        <v>-1.2014718029586587E-3</v>
      </c>
      <c r="AI32" s="41">
        <f t="shared" ca="1" si="12"/>
        <v>-1.2014718029586587E-3</v>
      </c>
      <c r="AJ32" s="40">
        <f ca="1" xml:space="preserve"> RTD("cqg.rtd",,"StudyData","Close("&amp;$G$10&amp;") when (LocalMonth("&amp;$G$10&amp;")="&amp;$B$1&amp;" And LocalDay("&amp;$G$10&amp;")="&amp;$A$1&amp;" And LocalHour("&amp;$G$10&amp;")="&amp;K32&amp;" And LocalMinute("&amp;$G$10&amp;")="&amp;L32&amp;")", "Bar", "", "Close","A5C", "0", "all", "", "","True",,"EndOfBar")</f>
        <v>125200</v>
      </c>
      <c r="AK32" s="6">
        <f t="shared" ca="1" si="20"/>
        <v>-1.9964064683569574E-4</v>
      </c>
      <c r="AL32" s="41">
        <f t="shared" ca="1" si="13"/>
        <v>-1.9964064683569574E-4</v>
      </c>
      <c r="AN32" s="6">
        <f t="shared" si="14"/>
        <v>35</v>
      </c>
    </row>
    <row r="33" spans="9:40" x14ac:dyDescent="0.2">
      <c r="I33" s="6" t="str">
        <f t="shared" si="0"/>
        <v>9:40</v>
      </c>
      <c r="J33" s="6">
        <f ca="1" xml:space="preserve"> RTD("cqg.rtd",,"StudyData","Close("&amp;$G$2&amp;") when (LocalMonth("&amp;$G$2&amp;")="&amp;$B$1&amp;" And LocalDay("&amp;$G$2&amp;")="&amp;$A$1&amp;" And LocalHour("&amp;$G$2&amp;")="&amp;K33&amp;" And LocalMinute("&amp;$G$2&amp;")="&amp;L33&amp;")", "Bar", "", "Close","A5C", "0", "all", "", "","True",,"EndOfBar")</f>
        <v>2552.75</v>
      </c>
      <c r="K33" s="6">
        <f t="shared" si="23"/>
        <v>9</v>
      </c>
      <c r="L33" s="6">
        <f t="shared" si="15"/>
        <v>40</v>
      </c>
      <c r="M33" s="6">
        <f t="shared" ca="1" si="1"/>
        <v>0</v>
      </c>
      <c r="N33" s="41">
        <f t="shared" ca="1" si="2"/>
        <v>0</v>
      </c>
      <c r="O33" s="40">
        <f ca="1" xml:space="preserve"> RTD("cqg.rtd",,"StudyData","Close("&amp;$G$3&amp;") when (LocalMonth("&amp;$G$3&amp;")="&amp;$B$1&amp;" And LocalDay("&amp;$G$3&amp;")="&amp;$A$1&amp;" And LocalHour("&amp;$G$3&amp;")="&amp;K33&amp;" And LocalMinute("&amp;$G$3&amp;")="&amp;L33&amp;")", "Bar", "", "Close","A5C", "0", "all", "", "","True",,"EndOfBar")</f>
        <v>6109.25</v>
      </c>
      <c r="P33" s="6">
        <f t="shared" ca="1" si="3"/>
        <v>1.5574408787245378E-3</v>
      </c>
      <c r="Q33" s="41">
        <f t="shared" ca="1" si="4"/>
        <v>1.5574408787245378E-3</v>
      </c>
      <c r="R33" s="40">
        <f ca="1" xml:space="preserve"> RTD("cqg.rtd",,"StudyData","Close("&amp;$G$4&amp;") when (LocalMonth("&amp;$G$4&amp;")="&amp;$B$1&amp;" And LocalDay("&amp;$G$4&amp;")="&amp;$A$1&amp;" And LocalHour("&amp;$G$4&amp;")="&amp;K33&amp;" And LocalMinute("&amp;$G$4&amp;")="&amp;L33&amp;")", "Bar", "", "Close","A5C", "0", "all", "", "","True",,"EndOfBar")</f>
        <v>22843</v>
      </c>
      <c r="S33" s="6">
        <f t="shared" ca="1" si="5"/>
        <v>5.6942619360490581E-4</v>
      </c>
      <c r="T33" s="41">
        <f t="shared" ca="1" si="6"/>
        <v>5.6942619360490581E-4</v>
      </c>
      <c r="U33" s="40">
        <f ca="1" xml:space="preserve"> RTD("cqg.rtd",,"StudyData","Close("&amp;$G$5&amp;") when (LocalMonth("&amp;$G$5&amp;")="&amp;$B$1&amp;" And LocalDay("&amp;$G$5&amp;")="&amp;$A$1&amp;" And LocalHour("&amp;$G$5&amp;")="&amp;K33&amp;" And LocalMinute("&amp;$G$5&amp;")="&amp;L33&amp;")", "Bar", "", "Close","A5C", "0", "all", "", "","True",,"EndOfBar")</f>
        <v>13005</v>
      </c>
      <c r="V33" s="6">
        <f t="shared" ca="1" si="16"/>
        <v>1.0776691555692403E-3</v>
      </c>
      <c r="W33" s="41">
        <f t="shared" ca="1" si="7"/>
        <v>1.0776691555692403E-3</v>
      </c>
      <c r="X33" s="40">
        <f ca="1" xml:space="preserve"> RTD("cqg.rtd",,"StudyData","Close("&amp;$G$6&amp;") when (LocalMonth("&amp;$G$6&amp;")="&amp;$B$1&amp;" And LocalDay("&amp;$G$6&amp;")="&amp;$A$1&amp;" And LocalHour("&amp;$G$6&amp;")="&amp;K33&amp;" And LocalMinute("&amp;$G$6&amp;")="&amp;L33&amp;")", "Bar", "", "Close","A5C", "0", "all", "", "","True",,"EndOfBar")</f>
        <v>1306.8</v>
      </c>
      <c r="Y33" s="6">
        <f t="shared" ca="1" si="17"/>
        <v>1.6863406408094785E-3</v>
      </c>
      <c r="Z33" s="41">
        <f t="shared" ca="1" si="8"/>
        <v>1.6863406408094785E-3</v>
      </c>
      <c r="AA33" s="40">
        <f ca="1" xml:space="preserve"> RTD("cqg.rtd",,"StudyData","Close("&amp;$G$7&amp;") when (LocalMonth("&amp;$G$7&amp;")="&amp;$B$1&amp;" And LocalDay("&amp;$G$7&amp;")="&amp;$A$1&amp;" And LocalHour("&amp;$G$7&amp;")="&amp;K33&amp;" And LocalMinute("&amp;$G$7&amp;")="&amp;L33&amp;")", "Bar", "", "Close","A5C", "0", "all", "", "","True",,"EndOfBar")</f>
        <v>52</v>
      </c>
      <c r="AB33" s="6">
        <f t="shared" ca="1" si="18"/>
        <v>1.0689990281826961E-2</v>
      </c>
      <c r="AC33" s="41">
        <f t="shared" ca="1" si="9"/>
        <v>1.0689990281826961E-2</v>
      </c>
      <c r="AD33" s="40">
        <f ca="1" xml:space="preserve"> RTD("cqg.rtd",,"StudyData","Close("&amp;$G$8&amp;") when (LocalMonth("&amp;$G$8&amp;")="&amp;$B$1&amp;" And LocalDay("&amp;$G$8&amp;")="&amp;$A$1&amp;" And LocalHour("&amp;$G$8&amp;")="&amp;K33&amp;" And LocalMinute("&amp;$G$8&amp;")="&amp;L33&amp;")", "Bar", "", "Close","A5C", "0", "all", "", "","True",,"EndOfBar")</f>
        <v>1.1837</v>
      </c>
      <c r="AE33" s="6">
        <f t="shared" ca="1" si="19"/>
        <v>-1.7709563164108541E-3</v>
      </c>
      <c r="AF33" s="41">
        <f t="shared" ca="1" si="10"/>
        <v>-1.7709563164108541E-3</v>
      </c>
      <c r="AG33" s="40">
        <f ca="1" xml:space="preserve"> RTD("cqg.rtd",,"StudyData","Close("&amp;$G$9&amp;") when (LocalMonth("&amp;$G$9&amp;")="&amp;$B$1&amp;" And LocalDay("&amp;$G$9&amp;")="&amp;$A$1&amp;" And LocalHour("&amp;$G$9&amp;")="&amp;K33&amp;" And LocalMinute("&amp;$G$9&amp;")="&amp;L33&amp;")", "Bar", "", "Close","A5C", "0", "all", "", "","True",,"EndOfBar")</f>
        <v>1.3304</v>
      </c>
      <c r="AH33" s="6">
        <f t="shared" ca="1" si="11"/>
        <v>-9.7619583990394144E-4</v>
      </c>
      <c r="AI33" s="41">
        <f t="shared" ca="1" si="12"/>
        <v>-9.7619583990394144E-4</v>
      </c>
      <c r="AJ33" s="40">
        <f ca="1" xml:space="preserve"> RTD("cqg.rtd",,"StudyData","Close("&amp;$G$10&amp;") when (LocalMonth("&amp;$G$10&amp;")="&amp;$B$1&amp;" And LocalDay("&amp;$G$10&amp;")="&amp;$A$1&amp;" And LocalHour("&amp;$G$10&amp;")="&amp;K33&amp;" And LocalMinute("&amp;$G$10&amp;")="&amp;L33&amp;")", "Bar", "", "Close","A5C", "0", "all", "", "","True",,"EndOfBar")</f>
        <v>125195</v>
      </c>
      <c r="AK33" s="6">
        <f t="shared" ca="1" si="20"/>
        <v>-2.395687762028349E-4</v>
      </c>
      <c r="AL33" s="41">
        <f t="shared" ca="1" si="13"/>
        <v>-2.395687762028349E-4</v>
      </c>
      <c r="AN33" s="6">
        <f t="shared" si="14"/>
        <v>40</v>
      </c>
    </row>
    <row r="34" spans="9:40" x14ac:dyDescent="0.2">
      <c r="I34" s="6" t="str">
        <f t="shared" si="0"/>
        <v>9:45</v>
      </c>
      <c r="J34" s="6">
        <f ca="1" xml:space="preserve"> RTD("cqg.rtd",,"StudyData","Close("&amp;$G$2&amp;") when (LocalMonth("&amp;$G$2&amp;")="&amp;$B$1&amp;" And LocalDay("&amp;$G$2&amp;")="&amp;$A$1&amp;" And LocalHour("&amp;$G$2&amp;")="&amp;K34&amp;" And LocalMinute("&amp;$G$2&amp;")="&amp;L34&amp;")", "Bar", "", "Close","A5C", "0", "all", "", "","True",,"EndOfBar")</f>
        <v>2553.25</v>
      </c>
      <c r="K34" s="6">
        <f t="shared" si="23"/>
        <v>9</v>
      </c>
      <c r="L34" s="6">
        <f t="shared" si="15"/>
        <v>45</v>
      </c>
      <c r="M34" s="6">
        <f t="shared" ca="1" si="1"/>
        <v>1.9586720203701891E-4</v>
      </c>
      <c r="N34" s="41">
        <f t="shared" ca="1" si="2"/>
        <v>1.9586720203701891E-4</v>
      </c>
      <c r="O34" s="40">
        <f ca="1" xml:space="preserve"> RTD("cqg.rtd",,"StudyData","Close("&amp;$G$3&amp;") when (LocalMonth("&amp;$G$3&amp;")="&amp;$B$1&amp;" And LocalDay("&amp;$G$3&amp;")="&amp;$A$1&amp;" And LocalHour("&amp;$G$3&amp;")="&amp;K34&amp;" And LocalMinute("&amp;$G$3&amp;")="&amp;L34&amp;")", "Bar", "", "Close","A5C", "0", "all", "", "","True",,"EndOfBar")</f>
        <v>6109.5</v>
      </c>
      <c r="P34" s="6">
        <f t="shared" ca="1" si="3"/>
        <v>1.5984261650067626E-3</v>
      </c>
      <c r="Q34" s="41">
        <f t="shared" ca="1" si="4"/>
        <v>1.5984261650067626E-3</v>
      </c>
      <c r="R34" s="40">
        <f ca="1" xml:space="preserve"> RTD("cqg.rtd",,"StudyData","Close("&amp;$G$4&amp;") when (LocalMonth("&amp;$G$4&amp;")="&amp;$B$1&amp;" And LocalDay("&amp;$G$4&amp;")="&amp;$A$1&amp;" And LocalHour("&amp;$G$4&amp;")="&amp;K34&amp;" And LocalMinute("&amp;$G$4&amp;")="&amp;L34&amp;")", "Bar", "", "Close","A5C", "0", "all", "", "","True",,"EndOfBar")</f>
        <v>22850</v>
      </c>
      <c r="S34" s="6">
        <f t="shared" ca="1" si="5"/>
        <v>8.7604029785370125E-4</v>
      </c>
      <c r="T34" s="41">
        <f t="shared" ca="1" si="6"/>
        <v>8.7604029785370125E-4</v>
      </c>
      <c r="U34" s="40">
        <f ca="1" xml:space="preserve"> RTD("cqg.rtd",,"StudyData","Close("&amp;$G$5&amp;") when (LocalMonth("&amp;$G$5&amp;")="&amp;$B$1&amp;" And LocalDay("&amp;$G$5&amp;")="&amp;$A$1&amp;" And LocalHour("&amp;$G$5&amp;")="&amp;K34&amp;" And LocalMinute("&amp;$G$5&amp;")="&amp;L34&amp;")", "Bar", "", "Close","A5C", "0", "all", "", "","True",,"EndOfBar")</f>
        <v>13005</v>
      </c>
      <c r="V34" s="6">
        <f t="shared" ca="1" si="16"/>
        <v>1.0776691555692403E-3</v>
      </c>
      <c r="W34" s="41">
        <f t="shared" ca="1" si="7"/>
        <v>1.0776691555692403E-3</v>
      </c>
      <c r="X34" s="40">
        <f ca="1" xml:space="preserve"> RTD("cqg.rtd",,"StudyData","Close("&amp;$G$6&amp;") when (LocalMonth("&amp;$G$6&amp;")="&amp;$B$1&amp;" And LocalDay("&amp;$G$6&amp;")="&amp;$A$1&amp;" And LocalHour("&amp;$G$6&amp;")="&amp;K34&amp;" And LocalMinute("&amp;$G$6&amp;")="&amp;L34&amp;")", "Bar", "", "Close","A5C", "0", "all", "", "","True",,"EndOfBar")</f>
        <v>1306.2</v>
      </c>
      <c r="Y34" s="6">
        <f t="shared" ca="1" si="17"/>
        <v>1.2264295569524271E-3</v>
      </c>
      <c r="Z34" s="41">
        <f t="shared" ca="1" si="8"/>
        <v>1.2264295569524271E-3</v>
      </c>
      <c r="AA34" s="40">
        <f ca="1" xml:space="preserve"> RTD("cqg.rtd",,"StudyData","Close("&amp;$G$7&amp;") when (LocalMonth("&amp;$G$7&amp;")="&amp;$B$1&amp;" And LocalDay("&amp;$G$7&amp;")="&amp;$A$1&amp;" And LocalHour("&amp;$G$7&amp;")="&amp;K34&amp;" And LocalMinute("&amp;$G$7&amp;")="&amp;L34&amp;")", "Bar", "", "Close","A5C", "0", "all", "", "","True",,"EndOfBar")</f>
        <v>51.97</v>
      </c>
      <c r="AB34" s="6">
        <f t="shared" ca="1" si="18"/>
        <v>1.0106899902818193E-2</v>
      </c>
      <c r="AC34" s="41">
        <f t="shared" ca="1" si="9"/>
        <v>1.0106899902818193E-2</v>
      </c>
      <c r="AD34" s="40">
        <f ca="1" xml:space="preserve"> RTD("cqg.rtd",,"StudyData","Close("&amp;$G$8&amp;") when (LocalMonth("&amp;$G$8&amp;")="&amp;$B$1&amp;" And LocalDay("&amp;$G$8&amp;")="&amp;$A$1&amp;" And LocalHour("&amp;$G$8&amp;")="&amp;K34&amp;" And LocalMinute("&amp;$G$8&amp;")="&amp;L34&amp;")", "Bar", "", "Close","A5C", "0", "all", "", "","True",,"EndOfBar")</f>
        <v>1.1838</v>
      </c>
      <c r="AE34" s="6">
        <f t="shared" ca="1" si="19"/>
        <v>-1.6866250632484414E-3</v>
      </c>
      <c r="AF34" s="41">
        <f t="shared" ca="1" si="10"/>
        <v>-1.6866250632484414E-3</v>
      </c>
      <c r="AG34" s="40">
        <f ca="1" xml:space="preserve"> RTD("cqg.rtd",,"StudyData","Close("&amp;$G$9&amp;") when (LocalMonth("&amp;$G$9&amp;")="&amp;$B$1&amp;" And LocalDay("&amp;$G$9&amp;")="&amp;$A$1&amp;" And LocalHour("&amp;$G$9&amp;")="&amp;K34&amp;" And LocalMinute("&amp;$G$9&amp;")="&amp;L34&amp;")", "Bar", "", "Close","A5C", "0", "all", "", "","True",,"EndOfBar")</f>
        <v>1.331</v>
      </c>
      <c r="AH34" s="6">
        <f t="shared" ca="1" si="11"/>
        <v>-5.2564391379450698E-4</v>
      </c>
      <c r="AI34" s="41">
        <f t="shared" ca="1" si="12"/>
        <v>-5.2564391379450698E-4</v>
      </c>
      <c r="AJ34" s="40">
        <f ca="1" xml:space="preserve"> RTD("cqg.rtd",,"StudyData","Close("&amp;$G$10&amp;") when (LocalMonth("&amp;$G$10&amp;")="&amp;$B$1&amp;" And LocalDay("&amp;$G$10&amp;")="&amp;$A$1&amp;" And LocalHour("&amp;$G$10&amp;")="&amp;K34&amp;" And LocalMinute("&amp;$G$10&amp;")="&amp;L34&amp;")", "Bar", "", "Close","A5C", "0", "all", "", "","True",,"EndOfBar")</f>
        <v>125190</v>
      </c>
      <c r="AK34" s="6">
        <f t="shared" ca="1" si="20"/>
        <v>-2.7949690556997405E-4</v>
      </c>
      <c r="AL34" s="41">
        <f t="shared" ca="1" si="13"/>
        <v>-2.7949690556997405E-4</v>
      </c>
      <c r="AN34" s="6">
        <f t="shared" si="14"/>
        <v>45</v>
      </c>
    </row>
    <row r="35" spans="9:40" x14ac:dyDescent="0.2">
      <c r="I35" s="6" t="str">
        <f t="shared" si="0"/>
        <v>9:50</v>
      </c>
      <c r="J35" s="6">
        <f ca="1" xml:space="preserve"> RTD("cqg.rtd",,"StudyData","Close("&amp;$G$2&amp;") when (LocalMonth("&amp;$G$2&amp;")="&amp;$B$1&amp;" And LocalDay("&amp;$G$2&amp;")="&amp;$A$1&amp;" And LocalHour("&amp;$G$2&amp;")="&amp;K35&amp;" And LocalMinute("&amp;$G$2&amp;")="&amp;L35&amp;")", "Bar", "", "Close","A5C", "0", "all", "", "","True",,"EndOfBar")</f>
        <v>2553</v>
      </c>
      <c r="K35" s="6">
        <f t="shared" si="23"/>
        <v>9</v>
      </c>
      <c r="L35" s="6">
        <f t="shared" si="15"/>
        <v>50</v>
      </c>
      <c r="M35" s="6">
        <f t="shared" ca="1" si="1"/>
        <v>9.7933601018509455E-5</v>
      </c>
      <c r="N35" s="41">
        <f t="shared" ca="1" si="2"/>
        <v>9.7933601018509455E-5</v>
      </c>
      <c r="O35" s="40">
        <f ca="1" xml:space="preserve"> RTD("cqg.rtd",,"StudyData","Close("&amp;$G$3&amp;") when (LocalMonth("&amp;$G$3&amp;")="&amp;$B$1&amp;" And LocalDay("&amp;$G$3&amp;")="&amp;$A$1&amp;" And LocalHour("&amp;$G$3&amp;")="&amp;K35&amp;" And LocalMinute("&amp;$G$3&amp;")="&amp;L35&amp;")", "Bar", "", "Close","A5C", "0", "all", "", "","True",,"EndOfBar")</f>
        <v>6110.75</v>
      </c>
      <c r="P35" s="6">
        <f t="shared" ca="1" si="3"/>
        <v>1.803352596417886E-3</v>
      </c>
      <c r="Q35" s="41">
        <f t="shared" ca="1" si="4"/>
        <v>1.803352596417886E-3</v>
      </c>
      <c r="R35" s="40">
        <f ca="1" xml:space="preserve"> RTD("cqg.rtd",,"StudyData","Close("&amp;$G$4&amp;") when (LocalMonth("&amp;$G$4&amp;")="&amp;$B$1&amp;" And LocalDay("&amp;$G$4&amp;")="&amp;$A$1&amp;" And LocalHour("&amp;$G$4&amp;")="&amp;K35&amp;" And LocalMinute("&amp;$G$4&amp;")="&amp;L35&amp;")", "Bar", "", "Close","A5C", "0", "all", "", "","True",,"EndOfBar")</f>
        <v>22849</v>
      </c>
      <c r="S35" s="6">
        <f t="shared" ca="1" si="5"/>
        <v>8.3223828296101617E-4</v>
      </c>
      <c r="T35" s="41">
        <f t="shared" ca="1" si="6"/>
        <v>8.3223828296101617E-4</v>
      </c>
      <c r="U35" s="40">
        <f ca="1" xml:space="preserve"> RTD("cqg.rtd",,"StudyData","Close("&amp;$G$5&amp;") when (LocalMonth("&amp;$G$5&amp;")="&amp;$B$1&amp;" And LocalDay("&amp;$G$5&amp;")="&amp;$A$1&amp;" And LocalHour("&amp;$G$5&amp;")="&amp;K35&amp;" And LocalMinute("&amp;$G$5&amp;")="&amp;L35&amp;")", "Bar", "", "Close","A5C", "0", "all", "", "","True",,"EndOfBar")</f>
        <v>13002</v>
      </c>
      <c r="V35" s="6">
        <f t="shared" ca="1" si="16"/>
        <v>8.4674005080440302E-4</v>
      </c>
      <c r="W35" s="41">
        <f t="shared" ca="1" si="7"/>
        <v>8.4674005080440302E-4</v>
      </c>
      <c r="X35" s="40">
        <f ca="1" xml:space="preserve"> RTD("cqg.rtd",,"StudyData","Close("&amp;$G$6&amp;") when (LocalMonth("&amp;$G$6&amp;")="&amp;$B$1&amp;" And LocalDay("&amp;$G$6&amp;")="&amp;$A$1&amp;" And LocalHour("&amp;$G$6&amp;")="&amp;K35&amp;" And LocalMinute("&amp;$G$6&amp;")="&amp;L35&amp;")", "Bar", "", "Close","A5C", "0", "all", "", "","True",,"EndOfBar")</f>
        <v>1306.0999999999999</v>
      </c>
      <c r="Y35" s="6">
        <f t="shared" ca="1" si="17"/>
        <v>1.1497777096428025E-3</v>
      </c>
      <c r="Z35" s="41">
        <f t="shared" ca="1" si="8"/>
        <v>1.1497777096428025E-3</v>
      </c>
      <c r="AA35" s="40">
        <f ca="1" xml:space="preserve"> RTD("cqg.rtd",,"StudyData","Close("&amp;$G$7&amp;") when (LocalMonth("&amp;$G$7&amp;")="&amp;$B$1&amp;" And LocalDay("&amp;$G$7&amp;")="&amp;$A$1&amp;" And LocalHour("&amp;$G$7&amp;")="&amp;K35&amp;" And LocalMinute("&amp;$G$7&amp;")="&amp;L35&amp;")", "Bar", "", "Close","A5C", "0", "all", "", "","True",,"EndOfBar")</f>
        <v>51.93</v>
      </c>
      <c r="AB35" s="6">
        <f t="shared" ca="1" si="18"/>
        <v>9.3294460641398808E-3</v>
      </c>
      <c r="AC35" s="41">
        <f t="shared" ca="1" si="9"/>
        <v>9.3294460641398808E-3</v>
      </c>
      <c r="AD35" s="40">
        <f ca="1" xml:space="preserve"> RTD("cqg.rtd",,"StudyData","Close("&amp;$G$8&amp;") when (LocalMonth("&amp;$G$8&amp;")="&amp;$B$1&amp;" And LocalDay("&amp;$G$8&amp;")="&amp;$A$1&amp;" And LocalHour("&amp;$G$8&amp;")="&amp;K35&amp;" And LocalMinute("&amp;$G$8&amp;")="&amp;L35&amp;")", "Bar", "", "Close","A5C", "0", "all", "", "","True",,"EndOfBar")</f>
        <v>1.1837500000000001</v>
      </c>
      <c r="AE35" s="6">
        <f t="shared" ca="1" si="19"/>
        <v>-1.7287906898295542E-3</v>
      </c>
      <c r="AF35" s="41">
        <f t="shared" ca="1" si="10"/>
        <v>-1.7287906898295542E-3</v>
      </c>
      <c r="AG35" s="40">
        <f ca="1" xml:space="preserve"> RTD("cqg.rtd",,"StudyData","Close("&amp;$G$9&amp;") when (LocalMonth("&amp;$G$9&amp;")="&amp;$B$1&amp;" And LocalDay("&amp;$G$9&amp;")="&amp;$A$1&amp;" And LocalHour("&amp;$G$9&amp;")="&amp;K35&amp;" And LocalMinute("&amp;$G$9&amp;")="&amp;L35&amp;")", "Bar", "", "Close","A5C", "0", "all", "", "","True",,"EndOfBar")</f>
        <v>1.3302</v>
      </c>
      <c r="AH35" s="6">
        <f t="shared" ca="1" si="11"/>
        <v>-1.1263798152737529E-3</v>
      </c>
      <c r="AI35" s="41">
        <f t="shared" ca="1" si="12"/>
        <v>-1.1263798152737529E-3</v>
      </c>
      <c r="AJ35" s="40">
        <f ca="1" xml:space="preserve"> RTD("cqg.rtd",,"StudyData","Close("&amp;$G$10&amp;") when (LocalMonth("&amp;$G$10&amp;")="&amp;$B$1&amp;" And LocalDay("&amp;$G$10&amp;")="&amp;$A$1&amp;" And LocalHour("&amp;$G$10&amp;")="&amp;K35&amp;" And LocalMinute("&amp;$G$10&amp;")="&amp;L35&amp;")", "Bar", "", "Close","A5C", "0", "all", "", "","True",,"EndOfBar")</f>
        <v>125190</v>
      </c>
      <c r="AK35" s="6">
        <f t="shared" ca="1" si="20"/>
        <v>-2.7949690556997405E-4</v>
      </c>
      <c r="AL35" s="41">
        <f t="shared" ca="1" si="13"/>
        <v>-2.7949690556997405E-4</v>
      </c>
      <c r="AN35" s="6">
        <f t="shared" si="14"/>
        <v>50</v>
      </c>
    </row>
    <row r="36" spans="9:40" x14ac:dyDescent="0.2">
      <c r="I36" s="6" t="str">
        <f t="shared" si="0"/>
        <v>9:55</v>
      </c>
      <c r="J36" s="6">
        <f ca="1" xml:space="preserve"> RTD("cqg.rtd",,"StudyData","Close("&amp;$G$2&amp;") when (LocalMonth("&amp;$G$2&amp;")="&amp;$B$1&amp;" And LocalDay("&amp;$G$2&amp;")="&amp;$A$1&amp;" And LocalHour("&amp;$G$2&amp;")="&amp;K36&amp;" And LocalMinute("&amp;$G$2&amp;")="&amp;L36&amp;")", "Bar", "", "Close","A5C", "0", "all", "", "","True",,"EndOfBar")</f>
        <v>2552.5</v>
      </c>
      <c r="K36" s="6">
        <f t="shared" si="23"/>
        <v>9</v>
      </c>
      <c r="L36" s="6">
        <f t="shared" si="15"/>
        <v>55</v>
      </c>
      <c r="M36" s="6">
        <f t="shared" ca="1" si="1"/>
        <v>-9.7933601018509455E-5</v>
      </c>
      <c r="N36" s="41">
        <f t="shared" ca="1" si="2"/>
        <v>-9.7933601018509455E-5</v>
      </c>
      <c r="O36" s="40">
        <f ca="1" xml:space="preserve"> RTD("cqg.rtd",,"StudyData","Close("&amp;$G$3&amp;") when (LocalMonth("&amp;$G$3&amp;")="&amp;$B$1&amp;" And LocalDay("&amp;$G$3&amp;")="&amp;$A$1&amp;" And LocalHour("&amp;$G$3&amp;")="&amp;K36&amp;" And LocalMinute("&amp;$G$3&amp;")="&amp;L36&amp;")", "Bar", "", "Close","A5C", "0", "all", "", "","True",,"EndOfBar")</f>
        <v>6110</v>
      </c>
      <c r="P36" s="6">
        <f t="shared" ca="1" si="3"/>
        <v>1.680396737571212E-3</v>
      </c>
      <c r="Q36" s="41">
        <f t="shared" ca="1" si="4"/>
        <v>1.680396737571212E-3</v>
      </c>
      <c r="R36" s="40">
        <f ca="1" xml:space="preserve"> RTD("cqg.rtd",,"StudyData","Close("&amp;$G$4&amp;") when (LocalMonth("&amp;$G$4&amp;")="&amp;$B$1&amp;" And LocalDay("&amp;$G$4&amp;")="&amp;$A$1&amp;" And LocalHour("&amp;$G$4&amp;")="&amp;K36&amp;" And LocalMinute("&amp;$G$4&amp;")="&amp;L36&amp;")", "Bar", "", "Close","A5C", "0", "all", "", "","True",,"EndOfBar")</f>
        <v>22845</v>
      </c>
      <c r="S36" s="6">
        <f t="shared" ca="1" si="5"/>
        <v>6.5703022339027597E-4</v>
      </c>
      <c r="T36" s="41">
        <f t="shared" ca="1" si="6"/>
        <v>6.5703022339027597E-4</v>
      </c>
      <c r="U36" s="40">
        <f ca="1" xml:space="preserve"> RTD("cqg.rtd",,"StudyData","Close("&amp;$G$5&amp;") when (LocalMonth("&amp;$G$5&amp;")="&amp;$B$1&amp;" And LocalDay("&amp;$G$5&amp;")="&amp;$A$1&amp;" And LocalHour("&amp;$G$5&amp;")="&amp;K36&amp;" And LocalMinute("&amp;$G$5&amp;")="&amp;L36&amp;")", "Bar", "", "Close","A5C", "0", "all", "", "","True",,"EndOfBar")</f>
        <v>13003.5</v>
      </c>
      <c r="V36" s="6">
        <f t="shared" ca="1" si="16"/>
        <v>9.6220460318682159E-4</v>
      </c>
      <c r="W36" s="41">
        <f t="shared" ca="1" si="7"/>
        <v>9.6220460318682159E-4</v>
      </c>
      <c r="X36" s="40">
        <f ca="1" xml:space="preserve"> RTD("cqg.rtd",,"StudyData","Close("&amp;$G$6&amp;") when (LocalMonth("&amp;$G$6&amp;")="&amp;$B$1&amp;" And LocalDay("&amp;$G$6&amp;")="&amp;$A$1&amp;" And LocalHour("&amp;$G$6&amp;")="&amp;K36&amp;" And LocalMinute("&amp;$G$6&amp;")="&amp;L36&amp;")", "Bar", "", "Close","A5C", "0", "all", "", "","True",,"EndOfBar")</f>
        <v>1306.2</v>
      </c>
      <c r="Y36" s="6">
        <f t="shared" ca="1" si="17"/>
        <v>1.2264295569524271E-3</v>
      </c>
      <c r="Z36" s="41">
        <f t="shared" ca="1" si="8"/>
        <v>1.2264295569524271E-3</v>
      </c>
      <c r="AA36" s="40">
        <f ca="1" xml:space="preserve"> RTD("cqg.rtd",,"StudyData","Close("&amp;$G$7&amp;") when (LocalMonth("&amp;$G$7&amp;")="&amp;$B$1&amp;" And LocalDay("&amp;$G$7&amp;")="&amp;$A$1&amp;" And LocalHour("&amp;$G$7&amp;")="&amp;K36&amp;" And LocalMinute("&amp;$G$7&amp;")="&amp;L36&amp;")", "Bar", "", "Close","A5C", "0", "all", "", "","True",,"EndOfBar")</f>
        <v>51.81</v>
      </c>
      <c r="AB36" s="6">
        <f t="shared" ca="1" si="18"/>
        <v>6.9970845481049449E-3</v>
      </c>
      <c r="AC36" s="41">
        <f t="shared" ca="1" si="9"/>
        <v>6.9970845481049449E-3</v>
      </c>
      <c r="AD36" s="40">
        <f ca="1" xml:space="preserve"> RTD("cqg.rtd",,"StudyData","Close("&amp;$G$8&amp;") when (LocalMonth("&amp;$G$8&amp;")="&amp;$B$1&amp;" And LocalDay("&amp;$G$8&amp;")="&amp;$A$1&amp;" And LocalHour("&amp;$G$8&amp;")="&amp;K36&amp;" And LocalMinute("&amp;$G$8&amp;")="&amp;L36&amp;")", "Bar", "", "Close","A5C", "0", "all", "", "","True",,"EndOfBar")</f>
        <v>1.1835500000000001</v>
      </c>
      <c r="AE36" s="6">
        <f t="shared" ca="1" si="19"/>
        <v>-1.8974531961543795E-3</v>
      </c>
      <c r="AF36" s="41">
        <f t="shared" ca="1" si="10"/>
        <v>-1.8974531961543795E-3</v>
      </c>
      <c r="AG36" s="40">
        <f ca="1" xml:space="preserve"> RTD("cqg.rtd",,"StudyData","Close("&amp;$G$9&amp;") when (LocalMonth("&amp;$G$9&amp;")="&amp;$B$1&amp;" And LocalDay("&amp;$G$9&amp;")="&amp;$A$1&amp;" And LocalHour("&amp;$G$9&amp;")="&amp;K36&amp;" And LocalMinute("&amp;$G$9&amp;")="&amp;L36&amp;")", "Bar", "", "Close","A5C", "0", "all", "", "","True",,"EndOfBar")</f>
        <v>1.3305</v>
      </c>
      <c r="AH36" s="6">
        <f t="shared" ca="1" si="11"/>
        <v>-9.0110385221903568E-4</v>
      </c>
      <c r="AI36" s="41">
        <f t="shared" ca="1" si="12"/>
        <v>-9.0110385221903568E-4</v>
      </c>
      <c r="AJ36" s="40">
        <f ca="1" xml:space="preserve"> RTD("cqg.rtd",,"StudyData","Close("&amp;$G$10&amp;") when (LocalMonth("&amp;$G$10&amp;")="&amp;$B$1&amp;" And LocalDay("&amp;$G$10&amp;")="&amp;$A$1&amp;" And LocalHour("&amp;$G$10&amp;")="&amp;K36&amp;" And LocalMinute("&amp;$G$10&amp;")="&amp;L36&amp;")", "Bar", "", "Close","A5C", "0", "all", "", "","True",,"EndOfBar")</f>
        <v>125185</v>
      </c>
      <c r="AK36" s="6">
        <f t="shared" ca="1" si="20"/>
        <v>-3.1942503493711318E-4</v>
      </c>
      <c r="AL36" s="41">
        <f t="shared" ca="1" si="13"/>
        <v>-3.1942503493711318E-4</v>
      </c>
      <c r="AN36" s="6">
        <f t="shared" si="14"/>
        <v>55</v>
      </c>
    </row>
    <row r="37" spans="9:40" x14ac:dyDescent="0.2">
      <c r="I37" s="6" t="str">
        <f t="shared" si="0"/>
        <v>10:00</v>
      </c>
      <c r="J37" s="6">
        <f ca="1" xml:space="preserve"> RTD("cqg.rtd",,"StudyData","Close("&amp;$G$2&amp;") when (LocalMonth("&amp;$G$2&amp;")="&amp;$B$1&amp;" And LocalDay("&amp;$G$2&amp;")="&amp;$A$1&amp;" And LocalHour("&amp;$G$2&amp;")="&amp;K37&amp;" And LocalMinute("&amp;$G$2&amp;")="&amp;L37&amp;")", "Bar", "", "Close","A5C", "0", "all", "", "","True",,"EndOfBar")</f>
        <v>2553.5</v>
      </c>
      <c r="K37" s="6">
        <f t="shared" si="23"/>
        <v>10</v>
      </c>
      <c r="L37" s="6">
        <f t="shared" si="15"/>
        <v>0</v>
      </c>
      <c r="M37" s="6">
        <f t="shared" ca="1" si="1"/>
        <v>2.9380080305552837E-4</v>
      </c>
      <c r="N37" s="41">
        <f t="shared" ca="1" si="2"/>
        <v>2.9380080305552837E-4</v>
      </c>
      <c r="O37" s="40">
        <f ca="1" xml:space="preserve"> RTD("cqg.rtd",,"StudyData","Close("&amp;$G$3&amp;") when (LocalMonth("&amp;$G$3&amp;")="&amp;$B$1&amp;" And LocalDay("&amp;$G$3&amp;")="&amp;$A$1&amp;" And LocalHour("&amp;$G$3&amp;")="&amp;K37&amp;" And LocalMinute("&amp;$G$3&amp;")="&amp;L37&amp;")", "Bar", "", "Close","A5C", "0", "all", "", "","True",,"EndOfBar")</f>
        <v>6111</v>
      </c>
      <c r="P37" s="6">
        <f t="shared" ca="1" si="3"/>
        <v>1.8443378827001106E-3</v>
      </c>
      <c r="Q37" s="41">
        <f t="shared" ca="1" si="4"/>
        <v>1.8443378827001106E-3</v>
      </c>
      <c r="R37" s="40">
        <f ca="1" xml:space="preserve"> RTD("cqg.rtd",,"StudyData","Close("&amp;$G$4&amp;") when (LocalMonth("&amp;$G$4&amp;")="&amp;$B$1&amp;" And LocalDay("&amp;$G$4&amp;")="&amp;$A$1&amp;" And LocalHour("&amp;$G$4&amp;")="&amp;K37&amp;" And LocalMinute("&amp;$G$4&amp;")="&amp;L37&amp;")", "Bar", "", "Close","A5C", "0", "all", "", "","True",,"EndOfBar")</f>
        <v>22852</v>
      </c>
      <c r="S37" s="6">
        <f t="shared" ca="1" si="5"/>
        <v>9.6364432763907141E-4</v>
      </c>
      <c r="T37" s="41">
        <f t="shared" ca="1" si="6"/>
        <v>9.6364432763907141E-4</v>
      </c>
      <c r="U37" s="40">
        <f ca="1" xml:space="preserve"> RTD("cqg.rtd",,"StudyData","Close("&amp;$G$5&amp;") when (LocalMonth("&amp;$G$5&amp;")="&amp;$B$1&amp;" And LocalDay("&amp;$G$5&amp;")="&amp;$A$1&amp;" And LocalHour("&amp;$G$5&amp;")="&amp;K37&amp;" And LocalMinute("&amp;$G$5&amp;")="&amp;L37&amp;")", "Bar", "", "Close","A5C", "0", "all", "", "","True",,"EndOfBar")</f>
        <v>13005.5</v>
      </c>
      <c r="V37" s="6">
        <f t="shared" ca="1" si="16"/>
        <v>1.116157339696713E-3</v>
      </c>
      <c r="W37" s="41">
        <f t="shared" ca="1" si="7"/>
        <v>1.116157339696713E-3</v>
      </c>
      <c r="X37" s="40">
        <f ca="1" xml:space="preserve"> RTD("cqg.rtd",,"StudyData","Close("&amp;$G$6&amp;") when (LocalMonth("&amp;$G$6&amp;")="&amp;$B$1&amp;" And LocalDay("&amp;$G$6&amp;")="&amp;$A$1&amp;" And LocalHour("&amp;$G$6&amp;")="&amp;K37&amp;" And LocalMinute("&amp;$G$6&amp;")="&amp;L37&amp;")", "Bar", "", "Close","A5C", "0", "all", "", "","True",,"EndOfBar")</f>
        <v>1306.4000000000001</v>
      </c>
      <c r="Y37" s="6">
        <f t="shared" ca="1" si="17"/>
        <v>1.3797332515715023E-3</v>
      </c>
      <c r="Z37" s="41">
        <f t="shared" ca="1" si="8"/>
        <v>1.3797332515715023E-3</v>
      </c>
      <c r="AA37" s="40">
        <f ca="1" xml:space="preserve"> RTD("cqg.rtd",,"StudyData","Close("&amp;$G$7&amp;") when (LocalMonth("&amp;$G$7&amp;")="&amp;$B$1&amp;" And LocalDay("&amp;$G$7&amp;")="&amp;$A$1&amp;" And LocalHour("&amp;$G$7&amp;")="&amp;K37&amp;" And LocalMinute("&amp;$G$7&amp;")="&amp;L37&amp;")", "Bar", "", "Close","A5C", "0", "all", "", "","True",,"EndOfBar")</f>
        <v>51.82</v>
      </c>
      <c r="AB37" s="6">
        <f t="shared" ca="1" si="18"/>
        <v>7.1914480077744881E-3</v>
      </c>
      <c r="AC37" s="41">
        <f t="shared" ca="1" si="9"/>
        <v>7.1914480077744881E-3</v>
      </c>
      <c r="AD37" s="40">
        <f ca="1" xml:space="preserve"> RTD("cqg.rtd",,"StudyData","Close("&amp;$G$8&amp;") when (LocalMonth("&amp;$G$8&amp;")="&amp;$B$1&amp;" And LocalDay("&amp;$G$8&amp;")="&amp;$A$1&amp;" And LocalHour("&amp;$G$8&amp;")="&amp;K37&amp;" And LocalMinute("&amp;$G$8&amp;")="&amp;L37&amp;")", "Bar", "", "Close","A5C", "0", "all", "", "","True",,"EndOfBar")</f>
        <v>1.18415</v>
      </c>
      <c r="AE37" s="6">
        <f t="shared" ca="1" si="19"/>
        <v>-1.3914656771799032E-3</v>
      </c>
      <c r="AF37" s="41">
        <f t="shared" ca="1" si="10"/>
        <v>-1.3914656771799032E-3</v>
      </c>
      <c r="AG37" s="40">
        <f ca="1" xml:space="preserve"> RTD("cqg.rtd",,"StudyData","Close("&amp;$G$9&amp;") when (LocalMonth("&amp;$G$9&amp;")="&amp;$B$1&amp;" And LocalDay("&amp;$G$9&amp;")="&amp;$A$1&amp;" And LocalHour("&amp;$G$9&amp;")="&amp;K37&amp;" And LocalMinute("&amp;$G$9&amp;")="&amp;L37&amp;")", "Bar", "", "Close","A5C", "0", "all", "", "","True",,"EndOfBar")</f>
        <v>1.3305</v>
      </c>
      <c r="AH37" s="6">
        <f t="shared" ca="1" si="11"/>
        <v>-9.0110385221903568E-4</v>
      </c>
      <c r="AI37" s="41">
        <f t="shared" ca="1" si="12"/>
        <v>-9.0110385221903568E-4</v>
      </c>
      <c r="AJ37" s="40">
        <f ca="1" xml:space="preserve"> RTD("cqg.rtd",,"StudyData","Close("&amp;$G$10&amp;") when (LocalMonth("&amp;$G$10&amp;")="&amp;$B$1&amp;" And LocalDay("&amp;$G$10&amp;")="&amp;$A$1&amp;" And LocalHour("&amp;$G$10&amp;")="&amp;K37&amp;" And LocalMinute("&amp;$G$10&amp;")="&amp;L37&amp;")", "Bar", "", "Close","A5C", "0", "all", "", "","True",,"EndOfBar")</f>
        <v>125185</v>
      </c>
      <c r="AK37" s="6">
        <f t="shared" ca="1" si="20"/>
        <v>-3.1942503493711318E-4</v>
      </c>
      <c r="AL37" s="41">
        <f t="shared" ca="1" si="13"/>
        <v>-3.1942503493711318E-4</v>
      </c>
      <c r="AN37" s="6" t="str">
        <f t="shared" si="14"/>
        <v>00</v>
      </c>
    </row>
    <row r="38" spans="9:40" x14ac:dyDescent="0.2">
      <c r="I38" s="6" t="str">
        <f t="shared" si="0"/>
        <v>10:05</v>
      </c>
      <c r="J38" s="6">
        <f ca="1" xml:space="preserve"> RTD("cqg.rtd",,"StudyData","Close("&amp;$G$2&amp;") when (LocalMonth("&amp;$G$2&amp;")="&amp;$B$1&amp;" And LocalDay("&amp;$G$2&amp;")="&amp;$A$1&amp;" And LocalHour("&amp;$G$2&amp;")="&amp;K38&amp;" And LocalMinute("&amp;$G$2&amp;")="&amp;L38&amp;")", "Bar", "", "Close","A5C", "0", "all", "", "","True",,"EndOfBar")</f>
        <v>2553.75</v>
      </c>
      <c r="K38" s="6">
        <f t="shared" si="23"/>
        <v>10</v>
      </c>
      <c r="L38" s="6">
        <f t="shared" si="15"/>
        <v>5</v>
      </c>
      <c r="M38" s="6">
        <f t="shared" ca="1" si="1"/>
        <v>3.9173440407403782E-4</v>
      </c>
      <c r="N38" s="41">
        <f t="shared" ca="1" si="2"/>
        <v>3.9173440407403782E-4</v>
      </c>
      <c r="O38" s="40">
        <f ca="1" xml:space="preserve"> RTD("cqg.rtd",,"StudyData","Close("&amp;$G$3&amp;") when (LocalMonth("&amp;$G$3&amp;")="&amp;$B$1&amp;" And LocalDay("&amp;$G$3&amp;")="&amp;$A$1&amp;" And LocalHour("&amp;$G$3&amp;")="&amp;K38&amp;" And LocalMinute("&amp;$G$3&amp;")="&amp;L38&amp;")", "Bar", "", "Close","A5C", "0", "all", "", "","True",,"EndOfBar")</f>
        <v>6108.5</v>
      </c>
      <c r="P38" s="6">
        <f t="shared" ca="1" si="3"/>
        <v>1.4344850198778638E-3</v>
      </c>
      <c r="Q38" s="41">
        <f t="shared" ca="1" si="4"/>
        <v>1.4344850198778638E-3</v>
      </c>
      <c r="R38" s="40">
        <f ca="1" xml:space="preserve"> RTD("cqg.rtd",,"StudyData","Close("&amp;$G$4&amp;") when (LocalMonth("&amp;$G$4&amp;")="&amp;$B$1&amp;" And LocalDay("&amp;$G$4&amp;")="&amp;$A$1&amp;" And LocalHour("&amp;$G$4&amp;")="&amp;K38&amp;" And LocalMinute("&amp;$G$4&amp;")="&amp;L38&amp;")", "Bar", "", "Close","A5C", "0", "all", "", "","True",,"EndOfBar")</f>
        <v>22857</v>
      </c>
      <c r="S38" s="6">
        <f t="shared" ca="1" si="5"/>
        <v>1.1826544021024967E-3</v>
      </c>
      <c r="T38" s="41">
        <f t="shared" ca="1" si="6"/>
        <v>1.1826544021024967E-3</v>
      </c>
      <c r="U38" s="40">
        <f ca="1" xml:space="preserve"> RTD("cqg.rtd",,"StudyData","Close("&amp;$G$5&amp;") when (LocalMonth("&amp;$G$5&amp;")="&amp;$B$1&amp;" And LocalDay("&amp;$G$5&amp;")="&amp;$A$1&amp;" And LocalHour("&amp;$G$5&amp;")="&amp;K38&amp;" And LocalMinute("&amp;$G$5&amp;")="&amp;L38&amp;")", "Bar", "", "Close","A5C", "0", "all", "", "","True",,"EndOfBar")</f>
        <v>13005.5</v>
      </c>
      <c r="V38" s="6">
        <f t="shared" ca="1" si="16"/>
        <v>1.116157339696713E-3</v>
      </c>
      <c r="W38" s="41">
        <f t="shared" ca="1" si="7"/>
        <v>1.116157339696713E-3</v>
      </c>
      <c r="X38" s="40">
        <f ca="1" xml:space="preserve"> RTD("cqg.rtd",,"StudyData","Close("&amp;$G$6&amp;") when (LocalMonth("&amp;$G$6&amp;")="&amp;$B$1&amp;" And LocalDay("&amp;$G$6&amp;")="&amp;$A$1&amp;" And LocalHour("&amp;$G$6&amp;")="&amp;K38&amp;" And LocalMinute("&amp;$G$6&amp;")="&amp;L38&amp;")", "Bar", "", "Close","A5C", "0", "all", "", "","True",,"EndOfBar")</f>
        <v>1306</v>
      </c>
      <c r="Y38" s="6">
        <f t="shared" ca="1" si="17"/>
        <v>1.0731258623333519E-3</v>
      </c>
      <c r="Z38" s="41">
        <f t="shared" ca="1" si="8"/>
        <v>1.0731258623333519E-3</v>
      </c>
      <c r="AA38" s="40">
        <f ca="1" xml:space="preserve"> RTD("cqg.rtd",,"StudyData","Close("&amp;$G$7&amp;") when (LocalMonth("&amp;$G$7&amp;")="&amp;$B$1&amp;" And LocalDay("&amp;$G$7&amp;")="&amp;$A$1&amp;" And LocalHour("&amp;$G$7&amp;")="&amp;K38&amp;" And LocalMinute("&amp;$G$7&amp;")="&amp;L38&amp;")", "Bar", "", "Close","A5C", "0", "all", "", "","True",,"EndOfBar")</f>
        <v>51.86</v>
      </c>
      <c r="AB38" s="6">
        <f t="shared" ca="1" si="18"/>
        <v>7.9689018464528007E-3</v>
      </c>
      <c r="AC38" s="41">
        <f t="shared" ca="1" si="9"/>
        <v>7.9689018464528007E-3</v>
      </c>
      <c r="AD38" s="40">
        <f ca="1" xml:space="preserve"> RTD("cqg.rtd",,"StudyData","Close("&amp;$G$8&amp;") when (LocalMonth("&amp;$G$8&amp;")="&amp;$B$1&amp;" And LocalDay("&amp;$G$8&amp;")="&amp;$A$1&amp;" And LocalHour("&amp;$G$8&amp;")="&amp;K38&amp;" And LocalMinute("&amp;$G$8&amp;")="&amp;L38&amp;")", "Bar", "", "Close","A5C", "0", "all", "", "","True",,"EndOfBar")</f>
        <v>1.1842999999999999</v>
      </c>
      <c r="AE38" s="6">
        <f t="shared" ca="1" si="19"/>
        <v>-1.2649687974363778E-3</v>
      </c>
      <c r="AF38" s="41">
        <f t="shared" ca="1" si="10"/>
        <v>-1.2649687974363778E-3</v>
      </c>
      <c r="AG38" s="40">
        <f ca="1" xml:space="preserve"> RTD("cqg.rtd",,"StudyData","Close("&amp;$G$9&amp;") when (LocalMonth("&amp;$G$9&amp;")="&amp;$B$1&amp;" And LocalDay("&amp;$G$9&amp;")="&amp;$A$1&amp;" And LocalHour("&amp;$G$9&amp;")="&amp;K38&amp;" And LocalMinute("&amp;$G$9&amp;")="&amp;L38&amp;")", "Bar", "", "Close","A5C", "0", "all", "", "","True",,"EndOfBar")</f>
        <v>1.3304</v>
      </c>
      <c r="AH38" s="6">
        <f t="shared" ca="1" si="11"/>
        <v>-9.7619583990394144E-4</v>
      </c>
      <c r="AI38" s="41">
        <f t="shared" ca="1" si="12"/>
        <v>-9.7619583990394144E-4</v>
      </c>
      <c r="AJ38" s="40">
        <f ca="1" xml:space="preserve"> RTD("cqg.rtd",,"StudyData","Close("&amp;$G$10&amp;") when (LocalMonth("&amp;$G$10&amp;")="&amp;$B$1&amp;" And LocalDay("&amp;$G$10&amp;")="&amp;$A$1&amp;" And LocalHour("&amp;$G$10&amp;")="&amp;K38&amp;" And LocalMinute("&amp;$G$10&amp;")="&amp;L38&amp;")", "Bar", "", "Close","A5C", "0", "all", "", "","True",,"EndOfBar")</f>
        <v>125180</v>
      </c>
      <c r="AK38" s="6">
        <f t="shared" ca="1" si="20"/>
        <v>-3.5935316430425236E-4</v>
      </c>
      <c r="AL38" s="41">
        <f t="shared" ca="1" si="13"/>
        <v>-3.5935316430425236E-4</v>
      </c>
      <c r="AN38" s="6" t="str">
        <f t="shared" si="14"/>
        <v>05</v>
      </c>
    </row>
    <row r="39" spans="9:40" x14ac:dyDescent="0.2">
      <c r="I39" s="6" t="str">
        <f t="shared" si="0"/>
        <v>10:10</v>
      </c>
      <c r="J39" s="6">
        <f ca="1" xml:space="preserve"> RTD("cqg.rtd",,"StudyData","Close("&amp;$G$2&amp;") when (LocalMonth("&amp;$G$2&amp;")="&amp;$B$1&amp;" And LocalDay("&amp;$G$2&amp;")="&amp;$A$1&amp;" And LocalHour("&amp;$G$2&amp;")="&amp;K39&amp;" And LocalMinute("&amp;$G$2&amp;")="&amp;L39&amp;")", "Bar", "", "Close","A5C", "0", "all", "", "","True",,"EndOfBar")</f>
        <v>2553.5</v>
      </c>
      <c r="K39" s="6">
        <f t="shared" si="23"/>
        <v>10</v>
      </c>
      <c r="L39" s="6">
        <f t="shared" si="15"/>
        <v>10</v>
      </c>
      <c r="M39" s="6">
        <f t="shared" ca="1" si="1"/>
        <v>2.9380080305552837E-4</v>
      </c>
      <c r="N39" s="41">
        <f t="shared" ca="1" si="2"/>
        <v>2.9380080305552837E-4</v>
      </c>
      <c r="O39" s="40">
        <f ca="1" xml:space="preserve"> RTD("cqg.rtd",,"StudyData","Close("&amp;$G$3&amp;") when (LocalMonth("&amp;$G$3&amp;")="&amp;$B$1&amp;" And LocalDay("&amp;$G$3&amp;")="&amp;$A$1&amp;" And LocalHour("&amp;$G$3&amp;")="&amp;K39&amp;" And LocalMinute("&amp;$G$3&amp;")="&amp;L39&amp;")", "Bar", "", "Close","A5C", "0", "all", "", "","True",,"EndOfBar")</f>
        <v>6109.25</v>
      </c>
      <c r="P39" s="6">
        <f t="shared" ca="1" si="3"/>
        <v>1.5574408787245378E-3</v>
      </c>
      <c r="Q39" s="41">
        <f t="shared" ca="1" si="4"/>
        <v>1.5574408787245378E-3</v>
      </c>
      <c r="R39" s="40">
        <f ca="1" xml:space="preserve"> RTD("cqg.rtd",,"StudyData","Close("&amp;$G$4&amp;") when (LocalMonth("&amp;$G$4&amp;")="&amp;$B$1&amp;" And LocalDay("&amp;$G$4&amp;")="&amp;$A$1&amp;" And LocalHour("&amp;$G$4&amp;")="&amp;K39&amp;" And LocalMinute("&amp;$G$4&amp;")="&amp;L39&amp;")", "Bar", "", "Close","A5C", "0", "all", "", "","True",,"EndOfBar")</f>
        <v>22858</v>
      </c>
      <c r="S39" s="6">
        <f t="shared" ca="1" si="5"/>
        <v>1.2264564169951818E-3</v>
      </c>
      <c r="T39" s="41">
        <f t="shared" ca="1" si="6"/>
        <v>1.2264564169951818E-3</v>
      </c>
      <c r="U39" s="40">
        <f ca="1" xml:space="preserve"> RTD("cqg.rtd",,"StudyData","Close("&amp;$G$5&amp;") when (LocalMonth("&amp;$G$5&amp;")="&amp;$B$1&amp;" And LocalDay("&amp;$G$5&amp;")="&amp;$A$1&amp;" And LocalHour("&amp;$G$5&amp;")="&amp;K39&amp;" And LocalMinute("&amp;$G$5&amp;")="&amp;L39&amp;")", "Bar", "", "Close","A5C", "0", "all", "", "","True",,"EndOfBar")</f>
        <v>13003.5</v>
      </c>
      <c r="V39" s="6">
        <f t="shared" ca="1" si="16"/>
        <v>9.6220460318682159E-4</v>
      </c>
      <c r="W39" s="41">
        <f t="shared" ca="1" si="7"/>
        <v>9.6220460318682159E-4</v>
      </c>
      <c r="X39" s="40">
        <f ca="1" xml:space="preserve"> RTD("cqg.rtd",,"StudyData","Close("&amp;$G$6&amp;") when (LocalMonth("&amp;$G$6&amp;")="&amp;$B$1&amp;" And LocalDay("&amp;$G$6&amp;")="&amp;$A$1&amp;" And LocalHour("&amp;$G$6&amp;")="&amp;K39&amp;" And LocalMinute("&amp;$G$6&amp;")="&amp;L39&amp;")", "Bar", "", "Close","A5C", "0", "all", "", "","True",,"EndOfBar")</f>
        <v>1306.0999999999999</v>
      </c>
      <c r="Y39" s="6">
        <f t="shared" ca="1" si="17"/>
        <v>1.1497777096428025E-3</v>
      </c>
      <c r="Z39" s="41">
        <f t="shared" ca="1" si="8"/>
        <v>1.1497777096428025E-3</v>
      </c>
      <c r="AA39" s="40">
        <f ca="1" xml:space="preserve"> RTD("cqg.rtd",,"StudyData","Close("&amp;$G$7&amp;") when (LocalMonth("&amp;$G$7&amp;")="&amp;$B$1&amp;" And LocalDay("&amp;$G$7&amp;")="&amp;$A$1&amp;" And LocalHour("&amp;$G$7&amp;")="&amp;K39&amp;" And LocalMinute("&amp;$G$7&amp;")="&amp;L39&amp;")", "Bar", "", "Close","A5C", "0", "all", "", "","True",,"EndOfBar")</f>
        <v>51.87</v>
      </c>
      <c r="AB39" s="6">
        <f t="shared" ca="1" si="18"/>
        <v>8.1632653061223439E-3</v>
      </c>
      <c r="AC39" s="41">
        <f t="shared" ca="1" si="9"/>
        <v>8.1632653061223439E-3</v>
      </c>
      <c r="AD39" s="40">
        <f ca="1" xml:space="preserve"> RTD("cqg.rtd",,"StudyData","Close("&amp;$G$8&amp;") when (LocalMonth("&amp;$G$8&amp;")="&amp;$B$1&amp;" And LocalDay("&amp;$G$8&amp;")="&amp;$A$1&amp;" And LocalHour("&amp;$G$8&amp;")="&amp;K39&amp;" And LocalMinute("&amp;$G$8&amp;")="&amp;L39&amp;")", "Bar", "", "Close","A5C", "0", "all", "", "","True",,"EndOfBar")</f>
        <v>1.1842999999999999</v>
      </c>
      <c r="AE39" s="6">
        <f t="shared" ca="1" si="19"/>
        <v>-1.2649687974363778E-3</v>
      </c>
      <c r="AF39" s="41">
        <f t="shared" ca="1" si="10"/>
        <v>-1.2649687974363778E-3</v>
      </c>
      <c r="AG39" s="40">
        <f ca="1" xml:space="preserve"> RTD("cqg.rtd",,"StudyData","Close("&amp;$G$9&amp;") when (LocalMonth("&amp;$G$9&amp;")="&amp;$B$1&amp;" And LocalDay("&amp;$G$9&amp;")="&amp;$A$1&amp;" And LocalHour("&amp;$G$9&amp;")="&amp;K39&amp;" And LocalMinute("&amp;$G$9&amp;")="&amp;L39&amp;")", "Bar", "", "Close","A5C", "0", "all", "", "","True",,"EndOfBar")</f>
        <v>1.3302</v>
      </c>
      <c r="AH39" s="6">
        <f t="shared" ca="1" si="11"/>
        <v>-1.1263798152737529E-3</v>
      </c>
      <c r="AI39" s="41">
        <f t="shared" ca="1" si="12"/>
        <v>-1.1263798152737529E-3</v>
      </c>
      <c r="AJ39" s="40">
        <f ca="1" xml:space="preserve"> RTD("cqg.rtd",,"StudyData","Close("&amp;$G$10&amp;") when (LocalMonth("&amp;$G$10&amp;")="&amp;$B$1&amp;" And LocalDay("&amp;$G$10&amp;")="&amp;$A$1&amp;" And LocalHour("&amp;$G$10&amp;")="&amp;K39&amp;" And LocalMinute("&amp;$G$10&amp;")="&amp;L39&amp;")", "Bar", "", "Close","A5C", "0", "all", "", "","True",,"EndOfBar")</f>
        <v>125180</v>
      </c>
      <c r="AK39" s="6">
        <f t="shared" ca="1" si="20"/>
        <v>-3.5935316430425236E-4</v>
      </c>
      <c r="AL39" s="41">
        <f t="shared" ca="1" si="13"/>
        <v>-3.5935316430425236E-4</v>
      </c>
      <c r="AN39" s="6">
        <f t="shared" si="14"/>
        <v>10</v>
      </c>
    </row>
    <row r="40" spans="9:40" x14ac:dyDescent="0.2">
      <c r="I40" s="6" t="str">
        <f t="shared" si="0"/>
        <v>10:15</v>
      </c>
      <c r="J40" s="6">
        <f ca="1" xml:space="preserve"> RTD("cqg.rtd",,"StudyData","Close("&amp;$G$2&amp;") when (LocalMonth("&amp;$G$2&amp;")="&amp;$B$1&amp;" And LocalDay("&amp;$G$2&amp;")="&amp;$A$1&amp;" And LocalHour("&amp;$G$2&amp;")="&amp;K40&amp;" And LocalMinute("&amp;$G$2&amp;")="&amp;L40&amp;")", "Bar", "", "Close","A5C", "0", "all", "", "","True",,"EndOfBar")</f>
        <v>2553.75</v>
      </c>
      <c r="K40" s="6">
        <f t="shared" si="23"/>
        <v>10</v>
      </c>
      <c r="L40" s="6">
        <f t="shared" si="15"/>
        <v>15</v>
      </c>
      <c r="M40" s="6">
        <f t="shared" ca="1" si="1"/>
        <v>3.9173440407403782E-4</v>
      </c>
      <c r="N40" s="41">
        <f t="shared" ca="1" si="2"/>
        <v>3.9173440407403782E-4</v>
      </c>
      <c r="O40" s="40">
        <f ca="1" xml:space="preserve"> RTD("cqg.rtd",,"StudyData","Close("&amp;$G$3&amp;") when (LocalMonth("&amp;$G$3&amp;")="&amp;$B$1&amp;" And LocalDay("&amp;$G$3&amp;")="&amp;$A$1&amp;" And LocalHour("&amp;$G$3&amp;")="&amp;K40&amp;" And LocalMinute("&amp;$G$3&amp;")="&amp;L40&amp;")", "Bar", "", "Close","A5C", "0", "all", "", "","True",,"EndOfBar")</f>
        <v>6110.25</v>
      </c>
      <c r="P40" s="6">
        <f t="shared" ca="1" si="3"/>
        <v>1.7213820238534366E-3</v>
      </c>
      <c r="Q40" s="41">
        <f t="shared" ca="1" si="4"/>
        <v>1.7213820238534366E-3</v>
      </c>
      <c r="R40" s="40">
        <f ca="1" xml:space="preserve"> RTD("cqg.rtd",,"StudyData","Close("&amp;$G$4&amp;") when (LocalMonth("&amp;$G$4&amp;")="&amp;$B$1&amp;" And LocalDay("&amp;$G$4&amp;")="&amp;$A$1&amp;" And LocalHour("&amp;$G$4&amp;")="&amp;K40&amp;" And LocalMinute("&amp;$G$4&amp;")="&amp;L40&amp;")", "Bar", "", "Close","A5C", "0", "all", "", "","True",,"EndOfBar")</f>
        <v>22857</v>
      </c>
      <c r="S40" s="6">
        <f t="shared" ca="1" si="5"/>
        <v>1.1826544021024967E-3</v>
      </c>
      <c r="T40" s="41">
        <f t="shared" ca="1" si="6"/>
        <v>1.1826544021024967E-3</v>
      </c>
      <c r="U40" s="40">
        <f ca="1" xml:space="preserve"> RTD("cqg.rtd",,"StudyData","Close("&amp;$G$5&amp;") when (LocalMonth("&amp;$G$5&amp;")="&amp;$B$1&amp;" And LocalDay("&amp;$G$5&amp;")="&amp;$A$1&amp;" And LocalHour("&amp;$G$5&amp;")="&amp;K40&amp;" And LocalMinute("&amp;$G$5&amp;")="&amp;L40&amp;")", "Bar", "", "Close","A5C", "0", "all", "", "","True",,"EndOfBar")</f>
        <v>13000</v>
      </c>
      <c r="V40" s="6">
        <f t="shared" ca="1" si="16"/>
        <v>6.9278731429451158E-4</v>
      </c>
      <c r="W40" s="41">
        <f t="shared" ca="1" si="7"/>
        <v>6.9278731429451158E-4</v>
      </c>
      <c r="X40" s="40">
        <f ca="1" xml:space="preserve"> RTD("cqg.rtd",,"StudyData","Close("&amp;$G$6&amp;") when (LocalMonth("&amp;$G$6&amp;")="&amp;$B$1&amp;" And LocalDay("&amp;$G$6&amp;")="&amp;$A$1&amp;" And LocalHour("&amp;$G$6&amp;")="&amp;K40&amp;" And LocalMinute("&amp;$G$6&amp;")="&amp;L40&amp;")", "Bar", "", "Close","A5C", "0", "all", "", "","True",,"EndOfBar")</f>
        <v>1305.7</v>
      </c>
      <c r="Y40" s="6">
        <f t="shared" ca="1" si="17"/>
        <v>8.4317032040482633E-4</v>
      </c>
      <c r="Z40" s="41">
        <f t="shared" ca="1" si="8"/>
        <v>8.4317032040482633E-4</v>
      </c>
      <c r="AA40" s="40">
        <f ca="1" xml:space="preserve"> RTD("cqg.rtd",,"StudyData","Close("&amp;$G$7&amp;") when (LocalMonth("&amp;$G$7&amp;")="&amp;$B$1&amp;" And LocalDay("&amp;$G$7&amp;")="&amp;$A$1&amp;" And LocalHour("&amp;$G$7&amp;")="&amp;K40&amp;" And LocalMinute("&amp;$G$7&amp;")="&amp;L40&amp;")", "Bar", "", "Close","A5C", "0", "all", "", "","True",,"EndOfBar")</f>
        <v>51.69</v>
      </c>
      <c r="AB40" s="6">
        <f t="shared" ca="1" si="18"/>
        <v>4.664723032069871E-3</v>
      </c>
      <c r="AC40" s="41">
        <f t="shared" ca="1" si="9"/>
        <v>4.664723032069871E-3</v>
      </c>
      <c r="AD40" s="40">
        <f ca="1" xml:space="preserve"> RTD("cqg.rtd",,"StudyData","Close("&amp;$G$8&amp;") when (LocalMonth("&amp;$G$8&amp;")="&amp;$B$1&amp;" And LocalDay("&amp;$G$8&amp;")="&amp;$A$1&amp;" And LocalHour("&amp;$G$8&amp;")="&amp;K40&amp;" And LocalMinute("&amp;$G$8&amp;")="&amp;L40&amp;")", "Bar", "", "Close","A5C", "0", "all", "", "","True",,"EndOfBar")</f>
        <v>1.1846000000000001</v>
      </c>
      <c r="AE40" s="6">
        <f t="shared" ca="1" si="19"/>
        <v>-1.0119750379489526E-3</v>
      </c>
      <c r="AF40" s="41">
        <f t="shared" ca="1" si="10"/>
        <v>-1.0119750379489526E-3</v>
      </c>
      <c r="AG40" s="40">
        <f ca="1" xml:space="preserve"> RTD("cqg.rtd",,"StudyData","Close("&amp;$G$9&amp;") when (LocalMonth("&amp;$G$9&amp;")="&amp;$B$1&amp;" And LocalDay("&amp;$G$9&amp;")="&amp;$A$1&amp;" And LocalHour("&amp;$G$9&amp;")="&amp;K40&amp;" And LocalMinute("&amp;$G$9&amp;")="&amp;L40&amp;")", "Bar", "", "Close","A5C", "0", "all", "", "","True",,"EndOfBar")</f>
        <v>1.3303</v>
      </c>
      <c r="AH40" s="6">
        <f t="shared" ca="1" si="11"/>
        <v>-1.0512878275888472E-3</v>
      </c>
      <c r="AI40" s="41">
        <f t="shared" ca="1" si="12"/>
        <v>-1.0512878275888472E-3</v>
      </c>
      <c r="AJ40" s="40">
        <f ca="1" xml:space="preserve"> RTD("cqg.rtd",,"StudyData","Close("&amp;$G$10&amp;") when (LocalMonth("&amp;$G$10&amp;")="&amp;$B$1&amp;" And LocalDay("&amp;$G$10&amp;")="&amp;$A$1&amp;" And LocalHour("&amp;$G$10&amp;")="&amp;K40&amp;" And LocalMinute("&amp;$G$10&amp;")="&amp;L40&amp;")", "Bar", "", "Close","A5C", "0", "all", "", "","True",,"EndOfBar")</f>
        <v>125170</v>
      </c>
      <c r="AK40" s="6">
        <f t="shared" ca="1" si="20"/>
        <v>-4.3920942303853067E-4</v>
      </c>
      <c r="AL40" s="41">
        <f t="shared" ca="1" si="13"/>
        <v>-4.3920942303853067E-4</v>
      </c>
      <c r="AN40" s="6">
        <f t="shared" si="14"/>
        <v>15</v>
      </c>
    </row>
    <row r="41" spans="9:40" x14ac:dyDescent="0.2">
      <c r="I41" s="6" t="str">
        <f t="shared" si="0"/>
        <v>10:20</v>
      </c>
      <c r="J41" s="6">
        <f ca="1" xml:space="preserve"> RTD("cqg.rtd",,"StudyData","Close("&amp;$G$2&amp;") when (LocalMonth("&amp;$G$2&amp;")="&amp;$B$1&amp;" And LocalDay("&amp;$G$2&amp;")="&amp;$A$1&amp;" And LocalHour("&amp;$G$2&amp;")="&amp;K41&amp;" And LocalMinute("&amp;$G$2&amp;")="&amp;L41&amp;")", "Bar", "", "Close","A5C", "0", "all", "", "","True",,"EndOfBar")</f>
        <v>2554.25</v>
      </c>
      <c r="K41" s="6">
        <f t="shared" ref="K41:K53" si="24">IF(L41=0,K40+1,K40)</f>
        <v>10</v>
      </c>
      <c r="L41" s="6">
        <f t="shared" si="15"/>
        <v>20</v>
      </c>
      <c r="M41" s="6">
        <f t="shared" ca="1" si="1"/>
        <v>5.8760160611105673E-4</v>
      </c>
      <c r="N41" s="41">
        <f t="shared" ca="1" si="2"/>
        <v>5.8760160611105673E-4</v>
      </c>
      <c r="O41" s="40">
        <f ca="1" xml:space="preserve"> RTD("cqg.rtd",,"StudyData","Close("&amp;$G$3&amp;") when (LocalMonth("&amp;$G$3&amp;")="&amp;$B$1&amp;" And LocalDay("&amp;$G$3&amp;")="&amp;$A$1&amp;" And LocalHour("&amp;$G$3&amp;")="&amp;K41&amp;" And LocalMinute("&amp;$G$3&amp;")="&amp;L41&amp;")", "Bar", "", "Close","A5C", "0", "all", "", "","True",,"EndOfBar")</f>
        <v>6112.25</v>
      </c>
      <c r="P41" s="6">
        <f t="shared" ca="1" si="3"/>
        <v>2.0492643141112343E-3</v>
      </c>
      <c r="Q41" s="41">
        <f t="shared" ca="1" si="4"/>
        <v>2.0492643141112343E-3</v>
      </c>
      <c r="R41" s="40">
        <f ca="1" xml:space="preserve"> RTD("cqg.rtd",,"StudyData","Close("&amp;$G$4&amp;") when (LocalMonth("&amp;$G$4&amp;")="&amp;$B$1&amp;" And LocalDay("&amp;$G$4&amp;")="&amp;$A$1&amp;" And LocalHour("&amp;$G$4&amp;")="&amp;K41&amp;" And LocalMinute("&amp;$G$4&amp;")="&amp;L41&amp;")", "Bar", "", "Close","A5C", "0", "all", "", "","True",,"EndOfBar")</f>
        <v>22861</v>
      </c>
      <c r="S41" s="6">
        <f t="shared" ca="1" si="5"/>
        <v>1.357862461673237E-3</v>
      </c>
      <c r="T41" s="41">
        <f t="shared" ca="1" si="6"/>
        <v>1.357862461673237E-3</v>
      </c>
      <c r="U41" s="40">
        <f ca="1" xml:space="preserve"> RTD("cqg.rtd",,"StudyData","Close("&amp;$G$5&amp;") when (LocalMonth("&amp;$G$5&amp;")="&amp;$B$1&amp;" And LocalDay("&amp;$G$5&amp;")="&amp;$A$1&amp;" And LocalHour("&amp;$G$5&amp;")="&amp;K41&amp;" And LocalMinute("&amp;$G$5&amp;")="&amp;L41&amp;")", "Bar", "", "Close","A5C", "0", "all", "", "","True",,"EndOfBar")</f>
        <v>13000</v>
      </c>
      <c r="V41" s="6">
        <f t="shared" ca="1" si="16"/>
        <v>6.9278731429451158E-4</v>
      </c>
      <c r="W41" s="41">
        <f t="shared" ca="1" si="7"/>
        <v>6.9278731429451158E-4</v>
      </c>
      <c r="X41" s="40">
        <f ca="1" xml:space="preserve"> RTD("cqg.rtd",,"StudyData","Close("&amp;$G$6&amp;") when (LocalMonth("&amp;$G$6&amp;")="&amp;$B$1&amp;" And LocalDay("&amp;$G$6&amp;")="&amp;$A$1&amp;" And LocalHour("&amp;$G$6&amp;")="&amp;K41&amp;" And LocalMinute("&amp;$G$6&amp;")="&amp;L41&amp;")", "Bar", "", "Close","A5C", "0", "all", "", "","True",,"EndOfBar")</f>
        <v>1306</v>
      </c>
      <c r="Y41" s="6">
        <f t="shared" ca="1" si="17"/>
        <v>1.0731258623333519E-3</v>
      </c>
      <c r="Z41" s="41">
        <f t="shared" ca="1" si="8"/>
        <v>1.0731258623333519E-3</v>
      </c>
      <c r="AA41" s="40">
        <f ca="1" xml:space="preserve"> RTD("cqg.rtd",,"StudyData","Close("&amp;$G$7&amp;") when (LocalMonth("&amp;$G$7&amp;")="&amp;$B$1&amp;" And LocalDay("&amp;$G$7&amp;")="&amp;$A$1&amp;" And LocalHour("&amp;$G$7&amp;")="&amp;K41&amp;" And LocalMinute("&amp;$G$7&amp;")="&amp;L41&amp;")", "Bar", "", "Close","A5C", "0", "all", "", "","True",,"EndOfBar")</f>
        <v>51.74</v>
      </c>
      <c r="AB41" s="6">
        <f t="shared" ca="1" si="18"/>
        <v>5.6365403304178647E-3</v>
      </c>
      <c r="AC41" s="41">
        <f t="shared" ca="1" si="9"/>
        <v>5.6365403304178647E-3</v>
      </c>
      <c r="AD41" s="40">
        <f ca="1" xml:space="preserve"> RTD("cqg.rtd",,"StudyData","Close("&amp;$G$8&amp;") when (LocalMonth("&amp;$G$8&amp;")="&amp;$B$1&amp;" And LocalDay("&amp;$G$8&amp;")="&amp;$A$1&amp;" And LocalHour("&amp;$G$8&amp;")="&amp;K41&amp;" And LocalMinute("&amp;$G$8&amp;")="&amp;L41&amp;")", "Bar", "", "Close","A5C", "0", "all", "", "","True",,"EndOfBar")</f>
        <v>1.18455</v>
      </c>
      <c r="AE41" s="6">
        <f t="shared" ca="1" si="19"/>
        <v>-1.0541406645302525E-3</v>
      </c>
      <c r="AF41" s="41">
        <f t="shared" ca="1" si="10"/>
        <v>-1.0541406645302525E-3</v>
      </c>
      <c r="AG41" s="40">
        <f ca="1" xml:space="preserve"> RTD("cqg.rtd",,"StudyData","Close("&amp;$G$9&amp;") when (LocalMonth("&amp;$G$9&amp;")="&amp;$B$1&amp;" And LocalDay("&amp;$G$9&amp;")="&amp;$A$1&amp;" And LocalHour("&amp;$G$9&amp;")="&amp;K41&amp;" And LocalMinute("&amp;$G$9&amp;")="&amp;L41&amp;")", "Bar", "", "Close","A5C", "0", "all", "", "","True",,"EndOfBar")</f>
        <v>1.3298000000000001</v>
      </c>
      <c r="AH41" s="6">
        <f t="shared" ca="1" si="11"/>
        <v>-1.4267477660133759E-3</v>
      </c>
      <c r="AI41" s="41">
        <f t="shared" ca="1" si="12"/>
        <v>-1.4267477660133759E-3</v>
      </c>
      <c r="AJ41" s="40">
        <f ca="1" xml:space="preserve"> RTD("cqg.rtd",,"StudyData","Close("&amp;$G$10&amp;") when (LocalMonth("&amp;$G$10&amp;")="&amp;$B$1&amp;" And LocalDay("&amp;$G$10&amp;")="&amp;$A$1&amp;" And LocalHour("&amp;$G$10&amp;")="&amp;K41&amp;" And LocalMinute("&amp;$G$10&amp;")="&amp;L41&amp;")", "Bar", "", "Close","A5C", "0", "all", "", "","True",,"EndOfBar")</f>
        <v>125180</v>
      </c>
      <c r="AK41" s="6">
        <f t="shared" ca="1" si="20"/>
        <v>-3.5935316430425236E-4</v>
      </c>
      <c r="AL41" s="41">
        <f t="shared" ca="1" si="13"/>
        <v>-3.5935316430425236E-4</v>
      </c>
      <c r="AN41" s="6">
        <f t="shared" si="14"/>
        <v>20</v>
      </c>
    </row>
    <row r="42" spans="9:40" x14ac:dyDescent="0.2">
      <c r="I42" s="6" t="str">
        <f t="shared" si="0"/>
        <v>10:25</v>
      </c>
      <c r="J42" s="6">
        <f ca="1" xml:space="preserve"> RTD("cqg.rtd",,"StudyData","Close("&amp;$G$2&amp;") when (LocalMonth("&amp;$G$2&amp;")="&amp;$B$1&amp;" And LocalDay("&amp;$G$2&amp;")="&amp;$A$1&amp;" And LocalHour("&amp;$G$2&amp;")="&amp;K42&amp;" And LocalMinute("&amp;$G$2&amp;")="&amp;L42&amp;")", "Bar", "", "Close","A5C", "0", "all", "", "","True",,"EndOfBar")</f>
        <v>2554.75</v>
      </c>
      <c r="K42" s="6">
        <f t="shared" si="24"/>
        <v>10</v>
      </c>
      <c r="L42" s="6">
        <f t="shared" si="15"/>
        <v>25</v>
      </c>
      <c r="M42" s="6">
        <f t="shared" ca="1" si="1"/>
        <v>7.8346880814807564E-4</v>
      </c>
      <c r="N42" s="41">
        <f t="shared" ca="1" si="2"/>
        <v>7.8346880814807564E-4</v>
      </c>
      <c r="O42" s="40">
        <f ca="1" xml:space="preserve"> RTD("cqg.rtd",,"StudyData","Close("&amp;$G$3&amp;") when (LocalMonth("&amp;$G$3&amp;")="&amp;$B$1&amp;" And LocalDay("&amp;$G$3&amp;")="&amp;$A$1&amp;" And LocalHour("&amp;$G$3&amp;")="&amp;K42&amp;" And LocalMinute("&amp;$G$3&amp;")="&amp;L42&amp;")", "Bar", "", "Close","A5C", "0", "all", "", "","True",,"EndOfBar")</f>
        <v>6111.75</v>
      </c>
      <c r="P42" s="6">
        <f t="shared" ca="1" si="3"/>
        <v>1.9672937415467846E-3</v>
      </c>
      <c r="Q42" s="41">
        <f t="shared" ca="1" si="4"/>
        <v>1.9672937415467846E-3</v>
      </c>
      <c r="R42" s="40">
        <f ca="1" xml:space="preserve"> RTD("cqg.rtd",,"StudyData","Close("&amp;$G$4&amp;") when (LocalMonth("&amp;$G$4&amp;")="&amp;$B$1&amp;" And LocalDay("&amp;$G$4&amp;")="&amp;$A$1&amp;" And LocalHour("&amp;$G$4&amp;")="&amp;K42&amp;" And LocalMinute("&amp;$G$4&amp;")="&amp;L42&amp;")", "Bar", "", "Close","A5C", "0", "all", "", "","True",,"EndOfBar")</f>
        <v>22863</v>
      </c>
      <c r="S42" s="6">
        <f t="shared" ca="1" si="5"/>
        <v>1.4454664914586072E-3</v>
      </c>
      <c r="T42" s="41">
        <f t="shared" ca="1" si="6"/>
        <v>1.4454664914586072E-3</v>
      </c>
      <c r="U42" s="40">
        <f ca="1" xml:space="preserve"> RTD("cqg.rtd",,"StudyData","Close("&amp;$G$5&amp;") when (LocalMonth("&amp;$G$5&amp;")="&amp;$B$1&amp;" And LocalDay("&amp;$G$5&amp;")="&amp;$A$1&amp;" And LocalHour("&amp;$G$5&amp;")="&amp;K42&amp;" And LocalMinute("&amp;$G$5&amp;")="&amp;L42&amp;")", "Bar", "", "Close","A5C", "0", "all", "", "","True",,"EndOfBar")</f>
        <v>12998</v>
      </c>
      <c r="V42" s="6">
        <f t="shared" ca="1" si="16"/>
        <v>5.3883457778462014E-4</v>
      </c>
      <c r="W42" s="41">
        <f t="shared" ca="1" si="7"/>
        <v>5.3883457778462014E-4</v>
      </c>
      <c r="X42" s="40">
        <f ca="1" xml:space="preserve"> RTD("cqg.rtd",,"StudyData","Close("&amp;$G$6&amp;") when (LocalMonth("&amp;$G$6&amp;")="&amp;$B$1&amp;" And LocalDay("&amp;$G$6&amp;")="&amp;$A$1&amp;" And LocalHour("&amp;$G$6&amp;")="&amp;K42&amp;" And LocalMinute("&amp;$G$6&amp;")="&amp;L42&amp;")", "Bar", "", "Close","A5C", "0", "all", "", "","True",,"EndOfBar")</f>
        <v>1306.7</v>
      </c>
      <c r="Y42" s="6">
        <f t="shared" ca="1" si="17"/>
        <v>1.609688793500028E-3</v>
      </c>
      <c r="Z42" s="41">
        <f t="shared" ca="1" si="8"/>
        <v>1.609688793500028E-3</v>
      </c>
      <c r="AA42" s="40">
        <f ca="1" xml:space="preserve"> RTD("cqg.rtd",,"StudyData","Close("&amp;$G$7&amp;") when (LocalMonth("&amp;$G$7&amp;")="&amp;$B$1&amp;" And LocalDay("&amp;$G$7&amp;")="&amp;$A$1&amp;" And LocalHour("&amp;$G$7&amp;")="&amp;K42&amp;" And LocalMinute("&amp;$G$7&amp;")="&amp;L42&amp;")", "Bar", "", "Close","A5C", "0", "all", "", "","True",,"EndOfBar")</f>
        <v>51.76</v>
      </c>
      <c r="AB42" s="6">
        <f t="shared" ca="1" si="18"/>
        <v>6.0252672497569512E-3</v>
      </c>
      <c r="AC42" s="41">
        <f t="shared" ca="1" si="9"/>
        <v>6.0252672497569512E-3</v>
      </c>
      <c r="AD42" s="40">
        <f ca="1" xml:space="preserve"> RTD("cqg.rtd",,"StudyData","Close("&amp;$G$8&amp;") when (LocalMonth("&amp;$G$8&amp;")="&amp;$B$1&amp;" And LocalDay("&amp;$G$8&amp;")="&amp;$A$1&amp;" And LocalHour("&amp;$G$8&amp;")="&amp;K42&amp;" And LocalMinute("&amp;$G$8&amp;")="&amp;L42&amp;")", "Bar", "", "Close","A5C", "0", "all", "", "","True",,"EndOfBar")</f>
        <v>1.1854</v>
      </c>
      <c r="AE42" s="6">
        <f t="shared" ca="1" si="19"/>
        <v>-3.3732501264965083E-4</v>
      </c>
      <c r="AF42" s="41">
        <f t="shared" ca="1" si="10"/>
        <v>-3.3732501264965083E-4</v>
      </c>
      <c r="AG42" s="40">
        <f ca="1" xml:space="preserve"> RTD("cqg.rtd",,"StudyData","Close("&amp;$G$9&amp;") when (LocalMonth("&amp;$G$9&amp;")="&amp;$B$1&amp;" And LocalDay("&amp;$G$9&amp;")="&amp;$A$1&amp;" And LocalHour("&amp;$G$9&amp;")="&amp;K42&amp;" And LocalMinute("&amp;$G$9&amp;")="&amp;L42&amp;")", "Bar", "", "Close","A5C", "0", "all", "", "","True",,"EndOfBar")</f>
        <v>1.3301000000000001</v>
      </c>
      <c r="AH42" s="6">
        <f t="shared" ca="1" si="11"/>
        <v>-1.2014718029586587E-3</v>
      </c>
      <c r="AI42" s="41">
        <f t="shared" ca="1" si="12"/>
        <v>-1.2014718029586587E-3</v>
      </c>
      <c r="AJ42" s="40">
        <f ca="1" xml:space="preserve"> RTD("cqg.rtd",,"StudyData","Close("&amp;$G$10&amp;") when (LocalMonth("&amp;$G$10&amp;")="&amp;$B$1&amp;" And LocalDay("&amp;$G$10&amp;")="&amp;$A$1&amp;" And LocalHour("&amp;$G$10&amp;")="&amp;K42&amp;" And LocalMinute("&amp;$G$10&amp;")="&amp;L42&amp;")", "Bar", "", "Close","A5C", "0", "all", "", "","True",,"EndOfBar")</f>
        <v>125195</v>
      </c>
      <c r="AK42" s="6">
        <f t="shared" ca="1" si="20"/>
        <v>-2.395687762028349E-4</v>
      </c>
      <c r="AL42" s="41">
        <f t="shared" ca="1" si="13"/>
        <v>-2.395687762028349E-4</v>
      </c>
      <c r="AN42" s="6">
        <f t="shared" si="14"/>
        <v>25</v>
      </c>
    </row>
    <row r="43" spans="9:40" x14ac:dyDescent="0.2">
      <c r="I43" s="6" t="str">
        <f t="shared" si="0"/>
        <v>10:30</v>
      </c>
      <c r="J43" s="6">
        <f ca="1" xml:space="preserve"> RTD("cqg.rtd",,"StudyData","Close("&amp;$G$2&amp;") when (LocalMonth("&amp;$G$2&amp;")="&amp;$B$1&amp;" And LocalDay("&amp;$G$2&amp;")="&amp;$A$1&amp;" And LocalHour("&amp;$G$2&amp;")="&amp;K43&amp;" And LocalMinute("&amp;$G$2&amp;")="&amp;L43&amp;")", "Bar", "", "Close","A5C", "0", "all", "", "","True",,"EndOfBar")</f>
        <v>2554.5</v>
      </c>
      <c r="K43" s="6">
        <f t="shared" si="24"/>
        <v>10</v>
      </c>
      <c r="L43" s="6">
        <f t="shared" si="15"/>
        <v>30</v>
      </c>
      <c r="M43" s="6">
        <f t="shared" ca="1" si="1"/>
        <v>6.8553520712956613E-4</v>
      </c>
      <c r="N43" s="41">
        <f t="shared" ca="1" si="2"/>
        <v>6.8553520712956613E-4</v>
      </c>
      <c r="O43" s="40">
        <f ca="1" xml:space="preserve"> RTD("cqg.rtd",,"StudyData","Close("&amp;$G$3&amp;") when (LocalMonth("&amp;$G$3&amp;")="&amp;$B$1&amp;" And LocalDay("&amp;$G$3&amp;")="&amp;$A$1&amp;" And LocalHour("&amp;$G$3&amp;")="&amp;K43&amp;" And LocalMinute("&amp;$G$3&amp;")="&amp;L43&amp;")", "Bar", "", "Close","A5C", "0", "all", "", "","True",,"EndOfBar")</f>
        <v>6112.25</v>
      </c>
      <c r="P43" s="6">
        <f t="shared" ca="1" si="3"/>
        <v>2.0492643141112343E-3</v>
      </c>
      <c r="Q43" s="41">
        <f t="shared" ca="1" si="4"/>
        <v>2.0492643141112343E-3</v>
      </c>
      <c r="R43" s="40">
        <f ca="1" xml:space="preserve"> RTD("cqg.rtd",,"StudyData","Close("&amp;$G$4&amp;") when (LocalMonth("&amp;$G$4&amp;")="&amp;$B$1&amp;" And LocalDay("&amp;$G$4&amp;")="&amp;$A$1&amp;" And LocalHour("&amp;$G$4&amp;")="&amp;K43&amp;" And LocalMinute("&amp;$G$4&amp;")="&amp;L43&amp;")", "Bar", "", "Close","A5C", "0", "all", "", "","True",,"EndOfBar")</f>
        <v>22862</v>
      </c>
      <c r="S43" s="6">
        <f t="shared" ca="1" si="5"/>
        <v>1.4016644765659221E-3</v>
      </c>
      <c r="T43" s="41">
        <f t="shared" ca="1" si="6"/>
        <v>1.4016644765659221E-3</v>
      </c>
      <c r="U43" s="40">
        <f ca="1" xml:space="preserve"> RTD("cqg.rtd",,"StudyData","Close("&amp;$G$5&amp;") when (LocalMonth("&amp;$G$5&amp;")="&amp;$B$1&amp;" And LocalDay("&amp;$G$5&amp;")="&amp;$A$1&amp;" And LocalHour("&amp;$G$5&amp;")="&amp;K43&amp;" And LocalMinute("&amp;$G$5&amp;")="&amp;L43&amp;")", "Bar", "", "Close","A5C", "0", "all", "", "","True",,"EndOfBar")</f>
        <v>12996.5</v>
      </c>
      <c r="V43" s="6">
        <f t="shared" ca="1" si="16"/>
        <v>4.2337002540220151E-4</v>
      </c>
      <c r="W43" s="41">
        <f t="shared" ca="1" si="7"/>
        <v>4.2337002540220151E-4</v>
      </c>
      <c r="X43" s="40">
        <f ca="1" xml:space="preserve"> RTD("cqg.rtd",,"StudyData","Close("&amp;$G$6&amp;") when (LocalMonth("&amp;$G$6&amp;")="&amp;$B$1&amp;" And LocalDay("&amp;$G$6&amp;")="&amp;$A$1&amp;" And LocalHour("&amp;$G$6&amp;")="&amp;K43&amp;" And LocalMinute("&amp;$G$6&amp;")="&amp;L43&amp;")", "Bar", "", "Close","A5C", "0", "all", "", "","True",,"EndOfBar")</f>
        <v>1306.7</v>
      </c>
      <c r="Y43" s="6">
        <f t="shared" ca="1" si="17"/>
        <v>1.609688793500028E-3</v>
      </c>
      <c r="Z43" s="41">
        <f t="shared" ca="1" si="8"/>
        <v>1.609688793500028E-3</v>
      </c>
      <c r="AA43" s="40">
        <f ca="1" xml:space="preserve"> RTD("cqg.rtd",,"StudyData","Close("&amp;$G$7&amp;") when (LocalMonth("&amp;$G$7&amp;")="&amp;$B$1&amp;" And LocalDay("&amp;$G$7&amp;")="&amp;$A$1&amp;" And LocalHour("&amp;$G$7&amp;")="&amp;K43&amp;" And LocalMinute("&amp;$G$7&amp;")="&amp;L43&amp;")", "Bar", "", "Close","A5C", "0", "all", "", "","True",,"EndOfBar")</f>
        <v>51.76</v>
      </c>
      <c r="AB43" s="6">
        <f t="shared" ca="1" si="18"/>
        <v>6.0252672497569512E-3</v>
      </c>
      <c r="AC43" s="41">
        <f t="shared" ca="1" si="9"/>
        <v>6.0252672497569512E-3</v>
      </c>
      <c r="AD43" s="40">
        <f ca="1" xml:space="preserve"> RTD("cqg.rtd",,"StudyData","Close("&amp;$G$8&amp;") when (LocalMonth("&amp;$G$8&amp;")="&amp;$B$1&amp;" And LocalDay("&amp;$G$8&amp;")="&amp;$A$1&amp;" And LocalHour("&amp;$G$8&amp;")="&amp;K43&amp;" And LocalMinute("&amp;$G$8&amp;")="&amp;L43&amp;")", "Bar", "", "Close","A5C", "0", "all", "", "","True",,"EndOfBar")</f>
        <v>1.1851499999999999</v>
      </c>
      <c r="AE43" s="6">
        <f t="shared" ca="1" si="19"/>
        <v>-5.4815314555577621E-4</v>
      </c>
      <c r="AF43" s="41">
        <f t="shared" ca="1" si="10"/>
        <v>-5.4815314555577621E-4</v>
      </c>
      <c r="AG43" s="40">
        <f ca="1" xml:space="preserve"> RTD("cqg.rtd",,"StudyData","Close("&amp;$G$9&amp;") when (LocalMonth("&amp;$G$9&amp;")="&amp;$B$1&amp;" And LocalDay("&amp;$G$9&amp;")="&amp;$A$1&amp;" And LocalHour("&amp;$G$9&amp;")="&amp;K43&amp;" And LocalMinute("&amp;$G$9&amp;")="&amp;L43&amp;")", "Bar", "", "Close","A5C", "0", "all", "", "","True",,"EndOfBar")</f>
        <v>1.3304</v>
      </c>
      <c r="AH43" s="6">
        <f t="shared" ca="1" si="11"/>
        <v>-9.7619583990394144E-4</v>
      </c>
      <c r="AI43" s="41">
        <f t="shared" ca="1" si="12"/>
        <v>-9.7619583990394144E-4</v>
      </c>
      <c r="AJ43" s="40">
        <f ca="1" xml:space="preserve"> RTD("cqg.rtd",,"StudyData","Close("&amp;$G$10&amp;") when (LocalMonth("&amp;$G$10&amp;")="&amp;$B$1&amp;" And LocalDay("&amp;$G$10&amp;")="&amp;$A$1&amp;" And LocalHour("&amp;$G$10&amp;")="&amp;K43&amp;" And LocalMinute("&amp;$G$10&amp;")="&amp;L43&amp;")", "Bar", "", "Close","A5C", "0", "all", "", "","True",,"EndOfBar")</f>
        <v>125185</v>
      </c>
      <c r="AK43" s="6">
        <f t="shared" ca="1" si="20"/>
        <v>-3.1942503493711318E-4</v>
      </c>
      <c r="AL43" s="41">
        <f t="shared" ca="1" si="13"/>
        <v>-3.1942503493711318E-4</v>
      </c>
      <c r="AN43" s="6">
        <f t="shared" si="14"/>
        <v>30</v>
      </c>
    </row>
    <row r="44" spans="9:40" x14ac:dyDescent="0.2">
      <c r="I44" s="6" t="str">
        <f t="shared" si="0"/>
        <v>10:35</v>
      </c>
      <c r="J44" s="6">
        <f ca="1" xml:space="preserve"> RTD("cqg.rtd",,"StudyData","Close("&amp;$G$2&amp;") when (LocalMonth("&amp;$G$2&amp;")="&amp;$B$1&amp;" And LocalDay("&amp;$G$2&amp;")="&amp;$A$1&amp;" And LocalHour("&amp;$G$2&amp;")="&amp;K44&amp;" And LocalMinute("&amp;$G$2&amp;")="&amp;L44&amp;")", "Bar", "", "Close","A5C", "0", "all", "", "","True",,"EndOfBar")</f>
        <v>2553.75</v>
      </c>
      <c r="K44" s="6">
        <f t="shared" si="24"/>
        <v>10</v>
      </c>
      <c r="L44" s="6">
        <f t="shared" si="15"/>
        <v>35</v>
      </c>
      <c r="M44" s="6">
        <f t="shared" ca="1" si="1"/>
        <v>3.9173440407403782E-4</v>
      </c>
      <c r="N44" s="41">
        <f t="shared" ca="1" si="2"/>
        <v>3.9173440407403782E-4</v>
      </c>
      <c r="O44" s="40">
        <f ca="1" xml:space="preserve"> RTD("cqg.rtd",,"StudyData","Close("&amp;$G$3&amp;") when (LocalMonth("&amp;$G$3&amp;")="&amp;$B$1&amp;" And LocalDay("&amp;$G$3&amp;")="&amp;$A$1&amp;" And LocalHour("&amp;$G$3&amp;")="&amp;K44&amp;" And LocalMinute("&amp;$G$3&amp;")="&amp;L44&amp;")", "Bar", "", "Close","A5C", "0", "all", "", "","True",,"EndOfBar")</f>
        <v>6112.25</v>
      </c>
      <c r="P44" s="6">
        <f t="shared" ca="1" si="3"/>
        <v>2.0492643141112343E-3</v>
      </c>
      <c r="Q44" s="41">
        <f t="shared" ca="1" si="4"/>
        <v>2.0492643141112343E-3</v>
      </c>
      <c r="R44" s="40">
        <f ca="1" xml:space="preserve"> RTD("cqg.rtd",,"StudyData","Close("&amp;$G$4&amp;") when (LocalMonth("&amp;$G$4&amp;")="&amp;$B$1&amp;" And LocalDay("&amp;$G$4&amp;")="&amp;$A$1&amp;" And LocalHour("&amp;$G$4&amp;")="&amp;K44&amp;" And LocalMinute("&amp;$G$4&amp;")="&amp;L44&amp;")", "Bar", "", "Close","A5C", "0", "all", "", "","True",,"EndOfBar")</f>
        <v>22858</v>
      </c>
      <c r="S44" s="6">
        <f t="shared" ca="1" si="5"/>
        <v>1.2264564169951818E-3</v>
      </c>
      <c r="T44" s="41">
        <f t="shared" ca="1" si="6"/>
        <v>1.2264564169951818E-3</v>
      </c>
      <c r="U44" s="40">
        <f ca="1" xml:space="preserve"> RTD("cqg.rtd",,"StudyData","Close("&amp;$G$5&amp;") when (LocalMonth("&amp;$G$5&amp;")="&amp;$B$1&amp;" And LocalDay("&amp;$G$5&amp;")="&amp;$A$1&amp;" And LocalHour("&amp;$G$5&amp;")="&amp;K44&amp;" And LocalMinute("&amp;$G$5&amp;")="&amp;L44&amp;")", "Bar", "", "Close","A5C", "0", "all", "", "","True",,"EndOfBar")</f>
        <v>12991.5</v>
      </c>
      <c r="V44" s="6">
        <f t="shared" ca="1" si="16"/>
        <v>3.8488184127472866E-5</v>
      </c>
      <c r="W44" s="41">
        <f t="shared" ca="1" si="7"/>
        <v>3.8488184127472866E-5</v>
      </c>
      <c r="X44" s="40">
        <f ca="1" xml:space="preserve"> RTD("cqg.rtd",,"StudyData","Close("&amp;$G$6&amp;") when (LocalMonth("&amp;$G$6&amp;")="&amp;$B$1&amp;" And LocalDay("&amp;$G$6&amp;")="&amp;$A$1&amp;" And LocalHour("&amp;$G$6&amp;")="&amp;K44&amp;" And LocalMinute("&amp;$G$6&amp;")="&amp;L44&amp;")", "Bar", "", "Close","A5C", "0", "all", "", "","True",,"EndOfBar")</f>
        <v>1306.4000000000001</v>
      </c>
      <c r="Y44" s="6">
        <f t="shared" ca="1" si="17"/>
        <v>1.3797332515715023E-3</v>
      </c>
      <c r="Z44" s="41">
        <f t="shared" ca="1" si="8"/>
        <v>1.3797332515715023E-3</v>
      </c>
      <c r="AA44" s="40">
        <f ca="1" xml:space="preserve"> RTD("cqg.rtd",,"StudyData","Close("&amp;$G$7&amp;") when (LocalMonth("&amp;$G$7&amp;")="&amp;$B$1&amp;" And LocalDay("&amp;$G$7&amp;")="&amp;$A$1&amp;" And LocalHour("&amp;$G$7&amp;")="&amp;K44&amp;" And LocalMinute("&amp;$G$7&amp;")="&amp;L44&amp;")", "Bar", "", "Close","A5C", "0", "all", "", "","True",,"EndOfBar")</f>
        <v>51.74</v>
      </c>
      <c r="AB44" s="6">
        <f t="shared" ca="1" si="18"/>
        <v>5.6365403304178647E-3</v>
      </c>
      <c r="AC44" s="41">
        <f t="shared" ca="1" si="9"/>
        <v>5.6365403304178647E-3</v>
      </c>
      <c r="AD44" s="40">
        <f ca="1" xml:space="preserve"> RTD("cqg.rtd",,"StudyData","Close("&amp;$G$8&amp;") when (LocalMonth("&amp;$G$8&amp;")="&amp;$B$1&amp;" And LocalDay("&amp;$G$8&amp;")="&amp;$A$1&amp;" And LocalHour("&amp;$G$8&amp;")="&amp;K44&amp;" And LocalMinute("&amp;$G$8&amp;")="&amp;L44&amp;")", "Bar", "", "Close","A5C", "0", "all", "", "","True",,"EndOfBar")</f>
        <v>1.1850499999999999</v>
      </c>
      <c r="AE44" s="6">
        <f t="shared" ca="1" si="19"/>
        <v>-6.3248439871818889E-4</v>
      </c>
      <c r="AF44" s="41">
        <f t="shared" ca="1" si="10"/>
        <v>-6.3248439871818889E-4</v>
      </c>
      <c r="AG44" s="40">
        <f ca="1" xml:space="preserve"> RTD("cqg.rtd",,"StudyData","Close("&amp;$G$9&amp;") when (LocalMonth("&amp;$G$9&amp;")="&amp;$B$1&amp;" And LocalDay("&amp;$G$9&amp;")="&amp;$A$1&amp;" And LocalHour("&amp;$G$9&amp;")="&amp;K44&amp;" And LocalMinute("&amp;$G$9&amp;")="&amp;L44&amp;")", "Bar", "", "Close","A5C", "0", "all", "", "","True",,"EndOfBar")</f>
        <v>1.3302</v>
      </c>
      <c r="AH44" s="6">
        <f t="shared" ca="1" si="11"/>
        <v>-1.1263798152737529E-3</v>
      </c>
      <c r="AI44" s="41">
        <f t="shared" ca="1" si="12"/>
        <v>-1.1263798152737529E-3</v>
      </c>
      <c r="AJ44" s="40">
        <f ca="1" xml:space="preserve"> RTD("cqg.rtd",,"StudyData","Close("&amp;$G$10&amp;") when (LocalMonth("&amp;$G$10&amp;")="&amp;$B$1&amp;" And LocalDay("&amp;$G$10&amp;")="&amp;$A$1&amp;" And LocalHour("&amp;$G$10&amp;")="&amp;K44&amp;" And LocalMinute("&amp;$G$10&amp;")="&amp;L44&amp;")", "Bar", "", "Close","A5C", "0", "all", "", "","True",,"EndOfBar")</f>
        <v>125185</v>
      </c>
      <c r="AK44" s="6">
        <f t="shared" ca="1" si="20"/>
        <v>-3.1942503493711318E-4</v>
      </c>
      <c r="AL44" s="41">
        <f t="shared" ca="1" si="13"/>
        <v>-3.1942503493711318E-4</v>
      </c>
      <c r="AN44" s="6">
        <f t="shared" si="14"/>
        <v>35</v>
      </c>
    </row>
    <row r="45" spans="9:40" x14ac:dyDescent="0.2">
      <c r="I45" s="6" t="str">
        <f t="shared" si="0"/>
        <v>10:40</v>
      </c>
      <c r="J45" s="6">
        <f ca="1" xml:space="preserve"> RTD("cqg.rtd",,"StudyData","Close("&amp;$G$2&amp;") when (LocalMonth("&amp;$G$2&amp;")="&amp;$B$1&amp;" And LocalDay("&amp;$G$2&amp;")="&amp;$A$1&amp;" And LocalHour("&amp;$G$2&amp;")="&amp;K45&amp;" And LocalMinute("&amp;$G$2&amp;")="&amp;L45&amp;")", "Bar", "", "Close","A5C", "0", "all", "", "","True",,"EndOfBar")</f>
        <v>2553.75</v>
      </c>
      <c r="K45" s="6">
        <f t="shared" si="24"/>
        <v>10</v>
      </c>
      <c r="L45" s="6">
        <f t="shared" si="15"/>
        <v>40</v>
      </c>
      <c r="M45" s="6">
        <f t="shared" ca="1" si="1"/>
        <v>3.9173440407403782E-4</v>
      </c>
      <c r="N45" s="41">
        <f t="shared" ca="1" si="2"/>
        <v>3.9173440407403782E-4</v>
      </c>
      <c r="O45" s="40">
        <f ca="1" xml:space="preserve"> RTD("cqg.rtd",,"StudyData","Close("&amp;$G$3&amp;") when (LocalMonth("&amp;$G$3&amp;")="&amp;$B$1&amp;" And LocalDay("&amp;$G$3&amp;")="&amp;$A$1&amp;" And LocalHour("&amp;$G$3&amp;")="&amp;K45&amp;" And LocalMinute("&amp;$G$3&amp;")="&amp;L45&amp;")", "Bar", "", "Close","A5C", "0", "all", "", "","True",,"EndOfBar")</f>
        <v>6113.5</v>
      </c>
      <c r="P45" s="6">
        <f t="shared" ca="1" si="3"/>
        <v>2.2541907455223575E-3</v>
      </c>
      <c r="Q45" s="41">
        <f t="shared" ca="1" si="4"/>
        <v>2.2541907455223575E-3</v>
      </c>
      <c r="R45" s="40">
        <f ca="1" xml:space="preserve"> RTD("cqg.rtd",,"StudyData","Close("&amp;$G$4&amp;") when (LocalMonth("&amp;$G$4&amp;")="&amp;$B$1&amp;" And LocalDay("&amp;$G$4&amp;")="&amp;$A$1&amp;" And LocalHour("&amp;$G$4&amp;")="&amp;K45&amp;" And LocalMinute("&amp;$G$4&amp;")="&amp;L45&amp;")", "Bar", "", "Close","A5C", "0", "all", "", "","True",,"EndOfBar")</f>
        <v>22856</v>
      </c>
      <c r="S45" s="6">
        <f t="shared" ca="1" si="5"/>
        <v>1.1388523872098116E-3</v>
      </c>
      <c r="T45" s="41">
        <f t="shared" ca="1" si="6"/>
        <v>1.1388523872098116E-3</v>
      </c>
      <c r="U45" s="40">
        <f ca="1" xml:space="preserve"> RTD("cqg.rtd",,"StudyData","Close("&amp;$G$5&amp;") when (LocalMonth("&amp;$G$5&amp;")="&amp;$B$1&amp;" And LocalDay("&amp;$G$5&amp;")="&amp;$A$1&amp;" And LocalHour("&amp;$G$5&amp;")="&amp;K45&amp;" And LocalMinute("&amp;$G$5&amp;")="&amp;L45&amp;")", "Bar", "", "Close","A5C", "0", "all", "", "","True",,"EndOfBar")</f>
        <v>12994</v>
      </c>
      <c r="V45" s="6">
        <f t="shared" ca="1" si="16"/>
        <v>2.3092910476483718E-4</v>
      </c>
      <c r="W45" s="41">
        <f t="shared" ca="1" si="7"/>
        <v>2.3092910476483718E-4</v>
      </c>
      <c r="X45" s="40">
        <f ca="1" xml:space="preserve"> RTD("cqg.rtd",,"StudyData","Close("&amp;$G$6&amp;") when (LocalMonth("&amp;$G$6&amp;")="&amp;$B$1&amp;" And LocalDay("&amp;$G$6&amp;")="&amp;$A$1&amp;" And LocalHour("&amp;$G$6&amp;")="&amp;K45&amp;" And LocalMinute("&amp;$G$6&amp;")="&amp;L45&amp;")", "Bar", "", "Close","A5C", "0", "all", "", "","True",,"EndOfBar")</f>
        <v>1306.4000000000001</v>
      </c>
      <c r="Y45" s="6">
        <f t="shared" ca="1" si="17"/>
        <v>1.3797332515715023E-3</v>
      </c>
      <c r="Z45" s="41">
        <f t="shared" ca="1" si="8"/>
        <v>1.3797332515715023E-3</v>
      </c>
      <c r="AA45" s="40">
        <f ca="1" xml:space="preserve"> RTD("cqg.rtd",,"StudyData","Close("&amp;$G$7&amp;") when (LocalMonth("&amp;$G$7&amp;")="&amp;$B$1&amp;" And LocalDay("&amp;$G$7&amp;")="&amp;$A$1&amp;" And LocalHour("&amp;$G$7&amp;")="&amp;K45&amp;" And LocalMinute("&amp;$G$7&amp;")="&amp;L45&amp;")", "Bar", "", "Close","A5C", "0", "all", "", "","True",,"EndOfBar")</f>
        <v>51.65</v>
      </c>
      <c r="AB45" s="6">
        <f t="shared" ca="1" si="18"/>
        <v>3.8872691933915593E-3</v>
      </c>
      <c r="AC45" s="41">
        <f t="shared" ca="1" si="9"/>
        <v>3.8872691933915593E-3</v>
      </c>
      <c r="AD45" s="40">
        <f ca="1" xml:space="preserve"> RTD("cqg.rtd",,"StudyData","Close("&amp;$G$8&amp;") when (LocalMonth("&amp;$G$8&amp;")="&amp;$B$1&amp;" And LocalDay("&amp;$G$8&amp;")="&amp;$A$1&amp;" And LocalHour("&amp;$G$8&amp;")="&amp;K45&amp;" And LocalMinute("&amp;$G$8&amp;")="&amp;L45&amp;")", "Bar", "", "Close","A5C", "0", "all", "", "","True",,"EndOfBar")</f>
        <v>1.1853499999999999</v>
      </c>
      <c r="AE45" s="6">
        <f t="shared" ca="1" si="19"/>
        <v>-3.7949063923095079E-4</v>
      </c>
      <c r="AF45" s="41">
        <f t="shared" ca="1" si="10"/>
        <v>-3.7949063923095079E-4</v>
      </c>
      <c r="AG45" s="40">
        <f ca="1" xml:space="preserve"> RTD("cqg.rtd",,"StudyData","Close("&amp;$G$9&amp;") when (LocalMonth("&amp;$G$9&amp;")="&amp;$B$1&amp;" And LocalDay("&amp;$G$9&amp;")="&amp;$A$1&amp;" And LocalHour("&amp;$G$9&amp;")="&amp;K45&amp;" And LocalMinute("&amp;$G$9&amp;")="&amp;L45&amp;")", "Bar", "", "Close","A5C", "0", "all", "", "","True",,"EndOfBar")</f>
        <v>1.3308</v>
      </c>
      <c r="AH45" s="6">
        <f t="shared" ca="1" si="11"/>
        <v>-6.7582788916431839E-4</v>
      </c>
      <c r="AI45" s="41">
        <f t="shared" ca="1" si="12"/>
        <v>-6.7582788916431839E-4</v>
      </c>
      <c r="AJ45" s="40">
        <f ca="1" xml:space="preserve"> RTD("cqg.rtd",,"StudyData","Close("&amp;$G$10&amp;") when (LocalMonth("&amp;$G$10&amp;")="&amp;$B$1&amp;" And LocalDay("&amp;$G$10&amp;")="&amp;$A$1&amp;" And LocalHour("&amp;$G$10&amp;")="&amp;K45&amp;" And LocalMinute("&amp;$G$10&amp;")="&amp;L45&amp;")", "Bar", "", "Close","A5C", "0", "all", "", "","True",,"EndOfBar")</f>
        <v>125195</v>
      </c>
      <c r="AK45" s="6">
        <f t="shared" ca="1" si="20"/>
        <v>-2.395687762028349E-4</v>
      </c>
      <c r="AL45" s="41">
        <f t="shared" ca="1" si="13"/>
        <v>-2.395687762028349E-4</v>
      </c>
      <c r="AN45" s="6">
        <f t="shared" si="14"/>
        <v>40</v>
      </c>
    </row>
    <row r="46" spans="9:40" x14ac:dyDescent="0.2">
      <c r="I46" s="6" t="str">
        <f t="shared" si="0"/>
        <v>10:45</v>
      </c>
      <c r="J46" s="6">
        <f ca="1" xml:space="preserve"> RTD("cqg.rtd",,"StudyData","Close("&amp;$G$2&amp;") when (LocalMonth("&amp;$G$2&amp;")="&amp;$B$1&amp;" And LocalDay("&amp;$G$2&amp;")="&amp;$A$1&amp;" And LocalHour("&amp;$G$2&amp;")="&amp;K46&amp;" And LocalMinute("&amp;$G$2&amp;")="&amp;L46&amp;")", "Bar", "", "Close","A5C", "0", "all", "", "","True",,"EndOfBar")</f>
        <v>2553.75</v>
      </c>
      <c r="K46" s="6">
        <f t="shared" si="24"/>
        <v>10</v>
      </c>
      <c r="L46" s="6">
        <f t="shared" si="15"/>
        <v>45</v>
      </c>
      <c r="M46" s="6">
        <f t="shared" ca="1" si="1"/>
        <v>3.9173440407403782E-4</v>
      </c>
      <c r="N46" s="41">
        <f t="shared" ca="1" si="2"/>
        <v>3.9173440407403782E-4</v>
      </c>
      <c r="O46" s="40">
        <f ca="1" xml:space="preserve"> RTD("cqg.rtd",,"StudyData","Close("&amp;$G$3&amp;") when (LocalMonth("&amp;$G$3&amp;")="&amp;$B$1&amp;" And LocalDay("&amp;$G$3&amp;")="&amp;$A$1&amp;" And LocalHour("&amp;$G$3&amp;")="&amp;K46&amp;" And LocalMinute("&amp;$G$3&amp;")="&amp;L46&amp;")", "Bar", "", "Close","A5C", "0", "all", "", "","True",,"EndOfBar")</f>
        <v>6111.75</v>
      </c>
      <c r="P46" s="6">
        <f t="shared" ca="1" si="3"/>
        <v>1.9672937415467846E-3</v>
      </c>
      <c r="Q46" s="41">
        <f t="shared" ca="1" si="4"/>
        <v>1.9672937415467846E-3</v>
      </c>
      <c r="R46" s="40">
        <f ca="1" xml:space="preserve"> RTD("cqg.rtd",,"StudyData","Close("&amp;$G$4&amp;") when (LocalMonth("&amp;$G$4&amp;")="&amp;$B$1&amp;" And LocalDay("&amp;$G$4&amp;")="&amp;$A$1&amp;" And LocalHour("&amp;$G$4&amp;")="&amp;K46&amp;" And LocalMinute("&amp;$G$4&amp;")="&amp;L46&amp;")", "Bar", "", "Close","A5C", "0", "all", "", "","True",,"EndOfBar")</f>
        <v>22862</v>
      </c>
      <c r="S46" s="6">
        <f t="shared" ca="1" si="5"/>
        <v>1.4016644765659221E-3</v>
      </c>
      <c r="T46" s="41">
        <f t="shared" ca="1" si="6"/>
        <v>1.4016644765659221E-3</v>
      </c>
      <c r="U46" s="40">
        <f ca="1" xml:space="preserve"> RTD("cqg.rtd",,"StudyData","Close("&amp;$G$5&amp;") when (LocalMonth("&amp;$G$5&amp;")="&amp;$B$1&amp;" And LocalDay("&amp;$G$5&amp;")="&amp;$A$1&amp;" And LocalHour("&amp;$G$5&amp;")="&amp;K46&amp;" And LocalMinute("&amp;$G$5&amp;")="&amp;L46&amp;")", "Bar", "", "Close","A5C", "0", "all", "", "","True",,"EndOfBar")</f>
        <v>12991</v>
      </c>
      <c r="V46" s="6">
        <f t="shared" ca="1" si="16"/>
        <v>0</v>
      </c>
      <c r="W46" s="41">
        <f t="shared" ca="1" si="7"/>
        <v>0</v>
      </c>
      <c r="X46" s="40">
        <f ca="1" xml:space="preserve"> RTD("cqg.rtd",,"StudyData","Close("&amp;$G$6&amp;") when (LocalMonth("&amp;$G$6&amp;")="&amp;$B$1&amp;" And LocalDay("&amp;$G$6&amp;")="&amp;$A$1&amp;" And LocalHour("&amp;$G$6&amp;")="&amp;K46&amp;" And LocalMinute("&amp;$G$6&amp;")="&amp;L46&amp;")", "Bar", "", "Close","A5C", "0", "all", "", "","True",,"EndOfBar")</f>
        <v>1306</v>
      </c>
      <c r="Y46" s="6">
        <f t="shared" ca="1" si="17"/>
        <v>1.0731258623333519E-3</v>
      </c>
      <c r="Z46" s="41">
        <f t="shared" ca="1" si="8"/>
        <v>1.0731258623333519E-3</v>
      </c>
      <c r="AA46" s="40">
        <f ca="1" xml:space="preserve"> RTD("cqg.rtd",,"StudyData","Close("&amp;$G$7&amp;") when (LocalMonth("&amp;$G$7&amp;")="&amp;$B$1&amp;" And LocalDay("&amp;$G$7&amp;")="&amp;$A$1&amp;" And LocalHour("&amp;$G$7&amp;")="&amp;K46&amp;" And LocalMinute("&amp;$G$7&amp;")="&amp;L46&amp;")", "Bar", "", "Close","A5C", "0", "all", "", "","True",,"EndOfBar")</f>
        <v>51.72</v>
      </c>
      <c r="AB46" s="6">
        <f t="shared" ca="1" si="18"/>
        <v>5.2478134110786395E-3</v>
      </c>
      <c r="AC46" s="41">
        <f t="shared" ca="1" si="9"/>
        <v>5.2478134110786395E-3</v>
      </c>
      <c r="AD46" s="40">
        <f ca="1" xml:space="preserve"> RTD("cqg.rtd",,"StudyData","Close("&amp;$G$8&amp;") when (LocalMonth("&amp;$G$8&amp;")="&amp;$B$1&amp;" And LocalDay("&amp;$G$8&amp;")="&amp;$A$1&amp;" And LocalHour("&amp;$G$8&amp;")="&amp;K46&amp;" And LocalMinute("&amp;$G$8&amp;")="&amp;L46&amp;")", "Bar", "", "Close","A5C", "0", "all", "", "","True",,"EndOfBar")</f>
        <v>1.1849499999999999</v>
      </c>
      <c r="AE46" s="6">
        <f t="shared" ca="1" si="19"/>
        <v>-7.1681565188060168E-4</v>
      </c>
      <c r="AF46" s="41">
        <f t="shared" ca="1" si="10"/>
        <v>-7.1681565188060168E-4</v>
      </c>
      <c r="AG46" s="40">
        <f ca="1" xml:space="preserve"> RTD("cqg.rtd",,"StudyData","Close("&amp;$G$9&amp;") when (LocalMonth("&amp;$G$9&amp;")="&amp;$B$1&amp;" And LocalDay("&amp;$G$9&amp;")="&amp;$A$1&amp;" And LocalHour("&amp;$G$9&amp;")="&amp;K46&amp;" And LocalMinute("&amp;$G$9&amp;")="&amp;L46&amp;")", "Bar", "", "Close","A5C", "0", "all", "", "","True",,"EndOfBar")</f>
        <v>1.3308</v>
      </c>
      <c r="AH46" s="6">
        <f t="shared" ca="1" si="11"/>
        <v>-6.7582788916431839E-4</v>
      </c>
      <c r="AI46" s="41">
        <f t="shared" ca="1" si="12"/>
        <v>-6.7582788916431839E-4</v>
      </c>
      <c r="AJ46" s="40">
        <f ca="1" xml:space="preserve"> RTD("cqg.rtd",,"StudyData","Close("&amp;$G$10&amp;") when (LocalMonth("&amp;$G$10&amp;")="&amp;$B$1&amp;" And LocalDay("&amp;$G$10&amp;")="&amp;$A$1&amp;" And LocalHour("&amp;$G$10&amp;")="&amp;K46&amp;" And LocalMinute("&amp;$G$10&amp;")="&amp;L46&amp;")", "Bar", "", "Close","A5C", "0", "all", "", "","True",,"EndOfBar")</f>
        <v>125195</v>
      </c>
      <c r="AK46" s="6">
        <f t="shared" ca="1" si="20"/>
        <v>-2.395687762028349E-4</v>
      </c>
      <c r="AL46" s="41">
        <f t="shared" ca="1" si="13"/>
        <v>-2.395687762028349E-4</v>
      </c>
      <c r="AN46" s="6">
        <f t="shared" si="14"/>
        <v>45</v>
      </c>
    </row>
    <row r="47" spans="9:40" x14ac:dyDescent="0.2">
      <c r="I47" s="6" t="str">
        <f t="shared" si="0"/>
        <v>10:50</v>
      </c>
      <c r="J47" s="6">
        <f ca="1" xml:space="preserve"> RTD("cqg.rtd",,"StudyData","Close("&amp;$G$2&amp;") when (LocalMonth("&amp;$G$2&amp;")="&amp;$B$1&amp;" And LocalDay("&amp;$G$2&amp;")="&amp;$A$1&amp;" And LocalHour("&amp;$G$2&amp;")="&amp;K47&amp;" And LocalMinute("&amp;$G$2&amp;")="&amp;L47&amp;")", "Bar", "", "Close","A5C", "0", "all", "", "","True",,"EndOfBar")</f>
        <v>2553.75</v>
      </c>
      <c r="K47" s="6">
        <f t="shared" si="24"/>
        <v>10</v>
      </c>
      <c r="L47" s="6">
        <f t="shared" si="15"/>
        <v>50</v>
      </c>
      <c r="M47" s="6">
        <f t="shared" ca="1" si="1"/>
        <v>3.9173440407403782E-4</v>
      </c>
      <c r="N47" s="41">
        <f t="shared" ca="1" si="2"/>
        <v>3.9173440407403782E-4</v>
      </c>
      <c r="O47" s="40">
        <f ca="1" xml:space="preserve"> RTD("cqg.rtd",,"StudyData","Close("&amp;$G$3&amp;") when (LocalMonth("&amp;$G$3&amp;")="&amp;$B$1&amp;" And LocalDay("&amp;$G$3&amp;")="&amp;$A$1&amp;" And LocalHour("&amp;$G$3&amp;")="&amp;K47&amp;" And LocalMinute("&amp;$G$3&amp;")="&amp;L47&amp;")", "Bar", "", "Close","A5C", "0", "all", "", "","True",,"EndOfBar")</f>
        <v>6112.25</v>
      </c>
      <c r="P47" s="6">
        <f t="shared" ca="1" si="3"/>
        <v>2.0492643141112343E-3</v>
      </c>
      <c r="Q47" s="41">
        <f t="shared" ca="1" si="4"/>
        <v>2.0492643141112343E-3</v>
      </c>
      <c r="R47" s="40">
        <f ca="1" xml:space="preserve"> RTD("cqg.rtd",,"StudyData","Close("&amp;$G$4&amp;") when (LocalMonth("&amp;$G$4&amp;")="&amp;$B$1&amp;" And LocalDay("&amp;$G$4&amp;")="&amp;$A$1&amp;" And LocalHour("&amp;$G$4&amp;")="&amp;K47&amp;" And LocalMinute("&amp;$G$4&amp;")="&amp;L47&amp;")", "Bar", "", "Close","A5C", "0", "all", "", "","True",,"EndOfBar")</f>
        <v>22858</v>
      </c>
      <c r="S47" s="6">
        <f t="shared" ca="1" si="5"/>
        <v>1.2264564169951818E-3</v>
      </c>
      <c r="T47" s="41">
        <f t="shared" ca="1" si="6"/>
        <v>1.2264564169951818E-3</v>
      </c>
      <c r="U47" s="40">
        <f ca="1" xml:space="preserve"> RTD("cqg.rtd",,"StudyData","Close("&amp;$G$5&amp;") when (LocalMonth("&amp;$G$5&amp;")="&amp;$B$1&amp;" And LocalDay("&amp;$G$5&amp;")="&amp;$A$1&amp;" And LocalHour("&amp;$G$5&amp;")="&amp;K47&amp;" And LocalMinute("&amp;$G$5&amp;")="&amp;L47&amp;")", "Bar", "", "Close","A5C", "0", "all", "", "","True",,"EndOfBar")</f>
        <v>12984.5</v>
      </c>
      <c r="V47" s="6">
        <f t="shared" ca="1" si="16"/>
        <v>-5.0034639365714728E-4</v>
      </c>
      <c r="W47" s="41">
        <f t="shared" ca="1" si="7"/>
        <v>-5.0034639365714728E-4</v>
      </c>
      <c r="X47" s="40">
        <f ca="1" xml:space="preserve"> RTD("cqg.rtd",,"StudyData","Close("&amp;$G$6&amp;") when (LocalMonth("&amp;$G$6&amp;")="&amp;$B$1&amp;" And LocalDay("&amp;$G$6&amp;")="&amp;$A$1&amp;" And LocalHour("&amp;$G$6&amp;")="&amp;K47&amp;" And LocalMinute("&amp;$G$6&amp;")="&amp;L47&amp;")", "Bar", "", "Close","A5C", "0", "all", "", "","True",,"EndOfBar")</f>
        <v>1305.8</v>
      </c>
      <c r="Y47" s="6">
        <f t="shared" ca="1" si="17"/>
        <v>9.1982216771427686E-4</v>
      </c>
      <c r="Z47" s="41">
        <f t="shared" ca="1" si="8"/>
        <v>9.1982216771427686E-4</v>
      </c>
      <c r="AA47" s="40">
        <f ca="1" xml:space="preserve"> RTD("cqg.rtd",,"StudyData","Close("&amp;$G$7&amp;") when (LocalMonth("&amp;$G$7&amp;")="&amp;$B$1&amp;" And LocalDay("&amp;$G$7&amp;")="&amp;$A$1&amp;" And LocalHour("&amp;$G$7&amp;")="&amp;K47&amp;" And LocalMinute("&amp;$G$7&amp;")="&amp;L47&amp;")", "Bar", "", "Close","A5C", "0", "all", "", "","True",,"EndOfBar")</f>
        <v>51.69</v>
      </c>
      <c r="AB47" s="6">
        <f t="shared" ca="1" si="18"/>
        <v>4.664723032069871E-3</v>
      </c>
      <c r="AC47" s="41">
        <f t="shared" ca="1" si="9"/>
        <v>4.664723032069871E-3</v>
      </c>
      <c r="AD47" s="40">
        <f ca="1" xml:space="preserve"> RTD("cqg.rtd",,"StudyData","Close("&amp;$G$8&amp;") when (LocalMonth("&amp;$G$8&amp;")="&amp;$B$1&amp;" And LocalDay("&amp;$G$8&amp;")="&amp;$A$1&amp;" And LocalHour("&amp;$G$8&amp;")="&amp;K47&amp;" And LocalMinute("&amp;$G$8&amp;")="&amp;L47&amp;")", "Bar", "", "Close","A5C", "0", "all", "", "","True",,"EndOfBar")</f>
        <v>1.1849000000000001</v>
      </c>
      <c r="AE47" s="6">
        <f t="shared" ca="1" si="19"/>
        <v>-7.5898127846171434E-4</v>
      </c>
      <c r="AF47" s="41">
        <f t="shared" ca="1" si="10"/>
        <v>-7.5898127846171434E-4</v>
      </c>
      <c r="AG47" s="40">
        <f ca="1" xml:space="preserve"> RTD("cqg.rtd",,"StudyData","Close("&amp;$G$9&amp;") when (LocalMonth("&amp;$G$9&amp;")="&amp;$B$1&amp;" And LocalDay("&amp;$G$9&amp;")="&amp;$A$1&amp;" And LocalHour("&amp;$G$9&amp;")="&amp;K47&amp;" And LocalMinute("&amp;$G$9&amp;")="&amp;L47&amp;")", "Bar", "", "Close","A5C", "0", "all", "", "","True",,"EndOfBar")</f>
        <v>1.3308</v>
      </c>
      <c r="AH47" s="6">
        <f t="shared" ca="1" si="11"/>
        <v>-6.7582788916431839E-4</v>
      </c>
      <c r="AI47" s="41">
        <f t="shared" ca="1" si="12"/>
        <v>-6.7582788916431839E-4</v>
      </c>
      <c r="AJ47" s="40">
        <f ca="1" xml:space="preserve"> RTD("cqg.rtd",,"StudyData","Close("&amp;$G$10&amp;") when (LocalMonth("&amp;$G$10&amp;")="&amp;$B$1&amp;" And LocalDay("&amp;$G$10&amp;")="&amp;$A$1&amp;" And LocalHour("&amp;$G$10&amp;")="&amp;K47&amp;" And LocalMinute("&amp;$G$10&amp;")="&amp;L47&amp;")", "Bar", "", "Close","A5C", "0", "all", "", "","True",,"EndOfBar")</f>
        <v>125195</v>
      </c>
      <c r="AK47" s="6">
        <f t="shared" ca="1" si="20"/>
        <v>-2.395687762028349E-4</v>
      </c>
      <c r="AL47" s="41">
        <f t="shared" ca="1" si="13"/>
        <v>-2.395687762028349E-4</v>
      </c>
      <c r="AN47" s="6">
        <f t="shared" si="14"/>
        <v>50</v>
      </c>
    </row>
    <row r="48" spans="9:40" x14ac:dyDescent="0.2">
      <c r="I48" s="6" t="str">
        <f t="shared" si="0"/>
        <v>10:55</v>
      </c>
      <c r="J48" s="6">
        <f ca="1" xml:space="preserve"> RTD("cqg.rtd",,"StudyData","Close("&amp;$G$2&amp;") when (LocalMonth("&amp;$G$2&amp;")="&amp;$B$1&amp;" And LocalDay("&amp;$G$2&amp;")="&amp;$A$1&amp;" And LocalHour("&amp;$G$2&amp;")="&amp;K48&amp;" And LocalMinute("&amp;$G$2&amp;")="&amp;L48&amp;")", "Bar", "", "Close","A5C", "0", "all", "", "","True",,"EndOfBar")</f>
        <v>2553.25</v>
      </c>
      <c r="K48" s="6">
        <f t="shared" si="24"/>
        <v>10</v>
      </c>
      <c r="L48" s="6">
        <f t="shared" si="15"/>
        <v>55</v>
      </c>
      <c r="M48" s="6">
        <f t="shared" ca="1" si="1"/>
        <v>1.9586720203701891E-4</v>
      </c>
      <c r="N48" s="41">
        <f t="shared" ca="1" si="2"/>
        <v>1.9586720203701891E-4</v>
      </c>
      <c r="O48" s="40">
        <f ca="1" xml:space="preserve"> RTD("cqg.rtd",,"StudyData","Close("&amp;$G$3&amp;") when (LocalMonth("&amp;$G$3&amp;")="&amp;$B$1&amp;" And LocalDay("&amp;$G$3&amp;")="&amp;$A$1&amp;" And LocalHour("&amp;$G$3&amp;")="&amp;K48&amp;" And LocalMinute("&amp;$G$3&amp;")="&amp;L48&amp;")", "Bar", "", "Close","A5C", "0", "all", "", "","True",,"EndOfBar")</f>
        <v>6110.5</v>
      </c>
      <c r="P48" s="6">
        <f t="shared" ca="1" si="3"/>
        <v>1.7623673101356612E-3</v>
      </c>
      <c r="Q48" s="41">
        <f t="shared" ca="1" si="4"/>
        <v>1.7623673101356612E-3</v>
      </c>
      <c r="R48" s="40">
        <f ca="1" xml:space="preserve"> RTD("cqg.rtd",,"StudyData","Close("&amp;$G$4&amp;") when (LocalMonth("&amp;$G$4&amp;")="&amp;$B$1&amp;" And LocalDay("&amp;$G$4&amp;")="&amp;$A$1&amp;" And LocalHour("&amp;$G$4&amp;")="&amp;K48&amp;" And LocalMinute("&amp;$G$4&amp;")="&amp;L48&amp;")", "Bar", "", "Close","A5C", "0", "all", "", "","True",,"EndOfBar")</f>
        <v>22855</v>
      </c>
      <c r="S48" s="6">
        <f t="shared" ca="1" si="5"/>
        <v>1.0950503723171265E-3</v>
      </c>
      <c r="T48" s="41">
        <f t="shared" ca="1" si="6"/>
        <v>1.0950503723171265E-3</v>
      </c>
      <c r="U48" s="40">
        <f ca="1" xml:space="preserve"> RTD("cqg.rtd",,"StudyData","Close("&amp;$G$5&amp;") when (LocalMonth("&amp;$G$5&amp;")="&amp;$B$1&amp;" And LocalDay("&amp;$G$5&amp;")="&amp;$A$1&amp;" And LocalHour("&amp;$G$5&amp;")="&amp;K48&amp;" And LocalMinute("&amp;$G$5&amp;")="&amp;L48&amp;")", "Bar", "", "Close","A5C", "0", "all", "", "","True",,"EndOfBar")</f>
        <v>12982</v>
      </c>
      <c r="V48" s="6">
        <f t="shared" ca="1" si="16"/>
        <v>-6.9278731429451158E-4</v>
      </c>
      <c r="W48" s="41">
        <f t="shared" ca="1" si="7"/>
        <v>-6.9278731429451158E-4</v>
      </c>
      <c r="X48" s="40">
        <f ca="1" xml:space="preserve"> RTD("cqg.rtd",,"StudyData","Close("&amp;$G$6&amp;") when (LocalMonth("&amp;$G$6&amp;")="&amp;$B$1&amp;" And LocalDay("&amp;$G$6&amp;")="&amp;$A$1&amp;" And LocalHour("&amp;$G$6&amp;")="&amp;K48&amp;" And LocalMinute("&amp;$G$6&amp;")="&amp;L48&amp;")", "Bar", "", "Close","A5C", "0", "all", "", "","True",,"EndOfBar")</f>
        <v>1305.9000000000001</v>
      </c>
      <c r="Y48" s="6">
        <f t="shared" ca="1" si="17"/>
        <v>9.9647401502390162E-4</v>
      </c>
      <c r="Z48" s="41">
        <f t="shared" ca="1" si="8"/>
        <v>9.9647401502390162E-4</v>
      </c>
      <c r="AA48" s="40">
        <f ca="1" xml:space="preserve"> RTD("cqg.rtd",,"StudyData","Close("&amp;$G$7&amp;") when (LocalMonth("&amp;$G$7&amp;")="&amp;$B$1&amp;" And LocalDay("&amp;$G$7&amp;")="&amp;$A$1&amp;" And LocalHour("&amp;$G$7&amp;")="&amp;K48&amp;" And LocalMinute("&amp;$G$7&amp;")="&amp;L48&amp;")", "Bar", "", "Close","A5C", "0", "all", "", "","True",,"EndOfBar")</f>
        <v>51.68</v>
      </c>
      <c r="AB48" s="6">
        <f t="shared" ca="1" si="18"/>
        <v>4.4703595724003278E-3</v>
      </c>
      <c r="AC48" s="41">
        <f t="shared" ca="1" si="9"/>
        <v>4.4703595724003278E-3</v>
      </c>
      <c r="AD48" s="40">
        <f ca="1" xml:space="preserve"> RTD("cqg.rtd",,"StudyData","Close("&amp;$G$8&amp;") when (LocalMonth("&amp;$G$8&amp;")="&amp;$B$1&amp;" And LocalDay("&amp;$G$8&amp;")="&amp;$A$1&amp;" And LocalHour("&amp;$G$8&amp;")="&amp;K48&amp;" And LocalMinute("&amp;$G$8&amp;")="&amp;L48&amp;")", "Bar", "", "Close","A5C", "0", "all", "", "","True",,"EndOfBar")</f>
        <v>1.1848000000000001</v>
      </c>
      <c r="AE48" s="6">
        <f t="shared" ca="1" si="19"/>
        <v>-8.4331253162412713E-4</v>
      </c>
      <c r="AF48" s="41">
        <f t="shared" ca="1" si="10"/>
        <v>-8.4331253162412713E-4</v>
      </c>
      <c r="AG48" s="40">
        <f ca="1" xml:space="preserve"> RTD("cqg.rtd",,"StudyData","Close("&amp;$G$9&amp;") when (LocalMonth("&amp;$G$9&amp;")="&amp;$B$1&amp;" And LocalDay("&amp;$G$9&amp;")="&amp;$A$1&amp;" And LocalHour("&amp;$G$9&amp;")="&amp;K48&amp;" And LocalMinute("&amp;$G$9&amp;")="&amp;L48&amp;")", "Bar", "", "Close","A5C", "0", "all", "", "","True",,"EndOfBar")</f>
        <v>1.3309</v>
      </c>
      <c r="AH48" s="6">
        <f t="shared" ca="1" si="11"/>
        <v>-6.0073590147941274E-4</v>
      </c>
      <c r="AI48" s="41">
        <f t="shared" ca="1" si="12"/>
        <v>-6.0073590147941274E-4</v>
      </c>
      <c r="AJ48" s="40">
        <f ca="1" xml:space="preserve"> RTD("cqg.rtd",,"StudyData","Close("&amp;$G$10&amp;") when (LocalMonth("&amp;$G$10&amp;")="&amp;$B$1&amp;" And LocalDay("&amp;$G$10&amp;")="&amp;$A$1&amp;" And LocalHour("&amp;$G$10&amp;")="&amp;K48&amp;" And LocalMinute("&amp;$G$10&amp;")="&amp;L48&amp;")", "Bar", "", "Close","A5C", "0", "all", "", "","True",,"EndOfBar")</f>
        <v>125200</v>
      </c>
      <c r="AK48" s="6">
        <f t="shared" ca="1" si="20"/>
        <v>-1.9964064683569574E-4</v>
      </c>
      <c r="AL48" s="41">
        <f t="shared" ca="1" si="13"/>
        <v>-1.9964064683569574E-4</v>
      </c>
      <c r="AN48" s="6">
        <f t="shared" si="14"/>
        <v>55</v>
      </c>
    </row>
    <row r="49" spans="9:40" x14ac:dyDescent="0.2">
      <c r="I49" s="6" t="str">
        <f t="shared" si="0"/>
        <v>11:00</v>
      </c>
      <c r="J49" s="6">
        <f ca="1" xml:space="preserve"> RTD("cqg.rtd",,"StudyData","Close("&amp;$G$2&amp;") when (LocalMonth("&amp;$G$2&amp;")="&amp;$B$1&amp;" And LocalDay("&amp;$G$2&amp;")="&amp;$A$1&amp;" And LocalHour("&amp;$G$2&amp;")="&amp;K49&amp;" And LocalMinute("&amp;$G$2&amp;")="&amp;L49&amp;")", "Bar", "", "Close","A5C", "0", "all", "", "","True",,"EndOfBar")</f>
        <v>2553</v>
      </c>
      <c r="K49" s="6">
        <f t="shared" si="24"/>
        <v>11</v>
      </c>
      <c r="L49" s="6">
        <f t="shared" si="15"/>
        <v>0</v>
      </c>
      <c r="M49" s="6">
        <f t="shared" ca="1" si="1"/>
        <v>9.7933601018509455E-5</v>
      </c>
      <c r="N49" s="41">
        <f t="shared" ca="1" si="2"/>
        <v>9.7933601018509455E-5</v>
      </c>
      <c r="O49" s="40">
        <f ca="1" xml:space="preserve"> RTD("cqg.rtd",,"StudyData","Close("&amp;$G$3&amp;") when (LocalMonth("&amp;$G$3&amp;")="&amp;$B$1&amp;" And LocalDay("&amp;$G$3&amp;")="&amp;$A$1&amp;" And LocalHour("&amp;$G$3&amp;")="&amp;K49&amp;" And LocalMinute("&amp;$G$3&amp;")="&amp;L49&amp;")", "Bar", "", "Close","A5C", "0", "all", "", "","True",,"EndOfBar")</f>
        <v>6110</v>
      </c>
      <c r="P49" s="6">
        <f t="shared" ca="1" si="3"/>
        <v>1.680396737571212E-3</v>
      </c>
      <c r="Q49" s="41">
        <f t="shared" ca="1" si="4"/>
        <v>1.680396737571212E-3</v>
      </c>
      <c r="R49" s="40">
        <f ca="1" xml:space="preserve"> RTD("cqg.rtd",,"StudyData","Close("&amp;$G$4&amp;") when (LocalMonth("&amp;$G$4&amp;")="&amp;$B$1&amp;" And LocalDay("&amp;$G$4&amp;")="&amp;$A$1&amp;" And LocalHour("&amp;$G$4&amp;")="&amp;K49&amp;" And LocalMinute("&amp;$G$4&amp;")="&amp;L49&amp;")", "Bar", "", "Close","A5C", "0", "all", "", "","True",,"EndOfBar")</f>
        <v>22854</v>
      </c>
      <c r="S49" s="6">
        <f t="shared" ca="1" si="5"/>
        <v>1.0512483574244415E-3</v>
      </c>
      <c r="T49" s="41">
        <f t="shared" ca="1" si="6"/>
        <v>1.0512483574244415E-3</v>
      </c>
      <c r="U49" s="40">
        <f ca="1" xml:space="preserve"> RTD("cqg.rtd",,"StudyData","Close("&amp;$G$5&amp;") when (LocalMonth("&amp;$G$5&amp;")="&amp;$B$1&amp;" And LocalDay("&amp;$G$5&amp;")="&amp;$A$1&amp;" And LocalHour("&amp;$G$5&amp;")="&amp;K49&amp;" And LocalMinute("&amp;$G$5&amp;")="&amp;L49&amp;")", "Bar", "", "Close","A5C", "0", "all", "", "","True",,"EndOfBar")</f>
        <v>12981</v>
      </c>
      <c r="V49" s="6">
        <f t="shared" ca="1" si="16"/>
        <v>-7.697636825494573E-4</v>
      </c>
      <c r="W49" s="41">
        <f t="shared" ca="1" si="7"/>
        <v>-7.697636825494573E-4</v>
      </c>
      <c r="X49" s="40">
        <f ca="1" xml:space="preserve"> RTD("cqg.rtd",,"StudyData","Close("&amp;$G$6&amp;") when (LocalMonth("&amp;$G$6&amp;")="&amp;$B$1&amp;" And LocalDay("&amp;$G$6&amp;")="&amp;$A$1&amp;" And LocalHour("&amp;$G$6&amp;")="&amp;K49&amp;" And LocalMinute("&amp;$G$6&amp;")="&amp;L49&amp;")", "Bar", "", "Close","A5C", "0", "all", "", "","True",,"EndOfBar")</f>
        <v>1305.8</v>
      </c>
      <c r="Y49" s="6">
        <f t="shared" ca="1" si="17"/>
        <v>9.1982216771427686E-4</v>
      </c>
      <c r="Z49" s="41">
        <f t="shared" ca="1" si="8"/>
        <v>9.1982216771427686E-4</v>
      </c>
      <c r="AA49" s="40">
        <f ca="1" xml:space="preserve"> RTD("cqg.rtd",,"StudyData","Close("&amp;$G$7&amp;") when (LocalMonth("&amp;$G$7&amp;")="&amp;$B$1&amp;" And LocalDay("&amp;$G$7&amp;")="&amp;$A$1&amp;" And LocalHour("&amp;$G$7&amp;")="&amp;K49&amp;" And LocalMinute("&amp;$G$7&amp;")="&amp;L49&amp;")", "Bar", "", "Close","A5C", "0", "all", "", "","True",,"EndOfBar")</f>
        <v>51.74</v>
      </c>
      <c r="AB49" s="6">
        <f t="shared" ca="1" si="18"/>
        <v>5.6365403304178647E-3</v>
      </c>
      <c r="AC49" s="41">
        <f t="shared" ca="1" si="9"/>
        <v>5.6365403304178647E-3</v>
      </c>
      <c r="AD49" s="40">
        <f ca="1" xml:space="preserve"> RTD("cqg.rtd",,"StudyData","Close("&amp;$G$8&amp;") when (LocalMonth("&amp;$G$8&amp;")="&amp;$B$1&amp;" And LocalDay("&amp;$G$8&amp;")="&amp;$A$1&amp;" And LocalHour("&amp;$G$8&amp;")="&amp;K49&amp;" And LocalMinute("&amp;$G$8&amp;")="&amp;L49&amp;")", "Bar", "", "Close","A5C", "0", "all", "", "","True",,"EndOfBar")</f>
        <v>1.1848000000000001</v>
      </c>
      <c r="AE49" s="6">
        <f t="shared" ca="1" si="19"/>
        <v>-8.4331253162412713E-4</v>
      </c>
      <c r="AF49" s="41">
        <f t="shared" ca="1" si="10"/>
        <v>-8.4331253162412713E-4</v>
      </c>
      <c r="AG49" s="40">
        <f ca="1" xml:space="preserve"> RTD("cqg.rtd",,"StudyData","Close("&amp;$G$9&amp;") when (LocalMonth("&amp;$G$9&amp;")="&amp;$B$1&amp;" And LocalDay("&amp;$G$9&amp;")="&amp;$A$1&amp;" And LocalHour("&amp;$G$9&amp;")="&amp;K49&amp;" And LocalMinute("&amp;$G$9&amp;")="&amp;L49&amp;")", "Bar", "", "Close","A5C", "0", "all", "", "","True",,"EndOfBar")</f>
        <v>1.3306</v>
      </c>
      <c r="AH49" s="6">
        <f t="shared" ca="1" si="11"/>
        <v>-8.2601186453412992E-4</v>
      </c>
      <c r="AI49" s="41">
        <f t="shared" ca="1" si="12"/>
        <v>-8.2601186453412992E-4</v>
      </c>
      <c r="AJ49" s="40">
        <f ca="1" xml:space="preserve"> RTD("cqg.rtd",,"StudyData","Close("&amp;$G$10&amp;") when (LocalMonth("&amp;$G$10&amp;")="&amp;$B$1&amp;" And LocalDay("&amp;$G$10&amp;")="&amp;$A$1&amp;" And LocalHour("&amp;$G$10&amp;")="&amp;K49&amp;" And LocalMinute("&amp;$G$10&amp;")="&amp;L49&amp;")", "Bar", "", "Close","A5C", "0", "all", "", "","True",,"EndOfBar")</f>
        <v>125195</v>
      </c>
      <c r="AK49" s="6">
        <f t="shared" ca="1" si="20"/>
        <v>-2.395687762028349E-4</v>
      </c>
      <c r="AL49" s="41">
        <f t="shared" ca="1" si="13"/>
        <v>-2.395687762028349E-4</v>
      </c>
      <c r="AN49" s="6" t="str">
        <f t="shared" si="14"/>
        <v>00</v>
      </c>
    </row>
    <row r="50" spans="9:40" x14ac:dyDescent="0.2">
      <c r="I50" s="6" t="str">
        <f t="shared" si="0"/>
        <v>11:05</v>
      </c>
      <c r="J50" s="6">
        <f ca="1" xml:space="preserve"> RTD("cqg.rtd",,"StudyData","Close("&amp;$G$2&amp;") when (LocalMonth("&amp;$G$2&amp;")="&amp;$B$1&amp;" And LocalDay("&amp;$G$2&amp;")="&amp;$A$1&amp;" And LocalHour("&amp;$G$2&amp;")="&amp;K50&amp;" And LocalMinute("&amp;$G$2&amp;")="&amp;L50&amp;")", "Bar", "", "Close","A5C", "0", "all", "", "","True",,"EndOfBar")</f>
        <v>2552.75</v>
      </c>
      <c r="K50" s="6">
        <f t="shared" si="24"/>
        <v>11</v>
      </c>
      <c r="L50" s="6">
        <f t="shared" si="15"/>
        <v>5</v>
      </c>
      <c r="M50" s="6">
        <f t="shared" ca="1" si="1"/>
        <v>0</v>
      </c>
      <c r="N50" s="41">
        <f t="shared" ca="1" si="2"/>
        <v>0</v>
      </c>
      <c r="O50" s="40">
        <f ca="1" xml:space="preserve"> RTD("cqg.rtd",,"StudyData","Close("&amp;$G$3&amp;") when (LocalMonth("&amp;$G$3&amp;")="&amp;$B$1&amp;" And LocalDay("&amp;$G$3&amp;")="&amp;$A$1&amp;" And LocalHour("&amp;$G$3&amp;")="&amp;K50&amp;" And LocalMinute("&amp;$G$3&amp;")="&amp;L50&amp;")", "Bar", "", "Close","A5C", "0", "all", "", "","True",,"EndOfBar")</f>
        <v>6108.5</v>
      </c>
      <c r="P50" s="6">
        <f t="shared" ca="1" si="3"/>
        <v>1.4344850198778638E-3</v>
      </c>
      <c r="Q50" s="41">
        <f t="shared" ca="1" si="4"/>
        <v>1.4344850198778638E-3</v>
      </c>
      <c r="R50" s="40">
        <f ca="1" xml:space="preserve"> RTD("cqg.rtd",,"StudyData","Close("&amp;$G$4&amp;") when (LocalMonth("&amp;$G$4&amp;")="&amp;$B$1&amp;" And LocalDay("&amp;$G$4&amp;")="&amp;$A$1&amp;" And LocalHour("&amp;$G$4&amp;")="&amp;K50&amp;" And LocalMinute("&amp;$G$4&amp;")="&amp;L50&amp;")", "Bar", "", "Close","A5C", "0", "all", "", "","True",,"EndOfBar")</f>
        <v>22852</v>
      </c>
      <c r="S50" s="6">
        <f t="shared" ca="1" si="5"/>
        <v>9.6364432763907141E-4</v>
      </c>
      <c r="T50" s="41">
        <f t="shared" ca="1" si="6"/>
        <v>9.6364432763907141E-4</v>
      </c>
      <c r="U50" s="40">
        <f ca="1" xml:space="preserve"> RTD("cqg.rtd",,"StudyData","Close("&amp;$G$5&amp;") when (LocalMonth("&amp;$G$5&amp;")="&amp;$B$1&amp;" And LocalDay("&amp;$G$5&amp;")="&amp;$A$1&amp;" And LocalHour("&amp;$G$5&amp;")="&amp;K50&amp;" And LocalMinute("&amp;$G$5&amp;")="&amp;L50&amp;")", "Bar", "", "Close","A5C", "0", "all", "", "","True",,"EndOfBar")</f>
        <v>12975.5</v>
      </c>
      <c r="V50" s="6">
        <f t="shared" ca="1" si="16"/>
        <v>-1.1931337079516588E-3</v>
      </c>
      <c r="W50" s="41">
        <f t="shared" ca="1" si="7"/>
        <v>-1.1931337079516588E-3</v>
      </c>
      <c r="X50" s="40">
        <f ca="1" xml:space="preserve"> RTD("cqg.rtd",,"StudyData","Close("&amp;$G$6&amp;") when (LocalMonth("&amp;$G$6&amp;")="&amp;$B$1&amp;" And LocalDay("&amp;$G$6&amp;")="&amp;$A$1&amp;" And LocalHour("&amp;$G$6&amp;")="&amp;K50&amp;" And LocalMinute("&amp;$G$6&amp;")="&amp;L50&amp;")", "Bar", "", "Close","A5C", "0", "all", "", "","True",,"EndOfBar")</f>
        <v>1305.5999999999999</v>
      </c>
      <c r="Y50" s="6">
        <f t="shared" ca="1" si="17"/>
        <v>7.6651847309520168E-4</v>
      </c>
      <c r="Z50" s="41">
        <f t="shared" ca="1" si="8"/>
        <v>7.6651847309520168E-4</v>
      </c>
      <c r="AA50" s="40">
        <f ca="1" xml:space="preserve"> RTD("cqg.rtd",,"StudyData","Close("&amp;$G$7&amp;") when (LocalMonth("&amp;$G$7&amp;")="&amp;$B$1&amp;" And LocalDay("&amp;$G$7&amp;")="&amp;$A$1&amp;" And LocalHour("&amp;$G$7&amp;")="&amp;K50&amp;" And LocalMinute("&amp;$G$7&amp;")="&amp;L50&amp;")", "Bar", "", "Close","A5C", "0", "all", "", "","True",,"EndOfBar")</f>
        <v>51.75</v>
      </c>
      <c r="AB50" s="6">
        <f t="shared" ca="1" si="18"/>
        <v>5.830903790087408E-3</v>
      </c>
      <c r="AC50" s="41">
        <f t="shared" ca="1" si="9"/>
        <v>5.830903790087408E-3</v>
      </c>
      <c r="AD50" s="40">
        <f ca="1" xml:space="preserve"> RTD("cqg.rtd",,"StudyData","Close("&amp;$G$8&amp;") when (LocalMonth("&amp;$G$8&amp;")="&amp;$B$1&amp;" And LocalDay("&amp;$G$8&amp;")="&amp;$A$1&amp;" And LocalHour("&amp;$G$8&amp;")="&amp;K50&amp;" And LocalMinute("&amp;$G$8&amp;")="&amp;L50&amp;")", "Bar", "", "Close","A5C", "0", "all", "", "","True",,"EndOfBar")</f>
        <v>1.1846000000000001</v>
      </c>
      <c r="AE50" s="6">
        <f t="shared" ca="1" si="19"/>
        <v>-1.0119750379489526E-3</v>
      </c>
      <c r="AF50" s="41">
        <f t="shared" ca="1" si="10"/>
        <v>-1.0119750379489526E-3</v>
      </c>
      <c r="AG50" s="40">
        <f ca="1" xml:space="preserve"> RTD("cqg.rtd",,"StudyData","Close("&amp;$G$9&amp;") when (LocalMonth("&amp;$G$9&amp;")="&amp;$B$1&amp;" And LocalDay("&amp;$G$9&amp;")="&amp;$A$1&amp;" And LocalHour("&amp;$G$9&amp;")="&amp;K50&amp;" And LocalMinute("&amp;$G$9&amp;")="&amp;L50&amp;")", "Bar", "", "Close","A5C", "0", "all", "", "","True",,"EndOfBar")</f>
        <v>1.3308</v>
      </c>
      <c r="AH50" s="6">
        <f t="shared" ca="1" si="11"/>
        <v>-6.7582788916431839E-4</v>
      </c>
      <c r="AI50" s="41">
        <f t="shared" ca="1" si="12"/>
        <v>-6.7582788916431839E-4</v>
      </c>
      <c r="AJ50" s="40">
        <f ca="1" xml:space="preserve"> RTD("cqg.rtd",,"StudyData","Close("&amp;$G$10&amp;") when (LocalMonth("&amp;$G$10&amp;")="&amp;$B$1&amp;" And LocalDay("&amp;$G$10&amp;")="&amp;$A$1&amp;" And LocalHour("&amp;$G$10&amp;")="&amp;K50&amp;" And LocalMinute("&amp;$G$10&amp;")="&amp;L50&amp;")", "Bar", "", "Close","A5C", "0", "all", "", "","True",,"EndOfBar")</f>
        <v>125195</v>
      </c>
      <c r="AK50" s="6">
        <f t="shared" ca="1" si="20"/>
        <v>-2.395687762028349E-4</v>
      </c>
      <c r="AL50" s="41">
        <f t="shared" ca="1" si="13"/>
        <v>-2.395687762028349E-4</v>
      </c>
      <c r="AN50" s="6" t="str">
        <f t="shared" si="14"/>
        <v>05</v>
      </c>
    </row>
    <row r="51" spans="9:40" x14ac:dyDescent="0.2">
      <c r="I51" s="6" t="str">
        <f t="shared" si="0"/>
        <v>11:10</v>
      </c>
      <c r="J51" s="6">
        <f ca="1" xml:space="preserve"> RTD("cqg.rtd",,"StudyData","Close("&amp;$G$2&amp;") when (LocalMonth("&amp;$G$2&amp;")="&amp;$B$1&amp;" And LocalDay("&amp;$G$2&amp;")="&amp;$A$1&amp;" And LocalHour("&amp;$G$2&amp;")="&amp;K51&amp;" And LocalMinute("&amp;$G$2&amp;")="&amp;L51&amp;")", "Bar", "", "Close","A5C", "0", "all", "", "","True",,"EndOfBar")</f>
        <v>2552</v>
      </c>
      <c r="K51" s="6">
        <f t="shared" si="24"/>
        <v>11</v>
      </c>
      <c r="L51" s="6">
        <f t="shared" si="15"/>
        <v>10</v>
      </c>
      <c r="M51" s="6">
        <f t="shared" ca="1" si="1"/>
        <v>-2.9380080305552837E-4</v>
      </c>
      <c r="N51" s="41">
        <f t="shared" ca="1" si="2"/>
        <v>-2.9380080305552837E-4</v>
      </c>
      <c r="O51" s="40">
        <f ca="1" xml:space="preserve"> RTD("cqg.rtd",,"StudyData","Close("&amp;$G$3&amp;") when (LocalMonth("&amp;$G$3&amp;")="&amp;$B$1&amp;" And LocalDay("&amp;$G$3&amp;")="&amp;$A$1&amp;" And LocalHour("&amp;$G$3&amp;")="&amp;K51&amp;" And LocalMinute("&amp;$G$3&amp;")="&amp;L51&amp;")", "Bar", "", "Close","A5C", "0", "all", "", "","True",,"EndOfBar")</f>
        <v>6104.75</v>
      </c>
      <c r="P51" s="6">
        <f t="shared" ca="1" si="3"/>
        <v>8.197057256444936E-4</v>
      </c>
      <c r="Q51" s="41">
        <f t="shared" ca="1" si="4"/>
        <v>8.197057256444936E-4</v>
      </c>
      <c r="R51" s="40">
        <f ca="1" xml:space="preserve"> RTD("cqg.rtd",,"StudyData","Close("&amp;$G$4&amp;") when (LocalMonth("&amp;$G$4&amp;")="&amp;$B$1&amp;" And LocalDay("&amp;$G$4&amp;")="&amp;$A$1&amp;" And LocalHour("&amp;$G$4&amp;")="&amp;K51&amp;" And LocalMinute("&amp;$G$4&amp;")="&amp;L51&amp;")", "Bar", "", "Close","A5C", "0", "all", "", "","True",,"EndOfBar")</f>
        <v>22852</v>
      </c>
      <c r="S51" s="6">
        <f t="shared" ca="1" si="5"/>
        <v>9.6364432763907141E-4</v>
      </c>
      <c r="T51" s="41">
        <f t="shared" ca="1" si="6"/>
        <v>9.6364432763907141E-4</v>
      </c>
      <c r="U51" s="40">
        <f ca="1" xml:space="preserve"> RTD("cqg.rtd",,"StudyData","Close("&amp;$G$5&amp;") when (LocalMonth("&amp;$G$5&amp;")="&amp;$B$1&amp;" And LocalDay("&amp;$G$5&amp;")="&amp;$A$1&amp;" And LocalHour("&amp;$G$5&amp;")="&amp;K51&amp;" And LocalMinute("&amp;$G$5&amp;")="&amp;L51&amp;")", "Bar", "", "Close","A5C", "0", "all", "", "","True",,"EndOfBar")</f>
        <v>12974</v>
      </c>
      <c r="V51" s="6">
        <f t="shared" ca="1" si="16"/>
        <v>-1.3085982603340774E-3</v>
      </c>
      <c r="W51" s="41">
        <f t="shared" ca="1" si="7"/>
        <v>-1.3085982603340774E-3</v>
      </c>
      <c r="X51" s="40">
        <f ca="1" xml:space="preserve"> RTD("cqg.rtd",,"StudyData","Close("&amp;$G$6&amp;") when (LocalMonth("&amp;$G$6&amp;")="&amp;$B$1&amp;" And LocalDay("&amp;$G$6&amp;")="&amp;$A$1&amp;" And LocalHour("&amp;$G$6&amp;")="&amp;K51&amp;" And LocalMinute("&amp;$G$6&amp;")="&amp;L51&amp;")", "Bar", "", "Close","A5C", "0", "all", "", "","True",,"EndOfBar")</f>
        <v>1305.5</v>
      </c>
      <c r="Y51" s="6">
        <f t="shared" ca="1" si="17"/>
        <v>6.8986662578575115E-4</v>
      </c>
      <c r="Z51" s="41">
        <f t="shared" ca="1" si="8"/>
        <v>6.8986662578575115E-4</v>
      </c>
      <c r="AA51" s="40">
        <f ca="1" xml:space="preserve"> RTD("cqg.rtd",,"StudyData","Close("&amp;$G$7&amp;") when (LocalMonth("&amp;$G$7&amp;")="&amp;$B$1&amp;" And LocalDay("&amp;$G$7&amp;")="&amp;$A$1&amp;" And LocalHour("&amp;$G$7&amp;")="&amp;K51&amp;" And LocalMinute("&amp;$G$7&amp;")="&amp;L51&amp;")", "Bar", "", "Close","A5C", "0", "all", "", "","True",,"EndOfBar")</f>
        <v>51.84</v>
      </c>
      <c r="AB51" s="6">
        <f t="shared" ca="1" si="18"/>
        <v>7.5801749271137133E-3</v>
      </c>
      <c r="AC51" s="41">
        <f t="shared" ca="1" si="9"/>
        <v>7.5801749271137133E-3</v>
      </c>
      <c r="AD51" s="40">
        <f ca="1" xml:space="preserve"> RTD("cqg.rtd",,"StudyData","Close("&amp;$G$8&amp;") when (LocalMonth("&amp;$G$8&amp;")="&amp;$B$1&amp;" And LocalDay("&amp;$G$8&amp;")="&amp;$A$1&amp;" And LocalHour("&amp;$G$8&amp;")="&amp;K51&amp;" And LocalMinute("&amp;$G$8&amp;")="&amp;L51&amp;")", "Bar", "", "Close","A5C", "0", "all", "", "","True",,"EndOfBar")</f>
        <v>1.18465</v>
      </c>
      <c r="AE51" s="6">
        <f t="shared" ca="1" si="19"/>
        <v>-9.6980941136783972E-4</v>
      </c>
      <c r="AF51" s="41">
        <f t="shared" ca="1" si="10"/>
        <v>-9.6980941136783972E-4</v>
      </c>
      <c r="AG51" s="40">
        <f ca="1" xml:space="preserve"> RTD("cqg.rtd",,"StudyData","Close("&amp;$G$9&amp;") when (LocalMonth("&amp;$G$9&amp;")="&amp;$B$1&amp;" And LocalDay("&amp;$G$9&amp;")="&amp;$A$1&amp;" And LocalHour("&amp;$G$9&amp;")="&amp;K51&amp;" And LocalMinute("&amp;$G$9&amp;")="&amp;L51&amp;")", "Bar", "", "Close","A5C", "0", "all", "", "","True",,"EndOfBar")</f>
        <v>1.3307</v>
      </c>
      <c r="AH51" s="6">
        <f t="shared" ca="1" si="11"/>
        <v>-7.5091987684922415E-4</v>
      </c>
      <c r="AI51" s="41">
        <f t="shared" ca="1" si="12"/>
        <v>-7.5091987684922415E-4</v>
      </c>
      <c r="AJ51" s="40">
        <f ca="1" xml:space="preserve"> RTD("cqg.rtd",,"StudyData","Close("&amp;$G$10&amp;") when (LocalMonth("&amp;$G$10&amp;")="&amp;$B$1&amp;" And LocalDay("&amp;$G$10&amp;")="&amp;$A$1&amp;" And LocalHour("&amp;$G$10&amp;")="&amp;K51&amp;" And LocalMinute("&amp;$G$10&amp;")="&amp;L51&amp;")", "Bar", "", "Close","A5C", "0", "all", "", "","True",,"EndOfBar")</f>
        <v>125195</v>
      </c>
      <c r="AK51" s="6">
        <f t="shared" ca="1" si="20"/>
        <v>-2.395687762028349E-4</v>
      </c>
      <c r="AL51" s="41">
        <f t="shared" ca="1" si="13"/>
        <v>-2.395687762028349E-4</v>
      </c>
      <c r="AN51" s="6">
        <f t="shared" si="14"/>
        <v>10</v>
      </c>
    </row>
    <row r="52" spans="9:40" x14ac:dyDescent="0.2">
      <c r="I52" s="6" t="str">
        <f t="shared" si="0"/>
        <v>11:15</v>
      </c>
      <c r="J52" s="6">
        <f ca="1" xml:space="preserve"> RTD("cqg.rtd",,"StudyData","Close("&amp;$G$2&amp;") when (LocalMonth("&amp;$G$2&amp;")="&amp;$B$1&amp;" And LocalDay("&amp;$G$2&amp;")="&amp;$A$1&amp;" And LocalHour("&amp;$G$2&amp;")="&amp;K52&amp;" And LocalMinute("&amp;$G$2&amp;")="&amp;L52&amp;")", "Bar", "", "Close","A5C", "0", "all", "", "","True",,"EndOfBar")</f>
        <v>2551.75</v>
      </c>
      <c r="K52" s="6">
        <f t="shared" si="24"/>
        <v>11</v>
      </c>
      <c r="L52" s="6">
        <f t="shared" si="15"/>
        <v>15</v>
      </c>
      <c r="M52" s="6">
        <f t="shared" ca="1" si="1"/>
        <v>-3.9173440407403782E-4</v>
      </c>
      <c r="N52" s="41">
        <f t="shared" ca="1" si="2"/>
        <v>-3.9173440407403782E-4</v>
      </c>
      <c r="O52" s="40">
        <f ca="1" xml:space="preserve"> RTD("cqg.rtd",,"StudyData","Close("&amp;$G$3&amp;") when (LocalMonth("&amp;$G$3&amp;")="&amp;$B$1&amp;" And LocalDay("&amp;$G$3&amp;")="&amp;$A$1&amp;" And LocalHour("&amp;$G$3&amp;")="&amp;K52&amp;" And LocalMinute("&amp;$G$3&amp;")="&amp;L52&amp;")", "Bar", "", "Close","A5C", "0", "all", "", "","True",,"EndOfBar")</f>
        <v>6101</v>
      </c>
      <c r="P52" s="6">
        <f t="shared" ca="1" si="3"/>
        <v>2.049264314111234E-4</v>
      </c>
      <c r="Q52" s="41">
        <f t="shared" ca="1" si="4"/>
        <v>2.049264314111234E-4</v>
      </c>
      <c r="R52" s="40">
        <f ca="1" xml:space="preserve"> RTD("cqg.rtd",,"StudyData","Close("&amp;$G$4&amp;") when (LocalMonth("&amp;$G$4&amp;")="&amp;$B$1&amp;" And LocalDay("&amp;$G$4&amp;")="&amp;$A$1&amp;" And LocalHour("&amp;$G$4&amp;")="&amp;K52&amp;" And LocalMinute("&amp;$G$4&amp;")="&amp;L52&amp;")", "Bar", "", "Close","A5C", "0", "all", "", "","True",,"EndOfBar")</f>
        <v>22851</v>
      </c>
      <c r="S52" s="6">
        <f t="shared" ca="1" si="5"/>
        <v>9.1984231274638633E-4</v>
      </c>
      <c r="T52" s="41">
        <f t="shared" ca="1" si="6"/>
        <v>9.1984231274638633E-4</v>
      </c>
      <c r="U52" s="40">
        <f ca="1" xml:space="preserve"> RTD("cqg.rtd",,"StudyData","Close("&amp;$G$5&amp;") when (LocalMonth("&amp;$G$5&amp;")="&amp;$B$1&amp;" And LocalDay("&amp;$G$5&amp;")="&amp;$A$1&amp;" And LocalHour("&amp;$G$5&amp;")="&amp;K52&amp;" And LocalMinute("&amp;$G$5&amp;")="&amp;L52&amp;")", "Bar", "", "Close","A5C", "0", "all", "", "","True",,"EndOfBar")</f>
        <v>12976.5</v>
      </c>
      <c r="V52" s="6">
        <f t="shared" ca="1" si="16"/>
        <v>-1.116157339696713E-3</v>
      </c>
      <c r="W52" s="41">
        <f t="shared" ca="1" si="7"/>
        <v>-1.116157339696713E-3</v>
      </c>
      <c r="X52" s="40">
        <f ca="1" xml:space="preserve"> RTD("cqg.rtd",,"StudyData","Close("&amp;$G$6&amp;") when (LocalMonth("&amp;$G$6&amp;")="&amp;$B$1&amp;" And LocalDay("&amp;$G$6&amp;")="&amp;$A$1&amp;" And LocalHour("&amp;$G$6&amp;")="&amp;K52&amp;" And LocalMinute("&amp;$G$6&amp;")="&amp;L52&amp;")", "Bar", "", "Close","A5C", "0", "all", "", "","True",,"EndOfBar")</f>
        <v>1305.7</v>
      </c>
      <c r="Y52" s="6">
        <f t="shared" ca="1" si="17"/>
        <v>8.4317032040482633E-4</v>
      </c>
      <c r="Z52" s="41">
        <f t="shared" ca="1" si="8"/>
        <v>8.4317032040482633E-4</v>
      </c>
      <c r="AA52" s="40">
        <f ca="1" xml:space="preserve"> RTD("cqg.rtd",,"StudyData","Close("&amp;$G$7&amp;") when (LocalMonth("&amp;$G$7&amp;")="&amp;$B$1&amp;" And LocalDay("&amp;$G$7&amp;")="&amp;$A$1&amp;" And LocalHour("&amp;$G$7&amp;")="&amp;K52&amp;" And LocalMinute("&amp;$G$7&amp;")="&amp;L52&amp;")", "Bar", "", "Close","A5C", "0", "all", "", "","True",,"EndOfBar")</f>
        <v>51.91</v>
      </c>
      <c r="AB52" s="6">
        <f t="shared" ca="1" si="18"/>
        <v>8.9407191448006556E-3</v>
      </c>
      <c r="AC52" s="41">
        <f t="shared" ca="1" si="9"/>
        <v>8.9407191448006556E-3</v>
      </c>
      <c r="AD52" s="40">
        <f ca="1" xml:space="preserve"> RTD("cqg.rtd",,"StudyData","Close("&amp;$G$8&amp;") when (LocalMonth("&amp;$G$8&amp;")="&amp;$B$1&amp;" And LocalDay("&amp;$G$8&amp;")="&amp;$A$1&amp;" And LocalHour("&amp;$G$8&amp;")="&amp;K52&amp;" And LocalMinute("&amp;$G$8&amp;")="&amp;L52&amp;")", "Bar", "", "Close","A5C", "0", "all", "", "","True",,"EndOfBar")</f>
        <v>1.18465</v>
      </c>
      <c r="AE52" s="6">
        <f t="shared" ca="1" si="19"/>
        <v>-9.6980941136783972E-4</v>
      </c>
      <c r="AF52" s="41">
        <f t="shared" ca="1" si="10"/>
        <v>-9.6980941136783972E-4</v>
      </c>
      <c r="AG52" s="40">
        <f ca="1" xml:space="preserve"> RTD("cqg.rtd",,"StudyData","Close("&amp;$G$9&amp;") when (LocalMonth("&amp;$G$9&amp;")="&amp;$B$1&amp;" And LocalDay("&amp;$G$9&amp;")="&amp;$A$1&amp;" And LocalHour("&amp;$G$9&amp;")="&amp;K52&amp;" And LocalMinute("&amp;$G$9&amp;")="&amp;L52&amp;")", "Bar", "", "Close","A5C", "0", "all", "", "","True",,"EndOfBar")</f>
        <v>1.3307</v>
      </c>
      <c r="AH52" s="6">
        <f t="shared" ca="1" si="11"/>
        <v>-7.5091987684922415E-4</v>
      </c>
      <c r="AI52" s="41">
        <f t="shared" ca="1" si="12"/>
        <v>-7.5091987684922415E-4</v>
      </c>
      <c r="AJ52" s="40">
        <f ca="1" xml:space="preserve"> RTD("cqg.rtd",,"StudyData","Close("&amp;$G$10&amp;") when (LocalMonth("&amp;$G$10&amp;")="&amp;$B$1&amp;" And LocalDay("&amp;$G$10&amp;")="&amp;$A$1&amp;" And LocalHour("&amp;$G$10&amp;")="&amp;K52&amp;" And LocalMinute("&amp;$G$10&amp;")="&amp;L52&amp;")", "Bar", "", "Close","A5C", "0", "all", "", "","True",,"EndOfBar")</f>
        <v>125190</v>
      </c>
      <c r="AK52" s="6">
        <f t="shared" ca="1" si="20"/>
        <v>-2.7949690556997405E-4</v>
      </c>
      <c r="AL52" s="41">
        <f t="shared" ca="1" si="13"/>
        <v>-2.7949690556997405E-4</v>
      </c>
      <c r="AN52" s="6">
        <f t="shared" si="14"/>
        <v>15</v>
      </c>
    </row>
    <row r="53" spans="9:40" x14ac:dyDescent="0.2">
      <c r="I53" s="6" t="str">
        <f t="shared" si="0"/>
        <v>11:20</v>
      </c>
      <c r="J53" s="6">
        <f ca="1" xml:space="preserve"> RTD("cqg.rtd",,"StudyData","Close("&amp;$G$2&amp;") when (LocalMonth("&amp;$G$2&amp;")="&amp;$B$1&amp;" And LocalDay("&amp;$G$2&amp;")="&amp;$A$1&amp;" And LocalHour("&amp;$G$2&amp;")="&amp;K53&amp;" And LocalMinute("&amp;$G$2&amp;")="&amp;L53&amp;")", "Bar", "", "Close","A5C", "0", "all", "", "","True",,"EndOfBar")</f>
        <v>2551.75</v>
      </c>
      <c r="K53" s="6">
        <f t="shared" si="24"/>
        <v>11</v>
      </c>
      <c r="L53" s="6">
        <f t="shared" si="15"/>
        <v>20</v>
      </c>
      <c r="M53" s="6">
        <f t="shared" ca="1" si="1"/>
        <v>-3.9173440407403782E-4</v>
      </c>
      <c r="N53" s="41">
        <f t="shared" ca="1" si="2"/>
        <v>-3.9173440407403782E-4</v>
      </c>
      <c r="O53" s="40">
        <f ca="1" xml:space="preserve"> RTD("cqg.rtd",,"StudyData","Close("&amp;$G$3&amp;") when (LocalMonth("&amp;$G$3&amp;")="&amp;$B$1&amp;" And LocalDay("&amp;$G$3&amp;")="&amp;$A$1&amp;" And LocalHour("&amp;$G$3&amp;")="&amp;K53&amp;" And LocalMinute("&amp;$G$3&amp;")="&amp;L53&amp;")", "Bar", "", "Close","A5C", "0", "all", "", "","True",,"EndOfBar")</f>
        <v>6102.5</v>
      </c>
      <c r="P53" s="6">
        <f t="shared" ca="1" si="3"/>
        <v>4.5083814910447151E-4</v>
      </c>
      <c r="Q53" s="41">
        <f t="shared" ca="1" si="4"/>
        <v>4.5083814910447151E-4</v>
      </c>
      <c r="R53" s="40">
        <f ca="1" xml:space="preserve"> RTD("cqg.rtd",,"StudyData","Close("&amp;$G$4&amp;") when (LocalMonth("&amp;$G$4&amp;")="&amp;$B$1&amp;" And LocalDay("&amp;$G$4&amp;")="&amp;$A$1&amp;" And LocalHour("&amp;$G$4&amp;")="&amp;K53&amp;" And LocalMinute("&amp;$G$4&amp;")="&amp;L53&amp;")", "Bar", "", "Close","A5C", "0", "all", "", "","True",,"EndOfBar")</f>
        <v>22854</v>
      </c>
      <c r="S53" s="6">
        <f t="shared" ca="1" si="5"/>
        <v>1.0512483574244415E-3</v>
      </c>
      <c r="T53" s="41">
        <f t="shared" ca="1" si="6"/>
        <v>1.0512483574244415E-3</v>
      </c>
      <c r="U53" s="40">
        <f ca="1" xml:space="preserve"> RTD("cqg.rtd",,"StudyData","Close("&amp;$G$5&amp;") when (LocalMonth("&amp;$G$5&amp;")="&amp;$B$1&amp;" And LocalDay("&amp;$G$5&amp;")="&amp;$A$1&amp;" And LocalHour("&amp;$G$5&amp;")="&amp;K53&amp;" And LocalMinute("&amp;$G$5&amp;")="&amp;L53&amp;")", "Bar", "", "Close","A5C", "0", "all", "", "","True",,"EndOfBar")</f>
        <v>12981</v>
      </c>
      <c r="V53" s="6">
        <f t="shared" ca="1" si="16"/>
        <v>-7.697636825494573E-4</v>
      </c>
      <c r="W53" s="41">
        <f t="shared" ca="1" si="7"/>
        <v>-7.697636825494573E-4</v>
      </c>
      <c r="X53" s="40">
        <f ca="1" xml:space="preserve"> RTD("cqg.rtd",,"StudyData","Close("&amp;$G$6&amp;") when (LocalMonth("&amp;$G$6&amp;")="&amp;$B$1&amp;" And LocalDay("&amp;$G$6&amp;")="&amp;$A$1&amp;" And LocalHour("&amp;$G$6&amp;")="&amp;K53&amp;" And LocalMinute("&amp;$G$6&amp;")="&amp;L53&amp;")", "Bar", "", "Close","A5C", "0", "all", "", "","True",,"EndOfBar")</f>
        <v>1305.8</v>
      </c>
      <c r="Y53" s="6">
        <f t="shared" ca="1" si="17"/>
        <v>9.1982216771427686E-4</v>
      </c>
      <c r="Z53" s="41">
        <f t="shared" ca="1" si="8"/>
        <v>9.1982216771427686E-4</v>
      </c>
      <c r="AA53" s="40">
        <f ca="1" xml:space="preserve"> RTD("cqg.rtd",,"StudyData","Close("&amp;$G$7&amp;") when (LocalMonth("&amp;$G$7&amp;")="&amp;$B$1&amp;" And LocalDay("&amp;$G$7&amp;")="&amp;$A$1&amp;" And LocalHour("&amp;$G$7&amp;")="&amp;K53&amp;" And LocalMinute("&amp;$G$7&amp;")="&amp;L53&amp;")", "Bar", "", "Close","A5C", "0", "all", "", "","True",,"EndOfBar")</f>
        <v>51.9</v>
      </c>
      <c r="AB53" s="6">
        <f t="shared" ca="1" si="18"/>
        <v>8.7463556851311124E-3</v>
      </c>
      <c r="AC53" s="41">
        <f t="shared" ca="1" si="9"/>
        <v>8.7463556851311124E-3</v>
      </c>
      <c r="AD53" s="40">
        <f ca="1" xml:space="preserve"> RTD("cqg.rtd",,"StudyData","Close("&amp;$G$8&amp;") when (LocalMonth("&amp;$G$8&amp;")="&amp;$B$1&amp;" And LocalDay("&amp;$G$8&amp;")="&amp;$A$1&amp;" And LocalHour("&amp;$G$8&amp;")="&amp;K53&amp;" And LocalMinute("&amp;$G$8&amp;")="&amp;L53&amp;")", "Bar", "", "Close","A5C", "0", "all", "", "","True",,"EndOfBar")</f>
        <v>1.18475</v>
      </c>
      <c r="AE53" s="6">
        <f t="shared" ca="1" si="19"/>
        <v>-8.8547815820542704E-4</v>
      </c>
      <c r="AF53" s="41">
        <f t="shared" ca="1" si="10"/>
        <v>-8.8547815820542704E-4</v>
      </c>
      <c r="AG53" s="40">
        <f ca="1" xml:space="preserve"> RTD("cqg.rtd",,"StudyData","Close("&amp;$G$9&amp;") when (LocalMonth("&amp;$G$9&amp;")="&amp;$B$1&amp;" And LocalDay("&amp;$G$9&amp;")="&amp;$A$1&amp;" And LocalHour("&amp;$G$9&amp;")="&amp;K53&amp;" And LocalMinute("&amp;$G$9&amp;")="&amp;L53&amp;")", "Bar", "", "Close","A5C", "0", "all", "", "","True",,"EndOfBar")</f>
        <v>1.3306</v>
      </c>
      <c r="AH53" s="6">
        <f t="shared" ca="1" si="11"/>
        <v>-8.2601186453412992E-4</v>
      </c>
      <c r="AI53" s="41">
        <f t="shared" ca="1" si="12"/>
        <v>-8.2601186453412992E-4</v>
      </c>
      <c r="AJ53" s="40">
        <f ca="1" xml:space="preserve"> RTD("cqg.rtd",,"StudyData","Close("&amp;$G$10&amp;") when (LocalMonth("&amp;$G$10&amp;")="&amp;$B$1&amp;" And LocalDay("&amp;$G$10&amp;")="&amp;$A$1&amp;" And LocalHour("&amp;$G$10&amp;")="&amp;K53&amp;" And LocalMinute("&amp;$G$10&amp;")="&amp;L53&amp;")", "Bar", "", "Close","A5C", "0", "all", "", "","True",,"EndOfBar")</f>
        <v>125195</v>
      </c>
      <c r="AK53" s="6">
        <f t="shared" ca="1" si="20"/>
        <v>-2.395687762028349E-4</v>
      </c>
      <c r="AL53" s="41">
        <f t="shared" ca="1" si="13"/>
        <v>-2.395687762028349E-4</v>
      </c>
      <c r="AN53" s="6">
        <f t="shared" si="14"/>
        <v>20</v>
      </c>
    </row>
    <row r="54" spans="9:40" x14ac:dyDescent="0.2">
      <c r="I54" s="6" t="str">
        <f t="shared" si="0"/>
        <v>11:25</v>
      </c>
      <c r="J54" s="6">
        <f ca="1" xml:space="preserve"> RTD("cqg.rtd",,"StudyData","Close("&amp;$G$2&amp;") when (LocalMonth("&amp;$G$2&amp;")="&amp;$B$1&amp;" And LocalDay("&amp;$G$2&amp;")="&amp;$A$1&amp;" And LocalHour("&amp;$G$2&amp;")="&amp;K54&amp;" And LocalMinute("&amp;$G$2&amp;")="&amp;L54&amp;")", "Bar", "", "Close","A5C", "0", "all", "", "","True",,"EndOfBar")</f>
        <v>2551.75</v>
      </c>
      <c r="K54" s="6">
        <f t="shared" ref="K54:K67" si="25">IF(L54=0,K53+1,K53)</f>
        <v>11</v>
      </c>
      <c r="L54" s="6">
        <f t="shared" ref="L54:L99" si="26">IF((L53+$H$1)=60,0,(L53+$H$1))</f>
        <v>25</v>
      </c>
      <c r="M54" s="6">
        <f t="shared" ca="1" si="1"/>
        <v>-3.9173440407403782E-4</v>
      </c>
      <c r="N54" s="41">
        <f t="shared" ca="1" si="2"/>
        <v>-3.9173440407403782E-4</v>
      </c>
      <c r="O54" s="40">
        <f ca="1" xml:space="preserve"> RTD("cqg.rtd",,"StudyData","Close("&amp;$G$3&amp;") when (LocalMonth("&amp;$G$3&amp;")="&amp;$B$1&amp;" And LocalDay("&amp;$G$3&amp;")="&amp;$A$1&amp;" And LocalHour("&amp;$G$3&amp;")="&amp;K54&amp;" And LocalMinute("&amp;$G$3&amp;")="&amp;L54&amp;")", "Bar", "", "Close","A5C", "0", "all", "", "","True",,"EndOfBar")</f>
        <v>6102.25</v>
      </c>
      <c r="P54" s="6">
        <f t="shared" ca="1" si="3"/>
        <v>4.098528628222468E-4</v>
      </c>
      <c r="Q54" s="41">
        <f t="shared" ca="1" si="4"/>
        <v>4.098528628222468E-4</v>
      </c>
      <c r="R54" s="40">
        <f ca="1" xml:space="preserve"> RTD("cqg.rtd",,"StudyData","Close("&amp;$G$4&amp;") when (LocalMonth("&amp;$G$4&amp;")="&amp;$B$1&amp;" And LocalDay("&amp;$G$4&amp;")="&amp;$A$1&amp;" And LocalHour("&amp;$G$4&amp;")="&amp;K54&amp;" And LocalMinute("&amp;$G$4&amp;")="&amp;L54&amp;")", "Bar", "", "Close","A5C", "0", "all", "", "","True",,"EndOfBar")</f>
        <v>22853</v>
      </c>
      <c r="S54" s="6">
        <f t="shared" ca="1" si="5"/>
        <v>1.0074463425317564E-3</v>
      </c>
      <c r="T54" s="41">
        <f t="shared" ca="1" si="6"/>
        <v>1.0074463425317564E-3</v>
      </c>
      <c r="U54" s="40">
        <f ca="1" xml:space="preserve"> RTD("cqg.rtd",,"StudyData","Close("&amp;$G$5&amp;") when (LocalMonth("&amp;$G$5&amp;")="&amp;$B$1&amp;" And LocalDay("&amp;$G$5&amp;")="&amp;$A$1&amp;" And LocalHour("&amp;$G$5&amp;")="&amp;K54&amp;" And LocalMinute("&amp;$G$5&amp;")="&amp;L54&amp;")", "Bar", "", "Close","A5C", "0", "all", "", "","True",,"EndOfBar")</f>
        <v>12980</v>
      </c>
      <c r="V54" s="6">
        <f t="shared" ca="1" si="16"/>
        <v>-8.4674005080440302E-4</v>
      </c>
      <c r="W54" s="41">
        <f t="shared" ca="1" si="7"/>
        <v>-8.4674005080440302E-4</v>
      </c>
      <c r="X54" s="40">
        <f ca="1" xml:space="preserve"> RTD("cqg.rtd",,"StudyData","Close("&amp;$G$6&amp;") when (LocalMonth("&amp;$G$6&amp;")="&amp;$B$1&amp;" And LocalDay("&amp;$G$6&amp;")="&amp;$A$1&amp;" And LocalHour("&amp;$G$6&amp;")="&amp;K54&amp;" And LocalMinute("&amp;$G$6&amp;")="&amp;L54&amp;")", "Bar", "", "Close","A5C", "0", "all", "", "","True",,"EndOfBar")</f>
        <v>1305.5999999999999</v>
      </c>
      <c r="Y54" s="6">
        <f t="shared" ca="1" si="17"/>
        <v>7.6651847309520168E-4</v>
      </c>
      <c r="Z54" s="41">
        <f t="shared" ca="1" si="8"/>
        <v>7.6651847309520168E-4</v>
      </c>
      <c r="AA54" s="40">
        <f ca="1" xml:space="preserve"> RTD("cqg.rtd",,"StudyData","Close("&amp;$G$7&amp;") when (LocalMonth("&amp;$G$7&amp;")="&amp;$B$1&amp;" And LocalDay("&amp;$G$7&amp;")="&amp;$A$1&amp;" And LocalHour("&amp;$G$7&amp;")="&amp;K54&amp;" And LocalMinute("&amp;$G$7&amp;")="&amp;L54&amp;")", "Bar", "", "Close","A5C", "0", "all", "", "","True",,"EndOfBar")</f>
        <v>51.89</v>
      </c>
      <c r="AB54" s="6">
        <f t="shared" ca="1" si="18"/>
        <v>8.5519922254615691E-3</v>
      </c>
      <c r="AC54" s="41">
        <f t="shared" ca="1" si="9"/>
        <v>8.5519922254615691E-3</v>
      </c>
      <c r="AD54" s="40">
        <f ca="1" xml:space="preserve"> RTD("cqg.rtd",,"StudyData","Close("&amp;$G$8&amp;") when (LocalMonth("&amp;$G$8&amp;")="&amp;$B$1&amp;" And LocalDay("&amp;$G$8&amp;")="&amp;$A$1&amp;" And LocalHour("&amp;$G$8&amp;")="&amp;K54&amp;" And LocalMinute("&amp;$G$8&amp;")="&amp;L54&amp;")", "Bar", "", "Close","A5C", "0", "all", "", "","True",,"EndOfBar")</f>
        <v>1.18485</v>
      </c>
      <c r="AE54" s="6">
        <f t="shared" ca="1" si="19"/>
        <v>-8.0114690504301436E-4</v>
      </c>
      <c r="AF54" s="41">
        <f t="shared" ca="1" si="10"/>
        <v>-8.0114690504301436E-4</v>
      </c>
      <c r="AG54" s="40">
        <f ca="1" xml:space="preserve"> RTD("cqg.rtd",,"StudyData","Close("&amp;$G$9&amp;") when (LocalMonth("&amp;$G$9&amp;")="&amp;$B$1&amp;" And LocalDay("&amp;$G$9&amp;")="&amp;$A$1&amp;" And LocalHour("&amp;$G$9&amp;")="&amp;K54&amp;" And LocalMinute("&amp;$G$9&amp;")="&amp;L54&amp;")", "Bar", "", "Close","A5C", "0", "all", "", "","True",,"EndOfBar")</f>
        <v>1.3308</v>
      </c>
      <c r="AH54" s="6">
        <f t="shared" ca="1" si="11"/>
        <v>-6.7582788916431839E-4</v>
      </c>
      <c r="AI54" s="41">
        <f t="shared" ca="1" si="12"/>
        <v>-6.7582788916431839E-4</v>
      </c>
      <c r="AJ54" s="40">
        <f ca="1" xml:space="preserve"> RTD("cqg.rtd",,"StudyData","Close("&amp;$G$10&amp;") when (LocalMonth("&amp;$G$10&amp;")="&amp;$B$1&amp;" And LocalDay("&amp;$G$10&amp;")="&amp;$A$1&amp;" And LocalHour("&amp;$G$10&amp;")="&amp;K54&amp;" And LocalMinute("&amp;$G$10&amp;")="&amp;L54&amp;")", "Bar", "", "Close","A5C", "0", "all", "", "","True",,"EndOfBar")</f>
        <v>125190</v>
      </c>
      <c r="AK54" s="6">
        <f t="shared" ca="1" si="20"/>
        <v>-2.7949690556997405E-4</v>
      </c>
      <c r="AL54" s="41">
        <f t="shared" ca="1" si="13"/>
        <v>-2.7949690556997405E-4</v>
      </c>
      <c r="AN54" s="6">
        <f t="shared" si="14"/>
        <v>25</v>
      </c>
    </row>
    <row r="55" spans="9:40" x14ac:dyDescent="0.2">
      <c r="I55" s="6" t="str">
        <f t="shared" si="0"/>
        <v>11:30</v>
      </c>
      <c r="J55" s="6">
        <f ca="1" xml:space="preserve"> RTD("cqg.rtd",,"StudyData","Close("&amp;$G$2&amp;") when (LocalMonth("&amp;$G$2&amp;")="&amp;$B$1&amp;" And LocalDay("&amp;$G$2&amp;")="&amp;$A$1&amp;" And LocalHour("&amp;$G$2&amp;")="&amp;K55&amp;" And LocalMinute("&amp;$G$2&amp;")="&amp;L55&amp;")", "Bar", "", "Close","A5C", "0", "all", "", "","True",,"EndOfBar")</f>
        <v>2552.25</v>
      </c>
      <c r="K55" s="6">
        <f t="shared" si="25"/>
        <v>11</v>
      </c>
      <c r="L55" s="6">
        <f t="shared" si="26"/>
        <v>30</v>
      </c>
      <c r="M55" s="6">
        <f t="shared" ca="1" si="1"/>
        <v>-1.9586720203701891E-4</v>
      </c>
      <c r="N55" s="41">
        <f t="shared" ca="1" si="2"/>
        <v>-1.9586720203701891E-4</v>
      </c>
      <c r="O55" s="40">
        <f ca="1" xml:space="preserve"> RTD("cqg.rtd",,"StudyData","Close("&amp;$G$3&amp;") when (LocalMonth("&amp;$G$3&amp;")="&amp;$B$1&amp;" And LocalDay("&amp;$G$3&amp;")="&amp;$A$1&amp;" And LocalHour("&amp;$G$3&amp;")="&amp;K55&amp;" And LocalMinute("&amp;$G$3&amp;")="&amp;L55&amp;")", "Bar", "", "Close","A5C", "0", "all", "", "","True",,"EndOfBar")</f>
        <v>6102.75</v>
      </c>
      <c r="P55" s="6">
        <f t="shared" ca="1" si="3"/>
        <v>4.9182343538669616E-4</v>
      </c>
      <c r="Q55" s="41">
        <f t="shared" ca="1" si="4"/>
        <v>4.9182343538669616E-4</v>
      </c>
      <c r="R55" s="40">
        <f ca="1" xml:space="preserve"> RTD("cqg.rtd",,"StudyData","Close("&amp;$G$4&amp;") when (LocalMonth("&amp;$G$4&amp;")="&amp;$B$1&amp;" And LocalDay("&amp;$G$4&amp;")="&amp;$A$1&amp;" And LocalHour("&amp;$G$4&amp;")="&amp;K55&amp;" And LocalMinute("&amp;$G$4&amp;")="&amp;L55&amp;")", "Bar", "", "Close","A5C", "0", "all", "", "","True",,"EndOfBar")</f>
        <v>22855</v>
      </c>
      <c r="S55" s="6">
        <f t="shared" ca="1" si="5"/>
        <v>1.0950503723171265E-3</v>
      </c>
      <c r="T55" s="41">
        <f t="shared" ca="1" si="6"/>
        <v>1.0950503723171265E-3</v>
      </c>
      <c r="U55" s="40">
        <f ca="1" xml:space="preserve"> RTD("cqg.rtd",,"StudyData","Close("&amp;$G$5&amp;") when (LocalMonth("&amp;$G$5&amp;")="&amp;$B$1&amp;" And LocalDay("&amp;$G$5&amp;")="&amp;$A$1&amp;" And LocalHour("&amp;$G$5&amp;")="&amp;K55&amp;" And LocalMinute("&amp;$G$5&amp;")="&amp;L55&amp;")", "Bar", "", "Close","A5C", "0", "all", "", "","True",,"EndOfBar")</f>
        <v>12982.5</v>
      </c>
      <c r="V55" s="6">
        <f t="shared" ca="1" si="16"/>
        <v>-6.5429913016703872E-4</v>
      </c>
      <c r="W55" s="41">
        <f t="shared" ca="1" si="7"/>
        <v>-6.5429913016703872E-4</v>
      </c>
      <c r="X55" s="40">
        <f ca="1" xml:space="preserve"> RTD("cqg.rtd",,"StudyData","Close("&amp;$G$6&amp;") when (LocalMonth("&amp;$G$6&amp;")="&amp;$B$1&amp;" And LocalDay("&amp;$G$6&amp;")="&amp;$A$1&amp;" And LocalHour("&amp;$G$6&amp;")="&amp;K55&amp;" And LocalMinute("&amp;$G$6&amp;")="&amp;L55&amp;")", "Bar", "", "Close","A5C", "0", "all", "", "","True",,"EndOfBar")</f>
        <v>1306</v>
      </c>
      <c r="Y55" s="6">
        <f t="shared" ca="1" si="17"/>
        <v>1.0731258623333519E-3</v>
      </c>
      <c r="Z55" s="41">
        <f t="shared" ca="1" si="8"/>
        <v>1.0731258623333519E-3</v>
      </c>
      <c r="AA55" s="40">
        <f ca="1" xml:space="preserve"> RTD("cqg.rtd",,"StudyData","Close("&amp;$G$7&amp;") when (LocalMonth("&amp;$G$7&amp;")="&amp;$B$1&amp;" And LocalDay("&amp;$G$7&amp;")="&amp;$A$1&amp;" And LocalHour("&amp;$G$7&amp;")="&amp;K55&amp;" And LocalMinute("&amp;$G$7&amp;")="&amp;L55&amp;")", "Bar", "", "Close","A5C", "0", "all", "", "","True",,"EndOfBar")</f>
        <v>51.88</v>
      </c>
      <c r="AB55" s="6">
        <f t="shared" ca="1" si="18"/>
        <v>8.3576287657920259E-3</v>
      </c>
      <c r="AC55" s="41">
        <f t="shared" ca="1" si="9"/>
        <v>8.3576287657920259E-3</v>
      </c>
      <c r="AD55" s="40">
        <f ca="1" xml:space="preserve"> RTD("cqg.rtd",,"StudyData","Close("&amp;$G$8&amp;") when (LocalMonth("&amp;$G$8&amp;")="&amp;$B$1&amp;" And LocalDay("&amp;$G$8&amp;")="&amp;$A$1&amp;" And LocalHour("&amp;$G$8&amp;")="&amp;K55&amp;" And LocalMinute("&amp;$G$8&amp;")="&amp;L55&amp;")", "Bar", "", "Close","A5C", "0", "all", "", "","True",,"EndOfBar")</f>
        <v>1.1849499999999999</v>
      </c>
      <c r="AE55" s="6">
        <f t="shared" ca="1" si="19"/>
        <v>-7.1681565188060168E-4</v>
      </c>
      <c r="AF55" s="41">
        <f t="shared" ca="1" si="10"/>
        <v>-7.1681565188060168E-4</v>
      </c>
      <c r="AG55" s="40">
        <f ca="1" xml:space="preserve"> RTD("cqg.rtd",,"StudyData","Close("&amp;$G$9&amp;") when (LocalMonth("&amp;$G$9&amp;")="&amp;$B$1&amp;" And LocalDay("&amp;$G$9&amp;")="&amp;$A$1&amp;" And LocalHour("&amp;$G$9&amp;")="&amp;K55&amp;" And LocalMinute("&amp;$G$9&amp;")="&amp;L55&amp;")", "Bar", "", "Close","A5C", "0", "all", "", "","True",,"EndOfBar")</f>
        <v>1.3311999999999999</v>
      </c>
      <c r="AH55" s="6">
        <f t="shared" ca="1" si="11"/>
        <v>-3.7545993842469545E-4</v>
      </c>
      <c r="AI55" s="41">
        <f t="shared" ca="1" si="12"/>
        <v>-3.7545993842469545E-4</v>
      </c>
      <c r="AJ55" s="40">
        <f ca="1" xml:space="preserve"> RTD("cqg.rtd",,"StudyData","Close("&amp;$G$10&amp;") when (LocalMonth("&amp;$G$10&amp;")="&amp;$B$1&amp;" And LocalDay("&amp;$G$10&amp;")="&amp;$A$1&amp;" And LocalHour("&amp;$G$10&amp;")="&amp;K55&amp;" And LocalMinute("&amp;$G$10&amp;")="&amp;L55&amp;")", "Bar", "", "Close","A5C", "0", "all", "", "","True",,"EndOfBar")</f>
        <v>125195</v>
      </c>
      <c r="AK55" s="6">
        <f t="shared" ca="1" si="20"/>
        <v>-2.395687762028349E-4</v>
      </c>
      <c r="AL55" s="41">
        <f t="shared" ca="1" si="13"/>
        <v>-2.395687762028349E-4</v>
      </c>
      <c r="AN55" s="6">
        <f t="shared" si="14"/>
        <v>30</v>
      </c>
    </row>
    <row r="56" spans="9:40" x14ac:dyDescent="0.2">
      <c r="I56" s="6" t="str">
        <f t="shared" si="0"/>
        <v>11:35</v>
      </c>
      <c r="J56" s="6">
        <f ca="1" xml:space="preserve"> RTD("cqg.rtd",,"StudyData","Close("&amp;$G$2&amp;") when (LocalMonth("&amp;$G$2&amp;")="&amp;$B$1&amp;" And LocalDay("&amp;$G$2&amp;")="&amp;$A$1&amp;" And LocalHour("&amp;$G$2&amp;")="&amp;K56&amp;" And LocalMinute("&amp;$G$2&amp;")="&amp;L56&amp;")", "Bar", "", "Close","A5C", "0", "all", "", "","True",,"EndOfBar")</f>
        <v>2552.5</v>
      </c>
      <c r="K56" s="6">
        <f t="shared" si="25"/>
        <v>11</v>
      </c>
      <c r="L56" s="6">
        <f t="shared" si="26"/>
        <v>35</v>
      </c>
      <c r="M56" s="6">
        <f t="shared" ca="1" si="1"/>
        <v>-9.7933601018509455E-5</v>
      </c>
      <c r="N56" s="41">
        <f t="shared" ca="1" si="2"/>
        <v>-9.7933601018509455E-5</v>
      </c>
      <c r="O56" s="40">
        <f ca="1" xml:space="preserve"> RTD("cqg.rtd",,"StudyData","Close("&amp;$G$3&amp;") when (LocalMonth("&amp;$G$3&amp;")="&amp;$B$1&amp;" And LocalDay("&amp;$G$3&amp;")="&amp;$A$1&amp;" And LocalHour("&amp;$G$3&amp;")="&amp;K56&amp;" And LocalMinute("&amp;$G$3&amp;")="&amp;L56&amp;")", "Bar", "", "Close","A5C", "0", "all", "", "","True",,"EndOfBar")</f>
        <v>6104.75</v>
      </c>
      <c r="P56" s="6">
        <f t="shared" ca="1" si="3"/>
        <v>8.197057256444936E-4</v>
      </c>
      <c r="Q56" s="41">
        <f t="shared" ca="1" si="4"/>
        <v>8.197057256444936E-4</v>
      </c>
      <c r="R56" s="40">
        <f ca="1" xml:space="preserve"> RTD("cqg.rtd",,"StudyData","Close("&amp;$G$4&amp;") when (LocalMonth("&amp;$G$4&amp;")="&amp;$B$1&amp;" And LocalDay("&amp;$G$4&amp;")="&amp;$A$1&amp;" And LocalHour("&amp;$G$4&amp;")="&amp;K56&amp;" And LocalMinute("&amp;$G$4&amp;")="&amp;L56&amp;")", "Bar", "", "Close","A5C", "0", "all", "", "","True",,"EndOfBar")</f>
        <v>22854</v>
      </c>
      <c r="S56" s="6">
        <f t="shared" ca="1" si="5"/>
        <v>1.0512483574244415E-3</v>
      </c>
      <c r="T56" s="41">
        <f t="shared" ca="1" si="6"/>
        <v>1.0512483574244415E-3</v>
      </c>
      <c r="U56" s="40">
        <f ca="1" xml:space="preserve"> RTD("cqg.rtd",,"StudyData","Close("&amp;$G$5&amp;") when (LocalMonth("&amp;$G$5&amp;")="&amp;$B$1&amp;" And LocalDay("&amp;$G$5&amp;")="&amp;$A$1&amp;" And LocalHour("&amp;$G$5&amp;")="&amp;K56&amp;" And LocalMinute("&amp;$G$5&amp;")="&amp;L56&amp;")", "Bar", "", "Close","A5C", "0", "all", "", "","True",,"EndOfBar")</f>
        <v>12983.5</v>
      </c>
      <c r="V56" s="6">
        <f t="shared" ca="1" si="16"/>
        <v>-5.77322761912093E-4</v>
      </c>
      <c r="W56" s="41">
        <f t="shared" ca="1" si="7"/>
        <v>-5.77322761912093E-4</v>
      </c>
      <c r="X56" s="40">
        <f ca="1" xml:space="preserve"> RTD("cqg.rtd",,"StudyData","Close("&amp;$G$6&amp;") when (LocalMonth("&amp;$G$6&amp;")="&amp;$B$1&amp;" And LocalDay("&amp;$G$6&amp;")="&amp;$A$1&amp;" And LocalHour("&amp;$G$6&amp;")="&amp;K56&amp;" And LocalMinute("&amp;$G$6&amp;")="&amp;L56&amp;")", "Bar", "", "Close","A5C", "0", "all", "", "","True",,"EndOfBar")</f>
        <v>1306.2</v>
      </c>
      <c r="Y56" s="6">
        <f t="shared" ca="1" si="17"/>
        <v>1.2264295569524271E-3</v>
      </c>
      <c r="Z56" s="41">
        <f t="shared" ca="1" si="8"/>
        <v>1.2264295569524271E-3</v>
      </c>
      <c r="AA56" s="40">
        <f ca="1" xml:space="preserve"> RTD("cqg.rtd",,"StudyData","Close("&amp;$G$7&amp;") when (LocalMonth("&amp;$G$7&amp;")="&amp;$B$1&amp;" And LocalDay("&amp;$G$7&amp;")="&amp;$A$1&amp;" And LocalHour("&amp;$G$7&amp;")="&amp;K56&amp;" And LocalMinute("&amp;$G$7&amp;")="&amp;L56&amp;")", "Bar", "", "Close","A5C", "0", "all", "", "","True",,"EndOfBar")</f>
        <v>51.88</v>
      </c>
      <c r="AB56" s="6">
        <f t="shared" ca="1" si="18"/>
        <v>8.3576287657920259E-3</v>
      </c>
      <c r="AC56" s="41">
        <f t="shared" ca="1" si="9"/>
        <v>8.3576287657920259E-3</v>
      </c>
      <c r="AD56" s="40">
        <f ca="1" xml:space="preserve"> RTD("cqg.rtd",,"StudyData","Close("&amp;$G$8&amp;") when (LocalMonth("&amp;$G$8&amp;")="&amp;$B$1&amp;" And LocalDay("&amp;$G$8&amp;")="&amp;$A$1&amp;" And LocalHour("&amp;$G$8&amp;")="&amp;K56&amp;" And LocalMinute("&amp;$G$8&amp;")="&amp;L56&amp;")", "Bar", "", "Close","A5C", "0", "all", "", "","True",,"EndOfBar")</f>
        <v>1.1849000000000001</v>
      </c>
      <c r="AE56" s="6">
        <f t="shared" ca="1" si="19"/>
        <v>-7.5898127846171434E-4</v>
      </c>
      <c r="AF56" s="41">
        <f t="shared" ca="1" si="10"/>
        <v>-7.5898127846171434E-4</v>
      </c>
      <c r="AG56" s="40">
        <f ca="1" xml:space="preserve"> RTD("cqg.rtd",,"StudyData","Close("&amp;$G$9&amp;") when (LocalMonth("&amp;$G$9&amp;")="&amp;$B$1&amp;" And LocalDay("&amp;$G$9&amp;")="&amp;$A$1&amp;" And LocalHour("&amp;$G$9&amp;")="&amp;K56&amp;" And LocalMinute("&amp;$G$9&amp;")="&amp;L56&amp;")", "Bar", "", "Close","A5C", "0", "all", "", "","True",,"EndOfBar")</f>
        <v>1.3309</v>
      </c>
      <c r="AH56" s="6">
        <f t="shared" ca="1" si="11"/>
        <v>-6.0073590147941274E-4</v>
      </c>
      <c r="AI56" s="41">
        <f t="shared" ca="1" si="12"/>
        <v>-6.0073590147941274E-4</v>
      </c>
      <c r="AJ56" s="40">
        <f ca="1" xml:space="preserve"> RTD("cqg.rtd",,"StudyData","Close("&amp;$G$10&amp;") when (LocalMonth("&amp;$G$10&amp;")="&amp;$B$1&amp;" And LocalDay("&amp;$G$10&amp;")="&amp;$A$1&amp;" And LocalHour("&amp;$G$10&amp;")="&amp;K56&amp;" And LocalMinute("&amp;$G$10&amp;")="&amp;L56&amp;")", "Bar", "", "Close","A5C", "0", "all", "", "","True",,"EndOfBar")</f>
        <v>125195</v>
      </c>
      <c r="AK56" s="6">
        <f t="shared" ca="1" si="20"/>
        <v>-2.395687762028349E-4</v>
      </c>
      <c r="AL56" s="41">
        <f t="shared" ca="1" si="13"/>
        <v>-2.395687762028349E-4</v>
      </c>
      <c r="AN56" s="6">
        <f t="shared" si="14"/>
        <v>35</v>
      </c>
    </row>
    <row r="57" spans="9:40" x14ac:dyDescent="0.2">
      <c r="I57" s="6" t="str">
        <f t="shared" si="0"/>
        <v>11:40</v>
      </c>
      <c r="J57" s="6">
        <f ca="1" xml:space="preserve"> RTD("cqg.rtd",,"StudyData","Close("&amp;$G$2&amp;") when (LocalMonth("&amp;$G$2&amp;")="&amp;$B$1&amp;" And LocalDay("&amp;$G$2&amp;")="&amp;$A$1&amp;" And LocalHour("&amp;$G$2&amp;")="&amp;K57&amp;" And LocalMinute("&amp;$G$2&amp;")="&amp;L57&amp;")", "Bar", "", "Close","A5C", "0", "all", "", "","True",,"EndOfBar")</f>
        <v>2552.5</v>
      </c>
      <c r="K57" s="6">
        <f t="shared" si="25"/>
        <v>11</v>
      </c>
      <c r="L57" s="6">
        <f t="shared" si="26"/>
        <v>40</v>
      </c>
      <c r="M57" s="6">
        <f t="shared" ca="1" si="1"/>
        <v>-9.7933601018509455E-5</v>
      </c>
      <c r="N57" s="41">
        <f t="shared" ca="1" si="2"/>
        <v>-9.7933601018509455E-5</v>
      </c>
      <c r="O57" s="40">
        <f ca="1" xml:space="preserve"> RTD("cqg.rtd",,"StudyData","Close("&amp;$G$3&amp;") when (LocalMonth("&amp;$G$3&amp;")="&amp;$B$1&amp;" And LocalDay("&amp;$G$3&amp;")="&amp;$A$1&amp;" And LocalHour("&amp;$G$3&amp;")="&amp;K57&amp;" And LocalMinute("&amp;$G$3&amp;")="&amp;L57&amp;")", "Bar", "", "Close","A5C", "0", "all", "", "","True",,"EndOfBar")</f>
        <v>6104.5</v>
      </c>
      <c r="P57" s="6">
        <f t="shared" ca="1" si="3"/>
        <v>7.787204393622689E-4</v>
      </c>
      <c r="Q57" s="41">
        <f t="shared" ca="1" si="4"/>
        <v>7.787204393622689E-4</v>
      </c>
      <c r="R57" s="40">
        <f ca="1" xml:space="preserve"> RTD("cqg.rtd",,"StudyData","Close("&amp;$G$4&amp;") when (LocalMonth("&amp;$G$4&amp;")="&amp;$B$1&amp;" And LocalDay("&amp;$G$4&amp;")="&amp;$A$1&amp;" And LocalHour("&amp;$G$4&amp;")="&amp;K57&amp;" And LocalMinute("&amp;$G$4&amp;")="&amp;L57&amp;")", "Bar", "", "Close","A5C", "0", "all", "", "","True",,"EndOfBar")</f>
        <v>22855</v>
      </c>
      <c r="S57" s="6">
        <f t="shared" ca="1" si="5"/>
        <v>1.0950503723171265E-3</v>
      </c>
      <c r="T57" s="41">
        <f t="shared" ca="1" si="6"/>
        <v>1.0950503723171265E-3</v>
      </c>
      <c r="U57" s="40">
        <f ca="1" xml:space="preserve"> RTD("cqg.rtd",,"StudyData","Close("&amp;$G$5&amp;") when (LocalMonth("&amp;$G$5&amp;")="&amp;$B$1&amp;" And LocalDay("&amp;$G$5&amp;")="&amp;$A$1&amp;" And LocalHour("&amp;$G$5&amp;")="&amp;K57&amp;" And LocalMinute("&amp;$G$5&amp;")="&amp;L57&amp;")", "Bar", "", "Close","A5C", "0", "all", "", "","True",,"EndOfBar")</f>
        <v>12981.5</v>
      </c>
      <c r="V57" s="6">
        <f t="shared" ca="1" si="16"/>
        <v>-7.3127549842198444E-4</v>
      </c>
      <c r="W57" s="41">
        <f t="shared" ca="1" si="7"/>
        <v>-7.3127549842198444E-4</v>
      </c>
      <c r="X57" s="40">
        <f ca="1" xml:space="preserve"> RTD("cqg.rtd",,"StudyData","Close("&amp;$G$6&amp;") when (LocalMonth("&amp;$G$6&amp;")="&amp;$B$1&amp;" And LocalDay("&amp;$G$6&amp;")="&amp;$A$1&amp;" And LocalHour("&amp;$G$6&amp;")="&amp;K57&amp;" And LocalMinute("&amp;$G$6&amp;")="&amp;L57&amp;")", "Bar", "", "Close","A5C", "0", "all", "", "","True",,"EndOfBar")</f>
        <v>1306.2</v>
      </c>
      <c r="Y57" s="6">
        <f t="shared" ca="1" si="17"/>
        <v>1.2264295569524271E-3</v>
      </c>
      <c r="Z57" s="41">
        <f t="shared" ca="1" si="8"/>
        <v>1.2264295569524271E-3</v>
      </c>
      <c r="AA57" s="40">
        <f ca="1" xml:space="preserve"> RTD("cqg.rtd",,"StudyData","Close("&amp;$G$7&amp;") when (LocalMonth("&amp;$G$7&amp;")="&amp;$B$1&amp;" And LocalDay("&amp;$G$7&amp;")="&amp;$A$1&amp;" And LocalHour("&amp;$G$7&amp;")="&amp;K57&amp;" And LocalMinute("&amp;$G$7&amp;")="&amp;L57&amp;")", "Bar", "", "Close","A5C", "0", "all", "", "","True",,"EndOfBar")</f>
        <v>51.84</v>
      </c>
      <c r="AB57" s="6">
        <f t="shared" ca="1" si="18"/>
        <v>7.5801749271137133E-3</v>
      </c>
      <c r="AC57" s="41">
        <f t="shared" ca="1" si="9"/>
        <v>7.5801749271137133E-3</v>
      </c>
      <c r="AD57" s="40">
        <f ca="1" xml:space="preserve"> RTD("cqg.rtd",,"StudyData","Close("&amp;$G$8&amp;") when (LocalMonth("&amp;$G$8&amp;")="&amp;$B$1&amp;" And LocalDay("&amp;$G$8&amp;")="&amp;$A$1&amp;" And LocalHour("&amp;$G$8&amp;")="&amp;K57&amp;" And LocalMinute("&amp;$G$8&amp;")="&amp;L57&amp;")", "Bar", "", "Close","A5C", "0", "all", "", "","True",,"EndOfBar")</f>
        <v>1.1847000000000001</v>
      </c>
      <c r="AE57" s="6">
        <f t="shared" ca="1" si="19"/>
        <v>-9.2764378478653981E-4</v>
      </c>
      <c r="AF57" s="41">
        <f t="shared" ca="1" si="10"/>
        <v>-9.2764378478653981E-4</v>
      </c>
      <c r="AG57" s="40">
        <f ca="1" xml:space="preserve"> RTD("cqg.rtd",,"StudyData","Close("&amp;$G$9&amp;") when (LocalMonth("&amp;$G$9&amp;")="&amp;$B$1&amp;" And LocalDay("&amp;$G$9&amp;")="&amp;$A$1&amp;" And LocalHour("&amp;$G$9&amp;")="&amp;K57&amp;" And LocalMinute("&amp;$G$9&amp;")="&amp;L57&amp;")", "Bar", "", "Close","A5C", "0", "all", "", "","True",,"EndOfBar")</f>
        <v>1.3308</v>
      </c>
      <c r="AH57" s="6">
        <f t="shared" ca="1" si="11"/>
        <v>-6.7582788916431839E-4</v>
      </c>
      <c r="AI57" s="41">
        <f t="shared" ca="1" si="12"/>
        <v>-6.7582788916431839E-4</v>
      </c>
      <c r="AJ57" s="40">
        <f ca="1" xml:space="preserve"> RTD("cqg.rtd",,"StudyData","Close("&amp;$G$10&amp;") when (LocalMonth("&amp;$G$10&amp;")="&amp;$B$1&amp;" And LocalDay("&amp;$G$10&amp;")="&amp;$A$1&amp;" And LocalHour("&amp;$G$10&amp;")="&amp;K57&amp;" And LocalMinute("&amp;$G$10&amp;")="&amp;L57&amp;")", "Bar", "", "Close","A5C", "0", "all", "", "","True",,"EndOfBar")</f>
        <v>125195</v>
      </c>
      <c r="AK57" s="6">
        <f t="shared" ca="1" si="20"/>
        <v>-2.395687762028349E-4</v>
      </c>
      <c r="AL57" s="41">
        <f t="shared" ca="1" si="13"/>
        <v>-2.395687762028349E-4</v>
      </c>
      <c r="AN57" s="6">
        <f t="shared" si="14"/>
        <v>40</v>
      </c>
    </row>
    <row r="58" spans="9:40" x14ac:dyDescent="0.2">
      <c r="I58" s="6" t="str">
        <f t="shared" si="0"/>
        <v>11:45</v>
      </c>
      <c r="J58" s="6">
        <f ca="1" xml:space="preserve"> RTD("cqg.rtd",,"StudyData","Close("&amp;$G$2&amp;") when (LocalMonth("&amp;$G$2&amp;")="&amp;$B$1&amp;" And LocalDay("&amp;$G$2&amp;")="&amp;$A$1&amp;" And LocalHour("&amp;$G$2&amp;")="&amp;K58&amp;" And LocalMinute("&amp;$G$2&amp;")="&amp;L58&amp;")", "Bar", "", "Close","A5C", "0", "all", "", "","True",,"EndOfBar")</f>
        <v>2552.75</v>
      </c>
      <c r="K58" s="6">
        <f t="shared" si="25"/>
        <v>11</v>
      </c>
      <c r="L58" s="6">
        <f t="shared" si="26"/>
        <v>45</v>
      </c>
      <c r="M58" s="6">
        <f t="shared" ca="1" si="1"/>
        <v>0</v>
      </c>
      <c r="N58" s="41">
        <f t="shared" ca="1" si="2"/>
        <v>0</v>
      </c>
      <c r="O58" s="40">
        <f ca="1" xml:space="preserve"> RTD("cqg.rtd",,"StudyData","Close("&amp;$G$3&amp;") when (LocalMonth("&amp;$G$3&amp;")="&amp;$B$1&amp;" And LocalDay("&amp;$G$3&amp;")="&amp;$A$1&amp;" And LocalHour("&amp;$G$3&amp;")="&amp;K58&amp;" And LocalMinute("&amp;$G$3&amp;")="&amp;L58&amp;")", "Bar", "", "Close","A5C", "0", "all", "", "","True",,"EndOfBar")</f>
        <v>6104.5</v>
      </c>
      <c r="P58" s="6">
        <f t="shared" ca="1" si="3"/>
        <v>7.787204393622689E-4</v>
      </c>
      <c r="Q58" s="41">
        <f t="shared" ca="1" si="4"/>
        <v>7.787204393622689E-4</v>
      </c>
      <c r="R58" s="40">
        <f ca="1" xml:space="preserve"> RTD("cqg.rtd",,"StudyData","Close("&amp;$G$4&amp;") when (LocalMonth("&amp;$G$4&amp;")="&amp;$B$1&amp;" And LocalDay("&amp;$G$4&amp;")="&amp;$A$1&amp;" And LocalHour("&amp;$G$4&amp;")="&amp;K58&amp;" And LocalMinute("&amp;$G$4&amp;")="&amp;L58&amp;")", "Bar", "", "Close","A5C", "0", "all", "", "","True",,"EndOfBar")</f>
        <v>22858</v>
      </c>
      <c r="S58" s="6">
        <f t="shared" ca="1" si="5"/>
        <v>1.2264564169951818E-3</v>
      </c>
      <c r="T58" s="41">
        <f t="shared" ca="1" si="6"/>
        <v>1.2264564169951818E-3</v>
      </c>
      <c r="U58" s="40">
        <f ca="1" xml:space="preserve"> RTD("cqg.rtd",,"StudyData","Close("&amp;$G$5&amp;") when (LocalMonth("&amp;$G$5&amp;")="&amp;$B$1&amp;" And LocalDay("&amp;$G$5&amp;")="&amp;$A$1&amp;" And LocalHour("&amp;$G$5&amp;")="&amp;K58&amp;" And LocalMinute("&amp;$G$5&amp;")="&amp;L58&amp;")", "Bar", "", "Close","A5C", "0", "all", "", "","True",,"EndOfBar")</f>
        <v>12983</v>
      </c>
      <c r="V58" s="6">
        <f t="shared" ca="1" si="16"/>
        <v>-6.1581094603956586E-4</v>
      </c>
      <c r="W58" s="41">
        <f t="shared" ca="1" si="7"/>
        <v>-6.1581094603956586E-4</v>
      </c>
      <c r="X58" s="40">
        <f ca="1" xml:space="preserve"> RTD("cqg.rtd",,"StudyData","Close("&amp;$G$6&amp;") when (LocalMonth("&amp;$G$6&amp;")="&amp;$B$1&amp;" And LocalDay("&amp;$G$6&amp;")="&amp;$A$1&amp;" And LocalHour("&amp;$G$6&amp;")="&amp;K58&amp;" And LocalMinute("&amp;$G$6&amp;")="&amp;L58&amp;")", "Bar", "", "Close","A5C", "0", "all", "", "","True",,"EndOfBar")</f>
        <v>1305.8</v>
      </c>
      <c r="Y58" s="6">
        <f t="shared" ca="1" si="17"/>
        <v>9.1982216771427686E-4</v>
      </c>
      <c r="Z58" s="41">
        <f t="shared" ca="1" si="8"/>
        <v>9.1982216771427686E-4</v>
      </c>
      <c r="AA58" s="40">
        <f ca="1" xml:space="preserve"> RTD("cqg.rtd",,"StudyData","Close("&amp;$G$7&amp;") when (LocalMonth("&amp;$G$7&amp;")="&amp;$B$1&amp;" And LocalDay("&amp;$G$7&amp;")="&amp;$A$1&amp;" And LocalHour("&amp;$G$7&amp;")="&amp;K58&amp;" And LocalMinute("&amp;$G$7&amp;")="&amp;L58&amp;")", "Bar", "", "Close","A5C", "0", "all", "", "","True",,"EndOfBar")</f>
        <v>51.93</v>
      </c>
      <c r="AB58" s="6">
        <f t="shared" ca="1" si="18"/>
        <v>9.3294460641398808E-3</v>
      </c>
      <c r="AC58" s="41">
        <f t="shared" ca="1" si="9"/>
        <v>9.3294460641398808E-3</v>
      </c>
      <c r="AD58" s="40">
        <f ca="1" xml:space="preserve"> RTD("cqg.rtd",,"StudyData","Close("&amp;$G$8&amp;") when (LocalMonth("&amp;$G$8&amp;")="&amp;$B$1&amp;" And LocalDay("&amp;$G$8&amp;")="&amp;$A$1&amp;" And LocalHour("&amp;$G$8&amp;")="&amp;K58&amp;" And LocalMinute("&amp;$G$8&amp;")="&amp;L58&amp;")", "Bar", "", "Close","A5C", "0", "all", "", "","True",,"EndOfBar")</f>
        <v>1.1847000000000001</v>
      </c>
      <c r="AE58" s="6">
        <f t="shared" ca="1" si="19"/>
        <v>-9.2764378478653981E-4</v>
      </c>
      <c r="AF58" s="41">
        <f t="shared" ca="1" si="10"/>
        <v>-9.2764378478653981E-4</v>
      </c>
      <c r="AG58" s="40">
        <f ca="1" xml:space="preserve"> RTD("cqg.rtd",,"StudyData","Close("&amp;$G$9&amp;") when (LocalMonth("&amp;$G$9&amp;")="&amp;$B$1&amp;" And LocalDay("&amp;$G$9&amp;")="&amp;$A$1&amp;" And LocalHour("&amp;$G$9&amp;")="&amp;K58&amp;" And LocalMinute("&amp;$G$9&amp;")="&amp;L58&amp;")", "Bar", "", "Close","A5C", "0", "all", "", "","True",,"EndOfBar")</f>
        <v>1.3309</v>
      </c>
      <c r="AH58" s="6">
        <f t="shared" ca="1" si="11"/>
        <v>-6.0073590147941274E-4</v>
      </c>
      <c r="AI58" s="41">
        <f t="shared" ca="1" si="12"/>
        <v>-6.0073590147941274E-4</v>
      </c>
      <c r="AJ58" s="40">
        <f ca="1" xml:space="preserve"> RTD("cqg.rtd",,"StudyData","Close("&amp;$G$10&amp;") when (LocalMonth("&amp;$G$10&amp;")="&amp;$B$1&amp;" And LocalDay("&amp;$G$10&amp;")="&amp;$A$1&amp;" And LocalHour("&amp;$G$10&amp;")="&amp;K58&amp;" And LocalMinute("&amp;$G$10&amp;")="&amp;L58&amp;")", "Bar", "", "Close","A5C", "0", "all", "", "","True",,"EndOfBar")</f>
        <v>125195</v>
      </c>
      <c r="AK58" s="6">
        <f t="shared" ca="1" si="20"/>
        <v>-2.395687762028349E-4</v>
      </c>
      <c r="AL58" s="41">
        <f t="shared" ca="1" si="13"/>
        <v>-2.395687762028349E-4</v>
      </c>
      <c r="AN58" s="6">
        <f t="shared" si="14"/>
        <v>45</v>
      </c>
    </row>
    <row r="59" spans="9:40" x14ac:dyDescent="0.2">
      <c r="I59" s="6" t="str">
        <f t="shared" si="0"/>
        <v>11:50</v>
      </c>
      <c r="J59" s="6">
        <f ca="1" xml:space="preserve"> RTD("cqg.rtd",,"StudyData","Close("&amp;$G$2&amp;") when (LocalMonth("&amp;$G$2&amp;")="&amp;$B$1&amp;" And LocalDay("&amp;$G$2&amp;")="&amp;$A$1&amp;" And LocalHour("&amp;$G$2&amp;")="&amp;K59&amp;" And LocalMinute("&amp;$G$2&amp;")="&amp;L59&amp;")", "Bar", "", "Close","A5C", "0", "all", "", "","True",,"EndOfBar")</f>
        <v>2552.75</v>
      </c>
      <c r="K59" s="6">
        <f t="shared" si="25"/>
        <v>11</v>
      </c>
      <c r="L59" s="6">
        <f t="shared" si="26"/>
        <v>50</v>
      </c>
      <c r="M59" s="6">
        <f t="shared" ca="1" si="1"/>
        <v>0</v>
      </c>
      <c r="N59" s="41">
        <f t="shared" ca="1" si="2"/>
        <v>0</v>
      </c>
      <c r="O59" s="40">
        <f ca="1" xml:space="preserve"> RTD("cqg.rtd",,"StudyData","Close("&amp;$G$3&amp;") when (LocalMonth("&amp;$G$3&amp;")="&amp;$B$1&amp;" And LocalDay("&amp;$G$3&amp;")="&amp;$A$1&amp;" And LocalHour("&amp;$G$3&amp;")="&amp;K59&amp;" And LocalMinute("&amp;$G$3&amp;")="&amp;L59&amp;")", "Bar", "", "Close","A5C", "0", "all", "", "","True",,"EndOfBar")</f>
        <v>6105.5</v>
      </c>
      <c r="P59" s="6">
        <f t="shared" ca="1" si="3"/>
        <v>9.4266158449116772E-4</v>
      </c>
      <c r="Q59" s="41">
        <f t="shared" ca="1" si="4"/>
        <v>9.4266158449116772E-4</v>
      </c>
      <c r="R59" s="40">
        <f ca="1" xml:space="preserve"> RTD("cqg.rtd",,"StudyData","Close("&amp;$G$4&amp;") when (LocalMonth("&amp;$G$4&amp;")="&amp;$B$1&amp;" And LocalDay("&amp;$G$4&amp;")="&amp;$A$1&amp;" And LocalHour("&amp;$G$4&amp;")="&amp;K59&amp;" And LocalMinute("&amp;$G$4&amp;")="&amp;L59&amp;")", "Bar", "", "Close","A5C", "0", "all", "", "","True",,"EndOfBar")</f>
        <v>22860</v>
      </c>
      <c r="S59" s="6">
        <f t="shared" ca="1" si="5"/>
        <v>1.3140604467805519E-3</v>
      </c>
      <c r="T59" s="41">
        <f t="shared" ca="1" si="6"/>
        <v>1.3140604467805519E-3</v>
      </c>
      <c r="U59" s="40">
        <f ca="1" xml:space="preserve"> RTD("cqg.rtd",,"StudyData","Close("&amp;$G$5&amp;") when (LocalMonth("&amp;$G$5&amp;")="&amp;$B$1&amp;" And LocalDay("&amp;$G$5&amp;")="&amp;$A$1&amp;" And LocalHour("&amp;$G$5&amp;")="&amp;K59&amp;" And LocalMinute("&amp;$G$5&amp;")="&amp;L59&amp;")", "Bar", "", "Close","A5C", "0", "all", "", "","True",,"EndOfBar")</f>
        <v>12982.5</v>
      </c>
      <c r="V59" s="6">
        <f t="shared" ca="1" si="16"/>
        <v>-6.5429913016703872E-4</v>
      </c>
      <c r="W59" s="41">
        <f t="shared" ca="1" si="7"/>
        <v>-6.5429913016703872E-4</v>
      </c>
      <c r="X59" s="40">
        <f ca="1" xml:space="preserve"> RTD("cqg.rtd",,"StudyData","Close("&amp;$G$6&amp;") when (LocalMonth("&amp;$G$6&amp;")="&amp;$B$1&amp;" And LocalDay("&amp;$G$6&amp;")="&amp;$A$1&amp;" And LocalHour("&amp;$G$6&amp;")="&amp;K59&amp;" And LocalMinute("&amp;$G$6&amp;")="&amp;L59&amp;")", "Bar", "", "Close","A5C", "0", "all", "", "","True",,"EndOfBar")</f>
        <v>1306</v>
      </c>
      <c r="Y59" s="6">
        <f t="shared" ca="1" si="17"/>
        <v>1.0731258623333519E-3</v>
      </c>
      <c r="Z59" s="41">
        <f t="shared" ca="1" si="8"/>
        <v>1.0731258623333519E-3</v>
      </c>
      <c r="AA59" s="40">
        <f ca="1" xml:space="preserve"> RTD("cqg.rtd",,"StudyData","Close("&amp;$G$7&amp;") when (LocalMonth("&amp;$G$7&amp;")="&amp;$B$1&amp;" And LocalDay("&amp;$G$7&amp;")="&amp;$A$1&amp;" And LocalHour("&amp;$G$7&amp;")="&amp;K59&amp;" And LocalMinute("&amp;$G$7&amp;")="&amp;L59&amp;")", "Bar", "", "Close","A5C", "0", "all", "", "","True",,"EndOfBar")</f>
        <v>51.89</v>
      </c>
      <c r="AB59" s="6">
        <f t="shared" ca="1" si="18"/>
        <v>8.5519922254615691E-3</v>
      </c>
      <c r="AC59" s="41">
        <f t="shared" ca="1" si="9"/>
        <v>8.5519922254615691E-3</v>
      </c>
      <c r="AD59" s="40">
        <f ca="1" xml:space="preserve"> RTD("cqg.rtd",,"StudyData","Close("&amp;$G$8&amp;") when (LocalMonth("&amp;$G$8&amp;")="&amp;$B$1&amp;" And LocalDay("&amp;$G$8&amp;")="&amp;$A$1&amp;" And LocalHour("&amp;$G$8&amp;")="&amp;K59&amp;" And LocalMinute("&amp;$G$8&amp;")="&amp;L59&amp;")", "Bar", "", "Close","A5C", "0", "all", "", "","True",,"EndOfBar")</f>
        <v>1.1848000000000001</v>
      </c>
      <c r="AE59" s="6">
        <f t="shared" ca="1" si="19"/>
        <v>-8.4331253162412713E-4</v>
      </c>
      <c r="AF59" s="41">
        <f t="shared" ca="1" si="10"/>
        <v>-8.4331253162412713E-4</v>
      </c>
      <c r="AG59" s="40">
        <f ca="1" xml:space="preserve"> RTD("cqg.rtd",,"StudyData","Close("&amp;$G$9&amp;") when (LocalMonth("&amp;$G$9&amp;")="&amp;$B$1&amp;" And LocalDay("&amp;$G$9&amp;")="&amp;$A$1&amp;" And LocalHour("&amp;$G$9&amp;")="&amp;K59&amp;" And LocalMinute("&amp;$G$9&amp;")="&amp;L59&amp;")", "Bar", "", "Close","A5C", "0", "all", "", "","True",,"EndOfBar")</f>
        <v>1.3309</v>
      </c>
      <c r="AH59" s="6">
        <f t="shared" ca="1" si="11"/>
        <v>-6.0073590147941274E-4</v>
      </c>
      <c r="AI59" s="41">
        <f t="shared" ca="1" si="12"/>
        <v>-6.0073590147941274E-4</v>
      </c>
      <c r="AJ59" s="40">
        <f ca="1" xml:space="preserve"> RTD("cqg.rtd",,"StudyData","Close("&amp;$G$10&amp;") when (LocalMonth("&amp;$G$10&amp;")="&amp;$B$1&amp;" And LocalDay("&amp;$G$10&amp;")="&amp;$A$1&amp;" And LocalHour("&amp;$G$10&amp;")="&amp;K59&amp;" And LocalMinute("&amp;$G$10&amp;")="&amp;L59&amp;")", "Bar", "", "Close","A5C", "0", "all", "", "","True",,"EndOfBar")</f>
        <v>125200</v>
      </c>
      <c r="AK59" s="6">
        <f t="shared" ca="1" si="20"/>
        <v>-1.9964064683569574E-4</v>
      </c>
      <c r="AL59" s="41">
        <f t="shared" ca="1" si="13"/>
        <v>-1.9964064683569574E-4</v>
      </c>
      <c r="AN59" s="6">
        <f t="shared" si="14"/>
        <v>50</v>
      </c>
    </row>
    <row r="60" spans="9:40" x14ac:dyDescent="0.2">
      <c r="I60" s="6" t="str">
        <f t="shared" si="0"/>
        <v>11:55</v>
      </c>
      <c r="J60" s="6">
        <f ca="1" xml:space="preserve"> RTD("cqg.rtd",,"StudyData","Close("&amp;$G$2&amp;") when (LocalMonth("&amp;$G$2&amp;")="&amp;$B$1&amp;" And LocalDay("&amp;$G$2&amp;")="&amp;$A$1&amp;" And LocalHour("&amp;$G$2&amp;")="&amp;K60&amp;" And LocalMinute("&amp;$G$2&amp;")="&amp;L60&amp;")", "Bar", "", "Close","A5C", "0", "all", "", "","True",,"EndOfBar")</f>
        <v>2552.5</v>
      </c>
      <c r="K60" s="6">
        <f t="shared" si="25"/>
        <v>11</v>
      </c>
      <c r="L60" s="6">
        <f t="shared" si="26"/>
        <v>55</v>
      </c>
      <c r="M60" s="6">
        <f t="shared" ca="1" si="1"/>
        <v>-9.7933601018509455E-5</v>
      </c>
      <c r="N60" s="41">
        <f t="shared" ca="1" si="2"/>
        <v>-9.7933601018509455E-5</v>
      </c>
      <c r="O60" s="40">
        <f ca="1" xml:space="preserve"> RTD("cqg.rtd",,"StudyData","Close("&amp;$G$3&amp;") when (LocalMonth("&amp;$G$3&amp;")="&amp;$B$1&amp;" And LocalDay("&amp;$G$3&amp;")="&amp;$A$1&amp;" And LocalHour("&amp;$G$3&amp;")="&amp;K60&amp;" And LocalMinute("&amp;$G$3&amp;")="&amp;L60&amp;")", "Bar", "", "Close","A5C", "0", "all", "", "","True",,"EndOfBar")</f>
        <v>6105.25</v>
      </c>
      <c r="P60" s="6">
        <f t="shared" ca="1" si="3"/>
        <v>9.0167629820894302E-4</v>
      </c>
      <c r="Q60" s="41">
        <f t="shared" ca="1" si="4"/>
        <v>9.0167629820894302E-4</v>
      </c>
      <c r="R60" s="40">
        <f ca="1" xml:space="preserve"> RTD("cqg.rtd",,"StudyData","Close("&amp;$G$4&amp;") when (LocalMonth("&amp;$G$4&amp;")="&amp;$B$1&amp;" And LocalDay("&amp;$G$4&amp;")="&amp;$A$1&amp;" And LocalHour("&amp;$G$4&amp;")="&amp;K60&amp;" And LocalMinute("&amp;$G$4&amp;")="&amp;L60&amp;")", "Bar", "", "Close","A5C", "0", "all", "", "","True",,"EndOfBar")</f>
        <v>22859</v>
      </c>
      <c r="S60" s="6">
        <f t="shared" ca="1" si="5"/>
        <v>1.2702584318878669E-3</v>
      </c>
      <c r="T60" s="41">
        <f t="shared" ca="1" si="6"/>
        <v>1.2702584318878669E-3</v>
      </c>
      <c r="U60" s="40">
        <f ca="1" xml:space="preserve"> RTD("cqg.rtd",,"StudyData","Close("&amp;$G$5&amp;") when (LocalMonth("&amp;$G$5&amp;")="&amp;$B$1&amp;" And LocalDay("&amp;$G$5&amp;")="&amp;$A$1&amp;" And LocalHour("&amp;$G$5&amp;")="&amp;K60&amp;" And LocalMinute("&amp;$G$5&amp;")="&amp;L60&amp;")", "Bar", "", "Close","A5C", "0", "all", "", "","True",,"EndOfBar")</f>
        <v>12977</v>
      </c>
      <c r="V60" s="6">
        <f t="shared" ca="1" si="16"/>
        <v>-1.0776691555692403E-3</v>
      </c>
      <c r="W60" s="41">
        <f t="shared" ca="1" si="7"/>
        <v>-1.0776691555692403E-3</v>
      </c>
      <c r="X60" s="40">
        <f ca="1" xml:space="preserve"> RTD("cqg.rtd",,"StudyData","Close("&amp;$G$6&amp;") when (LocalMonth("&amp;$G$6&amp;")="&amp;$B$1&amp;" And LocalDay("&amp;$G$6&amp;")="&amp;$A$1&amp;" And LocalHour("&amp;$G$6&amp;")="&amp;K60&amp;" And LocalMinute("&amp;$G$6&amp;")="&amp;L60&amp;")", "Bar", "", "Close","A5C", "0", "all", "", "","True",,"EndOfBar")</f>
        <v>1305.9000000000001</v>
      </c>
      <c r="Y60" s="6">
        <f t="shared" ca="1" si="17"/>
        <v>9.9647401502390162E-4</v>
      </c>
      <c r="Z60" s="41">
        <f t="shared" ca="1" si="8"/>
        <v>9.9647401502390162E-4</v>
      </c>
      <c r="AA60" s="40">
        <f ca="1" xml:space="preserve"> RTD("cqg.rtd",,"StudyData","Close("&amp;$G$7&amp;") when (LocalMonth("&amp;$G$7&amp;")="&amp;$B$1&amp;" And LocalDay("&amp;$G$7&amp;")="&amp;$A$1&amp;" And LocalHour("&amp;$G$7&amp;")="&amp;K60&amp;" And LocalMinute("&amp;$G$7&amp;")="&amp;L60&amp;")", "Bar", "", "Close","A5C", "0", "all", "", "","True",,"EndOfBar")</f>
        <v>51.9</v>
      </c>
      <c r="AB60" s="6">
        <f t="shared" ca="1" si="18"/>
        <v>8.7463556851311124E-3</v>
      </c>
      <c r="AC60" s="41">
        <f t="shared" ca="1" si="9"/>
        <v>8.7463556851311124E-3</v>
      </c>
      <c r="AD60" s="40">
        <f ca="1" xml:space="preserve"> RTD("cqg.rtd",,"StudyData","Close("&amp;$G$8&amp;") when (LocalMonth("&amp;$G$8&amp;")="&amp;$B$1&amp;" And LocalDay("&amp;$G$8&amp;")="&amp;$A$1&amp;" And LocalHour("&amp;$G$8&amp;")="&amp;K60&amp;" And LocalMinute("&amp;$G$8&amp;")="&amp;L60&amp;")", "Bar", "", "Close","A5C", "0", "all", "", "","True",,"EndOfBar")</f>
        <v>1.1849499999999999</v>
      </c>
      <c r="AE60" s="6">
        <f t="shared" ca="1" si="19"/>
        <v>-7.1681565188060168E-4</v>
      </c>
      <c r="AF60" s="41">
        <f t="shared" ca="1" si="10"/>
        <v>-7.1681565188060168E-4</v>
      </c>
      <c r="AG60" s="40">
        <f ca="1" xml:space="preserve"> RTD("cqg.rtd",,"StudyData","Close("&amp;$G$9&amp;") when (LocalMonth("&amp;$G$9&amp;")="&amp;$B$1&amp;" And LocalDay("&amp;$G$9&amp;")="&amp;$A$1&amp;" And LocalHour("&amp;$G$9&amp;")="&amp;K60&amp;" And LocalMinute("&amp;$G$9&amp;")="&amp;L60&amp;")", "Bar", "", "Close","A5C", "0", "all", "", "","True",,"EndOfBar")</f>
        <v>1.3309</v>
      </c>
      <c r="AH60" s="6">
        <f t="shared" ca="1" si="11"/>
        <v>-6.0073590147941274E-4</v>
      </c>
      <c r="AI60" s="41">
        <f t="shared" ca="1" si="12"/>
        <v>-6.0073590147941274E-4</v>
      </c>
      <c r="AJ60" s="40">
        <f ca="1" xml:space="preserve"> RTD("cqg.rtd",,"StudyData","Close("&amp;$G$10&amp;") when (LocalMonth("&amp;$G$10&amp;")="&amp;$B$1&amp;" And LocalDay("&amp;$G$10&amp;")="&amp;$A$1&amp;" And LocalHour("&amp;$G$10&amp;")="&amp;K60&amp;" And LocalMinute("&amp;$G$10&amp;")="&amp;L60&amp;")", "Bar", "", "Close","A5C", "0", "all", "", "","True",,"EndOfBar")</f>
        <v>125195</v>
      </c>
      <c r="AK60" s="6">
        <f t="shared" ca="1" si="20"/>
        <v>-2.395687762028349E-4</v>
      </c>
      <c r="AL60" s="41">
        <f t="shared" ca="1" si="13"/>
        <v>-2.395687762028349E-4</v>
      </c>
      <c r="AN60" s="6">
        <f t="shared" si="14"/>
        <v>55</v>
      </c>
    </row>
    <row r="61" spans="9:40" x14ac:dyDescent="0.2">
      <c r="I61" s="6" t="str">
        <f t="shared" si="0"/>
        <v>12:00</v>
      </c>
      <c r="J61" s="6">
        <f ca="1" xml:space="preserve"> RTD("cqg.rtd",,"StudyData","Close("&amp;$G$2&amp;") when (LocalMonth("&amp;$G$2&amp;")="&amp;$B$1&amp;" And LocalDay("&amp;$G$2&amp;")="&amp;$A$1&amp;" And LocalHour("&amp;$G$2&amp;")="&amp;K61&amp;" And LocalMinute("&amp;$G$2&amp;")="&amp;L61&amp;")", "Bar", "", "Close","A5C", "0", "all", "", "","True",,"EndOfBar")</f>
        <v>2552.5</v>
      </c>
      <c r="K61" s="6">
        <f t="shared" si="25"/>
        <v>12</v>
      </c>
      <c r="L61" s="6">
        <f t="shared" si="26"/>
        <v>0</v>
      </c>
      <c r="M61" s="6">
        <f t="shared" ca="1" si="1"/>
        <v>-9.7933601018509455E-5</v>
      </c>
      <c r="N61" s="41">
        <f t="shared" ca="1" si="2"/>
        <v>-9.7933601018509455E-5</v>
      </c>
      <c r="O61" s="40">
        <f ca="1" xml:space="preserve"> RTD("cqg.rtd",,"StudyData","Close("&amp;$G$3&amp;") when (LocalMonth("&amp;$G$3&amp;")="&amp;$B$1&amp;" And LocalDay("&amp;$G$3&amp;")="&amp;$A$1&amp;" And LocalHour("&amp;$G$3&amp;")="&amp;K61&amp;" And LocalMinute("&amp;$G$3&amp;")="&amp;L61&amp;")", "Bar", "", "Close","A5C", "0", "all", "", "","True",,"EndOfBar")</f>
        <v>6105</v>
      </c>
      <c r="P61" s="6">
        <f t="shared" ca="1" si="3"/>
        <v>8.6069101192671831E-4</v>
      </c>
      <c r="Q61" s="41">
        <f t="shared" ca="1" si="4"/>
        <v>8.6069101192671831E-4</v>
      </c>
      <c r="R61" s="40">
        <f ca="1" xml:space="preserve"> RTD("cqg.rtd",,"StudyData","Close("&amp;$G$4&amp;") when (LocalMonth("&amp;$G$4&amp;")="&amp;$B$1&amp;" And LocalDay("&amp;$G$4&amp;")="&amp;$A$1&amp;" And LocalHour("&amp;$G$4&amp;")="&amp;K61&amp;" And LocalMinute("&amp;$G$4&amp;")="&amp;L61&amp;")", "Bar", "", "Close","A5C", "0", "all", "", "","True",,"EndOfBar")</f>
        <v>22861</v>
      </c>
      <c r="S61" s="6">
        <f t="shared" ca="1" si="5"/>
        <v>1.357862461673237E-3</v>
      </c>
      <c r="T61" s="41">
        <f t="shared" ca="1" si="6"/>
        <v>1.357862461673237E-3</v>
      </c>
      <c r="U61" s="40">
        <f ca="1" xml:space="preserve"> RTD("cqg.rtd",,"StudyData","Close("&amp;$G$5&amp;") when (LocalMonth("&amp;$G$5&amp;")="&amp;$B$1&amp;" And LocalDay("&amp;$G$5&amp;")="&amp;$A$1&amp;" And LocalHour("&amp;$G$5&amp;")="&amp;K61&amp;" And LocalMinute("&amp;$G$5&amp;")="&amp;L61&amp;")", "Bar", "", "Close","A5C", "0", "all", "", "","True",,"EndOfBar")</f>
        <v>12978</v>
      </c>
      <c r="V61" s="6">
        <f t="shared" ca="1" si="16"/>
        <v>-1.0006927873142946E-3</v>
      </c>
      <c r="W61" s="41">
        <f t="shared" ca="1" si="7"/>
        <v>-1.0006927873142946E-3</v>
      </c>
      <c r="X61" s="40">
        <f ca="1" xml:space="preserve"> RTD("cqg.rtd",,"StudyData","Close("&amp;$G$6&amp;") when (LocalMonth("&amp;$G$6&amp;")="&amp;$B$1&amp;" And LocalDay("&amp;$G$6&amp;")="&amp;$A$1&amp;" And LocalHour("&amp;$G$6&amp;")="&amp;K61&amp;" And LocalMinute("&amp;$G$6&amp;")="&amp;L61&amp;")", "Bar", "", "Close","A5C", "0", "all", "", "","True",,"EndOfBar")</f>
        <v>1305.5</v>
      </c>
      <c r="Y61" s="6">
        <f t="shared" ca="1" si="17"/>
        <v>6.8986662578575115E-4</v>
      </c>
      <c r="Z61" s="41">
        <f t="shared" ca="1" si="8"/>
        <v>6.8986662578575115E-4</v>
      </c>
      <c r="AA61" s="40">
        <f ca="1" xml:space="preserve"> RTD("cqg.rtd",,"StudyData","Close("&amp;$G$7&amp;") when (LocalMonth("&amp;$G$7&amp;")="&amp;$B$1&amp;" And LocalDay("&amp;$G$7&amp;")="&amp;$A$1&amp;" And LocalHour("&amp;$G$7&amp;")="&amp;K61&amp;" And LocalMinute("&amp;$G$7&amp;")="&amp;L61&amp;")", "Bar", "", "Close","A5C", "0", "all", "", "","True",,"EndOfBar")</f>
        <v>51.93</v>
      </c>
      <c r="AB61" s="6">
        <f t="shared" ca="1" si="18"/>
        <v>9.3294460641398808E-3</v>
      </c>
      <c r="AC61" s="41">
        <f t="shared" ca="1" si="9"/>
        <v>9.3294460641398808E-3</v>
      </c>
      <c r="AD61" s="40">
        <f ca="1" xml:space="preserve"> RTD("cqg.rtd",,"StudyData","Close("&amp;$G$8&amp;") when (LocalMonth("&amp;$G$8&amp;")="&amp;$B$1&amp;" And LocalDay("&amp;$G$8&amp;")="&amp;$A$1&amp;" And LocalHour("&amp;$G$8&amp;")="&amp;K61&amp;" And LocalMinute("&amp;$G$8&amp;")="&amp;L61&amp;")", "Bar", "", "Close","A5C", "0", "all", "", "","True",,"EndOfBar")</f>
        <v>1.1849000000000001</v>
      </c>
      <c r="AE61" s="6">
        <f t="shared" ca="1" si="19"/>
        <v>-7.5898127846171434E-4</v>
      </c>
      <c r="AF61" s="41">
        <f t="shared" ca="1" si="10"/>
        <v>-7.5898127846171434E-4</v>
      </c>
      <c r="AG61" s="40">
        <f ca="1" xml:space="preserve"> RTD("cqg.rtd",,"StudyData","Close("&amp;$G$9&amp;") when (LocalMonth("&amp;$G$9&amp;")="&amp;$B$1&amp;" And LocalDay("&amp;$G$9&amp;")="&amp;$A$1&amp;" And LocalHour("&amp;$G$9&amp;")="&amp;K61&amp;" And LocalMinute("&amp;$G$9&amp;")="&amp;L61&amp;")", "Bar", "", "Close","A5C", "0", "all", "", "","True",,"EndOfBar")</f>
        <v>1.3312999999999999</v>
      </c>
      <c r="AH61" s="6">
        <f t="shared" ca="1" si="11"/>
        <v>-3.0036795073978969E-4</v>
      </c>
      <c r="AI61" s="41">
        <f t="shared" ca="1" si="12"/>
        <v>-3.0036795073978969E-4</v>
      </c>
      <c r="AJ61" s="40">
        <f ca="1" xml:space="preserve"> RTD("cqg.rtd",,"StudyData","Close("&amp;$G$10&amp;") when (LocalMonth("&amp;$G$10&amp;")="&amp;$B$1&amp;" And LocalDay("&amp;$G$10&amp;")="&amp;$A$1&amp;" And LocalHour("&amp;$G$10&amp;")="&amp;K61&amp;" And LocalMinute("&amp;$G$10&amp;")="&amp;L61&amp;")", "Bar", "", "Close","A5C", "0", "all", "", "","True",,"EndOfBar")</f>
        <v>125190</v>
      </c>
      <c r="AK61" s="6">
        <f t="shared" ca="1" si="20"/>
        <v>-2.7949690556997405E-4</v>
      </c>
      <c r="AL61" s="41">
        <f t="shared" ca="1" si="13"/>
        <v>-2.7949690556997405E-4</v>
      </c>
      <c r="AN61" s="6" t="str">
        <f t="shared" si="14"/>
        <v>00</v>
      </c>
    </row>
    <row r="62" spans="9:40" x14ac:dyDescent="0.2">
      <c r="I62" s="6" t="str">
        <f t="shared" si="0"/>
        <v>12:05</v>
      </c>
      <c r="J62" s="6">
        <f ca="1" xml:space="preserve"> RTD("cqg.rtd",,"StudyData","Close("&amp;$G$2&amp;") when (LocalMonth("&amp;$G$2&amp;")="&amp;$B$1&amp;" And LocalDay("&amp;$G$2&amp;")="&amp;$A$1&amp;" And LocalHour("&amp;$G$2&amp;")="&amp;K62&amp;" And LocalMinute("&amp;$G$2&amp;")="&amp;L62&amp;")", "Bar", "", "Close","A5C", "0", "all", "", "","True",,"EndOfBar")</f>
        <v>2552.25</v>
      </c>
      <c r="K62" s="6">
        <f t="shared" si="25"/>
        <v>12</v>
      </c>
      <c r="L62" s="6">
        <f t="shared" si="26"/>
        <v>5</v>
      </c>
      <c r="M62" s="6">
        <f t="shared" ca="1" si="1"/>
        <v>-1.9586720203701891E-4</v>
      </c>
      <c r="N62" s="41">
        <f t="shared" ca="1" si="2"/>
        <v>-1.9586720203701891E-4</v>
      </c>
      <c r="O62" s="40">
        <f ca="1" xml:space="preserve"> RTD("cqg.rtd",,"StudyData","Close("&amp;$G$3&amp;") when (LocalMonth("&amp;$G$3&amp;")="&amp;$B$1&amp;" And LocalDay("&amp;$G$3&amp;")="&amp;$A$1&amp;" And LocalHour("&amp;$G$3&amp;")="&amp;K62&amp;" And LocalMinute("&amp;$G$3&amp;")="&amp;L62&amp;")", "Bar", "", "Close","A5C", "0", "all", "", "","True",,"EndOfBar")</f>
        <v>6104.25</v>
      </c>
      <c r="P62" s="6">
        <f t="shared" ca="1" si="3"/>
        <v>7.377351530800443E-4</v>
      </c>
      <c r="Q62" s="41">
        <f t="shared" ca="1" si="4"/>
        <v>7.377351530800443E-4</v>
      </c>
      <c r="R62" s="40">
        <f ca="1" xml:space="preserve"> RTD("cqg.rtd",,"StudyData","Close("&amp;$G$4&amp;") when (LocalMonth("&amp;$G$4&amp;")="&amp;$B$1&amp;" And LocalDay("&amp;$G$4&amp;")="&amp;$A$1&amp;" And LocalHour("&amp;$G$4&amp;")="&amp;K62&amp;" And LocalMinute("&amp;$G$4&amp;")="&amp;L62&amp;")", "Bar", "", "Close","A5C", "0", "all", "", "","True",,"EndOfBar")</f>
        <v>22862</v>
      </c>
      <c r="S62" s="6">
        <f t="shared" ca="1" si="5"/>
        <v>1.4016644765659221E-3</v>
      </c>
      <c r="T62" s="41">
        <f t="shared" ca="1" si="6"/>
        <v>1.4016644765659221E-3</v>
      </c>
      <c r="U62" s="40">
        <f ca="1" xml:space="preserve"> RTD("cqg.rtd",,"StudyData","Close("&amp;$G$5&amp;") when (LocalMonth("&amp;$G$5&amp;")="&amp;$B$1&amp;" And LocalDay("&amp;$G$5&amp;")="&amp;$A$1&amp;" And LocalHour("&amp;$G$5&amp;")="&amp;K62&amp;" And LocalMinute("&amp;$G$5&amp;")="&amp;L62&amp;")", "Bar", "", "Close","A5C", "0", "all", "", "","True",,"EndOfBar")</f>
        <v>12979</v>
      </c>
      <c r="V62" s="6">
        <f t="shared" ca="1" si="16"/>
        <v>-9.2371641905934874E-4</v>
      </c>
      <c r="W62" s="41">
        <f t="shared" ca="1" si="7"/>
        <v>-9.2371641905934874E-4</v>
      </c>
      <c r="X62" s="40">
        <f ca="1" xml:space="preserve"> RTD("cqg.rtd",,"StudyData","Close("&amp;$G$6&amp;") when (LocalMonth("&amp;$G$6&amp;")="&amp;$B$1&amp;" And LocalDay("&amp;$G$6&amp;")="&amp;$A$1&amp;" And LocalHour("&amp;$G$6&amp;")="&amp;K62&amp;" And LocalMinute("&amp;$G$6&amp;")="&amp;L62&amp;")", "Bar", "", "Close","A5C", "0", "all", "", "","True",,"EndOfBar")</f>
        <v>1305.5</v>
      </c>
      <c r="Y62" s="6">
        <f t="shared" ca="1" si="17"/>
        <v>6.8986662578575115E-4</v>
      </c>
      <c r="Z62" s="41">
        <f t="shared" ca="1" si="8"/>
        <v>6.8986662578575115E-4</v>
      </c>
      <c r="AA62" s="40">
        <f ca="1" xml:space="preserve"> RTD("cqg.rtd",,"StudyData","Close("&amp;$G$7&amp;") when (LocalMonth("&amp;$G$7&amp;")="&amp;$B$1&amp;" And LocalDay("&amp;$G$7&amp;")="&amp;$A$1&amp;" And LocalHour("&amp;$G$7&amp;")="&amp;K62&amp;" And LocalMinute("&amp;$G$7&amp;")="&amp;L62&amp;")", "Bar", "", "Close","A5C", "0", "all", "", "","True",,"EndOfBar")</f>
        <v>51.91</v>
      </c>
      <c r="AB62" s="6">
        <f t="shared" ca="1" si="18"/>
        <v>8.9407191448006556E-3</v>
      </c>
      <c r="AC62" s="41">
        <f t="shared" ca="1" si="9"/>
        <v>8.9407191448006556E-3</v>
      </c>
      <c r="AD62" s="40">
        <f ca="1" xml:space="preserve"> RTD("cqg.rtd",,"StudyData","Close("&amp;$G$8&amp;") when (LocalMonth("&amp;$G$8&amp;")="&amp;$B$1&amp;" And LocalDay("&amp;$G$8&amp;")="&amp;$A$1&amp;" And LocalHour("&amp;$G$8&amp;")="&amp;K62&amp;" And LocalMinute("&amp;$G$8&amp;")="&amp;L62&amp;")", "Bar", "", "Close","A5C", "0", "all", "", "","True",,"EndOfBar")</f>
        <v>1.1848000000000001</v>
      </c>
      <c r="AE62" s="6">
        <f t="shared" ca="1" si="19"/>
        <v>-8.4331253162412713E-4</v>
      </c>
      <c r="AF62" s="41">
        <f t="shared" ca="1" si="10"/>
        <v>-8.4331253162412713E-4</v>
      </c>
      <c r="AG62" s="40">
        <f ca="1" xml:space="preserve"> RTD("cqg.rtd",,"StudyData","Close("&amp;$G$9&amp;") when (LocalMonth("&amp;$G$9&amp;")="&amp;$B$1&amp;" And LocalDay("&amp;$G$9&amp;")="&amp;$A$1&amp;" And LocalHour("&amp;$G$9&amp;")="&amp;K62&amp;" And LocalMinute("&amp;$G$9&amp;")="&amp;L62&amp;")", "Bar", "", "Close","A5C", "0", "all", "", "","True",,"EndOfBar")</f>
        <v>1.3307</v>
      </c>
      <c r="AH62" s="6">
        <f t="shared" ca="1" si="11"/>
        <v>-7.5091987684922415E-4</v>
      </c>
      <c r="AI62" s="41">
        <f t="shared" ca="1" si="12"/>
        <v>-7.5091987684922415E-4</v>
      </c>
      <c r="AJ62" s="40">
        <f ca="1" xml:space="preserve"> RTD("cqg.rtd",,"StudyData","Close("&amp;$G$10&amp;") when (LocalMonth("&amp;$G$10&amp;")="&amp;$B$1&amp;" And LocalDay("&amp;$G$10&amp;")="&amp;$A$1&amp;" And LocalHour("&amp;$G$10&amp;")="&amp;K62&amp;" And LocalMinute("&amp;$G$10&amp;")="&amp;L62&amp;")", "Bar", "", "Close","A5C", "0", "all", "", "","True",,"EndOfBar")</f>
        <v>125195</v>
      </c>
      <c r="AK62" s="6">
        <f t="shared" ca="1" si="20"/>
        <v>-2.395687762028349E-4</v>
      </c>
      <c r="AL62" s="41">
        <f t="shared" ca="1" si="13"/>
        <v>-2.395687762028349E-4</v>
      </c>
      <c r="AN62" s="6" t="str">
        <f t="shared" si="14"/>
        <v>05</v>
      </c>
    </row>
    <row r="63" spans="9:40" x14ac:dyDescent="0.2">
      <c r="I63" s="6" t="str">
        <f t="shared" si="0"/>
        <v>12:10</v>
      </c>
      <c r="J63" s="6">
        <f ca="1" xml:space="preserve"> RTD("cqg.rtd",,"StudyData","Close("&amp;$G$2&amp;") when (LocalMonth("&amp;$G$2&amp;")="&amp;$B$1&amp;" And LocalDay("&amp;$G$2&amp;")="&amp;$A$1&amp;" And LocalHour("&amp;$G$2&amp;")="&amp;K63&amp;" And LocalMinute("&amp;$G$2&amp;")="&amp;L63&amp;")", "Bar", "", "Close","A5C", "0", "all", "", "","True",,"EndOfBar")</f>
        <v>2552.75</v>
      </c>
      <c r="K63" s="6">
        <f t="shared" si="25"/>
        <v>12</v>
      </c>
      <c r="L63" s="6">
        <f t="shared" si="26"/>
        <v>10</v>
      </c>
      <c r="M63" s="6">
        <f t="shared" ca="1" si="1"/>
        <v>0</v>
      </c>
      <c r="N63" s="41">
        <f t="shared" ca="1" si="2"/>
        <v>0</v>
      </c>
      <c r="O63" s="40">
        <f ca="1" xml:space="preserve"> RTD("cqg.rtd",,"StudyData","Close("&amp;$G$3&amp;") when (LocalMonth("&amp;$G$3&amp;")="&amp;$B$1&amp;" And LocalDay("&amp;$G$3&amp;")="&amp;$A$1&amp;" And LocalHour("&amp;$G$3&amp;")="&amp;K63&amp;" And LocalMinute("&amp;$G$3&amp;")="&amp;L63&amp;")", "Bar", "", "Close","A5C", "0", "all", "", "","True",,"EndOfBar")</f>
        <v>6105</v>
      </c>
      <c r="P63" s="6">
        <f t="shared" ca="1" si="3"/>
        <v>8.6069101192671831E-4</v>
      </c>
      <c r="Q63" s="41">
        <f t="shared" ca="1" si="4"/>
        <v>8.6069101192671831E-4</v>
      </c>
      <c r="R63" s="40">
        <f ca="1" xml:space="preserve"> RTD("cqg.rtd",,"StudyData","Close("&amp;$G$4&amp;") when (LocalMonth("&amp;$G$4&amp;")="&amp;$B$1&amp;" And LocalDay("&amp;$G$4&amp;")="&amp;$A$1&amp;" And LocalHour("&amp;$G$4&amp;")="&amp;K63&amp;" And LocalMinute("&amp;$G$4&amp;")="&amp;L63&amp;")", "Bar", "", "Close","A5C", "0", "all", "", "","True",,"EndOfBar")</f>
        <v>22866</v>
      </c>
      <c r="S63" s="6">
        <f t="shared" ca="1" si="5"/>
        <v>1.5768725361366622E-3</v>
      </c>
      <c r="T63" s="41">
        <f t="shared" ca="1" si="6"/>
        <v>1.5768725361366622E-3</v>
      </c>
      <c r="U63" s="40">
        <f ca="1" xml:space="preserve"> RTD("cqg.rtd",,"StudyData","Close("&amp;$G$5&amp;") when (LocalMonth("&amp;$G$5&amp;")="&amp;$B$1&amp;" And LocalDay("&amp;$G$5&amp;")="&amp;$A$1&amp;" And LocalHour("&amp;$G$5&amp;")="&amp;K63&amp;" And LocalMinute("&amp;$G$5&amp;")="&amp;L63&amp;")", "Bar", "", "Close","A5C", "0", "all", "", "","True",,"EndOfBar")</f>
        <v>12984</v>
      </c>
      <c r="V63" s="6">
        <f t="shared" ca="1" si="16"/>
        <v>-5.3883457778462014E-4</v>
      </c>
      <c r="W63" s="41">
        <f t="shared" ca="1" si="7"/>
        <v>-5.3883457778462014E-4</v>
      </c>
      <c r="X63" s="40">
        <f ca="1" xml:space="preserve"> RTD("cqg.rtd",,"StudyData","Close("&amp;$G$6&amp;") when (LocalMonth("&amp;$G$6&amp;")="&amp;$B$1&amp;" And LocalDay("&amp;$G$6&amp;")="&amp;$A$1&amp;" And LocalHour("&amp;$G$6&amp;")="&amp;K63&amp;" And LocalMinute("&amp;$G$6&amp;")="&amp;L63&amp;")", "Bar", "", "Close","A5C", "0", "all", "", "","True",,"EndOfBar")</f>
        <v>1305.3</v>
      </c>
      <c r="Y63" s="6">
        <f t="shared" ca="1" si="17"/>
        <v>5.3656293116667597E-4</v>
      </c>
      <c r="Z63" s="41">
        <f t="shared" ca="1" si="8"/>
        <v>5.3656293116667597E-4</v>
      </c>
      <c r="AA63" s="40">
        <f ca="1" xml:space="preserve"> RTD("cqg.rtd",,"StudyData","Close("&amp;$G$7&amp;") when (LocalMonth("&amp;$G$7&amp;")="&amp;$B$1&amp;" And LocalDay("&amp;$G$7&amp;")="&amp;$A$1&amp;" And LocalHour("&amp;$G$7&amp;")="&amp;K63&amp;" And LocalMinute("&amp;$G$7&amp;")="&amp;L63&amp;")", "Bar", "", "Close","A5C", "0", "all", "", "","True",,"EndOfBar")</f>
        <v>51.94</v>
      </c>
      <c r="AB63" s="6">
        <f t="shared" ca="1" si="18"/>
        <v>9.5238095238094241E-3</v>
      </c>
      <c r="AC63" s="41">
        <f t="shared" ca="1" si="9"/>
        <v>9.5238095238094241E-3</v>
      </c>
      <c r="AD63" s="40">
        <f ca="1" xml:space="preserve"> RTD("cqg.rtd",,"StudyData","Close("&amp;$G$8&amp;") when (LocalMonth("&amp;$G$8&amp;")="&amp;$B$1&amp;" And LocalDay("&amp;$G$8&amp;")="&amp;$A$1&amp;" And LocalHour("&amp;$G$8&amp;")="&amp;K63&amp;" And LocalMinute("&amp;$G$8&amp;")="&amp;L63&amp;")", "Bar", "", "Close","A5C", "0", "all", "", "","True",,"EndOfBar")</f>
        <v>1.1848000000000001</v>
      </c>
      <c r="AE63" s="6">
        <f t="shared" ca="1" si="19"/>
        <v>-8.4331253162412713E-4</v>
      </c>
      <c r="AF63" s="41">
        <f t="shared" ca="1" si="10"/>
        <v>-8.4331253162412713E-4</v>
      </c>
      <c r="AG63" s="40">
        <f ca="1" xml:space="preserve"> RTD("cqg.rtd",,"StudyData","Close("&amp;$G$9&amp;") when (LocalMonth("&amp;$G$9&amp;")="&amp;$B$1&amp;" And LocalDay("&amp;$G$9&amp;")="&amp;$A$1&amp;" And LocalHour("&amp;$G$9&amp;")="&amp;K63&amp;" And LocalMinute("&amp;$G$9&amp;")="&amp;L63&amp;")", "Bar", "", "Close","A5C", "0", "all", "", "","True",,"EndOfBar")</f>
        <v>1.3307</v>
      </c>
      <c r="AH63" s="6">
        <f t="shared" ca="1" si="11"/>
        <v>-7.5091987684922415E-4</v>
      </c>
      <c r="AI63" s="41">
        <f t="shared" ca="1" si="12"/>
        <v>-7.5091987684922415E-4</v>
      </c>
      <c r="AJ63" s="40">
        <f ca="1" xml:space="preserve"> RTD("cqg.rtd",,"StudyData","Close("&amp;$G$10&amp;") when (LocalMonth("&amp;$G$10&amp;")="&amp;$B$1&amp;" And LocalDay("&amp;$G$10&amp;")="&amp;$A$1&amp;" And LocalHour("&amp;$G$10&amp;")="&amp;K63&amp;" And LocalMinute("&amp;$G$10&amp;")="&amp;L63&amp;")", "Bar", "", "Close","A5C", "0", "all", "", "","True",,"EndOfBar")</f>
        <v>125190</v>
      </c>
      <c r="AK63" s="6">
        <f t="shared" ca="1" si="20"/>
        <v>-2.7949690556997405E-4</v>
      </c>
      <c r="AL63" s="41">
        <f t="shared" ca="1" si="13"/>
        <v>-2.7949690556997405E-4</v>
      </c>
      <c r="AN63" s="6">
        <f t="shared" si="14"/>
        <v>10</v>
      </c>
    </row>
    <row r="64" spans="9:40" x14ac:dyDescent="0.2">
      <c r="I64" s="6" t="str">
        <f t="shared" si="0"/>
        <v>12:15</v>
      </c>
      <c r="J64" s="6">
        <f ca="1" xml:space="preserve"> RTD("cqg.rtd",,"StudyData","Close("&amp;$G$2&amp;") when (LocalMonth("&amp;$G$2&amp;")="&amp;$B$1&amp;" And LocalDay("&amp;$G$2&amp;")="&amp;$A$1&amp;" And LocalHour("&amp;$G$2&amp;")="&amp;K64&amp;" And LocalMinute("&amp;$G$2&amp;")="&amp;L64&amp;")", "Bar", "", "Close","A5C", "0", "all", "", "","True",,"EndOfBar")</f>
        <v>2553.5</v>
      </c>
      <c r="K64" s="6">
        <f t="shared" si="25"/>
        <v>12</v>
      </c>
      <c r="L64" s="6">
        <f t="shared" si="26"/>
        <v>15</v>
      </c>
      <c r="M64" s="6">
        <f t="shared" ca="1" si="1"/>
        <v>2.9380080305552837E-4</v>
      </c>
      <c r="N64" s="41">
        <f t="shared" ca="1" si="2"/>
        <v>2.9380080305552837E-4</v>
      </c>
      <c r="O64" s="40">
        <f ca="1" xml:space="preserve"> RTD("cqg.rtd",,"StudyData","Close("&amp;$G$3&amp;") when (LocalMonth("&amp;$G$3&amp;")="&amp;$B$1&amp;" And LocalDay("&amp;$G$3&amp;")="&amp;$A$1&amp;" And LocalHour("&amp;$G$3&amp;")="&amp;K64&amp;" And LocalMinute("&amp;$G$3&amp;")="&amp;L64&amp;")", "Bar", "", "Close","A5C", "0", "all", "", "","True",,"EndOfBar")</f>
        <v>6106.75</v>
      </c>
      <c r="P64" s="6">
        <f t="shared" ca="1" si="3"/>
        <v>1.1475880159022912E-3</v>
      </c>
      <c r="Q64" s="41">
        <f t="shared" ca="1" si="4"/>
        <v>1.1475880159022912E-3</v>
      </c>
      <c r="R64" s="40">
        <f ca="1" xml:space="preserve"> RTD("cqg.rtd",,"StudyData","Close("&amp;$G$4&amp;") when (LocalMonth("&amp;$G$4&amp;")="&amp;$B$1&amp;" And LocalDay("&amp;$G$4&amp;")="&amp;$A$1&amp;" And LocalHour("&amp;$G$4&amp;")="&amp;K64&amp;" And LocalMinute("&amp;$G$4&amp;")="&amp;L64&amp;")", "Bar", "", "Close","A5C", "0", "all", "", "","True",,"EndOfBar")</f>
        <v>22875</v>
      </c>
      <c r="S64" s="6">
        <f t="shared" ca="1" si="5"/>
        <v>1.9710906701708277E-3</v>
      </c>
      <c r="T64" s="41">
        <f t="shared" ca="1" si="6"/>
        <v>1.9710906701708277E-3</v>
      </c>
      <c r="U64" s="40">
        <f ca="1" xml:space="preserve"> RTD("cqg.rtd",,"StudyData","Close("&amp;$G$5&amp;") when (LocalMonth("&amp;$G$5&amp;")="&amp;$B$1&amp;" And LocalDay("&amp;$G$5&amp;")="&amp;$A$1&amp;" And LocalHour("&amp;$G$5&amp;")="&amp;K64&amp;" And LocalMinute("&amp;$G$5&amp;")="&amp;L64&amp;")", "Bar", "", "Close","A5C", "0", "all", "", "","True",,"EndOfBar")</f>
        <v>12985.5</v>
      </c>
      <c r="V64" s="6">
        <f t="shared" ca="1" si="16"/>
        <v>-4.2337002540220151E-4</v>
      </c>
      <c r="W64" s="41">
        <f t="shared" ca="1" si="7"/>
        <v>-4.2337002540220151E-4</v>
      </c>
      <c r="X64" s="40">
        <f ca="1" xml:space="preserve"> RTD("cqg.rtd",,"StudyData","Close("&amp;$G$6&amp;") when (LocalMonth("&amp;$G$6&amp;")="&amp;$B$1&amp;" And LocalDay("&amp;$G$6&amp;")="&amp;$A$1&amp;" And LocalHour("&amp;$G$6&amp;")="&amp;K64&amp;" And LocalMinute("&amp;$G$6&amp;")="&amp;L64&amp;")", "Bar", "", "Close","A5C", "0", "all", "", "","True",,"EndOfBar")</f>
        <v>1304</v>
      </c>
      <c r="Y64" s="6">
        <f t="shared" ca="1" si="17"/>
        <v>-4.5991108385705126E-4</v>
      </c>
      <c r="Z64" s="41">
        <f t="shared" ca="1" si="8"/>
        <v>-4.5991108385705126E-4</v>
      </c>
      <c r="AA64" s="40">
        <f ca="1" xml:space="preserve"> RTD("cqg.rtd",,"StudyData","Close("&amp;$G$7&amp;") when (LocalMonth("&amp;$G$7&amp;")="&amp;$B$1&amp;" And LocalDay("&amp;$G$7&amp;")="&amp;$A$1&amp;" And LocalHour("&amp;$G$7&amp;")="&amp;K64&amp;" And LocalMinute("&amp;$G$7&amp;")="&amp;L64&amp;")", "Bar", "", "Close","A5C", "0", "all", "", "","True",,"EndOfBar")</f>
        <v>51.92</v>
      </c>
      <c r="AB64" s="6">
        <f t="shared" ca="1" si="18"/>
        <v>9.1350826044703376E-3</v>
      </c>
      <c r="AC64" s="41">
        <f t="shared" ca="1" si="9"/>
        <v>9.1350826044703376E-3</v>
      </c>
      <c r="AD64" s="40">
        <f ca="1" xml:space="preserve"> RTD("cqg.rtd",,"StudyData","Close("&amp;$G$8&amp;") when (LocalMonth("&amp;$G$8&amp;")="&amp;$B$1&amp;" And LocalDay("&amp;$G$8&amp;")="&amp;$A$1&amp;" And LocalHour("&amp;$G$8&amp;")="&amp;K64&amp;" And LocalMinute("&amp;$G$8&amp;")="&amp;L64&amp;")", "Bar", "", "Close","A5C", "0", "all", "", "","True",,"EndOfBar")</f>
        <v>1.18445</v>
      </c>
      <c r="AE64" s="6">
        <f t="shared" ca="1" si="19"/>
        <v>-1.1384719176926652E-3</v>
      </c>
      <c r="AF64" s="41">
        <f t="shared" ca="1" si="10"/>
        <v>-1.1384719176926652E-3</v>
      </c>
      <c r="AG64" s="40">
        <f ca="1" xml:space="preserve"> RTD("cqg.rtd",,"StudyData","Close("&amp;$G$9&amp;") when (LocalMonth("&amp;$G$9&amp;")="&amp;$B$1&amp;" And LocalDay("&amp;$G$9&amp;")="&amp;$A$1&amp;" And LocalHour("&amp;$G$9&amp;")="&amp;K64&amp;" And LocalMinute("&amp;$G$9&amp;")="&amp;L64&amp;")", "Bar", "", "Close","A5C", "0", "all", "", "","True",,"EndOfBar")</f>
        <v>1.3299000000000001</v>
      </c>
      <c r="AH64" s="6">
        <f t="shared" ca="1" si="11"/>
        <v>-1.35165577832847E-3</v>
      </c>
      <c r="AI64" s="41">
        <f t="shared" ca="1" si="12"/>
        <v>-1.35165577832847E-3</v>
      </c>
      <c r="AJ64" s="40">
        <f ca="1" xml:space="preserve"> RTD("cqg.rtd",,"StudyData","Close("&amp;$G$10&amp;") when (LocalMonth("&amp;$G$10&amp;")="&amp;$B$1&amp;" And LocalDay("&amp;$G$10&amp;")="&amp;$A$1&amp;" And LocalHour("&amp;$G$10&amp;")="&amp;K64&amp;" And LocalMinute("&amp;$G$10&amp;")="&amp;L64&amp;")", "Bar", "", "Close","A5C", "0", "all", "", "","True",,"EndOfBar")</f>
        <v>125180</v>
      </c>
      <c r="AK64" s="6">
        <f t="shared" ca="1" si="20"/>
        <v>-3.5935316430425236E-4</v>
      </c>
      <c r="AL64" s="41">
        <f t="shared" ca="1" si="13"/>
        <v>-3.5935316430425236E-4</v>
      </c>
      <c r="AN64" s="6">
        <f t="shared" si="14"/>
        <v>15</v>
      </c>
    </row>
    <row r="65" spans="9:40" x14ac:dyDescent="0.2">
      <c r="I65" s="6" t="str">
        <f t="shared" si="0"/>
        <v>12:20</v>
      </c>
      <c r="J65" s="6">
        <f ca="1" xml:space="preserve"> RTD("cqg.rtd",,"StudyData","Close("&amp;$G$2&amp;") when (LocalMonth("&amp;$G$2&amp;")="&amp;$B$1&amp;" And LocalDay("&amp;$G$2&amp;")="&amp;$A$1&amp;" And LocalHour("&amp;$G$2&amp;")="&amp;K65&amp;" And LocalMinute("&amp;$G$2&amp;")="&amp;L65&amp;")", "Bar", "", "Close","A5C", "0", "all", "", "","True",,"EndOfBar")</f>
        <v>2553.5</v>
      </c>
      <c r="K65" s="6">
        <f t="shared" si="25"/>
        <v>12</v>
      </c>
      <c r="L65" s="6">
        <f t="shared" si="26"/>
        <v>20</v>
      </c>
      <c r="M65" s="6">
        <f t="shared" ca="1" si="1"/>
        <v>2.9380080305552837E-4</v>
      </c>
      <c r="N65" s="41">
        <f t="shared" ca="1" si="2"/>
        <v>2.9380080305552837E-4</v>
      </c>
      <c r="O65" s="40">
        <f ca="1" xml:space="preserve"> RTD("cqg.rtd",,"StudyData","Close("&amp;$G$3&amp;") when (LocalMonth("&amp;$G$3&amp;")="&amp;$B$1&amp;" And LocalDay("&amp;$G$3&amp;")="&amp;$A$1&amp;" And LocalHour("&amp;$G$3&amp;")="&amp;K65&amp;" And LocalMinute("&amp;$G$3&amp;")="&amp;L65&amp;")", "Bar", "", "Close","A5C", "0", "all", "", "","True",,"EndOfBar")</f>
        <v>6107.75</v>
      </c>
      <c r="P65" s="6">
        <f t="shared" ca="1" si="3"/>
        <v>1.3115291610311898E-3</v>
      </c>
      <c r="Q65" s="41">
        <f t="shared" ca="1" si="4"/>
        <v>1.3115291610311898E-3</v>
      </c>
      <c r="R65" s="40">
        <f ca="1" xml:space="preserve"> RTD("cqg.rtd",,"StudyData","Close("&amp;$G$4&amp;") when (LocalMonth("&amp;$G$4&amp;")="&amp;$B$1&amp;" And LocalDay("&amp;$G$4&amp;")="&amp;$A$1&amp;" And LocalHour("&amp;$G$4&amp;")="&amp;K65&amp;" And LocalMinute("&amp;$G$4&amp;")="&amp;L65&amp;")", "Bar", "", "Close","A5C", "0", "all", "", "","True",,"EndOfBar")</f>
        <v>22874</v>
      </c>
      <c r="S65" s="6">
        <f t="shared" ca="1" si="5"/>
        <v>1.9272886552781428E-3</v>
      </c>
      <c r="T65" s="41">
        <f t="shared" ca="1" si="6"/>
        <v>1.9272886552781428E-3</v>
      </c>
      <c r="U65" s="40">
        <f ca="1" xml:space="preserve"> RTD("cqg.rtd",,"StudyData","Close("&amp;$G$5&amp;") when (LocalMonth("&amp;$G$5&amp;")="&amp;$B$1&amp;" And LocalDay("&amp;$G$5&amp;")="&amp;$A$1&amp;" And LocalHour("&amp;$G$5&amp;")="&amp;K65&amp;" And LocalMinute("&amp;$G$5&amp;")="&amp;L65&amp;")", "Bar", "", "Close","A5C", "0", "all", "", "","True",,"EndOfBar")</f>
        <v>12986.5</v>
      </c>
      <c r="V65" s="6">
        <f t="shared" ca="1" si="16"/>
        <v>-3.4639365714725579E-4</v>
      </c>
      <c r="W65" s="41">
        <f t="shared" ca="1" si="7"/>
        <v>-3.4639365714725579E-4</v>
      </c>
      <c r="X65" s="40">
        <f ca="1" xml:space="preserve"> RTD("cqg.rtd",,"StudyData","Close("&amp;$G$6&amp;") when (LocalMonth("&amp;$G$6&amp;")="&amp;$B$1&amp;" And LocalDay("&amp;$G$6&amp;")="&amp;$A$1&amp;" And LocalHour("&amp;$G$6&amp;")="&amp;K65&amp;" And LocalMinute("&amp;$G$6&amp;")="&amp;L65&amp;")", "Bar", "", "Close","A5C", "0", "all", "", "","True",,"EndOfBar")</f>
        <v>1302.7</v>
      </c>
      <c r="Y65" s="6">
        <f t="shared" ca="1" si="17"/>
        <v>-1.4563850988807785E-3</v>
      </c>
      <c r="Z65" s="41">
        <f t="shared" ca="1" si="8"/>
        <v>-1.4563850988807785E-3</v>
      </c>
      <c r="AA65" s="40">
        <f ca="1" xml:space="preserve"> RTD("cqg.rtd",,"StudyData","Close("&amp;$G$7&amp;") when (LocalMonth("&amp;$G$7&amp;")="&amp;$B$1&amp;" And LocalDay("&amp;$G$7&amp;")="&amp;$A$1&amp;" And LocalHour("&amp;$G$7&amp;")="&amp;K65&amp;" And LocalMinute("&amp;$G$7&amp;")="&amp;L65&amp;")", "Bar", "", "Close","A5C", "0", "all", "", "","True",,"EndOfBar")</f>
        <v>51.93</v>
      </c>
      <c r="AB65" s="6">
        <f t="shared" ca="1" si="18"/>
        <v>9.3294460641398808E-3</v>
      </c>
      <c r="AC65" s="41">
        <f t="shared" ca="1" si="9"/>
        <v>9.3294460641398808E-3</v>
      </c>
      <c r="AD65" s="40">
        <f ca="1" xml:space="preserve"> RTD("cqg.rtd",,"StudyData","Close("&amp;$G$8&amp;") when (LocalMonth("&amp;$G$8&amp;")="&amp;$B$1&amp;" And LocalDay("&amp;$G$8&amp;")="&amp;$A$1&amp;" And LocalHour("&amp;$G$8&amp;")="&amp;K65&amp;" And LocalMinute("&amp;$G$8&amp;")="&amp;L65&amp;")", "Bar", "", "Close","A5C", "0", "all", "", "","True",,"EndOfBar")</f>
        <v>1.18425</v>
      </c>
      <c r="AE65" s="6">
        <f t="shared" ca="1" si="19"/>
        <v>-1.3071344240174906E-3</v>
      </c>
      <c r="AF65" s="41">
        <f t="shared" ca="1" si="10"/>
        <v>-1.3071344240174906E-3</v>
      </c>
      <c r="AG65" s="40">
        <f ca="1" xml:space="preserve"> RTD("cqg.rtd",,"StudyData","Close("&amp;$G$9&amp;") when (LocalMonth("&amp;$G$9&amp;")="&amp;$B$1&amp;" And LocalDay("&amp;$G$9&amp;")="&amp;$A$1&amp;" And LocalHour("&amp;$G$9&amp;")="&amp;K65&amp;" And LocalMinute("&amp;$G$9&amp;")="&amp;L65&amp;")", "Bar", "", "Close","A5C", "0", "all", "", "","True",,"EndOfBar")</f>
        <v>1.3291999999999999</v>
      </c>
      <c r="AH65" s="6">
        <f t="shared" ca="1" si="11"/>
        <v>-1.877299692122977E-3</v>
      </c>
      <c r="AI65" s="41">
        <f t="shared" ca="1" si="12"/>
        <v>-1.877299692122977E-3</v>
      </c>
      <c r="AJ65" s="40">
        <f ca="1" xml:space="preserve"> RTD("cqg.rtd",,"StudyData","Close("&amp;$G$10&amp;") when (LocalMonth("&amp;$G$10&amp;")="&amp;$B$1&amp;" And LocalDay("&amp;$G$10&amp;")="&amp;$A$1&amp;" And LocalHour("&amp;$G$10&amp;")="&amp;K65&amp;" And LocalMinute("&amp;$G$10&amp;")="&amp;L65&amp;")", "Bar", "", "Close","A5C", "0", "all", "", "","True",,"EndOfBar")</f>
        <v>125175</v>
      </c>
      <c r="AK65" s="6">
        <f t="shared" ca="1" si="20"/>
        <v>-3.9928129367139149E-4</v>
      </c>
      <c r="AL65" s="41">
        <f t="shared" ca="1" si="13"/>
        <v>-3.9928129367139149E-4</v>
      </c>
      <c r="AN65" s="6">
        <f t="shared" si="14"/>
        <v>20</v>
      </c>
    </row>
    <row r="66" spans="9:40" x14ac:dyDescent="0.2">
      <c r="I66" s="6" t="str">
        <f t="shared" ref="I66:I87" si="27">K66&amp;":"&amp;AN66</f>
        <v>12:25</v>
      </c>
      <c r="J66" s="6">
        <f ca="1" xml:space="preserve"> RTD("cqg.rtd",,"StudyData","Close("&amp;$G$2&amp;") when (LocalMonth("&amp;$G$2&amp;")="&amp;$B$1&amp;" And LocalDay("&amp;$G$2&amp;")="&amp;$A$1&amp;" And LocalHour("&amp;$G$2&amp;")="&amp;K66&amp;" And LocalMinute("&amp;$G$2&amp;")="&amp;L66&amp;")", "Bar", "", "Close","A5C", "0", "all", "", "","True",,"EndOfBar")</f>
        <v>2553.75</v>
      </c>
      <c r="K66" s="6">
        <f t="shared" si="25"/>
        <v>12</v>
      </c>
      <c r="L66" s="6">
        <f t="shared" si="26"/>
        <v>25</v>
      </c>
      <c r="M66" s="6">
        <f t="shared" ref="M66:M82" ca="1" si="28">(J66-$H$2)/$H$2</f>
        <v>3.9173440407403782E-4</v>
      </c>
      <c r="N66" s="41">
        <f t="shared" ref="N66:N82" ca="1" si="29">IF(ISERROR(M66),NA(),M66)</f>
        <v>3.9173440407403782E-4</v>
      </c>
      <c r="O66" s="40">
        <f ca="1" xml:space="preserve"> RTD("cqg.rtd",,"StudyData","Close("&amp;$G$3&amp;") when (LocalMonth("&amp;$G$3&amp;")="&amp;$B$1&amp;" And LocalDay("&amp;$G$3&amp;")="&amp;$A$1&amp;" And LocalHour("&amp;$G$3&amp;")="&amp;K66&amp;" And LocalMinute("&amp;$G$3&amp;")="&amp;L66&amp;")", "Bar", "", "Close","A5C", "0", "all", "", "","True",,"EndOfBar")</f>
        <v>6107.75</v>
      </c>
      <c r="P66" s="6">
        <f t="shared" ref="P66:P82" ca="1" si="30">(O66-$H$3)/$H$3</f>
        <v>1.3115291610311898E-3</v>
      </c>
      <c r="Q66" s="41">
        <f t="shared" ref="Q66:Q82" ca="1" si="31">IF(ISERROR(P66),NA(),P66)</f>
        <v>1.3115291610311898E-3</v>
      </c>
      <c r="R66" s="40">
        <f ca="1" xml:space="preserve"> RTD("cqg.rtd",,"StudyData","Close("&amp;$G$4&amp;") when (LocalMonth("&amp;$G$4&amp;")="&amp;$B$1&amp;" And LocalDay("&amp;$G$4&amp;")="&amp;$A$1&amp;" And LocalHour("&amp;$G$4&amp;")="&amp;K66&amp;" And LocalMinute("&amp;$G$4&amp;")="&amp;L66&amp;")", "Bar", "", "Close","A5C", "0", "all", "", "","True",,"EndOfBar")</f>
        <v>22878</v>
      </c>
      <c r="S66" s="6">
        <f t="shared" ref="S66:S82" ca="1" si="32">(R66-$H$4)/$H$4</f>
        <v>2.1024967148488829E-3</v>
      </c>
      <c r="T66" s="41">
        <f t="shared" ref="T66:T82" ca="1" si="33">IF(ISERROR(S66),NA(),S66)</f>
        <v>2.1024967148488829E-3</v>
      </c>
      <c r="U66" s="40">
        <f ca="1" xml:space="preserve"> RTD("cqg.rtd",,"StudyData","Close("&amp;$G$5&amp;") when (LocalMonth("&amp;$G$5&amp;")="&amp;$B$1&amp;" And LocalDay("&amp;$G$5&amp;")="&amp;$A$1&amp;" And LocalHour("&amp;$G$5&amp;")="&amp;K66&amp;" And LocalMinute("&amp;$G$5&amp;")="&amp;L66&amp;")", "Bar", "", "Close","A5C", "0", "all", "", "","True",,"EndOfBar")</f>
        <v>12985.5</v>
      </c>
      <c r="V66" s="6">
        <f t="shared" ca="1" si="16"/>
        <v>-4.2337002540220151E-4</v>
      </c>
      <c r="W66" s="41">
        <f t="shared" ref="W66:W82" ca="1" si="34">IF(ISERROR(V66),NA(),V66)</f>
        <v>-4.2337002540220151E-4</v>
      </c>
      <c r="X66" s="40">
        <f ca="1" xml:space="preserve"> RTD("cqg.rtd",,"StudyData","Close("&amp;$G$6&amp;") when (LocalMonth("&amp;$G$6&amp;")="&amp;$B$1&amp;" And LocalDay("&amp;$G$6&amp;")="&amp;$A$1&amp;" And LocalHour("&amp;$G$6&amp;")="&amp;K66&amp;" And LocalMinute("&amp;$G$6&amp;")="&amp;L66&amp;")", "Bar", "", "Close","A5C", "0", "all", "", "","True",,"EndOfBar")</f>
        <v>1303</v>
      </c>
      <c r="Y66" s="6">
        <f t="shared" ca="1" si="17"/>
        <v>-1.226429556952253E-3</v>
      </c>
      <c r="Z66" s="41">
        <f t="shared" ref="Z66:Z82" ca="1" si="35">IF(ISERROR(Y66),NA(),Y66)</f>
        <v>-1.226429556952253E-3</v>
      </c>
      <c r="AA66" s="40">
        <f ca="1" xml:space="preserve"> RTD("cqg.rtd",,"StudyData","Close("&amp;$G$7&amp;") when (LocalMonth("&amp;$G$7&amp;")="&amp;$B$1&amp;" And LocalDay("&amp;$G$7&amp;")="&amp;$A$1&amp;" And LocalHour("&amp;$G$7&amp;")="&amp;K66&amp;" And LocalMinute("&amp;$G$7&amp;")="&amp;L66&amp;")", "Bar", "", "Close","A5C", "0", "all", "", "","True",,"EndOfBar")</f>
        <v>51.93</v>
      </c>
      <c r="AB66" s="6">
        <f t="shared" ca="1" si="18"/>
        <v>9.3294460641398808E-3</v>
      </c>
      <c r="AC66" s="41">
        <f t="shared" ref="AC66:AC82" ca="1" si="36">IF(ISERROR(AB66),NA(),AB66)</f>
        <v>9.3294460641398808E-3</v>
      </c>
      <c r="AD66" s="40">
        <f ca="1" xml:space="preserve"> RTD("cqg.rtd",,"StudyData","Close("&amp;$G$8&amp;") when (LocalMonth("&amp;$G$8&amp;")="&amp;$B$1&amp;" And LocalDay("&amp;$G$8&amp;")="&amp;$A$1&amp;" And LocalHour("&amp;$G$8&amp;")="&amp;K66&amp;" And LocalMinute("&amp;$G$8&amp;")="&amp;L66&amp;")", "Bar", "", "Close","A5C", "0", "all", "", "","True",,"EndOfBar")</f>
        <v>1.1842999999999999</v>
      </c>
      <c r="AE66" s="6">
        <f t="shared" ca="1" si="19"/>
        <v>-1.2649687974363778E-3</v>
      </c>
      <c r="AF66" s="41">
        <f t="shared" ref="AF66:AF82" ca="1" si="37">IF(ISERROR(AE66),NA(),AE66)</f>
        <v>-1.2649687974363778E-3</v>
      </c>
      <c r="AG66" s="40">
        <f ca="1" xml:space="preserve"> RTD("cqg.rtd",,"StudyData","Close("&amp;$G$9&amp;") when (LocalMonth("&amp;$G$9&amp;")="&amp;$B$1&amp;" And LocalDay("&amp;$G$9&amp;")="&amp;$A$1&amp;" And LocalHour("&amp;$G$9&amp;")="&amp;K66&amp;" And LocalMinute("&amp;$G$9&amp;")="&amp;L66&amp;")", "Bar", "", "Close","A5C", "0", "all", "", "","True",,"EndOfBar")</f>
        <v>1.3291999999999999</v>
      </c>
      <c r="AH66" s="6">
        <f t="shared" ref="AH66:AH82" ca="1" si="38">(AG66-$H$9)/$H$9</f>
        <v>-1.877299692122977E-3</v>
      </c>
      <c r="AI66" s="41">
        <f t="shared" ref="AI66:AI82" ca="1" si="39">IF(ISERROR(AH66),NA(),AH66)</f>
        <v>-1.877299692122977E-3</v>
      </c>
      <c r="AJ66" s="40">
        <f ca="1" xml:space="preserve"> RTD("cqg.rtd",,"StudyData","Close("&amp;$G$10&amp;") when (LocalMonth("&amp;$G$10&amp;")="&amp;$B$1&amp;" And LocalDay("&amp;$G$10&amp;")="&amp;$A$1&amp;" And LocalHour("&amp;$G$10&amp;")="&amp;K66&amp;" And LocalMinute("&amp;$G$10&amp;")="&amp;L66&amp;")", "Bar", "", "Close","A5C", "0", "all", "", "","True",,"EndOfBar")</f>
        <v>125175</v>
      </c>
      <c r="AK66" s="6">
        <f t="shared" ca="1" si="20"/>
        <v>-3.9928129367139149E-4</v>
      </c>
      <c r="AL66" s="41">
        <f t="shared" ref="AL66:AL82" ca="1" si="40">IF(ISERROR(AK66),NA(),AK66)</f>
        <v>-3.9928129367139149E-4</v>
      </c>
      <c r="AN66" s="6">
        <f t="shared" ref="AN66:AN100" si="41">IF(L66=0,"00",IF(L66=5,"05",L66))</f>
        <v>25</v>
      </c>
    </row>
    <row r="67" spans="9:40" x14ac:dyDescent="0.2">
      <c r="I67" s="6" t="str">
        <f t="shared" si="27"/>
        <v>12:30</v>
      </c>
      <c r="J67" s="6">
        <f ca="1" xml:space="preserve"> RTD("cqg.rtd",,"StudyData","Close("&amp;$G$2&amp;") when (LocalMonth("&amp;$G$2&amp;")="&amp;$B$1&amp;" And LocalDay("&amp;$G$2&amp;")="&amp;$A$1&amp;" And LocalHour("&amp;$G$2&amp;")="&amp;K67&amp;" And LocalMinute("&amp;$G$2&amp;")="&amp;L67&amp;")", "Bar", "", "Close","A5C", "0", "all", "", "","True",,"EndOfBar")</f>
        <v>2554.25</v>
      </c>
      <c r="K67" s="6">
        <f t="shared" si="25"/>
        <v>12</v>
      </c>
      <c r="L67" s="6">
        <f t="shared" si="26"/>
        <v>30</v>
      </c>
      <c r="M67" s="6">
        <f t="shared" ca="1" si="28"/>
        <v>5.8760160611105673E-4</v>
      </c>
      <c r="N67" s="41">
        <f t="shared" ca="1" si="29"/>
        <v>5.8760160611105673E-4</v>
      </c>
      <c r="O67" s="40">
        <f ca="1" xml:space="preserve"> RTD("cqg.rtd",,"StudyData","Close("&amp;$G$3&amp;") when (LocalMonth("&amp;$G$3&amp;")="&amp;$B$1&amp;" And LocalDay("&amp;$G$3&amp;")="&amp;$A$1&amp;" And LocalHour("&amp;$G$3&amp;")="&amp;K67&amp;" And LocalMinute("&amp;$G$3&amp;")="&amp;L67&amp;")", "Bar", "", "Close","A5C", "0", "all", "", "","True",,"EndOfBar")</f>
        <v>6108.5</v>
      </c>
      <c r="P67" s="6">
        <f t="shared" ca="1" si="30"/>
        <v>1.4344850198778638E-3</v>
      </c>
      <c r="Q67" s="41">
        <f t="shared" ca="1" si="31"/>
        <v>1.4344850198778638E-3</v>
      </c>
      <c r="R67" s="40">
        <f ca="1" xml:space="preserve"> RTD("cqg.rtd",,"StudyData","Close("&amp;$G$4&amp;") when (LocalMonth("&amp;$G$4&amp;")="&amp;$B$1&amp;" And LocalDay("&amp;$G$4&amp;")="&amp;$A$1&amp;" And LocalHour("&amp;$G$4&amp;")="&amp;K67&amp;" And LocalMinute("&amp;$G$4&amp;")="&amp;L67&amp;")", "Bar", "", "Close","A5C", "0", "all", "", "","True",,"EndOfBar")</f>
        <v>22881</v>
      </c>
      <c r="S67" s="6">
        <f t="shared" ca="1" si="32"/>
        <v>2.2339027595269382E-3</v>
      </c>
      <c r="T67" s="41">
        <f t="shared" ca="1" si="33"/>
        <v>2.2339027595269382E-3</v>
      </c>
      <c r="U67" s="40">
        <f ca="1" xml:space="preserve"> RTD("cqg.rtd",,"StudyData","Close("&amp;$G$5&amp;") when (LocalMonth("&amp;$G$5&amp;")="&amp;$B$1&amp;" And LocalDay("&amp;$G$5&amp;")="&amp;$A$1&amp;" And LocalHour("&amp;$G$5&amp;")="&amp;K67&amp;" And LocalMinute("&amp;$G$5&amp;")="&amp;L67&amp;")", "Bar", "", "Close","A5C", "0", "all", "", "","True",,"EndOfBar")</f>
        <v>12986</v>
      </c>
      <c r="V67" s="6">
        <f t="shared" ref="V67:V82" ca="1" si="42">(U67-$H$5)/$H$5</f>
        <v>-3.8488184127472865E-4</v>
      </c>
      <c r="W67" s="41">
        <f t="shared" ca="1" si="34"/>
        <v>-3.8488184127472865E-4</v>
      </c>
      <c r="X67" s="40">
        <f ca="1" xml:space="preserve"> RTD("cqg.rtd",,"StudyData","Close("&amp;$G$6&amp;") when (LocalMonth("&amp;$G$6&amp;")="&amp;$B$1&amp;" And LocalDay("&amp;$G$6&amp;")="&amp;$A$1&amp;" And LocalHour("&amp;$G$6&amp;")="&amp;K67&amp;" And LocalMinute("&amp;$G$6&amp;")="&amp;L67&amp;")", "Bar", "", "Close","A5C", "0", "all", "", "","True",,"EndOfBar")</f>
        <v>1301.7</v>
      </c>
      <c r="Y67" s="6">
        <f t="shared" ref="Y67:Y82" ca="1" si="43">(X67-$H$6)/$H$6</f>
        <v>-2.2229035719759801E-3</v>
      </c>
      <c r="Z67" s="41">
        <f t="shared" ca="1" si="35"/>
        <v>-2.2229035719759801E-3</v>
      </c>
      <c r="AA67" s="40">
        <f ca="1" xml:space="preserve"> RTD("cqg.rtd",,"StudyData","Close("&amp;$G$7&amp;") when (LocalMonth("&amp;$G$7&amp;")="&amp;$B$1&amp;" And LocalDay("&amp;$G$7&amp;")="&amp;$A$1&amp;" And LocalHour("&amp;$G$7&amp;")="&amp;K67&amp;" And LocalMinute("&amp;$G$7&amp;")="&amp;L67&amp;")", "Bar", "", "Close","A5C", "0", "all", "", "","True",,"EndOfBar")</f>
        <v>51.93</v>
      </c>
      <c r="AB67" s="6">
        <f t="shared" ref="AB67:AB82" ca="1" si="44">(AA67-$H$7)/$H$7</f>
        <v>9.3294460641398808E-3</v>
      </c>
      <c r="AC67" s="41">
        <f t="shared" ca="1" si="36"/>
        <v>9.3294460641398808E-3</v>
      </c>
      <c r="AD67" s="40">
        <f ca="1" xml:space="preserve"> RTD("cqg.rtd",,"StudyData","Close("&amp;$G$8&amp;") when (LocalMonth("&amp;$G$8&amp;")="&amp;$B$1&amp;" And LocalDay("&amp;$G$8&amp;")="&amp;$A$1&amp;" And LocalHour("&amp;$G$8&amp;")="&amp;K67&amp;" And LocalMinute("&amp;$G$8&amp;")="&amp;L67&amp;")", "Bar", "", "Close","A5C", "0", "all", "", "","True",,"EndOfBar")</f>
        <v>1.1843999999999999</v>
      </c>
      <c r="AE67" s="6">
        <f t="shared" ref="AE67:AE82" ca="1" si="45">(AD67-$H$8)/$H$8</f>
        <v>-1.1806375442739651E-3</v>
      </c>
      <c r="AF67" s="41">
        <f t="shared" ca="1" si="37"/>
        <v>-1.1806375442739651E-3</v>
      </c>
      <c r="AG67" s="40">
        <f ca="1" xml:space="preserve"> RTD("cqg.rtd",,"StudyData","Close("&amp;$G$9&amp;") when (LocalMonth("&amp;$G$9&amp;")="&amp;$B$1&amp;" And LocalDay("&amp;$G$9&amp;")="&amp;$A$1&amp;" And LocalHour("&amp;$G$9&amp;")="&amp;K67&amp;" And LocalMinute("&amp;$G$9&amp;")="&amp;L67&amp;")", "Bar", "", "Close","A5C", "0", "all", "", "","True",,"EndOfBar")</f>
        <v>1.3290999999999999</v>
      </c>
      <c r="AH67" s="6">
        <f t="shared" ca="1" si="38"/>
        <v>-1.9523916798078829E-3</v>
      </c>
      <c r="AI67" s="41">
        <f t="shared" ca="1" si="39"/>
        <v>-1.9523916798078829E-3</v>
      </c>
      <c r="AJ67" s="40">
        <f ca="1" xml:space="preserve"> RTD("cqg.rtd",,"StudyData","Close("&amp;$G$10&amp;") when (LocalMonth("&amp;$G$10&amp;")="&amp;$B$1&amp;" And LocalDay("&amp;$G$10&amp;")="&amp;$A$1&amp;" And LocalHour("&amp;$G$10&amp;")="&amp;K67&amp;" And LocalMinute("&amp;$G$10&amp;")="&amp;L67&amp;")", "Bar", "", "Close","A5C", "0", "all", "", "","True",,"EndOfBar")</f>
        <v>125170</v>
      </c>
      <c r="AK67" s="6">
        <f t="shared" ref="AK67:AK82" ca="1" si="46">(AJ67-$H$10)/$H$10</f>
        <v>-4.3920942303853067E-4</v>
      </c>
      <c r="AL67" s="41">
        <f t="shared" ca="1" si="40"/>
        <v>-4.3920942303853067E-4</v>
      </c>
      <c r="AN67" s="6">
        <f t="shared" si="41"/>
        <v>30</v>
      </c>
    </row>
    <row r="68" spans="9:40" x14ac:dyDescent="0.2">
      <c r="I68" s="6" t="str">
        <f t="shared" si="27"/>
        <v>12:35</v>
      </c>
      <c r="J68" s="6">
        <f ca="1" xml:space="preserve"> RTD("cqg.rtd",,"StudyData","Close("&amp;$G$2&amp;") when (LocalMonth("&amp;$G$2&amp;")="&amp;$B$1&amp;" And LocalDay("&amp;$G$2&amp;")="&amp;$A$1&amp;" And LocalHour("&amp;$G$2&amp;")="&amp;K68&amp;" And LocalMinute("&amp;$G$2&amp;")="&amp;L68&amp;")", "Bar", "", "Close","A5C", "0", "all", "", "","True",,"EndOfBar")</f>
        <v>2554.25</v>
      </c>
      <c r="K68" s="6">
        <f>IF(L68=0,K67+1,K67)</f>
        <v>12</v>
      </c>
      <c r="L68" s="6">
        <f t="shared" si="26"/>
        <v>35</v>
      </c>
      <c r="M68" s="6">
        <f t="shared" ca="1" si="28"/>
        <v>5.8760160611105673E-4</v>
      </c>
      <c r="N68" s="41">
        <f t="shared" ca="1" si="29"/>
        <v>5.8760160611105673E-4</v>
      </c>
      <c r="O68" s="40">
        <f ca="1" xml:space="preserve"> RTD("cqg.rtd",,"StudyData","Close("&amp;$G$3&amp;") when (LocalMonth("&amp;$G$3&amp;")="&amp;$B$1&amp;" And LocalDay("&amp;$G$3&amp;")="&amp;$A$1&amp;" And LocalHour("&amp;$G$3&amp;")="&amp;K68&amp;" And LocalMinute("&amp;$G$3&amp;")="&amp;L68&amp;")", "Bar", "", "Close","A5C", "0", "all", "", "","True",,"EndOfBar")</f>
        <v>6108.5</v>
      </c>
      <c r="P68" s="6">
        <f t="shared" ca="1" si="30"/>
        <v>1.4344850198778638E-3</v>
      </c>
      <c r="Q68" s="41">
        <f t="shared" ca="1" si="31"/>
        <v>1.4344850198778638E-3</v>
      </c>
      <c r="R68" s="40">
        <f ca="1" xml:space="preserve"> RTD("cqg.rtd",,"StudyData","Close("&amp;$G$4&amp;") when (LocalMonth("&amp;$G$4&amp;")="&amp;$B$1&amp;" And LocalDay("&amp;$G$4&amp;")="&amp;$A$1&amp;" And LocalHour("&amp;$G$4&amp;")="&amp;K68&amp;" And LocalMinute("&amp;$G$4&amp;")="&amp;L68&amp;")", "Bar", "", "Close","A5C", "0", "all", "", "","True",,"EndOfBar")</f>
        <v>22881</v>
      </c>
      <c r="S68" s="6">
        <f t="shared" ca="1" si="32"/>
        <v>2.2339027595269382E-3</v>
      </c>
      <c r="T68" s="41">
        <f t="shared" ca="1" si="33"/>
        <v>2.2339027595269382E-3</v>
      </c>
      <c r="U68" s="40">
        <f ca="1" xml:space="preserve"> RTD("cqg.rtd",,"StudyData","Close("&amp;$G$5&amp;") when (LocalMonth("&amp;$G$5&amp;")="&amp;$B$1&amp;" And LocalDay("&amp;$G$5&amp;")="&amp;$A$1&amp;" And LocalHour("&amp;$G$5&amp;")="&amp;K68&amp;" And LocalMinute("&amp;$G$5&amp;")="&amp;L68&amp;")", "Bar", "", "Close","A5C", "0", "all", "", "","True",,"EndOfBar")</f>
        <v>12986</v>
      </c>
      <c r="V68" s="6">
        <f t="shared" ca="1" si="42"/>
        <v>-3.8488184127472865E-4</v>
      </c>
      <c r="W68" s="41">
        <f t="shared" ca="1" si="34"/>
        <v>-3.8488184127472865E-4</v>
      </c>
      <c r="X68" s="40">
        <f ca="1" xml:space="preserve"> RTD("cqg.rtd",,"StudyData","Close("&amp;$G$6&amp;") when (LocalMonth("&amp;$G$6&amp;")="&amp;$B$1&amp;" And LocalDay("&amp;$G$6&amp;")="&amp;$A$1&amp;" And LocalHour("&amp;$G$6&amp;")="&amp;K68&amp;" And LocalMinute("&amp;$G$6&amp;")="&amp;L68&amp;")", "Bar", "", "Close","A5C", "0", "all", "", "","True",,"EndOfBar")</f>
        <v>1301.7</v>
      </c>
      <c r="Y68" s="6">
        <f t="shared" ca="1" si="43"/>
        <v>-2.2229035719759801E-3</v>
      </c>
      <c r="Z68" s="41">
        <f t="shared" ca="1" si="35"/>
        <v>-2.2229035719759801E-3</v>
      </c>
      <c r="AA68" s="40">
        <f ca="1" xml:space="preserve"> RTD("cqg.rtd",,"StudyData","Close("&amp;$G$7&amp;") when (LocalMonth("&amp;$G$7&amp;")="&amp;$B$1&amp;" And LocalDay("&amp;$G$7&amp;")="&amp;$A$1&amp;" And LocalHour("&amp;$G$7&amp;")="&amp;K68&amp;" And LocalMinute("&amp;$G$7&amp;")="&amp;L68&amp;")", "Bar", "", "Close","A5C", "0", "all", "", "","True",,"EndOfBar")</f>
        <v>51.93</v>
      </c>
      <c r="AB68" s="6">
        <f t="shared" ca="1" si="44"/>
        <v>9.3294460641398808E-3</v>
      </c>
      <c r="AC68" s="41">
        <f t="shared" ca="1" si="36"/>
        <v>9.3294460641398808E-3</v>
      </c>
      <c r="AD68" s="40">
        <f ca="1" xml:space="preserve"> RTD("cqg.rtd",,"StudyData","Close("&amp;$G$8&amp;") when (LocalMonth("&amp;$G$8&amp;")="&amp;$B$1&amp;" And LocalDay("&amp;$G$8&amp;")="&amp;$A$1&amp;" And LocalHour("&amp;$G$8&amp;")="&amp;K68&amp;" And LocalMinute("&amp;$G$8&amp;")="&amp;L68&amp;")", "Bar", "", "Close","A5C", "0", "all", "", "","True",,"EndOfBar")</f>
        <v>1.1843999999999999</v>
      </c>
      <c r="AE68" s="6">
        <f t="shared" ca="1" si="45"/>
        <v>-1.1806375442739651E-3</v>
      </c>
      <c r="AF68" s="41">
        <f t="shared" ca="1" si="37"/>
        <v>-1.1806375442739651E-3</v>
      </c>
      <c r="AG68" s="40">
        <f ca="1" xml:space="preserve"> RTD("cqg.rtd",,"StudyData","Close("&amp;$G$9&amp;") when (LocalMonth("&amp;$G$9&amp;")="&amp;$B$1&amp;" And LocalDay("&amp;$G$9&amp;")="&amp;$A$1&amp;" And LocalHour("&amp;$G$9&amp;")="&amp;K68&amp;" And LocalMinute("&amp;$G$9&amp;")="&amp;L68&amp;")", "Bar", "", "Close","A5C", "0", "all", "", "","True",,"EndOfBar")</f>
        <v>1.3290999999999999</v>
      </c>
      <c r="AH68" s="6">
        <f t="shared" ca="1" si="38"/>
        <v>-1.9523916798078829E-3</v>
      </c>
      <c r="AI68" s="41">
        <f t="shared" ca="1" si="39"/>
        <v>-1.9523916798078829E-3</v>
      </c>
      <c r="AJ68" s="40">
        <f ca="1" xml:space="preserve"> RTD("cqg.rtd",,"StudyData","Close("&amp;$G$10&amp;") when (LocalMonth("&amp;$G$10&amp;")="&amp;$B$1&amp;" And LocalDay("&amp;$G$10&amp;")="&amp;$A$1&amp;" And LocalHour("&amp;$G$10&amp;")="&amp;K68&amp;" And LocalMinute("&amp;$G$10&amp;")="&amp;L68&amp;")", "Bar", "", "Close","A5C", "0", "all", "", "","True",,"EndOfBar")</f>
        <v>125170</v>
      </c>
      <c r="AK68" s="6">
        <f t="shared" ca="1" si="46"/>
        <v>-4.3920942303853067E-4</v>
      </c>
      <c r="AL68" s="41">
        <f t="shared" ca="1" si="40"/>
        <v>-4.3920942303853067E-4</v>
      </c>
      <c r="AN68" s="6">
        <f t="shared" si="41"/>
        <v>35</v>
      </c>
    </row>
    <row r="69" spans="9:40" x14ac:dyDescent="0.2">
      <c r="I69" s="6" t="str">
        <f t="shared" si="27"/>
        <v>12:40</v>
      </c>
      <c r="J69" s="6" t="str">
        <f ca="1" xml:space="preserve"> RTD("cqg.rtd",,"StudyData","Close("&amp;$G$2&amp;") when (LocalMonth("&amp;$G$2&amp;")="&amp;$B$1&amp;" And LocalDay("&amp;$G$2&amp;")="&amp;$A$1&amp;" And LocalHour("&amp;$G$2&amp;")="&amp;K69&amp;" And LocalMinute("&amp;$G$2&amp;")="&amp;L69&amp;")", "Bar", "", "Close","A5C", "0", "all", "", "","True",,"EndOfBar")</f>
        <v/>
      </c>
      <c r="K69" s="6">
        <f>IF(L69=0,K68+1,K68)</f>
        <v>12</v>
      </c>
      <c r="L69" s="6">
        <f t="shared" si="26"/>
        <v>40</v>
      </c>
      <c r="M69" s="6" t="e">
        <f t="shared" ca="1" si="28"/>
        <v>#VALUE!</v>
      </c>
      <c r="N69" s="41" t="e">
        <f t="shared" ca="1" si="29"/>
        <v>#N/A</v>
      </c>
      <c r="O69" s="40" t="str">
        <f ca="1" xml:space="preserve"> RTD("cqg.rtd",,"StudyData","Close("&amp;$G$3&amp;") when (LocalMonth("&amp;$G$3&amp;")="&amp;$B$1&amp;" And LocalDay("&amp;$G$3&amp;")="&amp;$A$1&amp;" And LocalHour("&amp;$G$3&amp;")="&amp;K69&amp;" And LocalMinute("&amp;$G$3&amp;")="&amp;L69&amp;")", "Bar", "", "Close","A5C", "0", "all", "", "","True",,"EndOfBar")</f>
        <v/>
      </c>
      <c r="P69" s="6" t="e">
        <f t="shared" ca="1" si="30"/>
        <v>#VALUE!</v>
      </c>
      <c r="Q69" s="41" t="e">
        <f t="shared" ca="1" si="31"/>
        <v>#N/A</v>
      </c>
      <c r="R69" s="40" t="str">
        <f ca="1" xml:space="preserve"> RTD("cqg.rtd",,"StudyData","Close("&amp;$G$4&amp;") when (LocalMonth("&amp;$G$4&amp;")="&amp;$B$1&amp;" And LocalDay("&amp;$G$4&amp;")="&amp;$A$1&amp;" And LocalHour("&amp;$G$4&amp;")="&amp;K69&amp;" And LocalMinute("&amp;$G$4&amp;")="&amp;L69&amp;")", "Bar", "", "Close","A5C", "0", "all", "", "","True",,"EndOfBar")</f>
        <v/>
      </c>
      <c r="S69" s="6" t="e">
        <f t="shared" ca="1" si="32"/>
        <v>#VALUE!</v>
      </c>
      <c r="T69" s="41" t="e">
        <f t="shared" ca="1" si="33"/>
        <v>#N/A</v>
      </c>
      <c r="U69" s="40" t="str">
        <f ca="1" xml:space="preserve"> RTD("cqg.rtd",,"StudyData","Close("&amp;$G$5&amp;") when (LocalMonth("&amp;$G$5&amp;")="&amp;$B$1&amp;" And LocalDay("&amp;$G$5&amp;")="&amp;$A$1&amp;" And LocalHour("&amp;$G$5&amp;")="&amp;K69&amp;" And LocalMinute("&amp;$G$5&amp;")="&amp;L69&amp;")", "Bar", "", "Close","A5C", "0", "all", "", "","True",,"EndOfBar")</f>
        <v/>
      </c>
      <c r="V69" s="6" t="e">
        <f t="shared" ca="1" si="42"/>
        <v>#VALUE!</v>
      </c>
      <c r="W69" s="41" t="e">
        <f t="shared" ca="1" si="34"/>
        <v>#N/A</v>
      </c>
      <c r="X69" s="40" t="str">
        <f ca="1" xml:space="preserve"> RTD("cqg.rtd",,"StudyData","Close("&amp;$G$6&amp;") when (LocalMonth("&amp;$G$6&amp;")="&amp;$B$1&amp;" And LocalDay("&amp;$G$6&amp;")="&amp;$A$1&amp;" And LocalHour("&amp;$G$6&amp;")="&amp;K69&amp;" And LocalMinute("&amp;$G$6&amp;")="&amp;L69&amp;")", "Bar", "", "Close","A5C", "0", "all", "", "","True",,"EndOfBar")</f>
        <v/>
      </c>
      <c r="Y69" s="6" t="e">
        <f t="shared" ca="1" si="43"/>
        <v>#VALUE!</v>
      </c>
      <c r="Z69" s="41" t="e">
        <f t="shared" ca="1" si="35"/>
        <v>#N/A</v>
      </c>
      <c r="AA69" s="40" t="str">
        <f ca="1" xml:space="preserve"> RTD("cqg.rtd",,"StudyData","Close("&amp;$G$7&amp;") when (LocalMonth("&amp;$G$7&amp;")="&amp;$B$1&amp;" And LocalDay("&amp;$G$7&amp;")="&amp;$A$1&amp;" And LocalHour("&amp;$G$7&amp;")="&amp;K69&amp;" And LocalMinute("&amp;$G$7&amp;")="&amp;L69&amp;")", "Bar", "", "Close","A5C", "0", "all", "", "","True",,"EndOfBar")</f>
        <v/>
      </c>
      <c r="AB69" s="6" t="e">
        <f t="shared" ca="1" si="44"/>
        <v>#VALUE!</v>
      </c>
      <c r="AC69" s="41" t="e">
        <f t="shared" ca="1" si="36"/>
        <v>#N/A</v>
      </c>
      <c r="AD69" s="40" t="str">
        <f ca="1" xml:space="preserve"> RTD("cqg.rtd",,"StudyData","Close("&amp;$G$8&amp;") when (LocalMonth("&amp;$G$8&amp;")="&amp;$B$1&amp;" And LocalDay("&amp;$G$8&amp;")="&amp;$A$1&amp;" And LocalHour("&amp;$G$8&amp;")="&amp;K69&amp;" And LocalMinute("&amp;$G$8&amp;")="&amp;L69&amp;")", "Bar", "", "Close","A5C", "0", "all", "", "","True",,"EndOfBar")</f>
        <v/>
      </c>
      <c r="AE69" s="6" t="e">
        <f t="shared" ca="1" si="45"/>
        <v>#VALUE!</v>
      </c>
      <c r="AF69" s="41" t="e">
        <f t="shared" ca="1" si="37"/>
        <v>#N/A</v>
      </c>
      <c r="AG69" s="40" t="str">
        <f ca="1" xml:space="preserve"> RTD("cqg.rtd",,"StudyData","Close("&amp;$G$9&amp;") when (LocalMonth("&amp;$G$9&amp;")="&amp;$B$1&amp;" And LocalDay("&amp;$G$9&amp;")="&amp;$A$1&amp;" And LocalHour("&amp;$G$9&amp;")="&amp;K69&amp;" And LocalMinute("&amp;$G$9&amp;")="&amp;L69&amp;")", "Bar", "", "Close","A5C", "0", "all", "", "","True",,"EndOfBar")</f>
        <v/>
      </c>
      <c r="AH69" s="6" t="e">
        <f t="shared" ca="1" si="38"/>
        <v>#VALUE!</v>
      </c>
      <c r="AI69" s="41" t="e">
        <f t="shared" ca="1" si="39"/>
        <v>#N/A</v>
      </c>
      <c r="AJ69" s="40" t="str">
        <f ca="1" xml:space="preserve"> RTD("cqg.rtd",,"StudyData","Close("&amp;$G$10&amp;") when (LocalMonth("&amp;$G$10&amp;")="&amp;$B$1&amp;" And LocalDay("&amp;$G$10&amp;")="&amp;$A$1&amp;" And LocalHour("&amp;$G$10&amp;")="&amp;K69&amp;" And LocalMinute("&amp;$G$10&amp;")="&amp;L69&amp;")", "Bar", "", "Close","A5C", "0", "all", "", "","True",,"EndOfBar")</f>
        <v/>
      </c>
      <c r="AK69" s="6" t="e">
        <f t="shared" ca="1" si="46"/>
        <v>#VALUE!</v>
      </c>
      <c r="AL69" s="41" t="e">
        <f t="shared" ca="1" si="40"/>
        <v>#N/A</v>
      </c>
      <c r="AN69" s="6">
        <f t="shared" si="41"/>
        <v>40</v>
      </c>
    </row>
    <row r="70" spans="9:40" x14ac:dyDescent="0.2">
      <c r="I70" s="6" t="str">
        <f t="shared" si="27"/>
        <v>12:45</v>
      </c>
      <c r="J70" s="6" t="str">
        <f ca="1" xml:space="preserve"> RTD("cqg.rtd",,"StudyData","Close("&amp;$G$2&amp;") when (LocalMonth("&amp;$G$2&amp;")="&amp;$B$1&amp;" And LocalDay("&amp;$G$2&amp;")="&amp;$A$1&amp;" And LocalHour("&amp;$G$2&amp;")="&amp;K70&amp;" And LocalMinute("&amp;$G$2&amp;")="&amp;L70&amp;")", "Bar", "", "Close","A5C", "0", "all", "", "","True",,"EndOfBar")</f>
        <v/>
      </c>
      <c r="K70" s="6">
        <f>IF(L70=0,K69+1,K69)</f>
        <v>12</v>
      </c>
      <c r="L70" s="6">
        <f t="shared" si="26"/>
        <v>45</v>
      </c>
      <c r="M70" s="6" t="e">
        <f t="shared" ca="1" si="28"/>
        <v>#VALUE!</v>
      </c>
      <c r="N70" s="41" t="e">
        <f t="shared" ca="1" si="29"/>
        <v>#N/A</v>
      </c>
      <c r="O70" s="40" t="str">
        <f ca="1" xml:space="preserve"> RTD("cqg.rtd",,"StudyData","Close("&amp;$G$3&amp;") when (LocalMonth("&amp;$G$3&amp;")="&amp;$B$1&amp;" And LocalDay("&amp;$G$3&amp;")="&amp;$A$1&amp;" And LocalHour("&amp;$G$3&amp;")="&amp;K70&amp;" And LocalMinute("&amp;$G$3&amp;")="&amp;L70&amp;")", "Bar", "", "Close","A5C", "0", "all", "", "","True",,"EndOfBar")</f>
        <v/>
      </c>
      <c r="P70" s="6" t="e">
        <f t="shared" ca="1" si="30"/>
        <v>#VALUE!</v>
      </c>
      <c r="Q70" s="41" t="e">
        <f t="shared" ca="1" si="31"/>
        <v>#N/A</v>
      </c>
      <c r="R70" s="40" t="str">
        <f ca="1" xml:space="preserve"> RTD("cqg.rtd",,"StudyData","Close("&amp;$G$4&amp;") when (LocalMonth("&amp;$G$4&amp;")="&amp;$B$1&amp;" And LocalDay("&amp;$G$4&amp;")="&amp;$A$1&amp;" And LocalHour("&amp;$G$4&amp;")="&amp;K70&amp;" And LocalMinute("&amp;$G$4&amp;")="&amp;L70&amp;")", "Bar", "", "Close","A5C", "0", "all", "", "","True",,"EndOfBar")</f>
        <v/>
      </c>
      <c r="S70" s="6" t="e">
        <f t="shared" ca="1" si="32"/>
        <v>#VALUE!</v>
      </c>
      <c r="T70" s="41" t="e">
        <f t="shared" ca="1" si="33"/>
        <v>#N/A</v>
      </c>
      <c r="U70" s="40" t="str">
        <f ca="1" xml:space="preserve"> RTD("cqg.rtd",,"StudyData","Close("&amp;$G$5&amp;") when (LocalMonth("&amp;$G$5&amp;")="&amp;$B$1&amp;" And LocalDay("&amp;$G$5&amp;")="&amp;$A$1&amp;" And LocalHour("&amp;$G$5&amp;")="&amp;K70&amp;" And LocalMinute("&amp;$G$5&amp;")="&amp;L70&amp;")", "Bar", "", "Close","A5C", "0", "all", "", "","True",,"EndOfBar")</f>
        <v/>
      </c>
      <c r="V70" s="6" t="e">
        <f t="shared" ca="1" si="42"/>
        <v>#VALUE!</v>
      </c>
      <c r="W70" s="41" t="e">
        <f t="shared" ca="1" si="34"/>
        <v>#N/A</v>
      </c>
      <c r="X70" s="40" t="str">
        <f ca="1" xml:space="preserve"> RTD("cqg.rtd",,"StudyData","Close("&amp;$G$6&amp;") when (LocalMonth("&amp;$G$6&amp;")="&amp;$B$1&amp;" And LocalDay("&amp;$G$6&amp;")="&amp;$A$1&amp;" And LocalHour("&amp;$G$6&amp;")="&amp;K70&amp;" And LocalMinute("&amp;$G$6&amp;")="&amp;L70&amp;")", "Bar", "", "Close","A5C", "0", "all", "", "","True",,"EndOfBar")</f>
        <v/>
      </c>
      <c r="Y70" s="6" t="e">
        <f t="shared" ca="1" si="43"/>
        <v>#VALUE!</v>
      </c>
      <c r="Z70" s="41" t="e">
        <f t="shared" ca="1" si="35"/>
        <v>#N/A</v>
      </c>
      <c r="AA70" s="40" t="str">
        <f ca="1" xml:space="preserve"> RTD("cqg.rtd",,"StudyData","Close("&amp;$G$7&amp;") when (LocalMonth("&amp;$G$7&amp;")="&amp;$B$1&amp;" And LocalDay("&amp;$G$7&amp;")="&amp;$A$1&amp;" And LocalHour("&amp;$G$7&amp;")="&amp;K70&amp;" And LocalMinute("&amp;$G$7&amp;")="&amp;L70&amp;")", "Bar", "", "Close","A5C", "0", "all", "", "","True",,"EndOfBar")</f>
        <v/>
      </c>
      <c r="AB70" s="6" t="e">
        <f t="shared" ca="1" si="44"/>
        <v>#VALUE!</v>
      </c>
      <c r="AC70" s="41" t="e">
        <f t="shared" ca="1" si="36"/>
        <v>#N/A</v>
      </c>
      <c r="AD70" s="40" t="str">
        <f ca="1" xml:space="preserve"> RTD("cqg.rtd",,"StudyData","Close("&amp;$G$8&amp;") when (LocalMonth("&amp;$G$8&amp;")="&amp;$B$1&amp;" And LocalDay("&amp;$G$8&amp;")="&amp;$A$1&amp;" And LocalHour("&amp;$G$8&amp;")="&amp;K70&amp;" And LocalMinute("&amp;$G$8&amp;")="&amp;L70&amp;")", "Bar", "", "Close","A5C", "0", "all", "", "","True",,"EndOfBar")</f>
        <v/>
      </c>
      <c r="AE70" s="6" t="e">
        <f t="shared" ca="1" si="45"/>
        <v>#VALUE!</v>
      </c>
      <c r="AF70" s="41" t="e">
        <f t="shared" ca="1" si="37"/>
        <v>#N/A</v>
      </c>
      <c r="AG70" s="40" t="str">
        <f ca="1" xml:space="preserve"> RTD("cqg.rtd",,"StudyData","Close("&amp;$G$9&amp;") when (LocalMonth("&amp;$G$9&amp;")="&amp;$B$1&amp;" And LocalDay("&amp;$G$9&amp;")="&amp;$A$1&amp;" And LocalHour("&amp;$G$9&amp;")="&amp;K70&amp;" And LocalMinute("&amp;$G$9&amp;")="&amp;L70&amp;")", "Bar", "", "Close","A5C", "0", "all", "", "","True",,"EndOfBar")</f>
        <v/>
      </c>
      <c r="AH70" s="6" t="e">
        <f t="shared" ca="1" si="38"/>
        <v>#VALUE!</v>
      </c>
      <c r="AI70" s="41" t="e">
        <f t="shared" ca="1" si="39"/>
        <v>#N/A</v>
      </c>
      <c r="AJ70" s="40" t="str">
        <f ca="1" xml:space="preserve"> RTD("cqg.rtd",,"StudyData","Close("&amp;$G$10&amp;") when (LocalMonth("&amp;$G$10&amp;")="&amp;$B$1&amp;" And LocalDay("&amp;$G$10&amp;")="&amp;$A$1&amp;" And LocalHour("&amp;$G$10&amp;")="&amp;K70&amp;" And LocalMinute("&amp;$G$10&amp;")="&amp;L70&amp;")", "Bar", "", "Close","A5C", "0", "all", "", "","True",,"EndOfBar")</f>
        <v/>
      </c>
      <c r="AK70" s="6" t="e">
        <f t="shared" ca="1" si="46"/>
        <v>#VALUE!</v>
      </c>
      <c r="AL70" s="41" t="e">
        <f t="shared" ca="1" si="40"/>
        <v>#N/A</v>
      </c>
      <c r="AN70" s="6">
        <f t="shared" si="41"/>
        <v>45</v>
      </c>
    </row>
    <row r="71" spans="9:40" x14ac:dyDescent="0.2">
      <c r="I71" s="6" t="str">
        <f t="shared" si="27"/>
        <v>12:50</v>
      </c>
      <c r="J71" s="6" t="str">
        <f ca="1" xml:space="preserve"> RTD("cqg.rtd",,"StudyData","Close("&amp;$G$2&amp;") when (LocalMonth("&amp;$G$2&amp;")="&amp;$B$1&amp;" And LocalDay("&amp;$G$2&amp;")="&amp;$A$1&amp;" And LocalHour("&amp;$G$2&amp;")="&amp;K71&amp;" And LocalMinute("&amp;$G$2&amp;")="&amp;L71&amp;")", "Bar", "", "Close","A5C", "0", "all", "", "","True",,"EndOfBar")</f>
        <v/>
      </c>
      <c r="K71" s="6">
        <f>IF(L71=0,K70+1,K70)</f>
        <v>12</v>
      </c>
      <c r="L71" s="6">
        <f t="shared" si="26"/>
        <v>50</v>
      </c>
      <c r="M71" s="6" t="e">
        <f t="shared" ca="1" si="28"/>
        <v>#VALUE!</v>
      </c>
      <c r="N71" s="41" t="e">
        <f t="shared" ca="1" si="29"/>
        <v>#N/A</v>
      </c>
      <c r="O71" s="40" t="str">
        <f ca="1" xml:space="preserve"> RTD("cqg.rtd",,"StudyData","Close("&amp;$G$3&amp;") when (LocalMonth("&amp;$G$3&amp;")="&amp;$B$1&amp;" And LocalDay("&amp;$G$3&amp;")="&amp;$A$1&amp;" And LocalHour("&amp;$G$3&amp;")="&amp;K71&amp;" And LocalMinute("&amp;$G$3&amp;")="&amp;L71&amp;")", "Bar", "", "Close","A5C", "0", "all", "", "","True",,"EndOfBar")</f>
        <v/>
      </c>
      <c r="P71" s="6" t="e">
        <f t="shared" ca="1" si="30"/>
        <v>#VALUE!</v>
      </c>
      <c r="Q71" s="41" t="e">
        <f t="shared" ca="1" si="31"/>
        <v>#N/A</v>
      </c>
      <c r="R71" s="40" t="str">
        <f ca="1" xml:space="preserve"> RTD("cqg.rtd",,"StudyData","Close("&amp;$G$4&amp;") when (LocalMonth("&amp;$G$4&amp;")="&amp;$B$1&amp;" And LocalDay("&amp;$G$4&amp;")="&amp;$A$1&amp;" And LocalHour("&amp;$G$4&amp;")="&amp;K71&amp;" And LocalMinute("&amp;$G$4&amp;")="&amp;L71&amp;")", "Bar", "", "Close","A5C", "0", "all", "", "","True",,"EndOfBar")</f>
        <v/>
      </c>
      <c r="S71" s="6" t="e">
        <f t="shared" ca="1" si="32"/>
        <v>#VALUE!</v>
      </c>
      <c r="T71" s="41" t="e">
        <f t="shared" ca="1" si="33"/>
        <v>#N/A</v>
      </c>
      <c r="U71" s="40" t="str">
        <f ca="1" xml:space="preserve"> RTD("cqg.rtd",,"StudyData","Close("&amp;$G$5&amp;") when (LocalMonth("&amp;$G$5&amp;")="&amp;$B$1&amp;" And LocalDay("&amp;$G$5&amp;")="&amp;$A$1&amp;" And LocalHour("&amp;$G$5&amp;")="&amp;K71&amp;" And LocalMinute("&amp;$G$5&amp;")="&amp;L71&amp;")", "Bar", "", "Close","A5C", "0", "all", "", "","True",,"EndOfBar")</f>
        <v/>
      </c>
      <c r="V71" s="6" t="e">
        <f t="shared" ca="1" si="42"/>
        <v>#VALUE!</v>
      </c>
      <c r="W71" s="41" t="e">
        <f t="shared" ca="1" si="34"/>
        <v>#N/A</v>
      </c>
      <c r="X71" s="40" t="str">
        <f ca="1" xml:space="preserve"> RTD("cqg.rtd",,"StudyData","Close("&amp;$G$6&amp;") when (LocalMonth("&amp;$G$6&amp;")="&amp;$B$1&amp;" And LocalDay("&amp;$G$6&amp;")="&amp;$A$1&amp;" And LocalHour("&amp;$G$6&amp;")="&amp;K71&amp;" And LocalMinute("&amp;$G$6&amp;")="&amp;L71&amp;")", "Bar", "", "Close","A5C", "0", "all", "", "","True",,"EndOfBar")</f>
        <v/>
      </c>
      <c r="Y71" s="6" t="e">
        <f t="shared" ca="1" si="43"/>
        <v>#VALUE!</v>
      </c>
      <c r="Z71" s="41" t="e">
        <f t="shared" ca="1" si="35"/>
        <v>#N/A</v>
      </c>
      <c r="AA71" s="40" t="str">
        <f ca="1" xml:space="preserve"> RTD("cqg.rtd",,"StudyData","Close("&amp;$G$7&amp;") when (LocalMonth("&amp;$G$7&amp;")="&amp;$B$1&amp;" And LocalDay("&amp;$G$7&amp;")="&amp;$A$1&amp;" And LocalHour("&amp;$G$7&amp;")="&amp;K71&amp;" And LocalMinute("&amp;$G$7&amp;")="&amp;L71&amp;")", "Bar", "", "Close","A5C", "0", "all", "", "","True",,"EndOfBar")</f>
        <v/>
      </c>
      <c r="AB71" s="6" t="e">
        <f t="shared" ca="1" si="44"/>
        <v>#VALUE!</v>
      </c>
      <c r="AC71" s="41" t="e">
        <f t="shared" ca="1" si="36"/>
        <v>#N/A</v>
      </c>
      <c r="AD71" s="40" t="str">
        <f ca="1" xml:space="preserve"> RTD("cqg.rtd",,"StudyData","Close("&amp;$G$8&amp;") when (LocalMonth("&amp;$G$8&amp;")="&amp;$B$1&amp;" And LocalDay("&amp;$G$8&amp;")="&amp;$A$1&amp;" And LocalHour("&amp;$G$8&amp;")="&amp;K71&amp;" And LocalMinute("&amp;$G$8&amp;")="&amp;L71&amp;")", "Bar", "", "Close","A5C", "0", "all", "", "","True",,"EndOfBar")</f>
        <v/>
      </c>
      <c r="AE71" s="6" t="e">
        <f t="shared" ca="1" si="45"/>
        <v>#VALUE!</v>
      </c>
      <c r="AF71" s="41" t="e">
        <f t="shared" ca="1" si="37"/>
        <v>#N/A</v>
      </c>
      <c r="AG71" s="40" t="str">
        <f ca="1" xml:space="preserve"> RTD("cqg.rtd",,"StudyData","Close("&amp;$G$9&amp;") when (LocalMonth("&amp;$G$9&amp;")="&amp;$B$1&amp;" And LocalDay("&amp;$G$9&amp;")="&amp;$A$1&amp;" And LocalHour("&amp;$G$9&amp;")="&amp;K71&amp;" And LocalMinute("&amp;$G$9&amp;")="&amp;L71&amp;")", "Bar", "", "Close","A5C", "0", "all", "", "","True",,"EndOfBar")</f>
        <v/>
      </c>
      <c r="AH71" s="6" t="e">
        <f t="shared" ca="1" si="38"/>
        <v>#VALUE!</v>
      </c>
      <c r="AI71" s="41" t="e">
        <f t="shared" ca="1" si="39"/>
        <v>#N/A</v>
      </c>
      <c r="AJ71" s="40" t="str">
        <f ca="1" xml:space="preserve"> RTD("cqg.rtd",,"StudyData","Close("&amp;$G$10&amp;") when (LocalMonth("&amp;$G$10&amp;")="&amp;$B$1&amp;" And LocalDay("&amp;$G$10&amp;")="&amp;$A$1&amp;" And LocalHour("&amp;$G$10&amp;")="&amp;K71&amp;" And LocalMinute("&amp;$G$10&amp;")="&amp;L71&amp;")", "Bar", "", "Close","A5C", "0", "all", "", "","True",,"EndOfBar")</f>
        <v/>
      </c>
      <c r="AK71" s="6" t="e">
        <f t="shared" ca="1" si="46"/>
        <v>#VALUE!</v>
      </c>
      <c r="AL71" s="41" t="e">
        <f t="shared" ca="1" si="40"/>
        <v>#N/A</v>
      </c>
      <c r="AN71" s="6">
        <f t="shared" si="41"/>
        <v>50</v>
      </c>
    </row>
    <row r="72" spans="9:40" x14ac:dyDescent="0.2">
      <c r="I72" s="6" t="str">
        <f t="shared" si="27"/>
        <v>12:55</v>
      </c>
      <c r="J72" s="6" t="str">
        <f ca="1" xml:space="preserve"> RTD("cqg.rtd",,"StudyData","Close("&amp;$G$2&amp;") when (LocalMonth("&amp;$G$2&amp;")="&amp;$B$1&amp;" And LocalDay("&amp;$G$2&amp;")="&amp;$A$1&amp;" And LocalHour("&amp;$G$2&amp;")="&amp;K72&amp;" And LocalMinute("&amp;$G$2&amp;")="&amp;L72&amp;")", "Bar", "", "Close","A5C", "0", "all", "", "","True",,"EndOfBar")</f>
        <v/>
      </c>
      <c r="K72" s="6">
        <f>IF(L72=0,K71+1,K71)</f>
        <v>12</v>
      </c>
      <c r="L72" s="6">
        <f t="shared" si="26"/>
        <v>55</v>
      </c>
      <c r="M72" s="6" t="e">
        <f t="shared" ca="1" si="28"/>
        <v>#VALUE!</v>
      </c>
      <c r="N72" s="41" t="e">
        <f t="shared" ca="1" si="29"/>
        <v>#N/A</v>
      </c>
      <c r="O72" s="40" t="str">
        <f ca="1" xml:space="preserve"> RTD("cqg.rtd",,"StudyData","Close("&amp;$G$3&amp;") when (LocalMonth("&amp;$G$3&amp;")="&amp;$B$1&amp;" And LocalDay("&amp;$G$3&amp;")="&amp;$A$1&amp;" And LocalHour("&amp;$G$3&amp;")="&amp;K72&amp;" And LocalMinute("&amp;$G$3&amp;")="&amp;L72&amp;")", "Bar", "", "Close","A5C", "0", "all", "", "","True",,"EndOfBar")</f>
        <v/>
      </c>
      <c r="P72" s="6" t="e">
        <f t="shared" ca="1" si="30"/>
        <v>#VALUE!</v>
      </c>
      <c r="Q72" s="41" t="e">
        <f t="shared" ca="1" si="31"/>
        <v>#N/A</v>
      </c>
      <c r="R72" s="40" t="str">
        <f ca="1" xml:space="preserve"> RTD("cqg.rtd",,"StudyData","Close("&amp;$G$4&amp;") when (LocalMonth("&amp;$G$4&amp;")="&amp;$B$1&amp;" And LocalDay("&amp;$G$4&amp;")="&amp;$A$1&amp;" And LocalHour("&amp;$G$4&amp;")="&amp;K72&amp;" And LocalMinute("&amp;$G$4&amp;")="&amp;L72&amp;")", "Bar", "", "Close","A5C", "0", "all", "", "","True",,"EndOfBar")</f>
        <v/>
      </c>
      <c r="S72" s="6" t="e">
        <f t="shared" ca="1" si="32"/>
        <v>#VALUE!</v>
      </c>
      <c r="T72" s="41" t="e">
        <f t="shared" ca="1" si="33"/>
        <v>#N/A</v>
      </c>
      <c r="U72" s="40" t="str">
        <f ca="1" xml:space="preserve"> RTD("cqg.rtd",,"StudyData","Close("&amp;$G$5&amp;") when (LocalMonth("&amp;$G$5&amp;")="&amp;$B$1&amp;" And LocalDay("&amp;$G$5&amp;")="&amp;$A$1&amp;" And LocalHour("&amp;$G$5&amp;")="&amp;K72&amp;" And LocalMinute("&amp;$G$5&amp;")="&amp;L72&amp;")", "Bar", "", "Close","A5C", "0", "all", "", "","True",,"EndOfBar")</f>
        <v/>
      </c>
      <c r="V72" s="6" t="e">
        <f t="shared" ca="1" si="42"/>
        <v>#VALUE!</v>
      </c>
      <c r="W72" s="41" t="e">
        <f t="shared" ca="1" si="34"/>
        <v>#N/A</v>
      </c>
      <c r="X72" s="40" t="str">
        <f ca="1" xml:space="preserve"> RTD("cqg.rtd",,"StudyData","Close("&amp;$G$6&amp;") when (LocalMonth("&amp;$G$6&amp;")="&amp;$B$1&amp;" And LocalDay("&amp;$G$6&amp;")="&amp;$A$1&amp;" And LocalHour("&amp;$G$6&amp;")="&amp;K72&amp;" And LocalMinute("&amp;$G$6&amp;")="&amp;L72&amp;")", "Bar", "", "Close","A5C", "0", "all", "", "","True",,"EndOfBar")</f>
        <v/>
      </c>
      <c r="Y72" s="6" t="e">
        <f t="shared" ca="1" si="43"/>
        <v>#VALUE!</v>
      </c>
      <c r="Z72" s="41" t="e">
        <f t="shared" ca="1" si="35"/>
        <v>#N/A</v>
      </c>
      <c r="AA72" s="40" t="str">
        <f ca="1" xml:space="preserve"> RTD("cqg.rtd",,"StudyData","Close("&amp;$G$7&amp;") when (LocalMonth("&amp;$G$7&amp;")="&amp;$B$1&amp;" And LocalDay("&amp;$G$7&amp;")="&amp;$A$1&amp;" And LocalHour("&amp;$G$7&amp;")="&amp;K72&amp;" And LocalMinute("&amp;$G$7&amp;")="&amp;L72&amp;")", "Bar", "", "Close","A5C", "0", "all", "", "","True",,"EndOfBar")</f>
        <v/>
      </c>
      <c r="AB72" s="6" t="e">
        <f t="shared" ca="1" si="44"/>
        <v>#VALUE!</v>
      </c>
      <c r="AC72" s="41" t="e">
        <f t="shared" ca="1" si="36"/>
        <v>#N/A</v>
      </c>
      <c r="AD72" s="40" t="str">
        <f ca="1" xml:space="preserve"> RTD("cqg.rtd",,"StudyData","Close("&amp;$G$8&amp;") when (LocalMonth("&amp;$G$8&amp;")="&amp;$B$1&amp;" And LocalDay("&amp;$G$8&amp;")="&amp;$A$1&amp;" And LocalHour("&amp;$G$8&amp;")="&amp;K72&amp;" And LocalMinute("&amp;$G$8&amp;")="&amp;L72&amp;")", "Bar", "", "Close","A5C", "0", "all", "", "","True",,"EndOfBar")</f>
        <v/>
      </c>
      <c r="AE72" s="6" t="e">
        <f t="shared" ca="1" si="45"/>
        <v>#VALUE!</v>
      </c>
      <c r="AF72" s="41" t="e">
        <f t="shared" ca="1" si="37"/>
        <v>#N/A</v>
      </c>
      <c r="AG72" s="40" t="str">
        <f ca="1" xml:space="preserve"> RTD("cqg.rtd",,"StudyData","Close("&amp;$G$9&amp;") when (LocalMonth("&amp;$G$9&amp;")="&amp;$B$1&amp;" And LocalDay("&amp;$G$9&amp;")="&amp;$A$1&amp;" And LocalHour("&amp;$G$9&amp;")="&amp;K72&amp;" And LocalMinute("&amp;$G$9&amp;")="&amp;L72&amp;")", "Bar", "", "Close","A5C", "0", "all", "", "","True",,"EndOfBar")</f>
        <v/>
      </c>
      <c r="AH72" s="6" t="e">
        <f t="shared" ca="1" si="38"/>
        <v>#VALUE!</v>
      </c>
      <c r="AI72" s="41" t="e">
        <f t="shared" ca="1" si="39"/>
        <v>#N/A</v>
      </c>
      <c r="AJ72" s="40" t="str">
        <f ca="1" xml:space="preserve"> RTD("cqg.rtd",,"StudyData","Close("&amp;$G$10&amp;") when (LocalMonth("&amp;$G$10&amp;")="&amp;$B$1&amp;" And LocalDay("&amp;$G$10&amp;")="&amp;$A$1&amp;" And LocalHour("&amp;$G$10&amp;")="&amp;K72&amp;" And LocalMinute("&amp;$G$10&amp;")="&amp;L72&amp;")", "Bar", "", "Close","A5C", "0", "all", "", "","True",,"EndOfBar")</f>
        <v/>
      </c>
      <c r="AK72" s="6" t="e">
        <f t="shared" ca="1" si="46"/>
        <v>#VALUE!</v>
      </c>
      <c r="AL72" s="41" t="e">
        <f t="shared" ca="1" si="40"/>
        <v>#N/A</v>
      </c>
      <c r="AN72" s="6">
        <f t="shared" si="41"/>
        <v>55</v>
      </c>
    </row>
    <row r="73" spans="9:40" x14ac:dyDescent="0.2">
      <c r="I73" s="6" t="str">
        <f t="shared" si="27"/>
        <v>13:00</v>
      </c>
      <c r="J73" s="6" t="str">
        <f ca="1" xml:space="preserve"> RTD("cqg.rtd",,"StudyData","Close("&amp;$G$2&amp;") when (LocalMonth("&amp;$G$2&amp;")="&amp;$B$1&amp;" And LocalDay("&amp;$G$2&amp;")="&amp;$A$1&amp;" And LocalHour("&amp;$G$2&amp;")="&amp;K73&amp;" And LocalMinute("&amp;$G$2&amp;")="&amp;L73&amp;")", "Bar", "", "Close","A5C", "0", "all", "", "","True",,"EndOfBar")</f>
        <v/>
      </c>
      <c r="K73" s="6">
        <f t="shared" ref="K73:K82" si="47">IF(L73=0,K72+1,K72)</f>
        <v>13</v>
      </c>
      <c r="L73" s="6">
        <f t="shared" si="26"/>
        <v>0</v>
      </c>
      <c r="M73" s="6" t="e">
        <f t="shared" ca="1" si="28"/>
        <v>#VALUE!</v>
      </c>
      <c r="N73" s="41" t="e">
        <f t="shared" ca="1" si="29"/>
        <v>#N/A</v>
      </c>
      <c r="O73" s="40" t="str">
        <f ca="1" xml:space="preserve"> RTD("cqg.rtd",,"StudyData","Close("&amp;$G$3&amp;") when (LocalMonth("&amp;$G$3&amp;")="&amp;$B$1&amp;" And LocalDay("&amp;$G$3&amp;")="&amp;$A$1&amp;" And LocalHour("&amp;$G$3&amp;")="&amp;K73&amp;" And LocalMinute("&amp;$G$3&amp;")="&amp;L73&amp;")", "Bar", "", "Close","A5C", "0", "all", "", "","True",,"EndOfBar")</f>
        <v/>
      </c>
      <c r="P73" s="6" t="e">
        <f t="shared" ca="1" si="30"/>
        <v>#VALUE!</v>
      </c>
      <c r="Q73" s="41" t="e">
        <f t="shared" ca="1" si="31"/>
        <v>#N/A</v>
      </c>
      <c r="R73" s="40" t="str">
        <f ca="1" xml:space="preserve"> RTD("cqg.rtd",,"StudyData","Close("&amp;$G$4&amp;") when (LocalMonth("&amp;$G$4&amp;")="&amp;$B$1&amp;" And LocalDay("&amp;$G$4&amp;")="&amp;$A$1&amp;" And LocalHour("&amp;$G$4&amp;")="&amp;K73&amp;" And LocalMinute("&amp;$G$4&amp;")="&amp;L73&amp;")", "Bar", "", "Close","A5C", "0", "all", "", "","True",,"EndOfBar")</f>
        <v/>
      </c>
      <c r="S73" s="6" t="e">
        <f t="shared" ca="1" si="32"/>
        <v>#VALUE!</v>
      </c>
      <c r="T73" s="41" t="e">
        <f t="shared" ca="1" si="33"/>
        <v>#N/A</v>
      </c>
      <c r="U73" s="40" t="str">
        <f ca="1" xml:space="preserve"> RTD("cqg.rtd",,"StudyData","Close("&amp;$G$5&amp;") when (LocalMonth("&amp;$G$5&amp;")="&amp;$B$1&amp;" And LocalDay("&amp;$G$5&amp;")="&amp;$A$1&amp;" And LocalHour("&amp;$G$5&amp;")="&amp;K73&amp;" And LocalMinute("&amp;$G$5&amp;")="&amp;L73&amp;")", "Bar", "", "Close","A5C", "0", "all", "", "","True",,"EndOfBar")</f>
        <v/>
      </c>
      <c r="V73" s="6" t="e">
        <f t="shared" ca="1" si="42"/>
        <v>#VALUE!</v>
      </c>
      <c r="W73" s="41" t="e">
        <f t="shared" ca="1" si="34"/>
        <v>#N/A</v>
      </c>
      <c r="X73" s="40" t="str">
        <f ca="1" xml:space="preserve"> RTD("cqg.rtd",,"StudyData","Close("&amp;$G$6&amp;") when (LocalMonth("&amp;$G$6&amp;")="&amp;$B$1&amp;" And LocalDay("&amp;$G$6&amp;")="&amp;$A$1&amp;" And LocalHour("&amp;$G$6&amp;")="&amp;K73&amp;" And LocalMinute("&amp;$G$6&amp;")="&amp;L73&amp;")", "Bar", "", "Close","A5C", "0", "all", "", "","True",,"EndOfBar")</f>
        <v/>
      </c>
      <c r="Y73" s="6" t="e">
        <f t="shared" ca="1" si="43"/>
        <v>#VALUE!</v>
      </c>
      <c r="Z73" s="41" t="e">
        <f t="shared" ca="1" si="35"/>
        <v>#N/A</v>
      </c>
      <c r="AA73" s="40" t="str">
        <f ca="1" xml:space="preserve"> RTD("cqg.rtd",,"StudyData","Close("&amp;$G$7&amp;") when (LocalMonth("&amp;$G$7&amp;")="&amp;$B$1&amp;" And LocalDay("&amp;$G$7&amp;")="&amp;$A$1&amp;" And LocalHour("&amp;$G$7&amp;")="&amp;K73&amp;" And LocalMinute("&amp;$G$7&amp;")="&amp;L73&amp;")", "Bar", "", "Close","A5C", "0", "all", "", "","True",,"EndOfBar")</f>
        <v/>
      </c>
      <c r="AB73" s="6" t="e">
        <f t="shared" ca="1" si="44"/>
        <v>#VALUE!</v>
      </c>
      <c r="AC73" s="41" t="e">
        <f t="shared" ca="1" si="36"/>
        <v>#N/A</v>
      </c>
      <c r="AD73" s="40" t="str">
        <f ca="1" xml:space="preserve"> RTD("cqg.rtd",,"StudyData","Close("&amp;$G$8&amp;") when (LocalMonth("&amp;$G$8&amp;")="&amp;$B$1&amp;" And LocalDay("&amp;$G$8&amp;")="&amp;$A$1&amp;" And LocalHour("&amp;$G$8&amp;")="&amp;K73&amp;" And LocalMinute("&amp;$G$8&amp;")="&amp;L73&amp;")", "Bar", "", "Close","A5C", "0", "all", "", "","True",,"EndOfBar")</f>
        <v/>
      </c>
      <c r="AE73" s="6" t="e">
        <f t="shared" ca="1" si="45"/>
        <v>#VALUE!</v>
      </c>
      <c r="AF73" s="41" t="e">
        <f t="shared" ca="1" si="37"/>
        <v>#N/A</v>
      </c>
      <c r="AG73" s="40" t="str">
        <f ca="1" xml:space="preserve"> RTD("cqg.rtd",,"StudyData","Close("&amp;$G$9&amp;") when (LocalMonth("&amp;$G$9&amp;")="&amp;$B$1&amp;" And LocalDay("&amp;$G$9&amp;")="&amp;$A$1&amp;" And LocalHour("&amp;$G$9&amp;")="&amp;K73&amp;" And LocalMinute("&amp;$G$9&amp;")="&amp;L73&amp;")", "Bar", "", "Close","A5C", "0", "all", "", "","True",,"EndOfBar")</f>
        <v/>
      </c>
      <c r="AH73" s="6" t="e">
        <f t="shared" ca="1" si="38"/>
        <v>#VALUE!</v>
      </c>
      <c r="AI73" s="41" t="e">
        <f t="shared" ca="1" si="39"/>
        <v>#N/A</v>
      </c>
      <c r="AJ73" s="40" t="str">
        <f ca="1" xml:space="preserve"> RTD("cqg.rtd",,"StudyData","Close("&amp;$G$10&amp;") when (LocalMonth("&amp;$G$10&amp;")="&amp;$B$1&amp;" And LocalDay("&amp;$G$10&amp;")="&amp;$A$1&amp;" And LocalHour("&amp;$G$10&amp;")="&amp;K73&amp;" And LocalMinute("&amp;$G$10&amp;")="&amp;L73&amp;")", "Bar", "", "Close","A5C", "0", "all", "", "","True",,"EndOfBar")</f>
        <v/>
      </c>
      <c r="AK73" s="6" t="e">
        <f t="shared" ca="1" si="46"/>
        <v>#VALUE!</v>
      </c>
      <c r="AL73" s="41" t="e">
        <f t="shared" ca="1" si="40"/>
        <v>#N/A</v>
      </c>
      <c r="AN73" s="6" t="str">
        <f t="shared" si="41"/>
        <v>00</v>
      </c>
    </row>
    <row r="74" spans="9:40" x14ac:dyDescent="0.2">
      <c r="I74" s="6" t="str">
        <f t="shared" si="27"/>
        <v>13:05</v>
      </c>
      <c r="J74" s="6" t="str">
        <f ca="1" xml:space="preserve"> RTD("cqg.rtd",,"StudyData","Close("&amp;$G$2&amp;") when (LocalMonth("&amp;$G$2&amp;")="&amp;$B$1&amp;" And LocalDay("&amp;$G$2&amp;")="&amp;$A$1&amp;" And LocalHour("&amp;$G$2&amp;")="&amp;K74&amp;" And LocalMinute("&amp;$G$2&amp;")="&amp;L74&amp;")", "Bar", "", "Close","A5C", "0", "all", "", "","True",,"EndOfBar")</f>
        <v/>
      </c>
      <c r="K74" s="6">
        <f t="shared" si="47"/>
        <v>13</v>
      </c>
      <c r="L74" s="6">
        <f t="shared" si="26"/>
        <v>5</v>
      </c>
      <c r="M74" s="6" t="e">
        <f t="shared" ca="1" si="28"/>
        <v>#VALUE!</v>
      </c>
      <c r="N74" s="41" t="e">
        <f t="shared" ca="1" si="29"/>
        <v>#N/A</v>
      </c>
      <c r="O74" s="40" t="str">
        <f ca="1" xml:space="preserve"> RTD("cqg.rtd",,"StudyData","Close("&amp;$G$3&amp;") when (LocalMonth("&amp;$G$3&amp;")="&amp;$B$1&amp;" And LocalDay("&amp;$G$3&amp;")="&amp;$A$1&amp;" And LocalHour("&amp;$G$3&amp;")="&amp;K74&amp;" And LocalMinute("&amp;$G$3&amp;")="&amp;L74&amp;")", "Bar", "", "Close","A5C", "0", "all", "", "","True",,"EndOfBar")</f>
        <v/>
      </c>
      <c r="P74" s="6" t="e">
        <f t="shared" ca="1" si="30"/>
        <v>#VALUE!</v>
      </c>
      <c r="Q74" s="41" t="e">
        <f t="shared" ca="1" si="31"/>
        <v>#N/A</v>
      </c>
      <c r="R74" s="40" t="str">
        <f ca="1" xml:space="preserve"> RTD("cqg.rtd",,"StudyData","Close("&amp;$G$4&amp;") when (LocalMonth("&amp;$G$4&amp;")="&amp;$B$1&amp;" And LocalDay("&amp;$G$4&amp;")="&amp;$A$1&amp;" And LocalHour("&amp;$G$4&amp;")="&amp;K74&amp;" And LocalMinute("&amp;$G$4&amp;")="&amp;L74&amp;")", "Bar", "", "Close","A5C", "0", "all", "", "","True",,"EndOfBar")</f>
        <v/>
      </c>
      <c r="S74" s="6" t="e">
        <f t="shared" ca="1" si="32"/>
        <v>#VALUE!</v>
      </c>
      <c r="T74" s="41" t="e">
        <f t="shared" ca="1" si="33"/>
        <v>#N/A</v>
      </c>
      <c r="U74" s="40" t="str">
        <f ca="1" xml:space="preserve"> RTD("cqg.rtd",,"StudyData","Close("&amp;$G$5&amp;") when (LocalMonth("&amp;$G$5&amp;")="&amp;$B$1&amp;" And LocalDay("&amp;$G$5&amp;")="&amp;$A$1&amp;" And LocalHour("&amp;$G$5&amp;")="&amp;K74&amp;" And LocalMinute("&amp;$G$5&amp;")="&amp;L74&amp;")", "Bar", "", "Close","A5C", "0", "all", "", "","True",,"EndOfBar")</f>
        <v/>
      </c>
      <c r="V74" s="6" t="e">
        <f t="shared" ca="1" si="42"/>
        <v>#VALUE!</v>
      </c>
      <c r="W74" s="41" t="e">
        <f t="shared" ca="1" si="34"/>
        <v>#N/A</v>
      </c>
      <c r="X74" s="40" t="str">
        <f ca="1" xml:space="preserve"> RTD("cqg.rtd",,"StudyData","Close("&amp;$G$6&amp;") when (LocalMonth("&amp;$G$6&amp;")="&amp;$B$1&amp;" And LocalDay("&amp;$G$6&amp;")="&amp;$A$1&amp;" And LocalHour("&amp;$G$6&amp;")="&amp;K74&amp;" And LocalMinute("&amp;$G$6&amp;")="&amp;L74&amp;")", "Bar", "", "Close","A5C", "0", "all", "", "","True",,"EndOfBar")</f>
        <v/>
      </c>
      <c r="Y74" s="6" t="e">
        <f t="shared" ca="1" si="43"/>
        <v>#VALUE!</v>
      </c>
      <c r="Z74" s="41" t="e">
        <f t="shared" ca="1" si="35"/>
        <v>#N/A</v>
      </c>
      <c r="AA74" s="40" t="str">
        <f ca="1" xml:space="preserve"> RTD("cqg.rtd",,"StudyData","Close("&amp;$G$7&amp;") when (LocalMonth("&amp;$G$7&amp;")="&amp;$B$1&amp;" And LocalDay("&amp;$G$7&amp;")="&amp;$A$1&amp;" And LocalHour("&amp;$G$7&amp;")="&amp;K74&amp;" And LocalMinute("&amp;$G$7&amp;")="&amp;L74&amp;")", "Bar", "", "Close","A5C", "0", "all", "", "","True",,"EndOfBar")</f>
        <v/>
      </c>
      <c r="AB74" s="6" t="e">
        <f t="shared" ca="1" si="44"/>
        <v>#VALUE!</v>
      </c>
      <c r="AC74" s="41" t="e">
        <f t="shared" ca="1" si="36"/>
        <v>#N/A</v>
      </c>
      <c r="AD74" s="40" t="str">
        <f ca="1" xml:space="preserve"> RTD("cqg.rtd",,"StudyData","Close("&amp;$G$8&amp;") when (LocalMonth("&amp;$G$8&amp;")="&amp;$B$1&amp;" And LocalDay("&amp;$G$8&amp;")="&amp;$A$1&amp;" And LocalHour("&amp;$G$8&amp;")="&amp;K74&amp;" And LocalMinute("&amp;$G$8&amp;")="&amp;L74&amp;")", "Bar", "", "Close","A5C", "0", "all", "", "","True",,"EndOfBar")</f>
        <v/>
      </c>
      <c r="AE74" s="6" t="e">
        <f t="shared" ca="1" si="45"/>
        <v>#VALUE!</v>
      </c>
      <c r="AF74" s="41" t="e">
        <f t="shared" ca="1" si="37"/>
        <v>#N/A</v>
      </c>
      <c r="AG74" s="40" t="str">
        <f ca="1" xml:space="preserve"> RTD("cqg.rtd",,"StudyData","Close("&amp;$G$9&amp;") when (LocalMonth("&amp;$G$9&amp;")="&amp;$B$1&amp;" And LocalDay("&amp;$G$9&amp;")="&amp;$A$1&amp;" And LocalHour("&amp;$G$9&amp;")="&amp;K74&amp;" And LocalMinute("&amp;$G$9&amp;")="&amp;L74&amp;")", "Bar", "", "Close","A5C", "0", "all", "", "","True",,"EndOfBar")</f>
        <v/>
      </c>
      <c r="AH74" s="6" t="e">
        <f t="shared" ca="1" si="38"/>
        <v>#VALUE!</v>
      </c>
      <c r="AI74" s="41" t="e">
        <f t="shared" ca="1" si="39"/>
        <v>#N/A</v>
      </c>
      <c r="AJ74" s="40" t="str">
        <f ca="1" xml:space="preserve"> RTD("cqg.rtd",,"StudyData","Close("&amp;$G$10&amp;") when (LocalMonth("&amp;$G$10&amp;")="&amp;$B$1&amp;" And LocalDay("&amp;$G$10&amp;")="&amp;$A$1&amp;" And LocalHour("&amp;$G$10&amp;")="&amp;K74&amp;" And LocalMinute("&amp;$G$10&amp;")="&amp;L74&amp;")", "Bar", "", "Close","A5C", "0", "all", "", "","True",,"EndOfBar")</f>
        <v/>
      </c>
      <c r="AK74" s="6" t="e">
        <f t="shared" ca="1" si="46"/>
        <v>#VALUE!</v>
      </c>
      <c r="AL74" s="41" t="e">
        <f t="shared" ca="1" si="40"/>
        <v>#N/A</v>
      </c>
      <c r="AN74" s="6" t="str">
        <f t="shared" si="41"/>
        <v>05</v>
      </c>
    </row>
    <row r="75" spans="9:40" x14ac:dyDescent="0.2">
      <c r="I75" s="6" t="str">
        <f t="shared" si="27"/>
        <v>13:10</v>
      </c>
      <c r="J75" s="6" t="str">
        <f ca="1" xml:space="preserve"> RTD("cqg.rtd",,"StudyData","Close("&amp;$G$2&amp;") when (LocalMonth("&amp;$G$2&amp;")="&amp;$B$1&amp;" And LocalDay("&amp;$G$2&amp;")="&amp;$A$1&amp;" And LocalHour("&amp;$G$2&amp;")="&amp;K75&amp;" And LocalMinute("&amp;$G$2&amp;")="&amp;L75&amp;")", "Bar", "", "Close","A5C", "0", "all", "", "","True",,"EndOfBar")</f>
        <v/>
      </c>
      <c r="K75" s="6">
        <f t="shared" si="47"/>
        <v>13</v>
      </c>
      <c r="L75" s="6">
        <f t="shared" si="26"/>
        <v>10</v>
      </c>
      <c r="M75" s="6" t="e">
        <f t="shared" ca="1" si="28"/>
        <v>#VALUE!</v>
      </c>
      <c r="N75" s="41" t="e">
        <f t="shared" ca="1" si="29"/>
        <v>#N/A</v>
      </c>
      <c r="O75" s="40" t="str">
        <f ca="1" xml:space="preserve"> RTD("cqg.rtd",,"StudyData","Close("&amp;$G$3&amp;") when (LocalMonth("&amp;$G$3&amp;")="&amp;$B$1&amp;" And LocalDay("&amp;$G$3&amp;")="&amp;$A$1&amp;" And LocalHour("&amp;$G$3&amp;")="&amp;K75&amp;" And LocalMinute("&amp;$G$3&amp;")="&amp;L75&amp;")", "Bar", "", "Close","A5C", "0", "all", "", "","True",,"EndOfBar")</f>
        <v/>
      </c>
      <c r="P75" s="6" t="e">
        <f t="shared" ca="1" si="30"/>
        <v>#VALUE!</v>
      </c>
      <c r="Q75" s="41" t="e">
        <f t="shared" ca="1" si="31"/>
        <v>#N/A</v>
      </c>
      <c r="R75" s="40" t="str">
        <f ca="1" xml:space="preserve"> RTD("cqg.rtd",,"StudyData","Close("&amp;$G$4&amp;") when (LocalMonth("&amp;$G$4&amp;")="&amp;$B$1&amp;" And LocalDay("&amp;$G$4&amp;")="&amp;$A$1&amp;" And LocalHour("&amp;$G$4&amp;")="&amp;K75&amp;" And LocalMinute("&amp;$G$4&amp;")="&amp;L75&amp;")", "Bar", "", "Close","A5C", "0", "all", "", "","True",,"EndOfBar")</f>
        <v/>
      </c>
      <c r="S75" s="6" t="e">
        <f t="shared" ca="1" si="32"/>
        <v>#VALUE!</v>
      </c>
      <c r="T75" s="41" t="e">
        <f t="shared" ca="1" si="33"/>
        <v>#N/A</v>
      </c>
      <c r="U75" s="40" t="str">
        <f ca="1" xml:space="preserve"> RTD("cqg.rtd",,"StudyData","Close("&amp;$G$5&amp;") when (LocalMonth("&amp;$G$5&amp;")="&amp;$B$1&amp;" And LocalDay("&amp;$G$5&amp;")="&amp;$A$1&amp;" And LocalHour("&amp;$G$5&amp;")="&amp;K75&amp;" And LocalMinute("&amp;$G$5&amp;")="&amp;L75&amp;")", "Bar", "", "Close","A5C", "0", "all", "", "","True",,"EndOfBar")</f>
        <v/>
      </c>
      <c r="V75" s="6" t="e">
        <f t="shared" ca="1" si="42"/>
        <v>#VALUE!</v>
      </c>
      <c r="W75" s="41" t="e">
        <f t="shared" ca="1" si="34"/>
        <v>#N/A</v>
      </c>
      <c r="X75" s="40" t="str">
        <f ca="1" xml:space="preserve"> RTD("cqg.rtd",,"StudyData","Close("&amp;$G$6&amp;") when (LocalMonth("&amp;$G$6&amp;")="&amp;$B$1&amp;" And LocalDay("&amp;$G$6&amp;")="&amp;$A$1&amp;" And LocalHour("&amp;$G$6&amp;")="&amp;K75&amp;" And LocalMinute("&amp;$G$6&amp;")="&amp;L75&amp;")", "Bar", "", "Close","A5C", "0", "all", "", "","True",,"EndOfBar")</f>
        <v/>
      </c>
      <c r="Y75" s="6" t="e">
        <f t="shared" ca="1" si="43"/>
        <v>#VALUE!</v>
      </c>
      <c r="Z75" s="41" t="e">
        <f t="shared" ca="1" si="35"/>
        <v>#N/A</v>
      </c>
      <c r="AA75" s="40" t="str">
        <f ca="1" xml:space="preserve"> RTD("cqg.rtd",,"StudyData","Close("&amp;$G$7&amp;") when (LocalMonth("&amp;$G$7&amp;")="&amp;$B$1&amp;" And LocalDay("&amp;$G$7&amp;")="&amp;$A$1&amp;" And LocalHour("&amp;$G$7&amp;")="&amp;K75&amp;" And LocalMinute("&amp;$G$7&amp;")="&amp;L75&amp;")", "Bar", "", "Close","A5C", "0", "all", "", "","True",,"EndOfBar")</f>
        <v/>
      </c>
      <c r="AB75" s="6" t="e">
        <f t="shared" ca="1" si="44"/>
        <v>#VALUE!</v>
      </c>
      <c r="AC75" s="41" t="e">
        <f t="shared" ca="1" si="36"/>
        <v>#N/A</v>
      </c>
      <c r="AD75" s="40" t="str">
        <f ca="1" xml:space="preserve"> RTD("cqg.rtd",,"StudyData","Close("&amp;$G$8&amp;") when (LocalMonth("&amp;$G$8&amp;")="&amp;$B$1&amp;" And LocalDay("&amp;$G$8&amp;")="&amp;$A$1&amp;" And LocalHour("&amp;$G$8&amp;")="&amp;K75&amp;" And LocalMinute("&amp;$G$8&amp;")="&amp;L75&amp;")", "Bar", "", "Close","A5C", "0", "all", "", "","True",,"EndOfBar")</f>
        <v/>
      </c>
      <c r="AE75" s="6" t="e">
        <f t="shared" ca="1" si="45"/>
        <v>#VALUE!</v>
      </c>
      <c r="AF75" s="41" t="e">
        <f t="shared" ca="1" si="37"/>
        <v>#N/A</v>
      </c>
      <c r="AG75" s="40" t="str">
        <f ca="1" xml:space="preserve"> RTD("cqg.rtd",,"StudyData","Close("&amp;$G$9&amp;") when (LocalMonth("&amp;$G$9&amp;")="&amp;$B$1&amp;" And LocalDay("&amp;$G$9&amp;")="&amp;$A$1&amp;" And LocalHour("&amp;$G$9&amp;")="&amp;K75&amp;" And LocalMinute("&amp;$G$9&amp;")="&amp;L75&amp;")", "Bar", "", "Close","A5C", "0", "all", "", "","True",,"EndOfBar")</f>
        <v/>
      </c>
      <c r="AH75" s="6" t="e">
        <f t="shared" ca="1" si="38"/>
        <v>#VALUE!</v>
      </c>
      <c r="AI75" s="41" t="e">
        <f t="shared" ca="1" si="39"/>
        <v>#N/A</v>
      </c>
      <c r="AJ75" s="40" t="str">
        <f ca="1" xml:space="preserve"> RTD("cqg.rtd",,"StudyData","Close("&amp;$G$10&amp;") when (LocalMonth("&amp;$G$10&amp;")="&amp;$B$1&amp;" And LocalDay("&amp;$G$10&amp;")="&amp;$A$1&amp;" And LocalHour("&amp;$G$10&amp;")="&amp;K75&amp;" And LocalMinute("&amp;$G$10&amp;")="&amp;L75&amp;")", "Bar", "", "Close","A5C", "0", "all", "", "","True",,"EndOfBar")</f>
        <v/>
      </c>
      <c r="AK75" s="6" t="e">
        <f t="shared" ca="1" si="46"/>
        <v>#VALUE!</v>
      </c>
      <c r="AL75" s="41" t="e">
        <f t="shared" ca="1" si="40"/>
        <v>#N/A</v>
      </c>
      <c r="AN75" s="6">
        <f t="shared" si="41"/>
        <v>10</v>
      </c>
    </row>
    <row r="76" spans="9:40" x14ac:dyDescent="0.2">
      <c r="I76" s="6" t="str">
        <f t="shared" si="27"/>
        <v>13:15</v>
      </c>
      <c r="J76" s="6" t="str">
        <f ca="1" xml:space="preserve"> RTD("cqg.rtd",,"StudyData","Close("&amp;$G$2&amp;") when (LocalMonth("&amp;$G$2&amp;")="&amp;$B$1&amp;" And LocalDay("&amp;$G$2&amp;")="&amp;$A$1&amp;" And LocalHour("&amp;$G$2&amp;")="&amp;K76&amp;" And LocalMinute("&amp;$G$2&amp;")="&amp;L76&amp;")", "Bar", "", "Close","A5C", "0", "all", "", "","True",,"EndOfBar")</f>
        <v/>
      </c>
      <c r="K76" s="6">
        <f t="shared" si="47"/>
        <v>13</v>
      </c>
      <c r="L76" s="6">
        <f t="shared" si="26"/>
        <v>15</v>
      </c>
      <c r="M76" s="6" t="e">
        <f t="shared" ca="1" si="28"/>
        <v>#VALUE!</v>
      </c>
      <c r="N76" s="41" t="e">
        <f t="shared" ca="1" si="29"/>
        <v>#N/A</v>
      </c>
      <c r="O76" s="40" t="str">
        <f ca="1" xml:space="preserve"> RTD("cqg.rtd",,"StudyData","Close("&amp;$G$3&amp;") when (LocalMonth("&amp;$G$3&amp;")="&amp;$B$1&amp;" And LocalDay("&amp;$G$3&amp;")="&amp;$A$1&amp;" And LocalHour("&amp;$G$3&amp;")="&amp;K76&amp;" And LocalMinute("&amp;$G$3&amp;")="&amp;L76&amp;")", "Bar", "", "Close","A5C", "0", "all", "", "","True",,"EndOfBar")</f>
        <v/>
      </c>
      <c r="P76" s="6" t="e">
        <f t="shared" ca="1" si="30"/>
        <v>#VALUE!</v>
      </c>
      <c r="Q76" s="41" t="e">
        <f t="shared" ca="1" si="31"/>
        <v>#N/A</v>
      </c>
      <c r="R76" s="40" t="str">
        <f ca="1" xml:space="preserve"> RTD("cqg.rtd",,"StudyData","Close("&amp;$G$4&amp;") when (LocalMonth("&amp;$G$4&amp;")="&amp;$B$1&amp;" And LocalDay("&amp;$G$4&amp;")="&amp;$A$1&amp;" And LocalHour("&amp;$G$4&amp;")="&amp;K76&amp;" And LocalMinute("&amp;$G$4&amp;")="&amp;L76&amp;")", "Bar", "", "Close","A5C", "0", "all", "", "","True",,"EndOfBar")</f>
        <v/>
      </c>
      <c r="S76" s="6" t="e">
        <f t="shared" ca="1" si="32"/>
        <v>#VALUE!</v>
      </c>
      <c r="T76" s="41" t="e">
        <f t="shared" ca="1" si="33"/>
        <v>#N/A</v>
      </c>
      <c r="U76" s="40" t="str">
        <f ca="1" xml:space="preserve"> RTD("cqg.rtd",,"StudyData","Close("&amp;$G$5&amp;") when (LocalMonth("&amp;$G$5&amp;")="&amp;$B$1&amp;" And LocalDay("&amp;$G$5&amp;")="&amp;$A$1&amp;" And LocalHour("&amp;$G$5&amp;")="&amp;K76&amp;" And LocalMinute("&amp;$G$5&amp;")="&amp;L76&amp;")", "Bar", "", "Close","A5C", "0", "all", "", "","True",,"EndOfBar")</f>
        <v/>
      </c>
      <c r="V76" s="6" t="e">
        <f t="shared" ca="1" si="42"/>
        <v>#VALUE!</v>
      </c>
      <c r="W76" s="41" t="e">
        <f t="shared" ca="1" si="34"/>
        <v>#N/A</v>
      </c>
      <c r="X76" s="40" t="str">
        <f ca="1" xml:space="preserve"> RTD("cqg.rtd",,"StudyData","Close("&amp;$G$6&amp;") when (LocalMonth("&amp;$G$6&amp;")="&amp;$B$1&amp;" And LocalDay("&amp;$G$6&amp;")="&amp;$A$1&amp;" And LocalHour("&amp;$G$6&amp;")="&amp;K76&amp;" And LocalMinute("&amp;$G$6&amp;")="&amp;L76&amp;")", "Bar", "", "Close","A5C", "0", "all", "", "","True",,"EndOfBar")</f>
        <v/>
      </c>
      <c r="Y76" s="6" t="e">
        <f t="shared" ca="1" si="43"/>
        <v>#VALUE!</v>
      </c>
      <c r="Z76" s="41" t="e">
        <f t="shared" ca="1" si="35"/>
        <v>#N/A</v>
      </c>
      <c r="AA76" s="40" t="str">
        <f ca="1" xml:space="preserve"> RTD("cqg.rtd",,"StudyData","Close("&amp;$G$7&amp;") when (LocalMonth("&amp;$G$7&amp;")="&amp;$B$1&amp;" And LocalDay("&amp;$G$7&amp;")="&amp;$A$1&amp;" And LocalHour("&amp;$G$7&amp;")="&amp;K76&amp;" And LocalMinute("&amp;$G$7&amp;")="&amp;L76&amp;")", "Bar", "", "Close","A5C", "0", "all", "", "","True",,"EndOfBar")</f>
        <v/>
      </c>
      <c r="AB76" s="6" t="e">
        <f t="shared" ca="1" si="44"/>
        <v>#VALUE!</v>
      </c>
      <c r="AC76" s="41" t="e">
        <f t="shared" ca="1" si="36"/>
        <v>#N/A</v>
      </c>
      <c r="AD76" s="40" t="str">
        <f ca="1" xml:space="preserve"> RTD("cqg.rtd",,"StudyData","Close("&amp;$G$8&amp;") when (LocalMonth("&amp;$G$8&amp;")="&amp;$B$1&amp;" And LocalDay("&amp;$G$8&amp;")="&amp;$A$1&amp;" And LocalHour("&amp;$G$8&amp;")="&amp;K76&amp;" And LocalMinute("&amp;$G$8&amp;")="&amp;L76&amp;")", "Bar", "", "Close","A5C", "0", "all", "", "","True",,"EndOfBar")</f>
        <v/>
      </c>
      <c r="AE76" s="6" t="e">
        <f t="shared" ca="1" si="45"/>
        <v>#VALUE!</v>
      </c>
      <c r="AF76" s="41" t="e">
        <f t="shared" ca="1" si="37"/>
        <v>#N/A</v>
      </c>
      <c r="AG76" s="40" t="str">
        <f ca="1" xml:space="preserve"> RTD("cqg.rtd",,"StudyData","Close("&amp;$G$9&amp;") when (LocalMonth("&amp;$G$9&amp;")="&amp;$B$1&amp;" And LocalDay("&amp;$G$9&amp;")="&amp;$A$1&amp;" And LocalHour("&amp;$G$9&amp;")="&amp;K76&amp;" And LocalMinute("&amp;$G$9&amp;")="&amp;L76&amp;")", "Bar", "", "Close","A5C", "0", "all", "", "","True",,"EndOfBar")</f>
        <v/>
      </c>
      <c r="AH76" s="6" t="e">
        <f t="shared" ca="1" si="38"/>
        <v>#VALUE!</v>
      </c>
      <c r="AI76" s="41" t="e">
        <f t="shared" ca="1" si="39"/>
        <v>#N/A</v>
      </c>
      <c r="AJ76" s="40" t="str">
        <f ca="1" xml:space="preserve"> RTD("cqg.rtd",,"StudyData","Close("&amp;$G$10&amp;") when (LocalMonth("&amp;$G$10&amp;")="&amp;$B$1&amp;" And LocalDay("&amp;$G$10&amp;")="&amp;$A$1&amp;" And LocalHour("&amp;$G$10&amp;")="&amp;K76&amp;" And LocalMinute("&amp;$G$10&amp;")="&amp;L76&amp;")", "Bar", "", "Close","A5C", "0", "all", "", "","True",,"EndOfBar")</f>
        <v/>
      </c>
      <c r="AK76" s="6" t="e">
        <f t="shared" ca="1" si="46"/>
        <v>#VALUE!</v>
      </c>
      <c r="AL76" s="41" t="e">
        <f t="shared" ca="1" si="40"/>
        <v>#N/A</v>
      </c>
      <c r="AN76" s="6">
        <f t="shared" si="41"/>
        <v>15</v>
      </c>
    </row>
    <row r="77" spans="9:40" x14ac:dyDescent="0.2">
      <c r="I77" s="6" t="str">
        <f t="shared" si="27"/>
        <v>13:20</v>
      </c>
      <c r="J77" s="6" t="str">
        <f ca="1" xml:space="preserve"> RTD("cqg.rtd",,"StudyData","Close("&amp;$G$2&amp;") when (LocalMonth("&amp;$G$2&amp;")="&amp;$B$1&amp;" And LocalDay("&amp;$G$2&amp;")="&amp;$A$1&amp;" And LocalHour("&amp;$G$2&amp;")="&amp;K77&amp;" And LocalMinute("&amp;$G$2&amp;")="&amp;L77&amp;")", "Bar", "", "Close","A5C", "0", "all", "", "","True",,"EndOfBar")</f>
        <v/>
      </c>
      <c r="K77" s="6">
        <f t="shared" si="47"/>
        <v>13</v>
      </c>
      <c r="L77" s="6">
        <f t="shared" si="26"/>
        <v>20</v>
      </c>
      <c r="M77" s="6" t="e">
        <f t="shared" ca="1" si="28"/>
        <v>#VALUE!</v>
      </c>
      <c r="N77" s="41" t="e">
        <f t="shared" ca="1" si="29"/>
        <v>#N/A</v>
      </c>
      <c r="O77" s="40" t="str">
        <f ca="1" xml:space="preserve"> RTD("cqg.rtd",,"StudyData","Close("&amp;$G$3&amp;") when (LocalMonth("&amp;$G$3&amp;")="&amp;$B$1&amp;" And LocalDay("&amp;$G$3&amp;")="&amp;$A$1&amp;" And LocalHour("&amp;$G$3&amp;")="&amp;K77&amp;" And LocalMinute("&amp;$G$3&amp;")="&amp;L77&amp;")", "Bar", "", "Close","A5C", "0", "all", "", "","True",,"EndOfBar")</f>
        <v/>
      </c>
      <c r="P77" s="6" t="e">
        <f t="shared" ca="1" si="30"/>
        <v>#VALUE!</v>
      </c>
      <c r="Q77" s="41" t="e">
        <f t="shared" ca="1" si="31"/>
        <v>#N/A</v>
      </c>
      <c r="R77" s="40" t="str">
        <f ca="1" xml:space="preserve"> RTD("cqg.rtd",,"StudyData","Close("&amp;$G$4&amp;") when (LocalMonth("&amp;$G$4&amp;")="&amp;$B$1&amp;" And LocalDay("&amp;$G$4&amp;")="&amp;$A$1&amp;" And LocalHour("&amp;$G$4&amp;")="&amp;K77&amp;" And LocalMinute("&amp;$G$4&amp;")="&amp;L77&amp;")", "Bar", "", "Close","A5C", "0", "all", "", "","True",,"EndOfBar")</f>
        <v/>
      </c>
      <c r="S77" s="6" t="e">
        <f t="shared" ca="1" si="32"/>
        <v>#VALUE!</v>
      </c>
      <c r="T77" s="41" t="e">
        <f t="shared" ca="1" si="33"/>
        <v>#N/A</v>
      </c>
      <c r="U77" s="40" t="str">
        <f ca="1" xml:space="preserve"> RTD("cqg.rtd",,"StudyData","Close("&amp;$G$5&amp;") when (LocalMonth("&amp;$G$5&amp;")="&amp;$B$1&amp;" And LocalDay("&amp;$G$5&amp;")="&amp;$A$1&amp;" And LocalHour("&amp;$G$5&amp;")="&amp;K77&amp;" And LocalMinute("&amp;$G$5&amp;")="&amp;L77&amp;")", "Bar", "", "Close","A5C", "0", "all", "", "","True",,"EndOfBar")</f>
        <v/>
      </c>
      <c r="V77" s="6" t="e">
        <f t="shared" ca="1" si="42"/>
        <v>#VALUE!</v>
      </c>
      <c r="W77" s="41" t="e">
        <f t="shared" ca="1" si="34"/>
        <v>#N/A</v>
      </c>
      <c r="X77" s="40" t="str">
        <f ca="1" xml:space="preserve"> RTD("cqg.rtd",,"StudyData","Close("&amp;$G$6&amp;") when (LocalMonth("&amp;$G$6&amp;")="&amp;$B$1&amp;" And LocalDay("&amp;$G$6&amp;")="&amp;$A$1&amp;" And LocalHour("&amp;$G$6&amp;")="&amp;K77&amp;" And LocalMinute("&amp;$G$6&amp;")="&amp;L77&amp;")", "Bar", "", "Close","A5C", "0", "all", "", "","True",,"EndOfBar")</f>
        <v/>
      </c>
      <c r="Y77" s="6" t="e">
        <f t="shared" ca="1" si="43"/>
        <v>#VALUE!</v>
      </c>
      <c r="Z77" s="41" t="e">
        <f t="shared" ca="1" si="35"/>
        <v>#N/A</v>
      </c>
      <c r="AA77" s="40" t="str">
        <f ca="1" xml:space="preserve"> RTD("cqg.rtd",,"StudyData","Close("&amp;$G$7&amp;") when (LocalMonth("&amp;$G$7&amp;")="&amp;$B$1&amp;" And LocalDay("&amp;$G$7&amp;")="&amp;$A$1&amp;" And LocalHour("&amp;$G$7&amp;")="&amp;K77&amp;" And LocalMinute("&amp;$G$7&amp;")="&amp;L77&amp;")", "Bar", "", "Close","A5C", "0", "all", "", "","True",,"EndOfBar")</f>
        <v/>
      </c>
      <c r="AB77" s="6" t="e">
        <f t="shared" ca="1" si="44"/>
        <v>#VALUE!</v>
      </c>
      <c r="AC77" s="41" t="e">
        <f t="shared" ca="1" si="36"/>
        <v>#N/A</v>
      </c>
      <c r="AD77" s="40" t="str">
        <f ca="1" xml:space="preserve"> RTD("cqg.rtd",,"StudyData","Close("&amp;$G$8&amp;") when (LocalMonth("&amp;$G$8&amp;")="&amp;$B$1&amp;" And LocalDay("&amp;$G$8&amp;")="&amp;$A$1&amp;" And LocalHour("&amp;$G$8&amp;")="&amp;K77&amp;" And LocalMinute("&amp;$G$8&amp;")="&amp;L77&amp;")", "Bar", "", "Close","A5C", "0", "all", "", "","True",,"EndOfBar")</f>
        <v/>
      </c>
      <c r="AE77" s="6" t="e">
        <f t="shared" ca="1" si="45"/>
        <v>#VALUE!</v>
      </c>
      <c r="AF77" s="41" t="e">
        <f t="shared" ca="1" si="37"/>
        <v>#N/A</v>
      </c>
      <c r="AG77" s="40" t="str">
        <f ca="1" xml:space="preserve"> RTD("cqg.rtd",,"StudyData","Close("&amp;$G$9&amp;") when (LocalMonth("&amp;$G$9&amp;")="&amp;$B$1&amp;" And LocalDay("&amp;$G$9&amp;")="&amp;$A$1&amp;" And LocalHour("&amp;$G$9&amp;")="&amp;K77&amp;" And LocalMinute("&amp;$G$9&amp;")="&amp;L77&amp;")", "Bar", "", "Close","A5C", "0", "all", "", "","True",,"EndOfBar")</f>
        <v/>
      </c>
      <c r="AH77" s="6" t="e">
        <f t="shared" ca="1" si="38"/>
        <v>#VALUE!</v>
      </c>
      <c r="AI77" s="41" t="e">
        <f t="shared" ca="1" si="39"/>
        <v>#N/A</v>
      </c>
      <c r="AJ77" s="40" t="str">
        <f ca="1" xml:space="preserve"> RTD("cqg.rtd",,"StudyData","Close("&amp;$G$10&amp;") when (LocalMonth("&amp;$G$10&amp;")="&amp;$B$1&amp;" And LocalDay("&amp;$G$10&amp;")="&amp;$A$1&amp;" And LocalHour("&amp;$G$10&amp;")="&amp;K77&amp;" And LocalMinute("&amp;$G$10&amp;")="&amp;L77&amp;")", "Bar", "", "Close","A5C", "0", "all", "", "","True",,"EndOfBar")</f>
        <v/>
      </c>
      <c r="AK77" s="6" t="e">
        <f t="shared" ca="1" si="46"/>
        <v>#VALUE!</v>
      </c>
      <c r="AL77" s="41" t="e">
        <f t="shared" ca="1" si="40"/>
        <v>#N/A</v>
      </c>
      <c r="AN77" s="6">
        <f t="shared" si="41"/>
        <v>20</v>
      </c>
    </row>
    <row r="78" spans="9:40" x14ac:dyDescent="0.2">
      <c r="I78" s="6" t="str">
        <f t="shared" si="27"/>
        <v>13:25</v>
      </c>
      <c r="J78" s="6" t="str">
        <f ca="1" xml:space="preserve"> RTD("cqg.rtd",,"StudyData","Close("&amp;$G$2&amp;") when (LocalMonth("&amp;$G$2&amp;")="&amp;$B$1&amp;" And LocalDay("&amp;$G$2&amp;")="&amp;$A$1&amp;" And LocalHour("&amp;$G$2&amp;")="&amp;K78&amp;" And LocalMinute("&amp;$G$2&amp;")="&amp;L78&amp;")", "Bar", "", "Close","A5C", "0", "all", "", "","True",,"EndOfBar")</f>
        <v/>
      </c>
      <c r="K78" s="6">
        <f t="shared" si="47"/>
        <v>13</v>
      </c>
      <c r="L78" s="6">
        <f t="shared" si="26"/>
        <v>25</v>
      </c>
      <c r="M78" s="6" t="e">
        <f t="shared" ca="1" si="28"/>
        <v>#VALUE!</v>
      </c>
      <c r="N78" s="41" t="e">
        <f t="shared" ca="1" si="29"/>
        <v>#N/A</v>
      </c>
      <c r="O78" s="40" t="str">
        <f ca="1" xml:space="preserve"> RTD("cqg.rtd",,"StudyData","Close("&amp;$G$3&amp;") when (LocalMonth("&amp;$G$3&amp;")="&amp;$B$1&amp;" And LocalDay("&amp;$G$3&amp;")="&amp;$A$1&amp;" And LocalHour("&amp;$G$3&amp;")="&amp;K78&amp;" And LocalMinute("&amp;$G$3&amp;")="&amp;L78&amp;")", "Bar", "", "Close","A5C", "0", "all", "", "","True",,"EndOfBar")</f>
        <v/>
      </c>
      <c r="P78" s="6" t="e">
        <f t="shared" ca="1" si="30"/>
        <v>#VALUE!</v>
      </c>
      <c r="Q78" s="41" t="e">
        <f t="shared" ca="1" si="31"/>
        <v>#N/A</v>
      </c>
      <c r="R78" s="40" t="str">
        <f ca="1" xml:space="preserve"> RTD("cqg.rtd",,"StudyData","Close("&amp;$G$4&amp;") when (LocalMonth("&amp;$G$4&amp;")="&amp;$B$1&amp;" And LocalDay("&amp;$G$4&amp;")="&amp;$A$1&amp;" And LocalHour("&amp;$G$4&amp;")="&amp;K78&amp;" And LocalMinute("&amp;$G$4&amp;")="&amp;L78&amp;")", "Bar", "", "Close","A5C", "0", "all", "", "","True",,"EndOfBar")</f>
        <v/>
      </c>
      <c r="S78" s="6" t="e">
        <f t="shared" ca="1" si="32"/>
        <v>#VALUE!</v>
      </c>
      <c r="T78" s="41" t="e">
        <f t="shared" ca="1" si="33"/>
        <v>#N/A</v>
      </c>
      <c r="U78" s="40" t="str">
        <f ca="1" xml:space="preserve"> RTD("cqg.rtd",,"StudyData","Close("&amp;$G$5&amp;") when (LocalMonth("&amp;$G$5&amp;")="&amp;$B$1&amp;" And LocalDay("&amp;$G$5&amp;")="&amp;$A$1&amp;" And LocalHour("&amp;$G$5&amp;")="&amp;K78&amp;" And LocalMinute("&amp;$G$5&amp;")="&amp;L78&amp;")", "Bar", "", "Close","A5C", "0", "all", "", "","True",,"EndOfBar")</f>
        <v/>
      </c>
      <c r="V78" s="6" t="e">
        <f t="shared" ca="1" si="42"/>
        <v>#VALUE!</v>
      </c>
      <c r="W78" s="41" t="e">
        <f t="shared" ca="1" si="34"/>
        <v>#N/A</v>
      </c>
      <c r="X78" s="40" t="str">
        <f ca="1" xml:space="preserve"> RTD("cqg.rtd",,"StudyData","Close("&amp;$G$6&amp;") when (LocalMonth("&amp;$G$6&amp;")="&amp;$B$1&amp;" And LocalDay("&amp;$G$6&amp;")="&amp;$A$1&amp;" And LocalHour("&amp;$G$6&amp;")="&amp;K78&amp;" And LocalMinute("&amp;$G$6&amp;")="&amp;L78&amp;")", "Bar", "", "Close","A5C", "0", "all", "", "","True",,"EndOfBar")</f>
        <v/>
      </c>
      <c r="Y78" s="6" t="e">
        <f t="shared" ca="1" si="43"/>
        <v>#VALUE!</v>
      </c>
      <c r="Z78" s="41" t="e">
        <f t="shared" ca="1" si="35"/>
        <v>#N/A</v>
      </c>
      <c r="AA78" s="40" t="str">
        <f ca="1" xml:space="preserve"> RTD("cqg.rtd",,"StudyData","Close("&amp;$G$7&amp;") when (LocalMonth("&amp;$G$7&amp;")="&amp;$B$1&amp;" And LocalDay("&amp;$G$7&amp;")="&amp;$A$1&amp;" And LocalHour("&amp;$G$7&amp;")="&amp;K78&amp;" And LocalMinute("&amp;$G$7&amp;")="&amp;L78&amp;")", "Bar", "", "Close","A5C", "0", "all", "", "","True",,"EndOfBar")</f>
        <v/>
      </c>
      <c r="AB78" s="6" t="e">
        <f t="shared" ca="1" si="44"/>
        <v>#VALUE!</v>
      </c>
      <c r="AC78" s="41" t="e">
        <f t="shared" ca="1" si="36"/>
        <v>#N/A</v>
      </c>
      <c r="AD78" s="40" t="str">
        <f ca="1" xml:space="preserve"> RTD("cqg.rtd",,"StudyData","Close("&amp;$G$8&amp;") when (LocalMonth("&amp;$G$8&amp;")="&amp;$B$1&amp;" And LocalDay("&amp;$G$8&amp;")="&amp;$A$1&amp;" And LocalHour("&amp;$G$8&amp;")="&amp;K78&amp;" And LocalMinute("&amp;$G$8&amp;")="&amp;L78&amp;")", "Bar", "", "Close","A5C", "0", "all", "", "","True",,"EndOfBar")</f>
        <v/>
      </c>
      <c r="AE78" s="6" t="e">
        <f t="shared" ca="1" si="45"/>
        <v>#VALUE!</v>
      </c>
      <c r="AF78" s="41" t="e">
        <f t="shared" ca="1" si="37"/>
        <v>#N/A</v>
      </c>
      <c r="AG78" s="40" t="str">
        <f ca="1" xml:space="preserve"> RTD("cqg.rtd",,"StudyData","Close("&amp;$G$9&amp;") when (LocalMonth("&amp;$G$9&amp;")="&amp;$B$1&amp;" And LocalDay("&amp;$G$9&amp;")="&amp;$A$1&amp;" And LocalHour("&amp;$G$9&amp;")="&amp;K78&amp;" And LocalMinute("&amp;$G$9&amp;")="&amp;L78&amp;")", "Bar", "", "Close","A5C", "0", "all", "", "","True",,"EndOfBar")</f>
        <v/>
      </c>
      <c r="AH78" s="6" t="e">
        <f t="shared" ca="1" si="38"/>
        <v>#VALUE!</v>
      </c>
      <c r="AI78" s="41" t="e">
        <f t="shared" ca="1" si="39"/>
        <v>#N/A</v>
      </c>
      <c r="AJ78" s="40" t="str">
        <f ca="1" xml:space="preserve"> RTD("cqg.rtd",,"StudyData","Close("&amp;$G$10&amp;") when (LocalMonth("&amp;$G$10&amp;")="&amp;$B$1&amp;" And LocalDay("&amp;$G$10&amp;")="&amp;$A$1&amp;" And LocalHour("&amp;$G$10&amp;")="&amp;K78&amp;" And LocalMinute("&amp;$G$10&amp;")="&amp;L78&amp;")", "Bar", "", "Close","A5C", "0", "all", "", "","True",,"EndOfBar")</f>
        <v/>
      </c>
      <c r="AK78" s="6" t="e">
        <f t="shared" ca="1" si="46"/>
        <v>#VALUE!</v>
      </c>
      <c r="AL78" s="41" t="e">
        <f t="shared" ca="1" si="40"/>
        <v>#N/A</v>
      </c>
      <c r="AN78" s="6">
        <f t="shared" si="41"/>
        <v>25</v>
      </c>
    </row>
    <row r="79" spans="9:40" x14ac:dyDescent="0.2">
      <c r="I79" s="6" t="str">
        <f t="shared" si="27"/>
        <v>13:30</v>
      </c>
      <c r="J79" s="6" t="str">
        <f ca="1" xml:space="preserve"> RTD("cqg.rtd",,"StudyData","Close("&amp;$G$2&amp;") when (LocalMonth("&amp;$G$2&amp;")="&amp;$B$1&amp;" And LocalDay("&amp;$G$2&amp;")="&amp;$A$1&amp;" And LocalHour("&amp;$G$2&amp;")="&amp;K79&amp;" And LocalMinute("&amp;$G$2&amp;")="&amp;L79&amp;")", "Bar", "", "Close","A5C", "0", "all", "", "","True",,"EndOfBar")</f>
        <v/>
      </c>
      <c r="K79" s="6">
        <f t="shared" si="47"/>
        <v>13</v>
      </c>
      <c r="L79" s="6">
        <f t="shared" si="26"/>
        <v>30</v>
      </c>
      <c r="M79" s="6" t="e">
        <f t="shared" ca="1" si="28"/>
        <v>#VALUE!</v>
      </c>
      <c r="N79" s="41" t="e">
        <f t="shared" ca="1" si="29"/>
        <v>#N/A</v>
      </c>
      <c r="O79" s="40" t="str">
        <f ca="1" xml:space="preserve"> RTD("cqg.rtd",,"StudyData","Close("&amp;$G$3&amp;") when (LocalMonth("&amp;$G$3&amp;")="&amp;$B$1&amp;" And LocalDay("&amp;$G$3&amp;")="&amp;$A$1&amp;" And LocalHour("&amp;$G$3&amp;")="&amp;K79&amp;" And LocalMinute("&amp;$G$3&amp;")="&amp;L79&amp;")", "Bar", "", "Close","A5C", "0", "all", "", "","True",,"EndOfBar")</f>
        <v/>
      </c>
      <c r="P79" s="6" t="e">
        <f t="shared" ca="1" si="30"/>
        <v>#VALUE!</v>
      </c>
      <c r="Q79" s="41" t="e">
        <f t="shared" ca="1" si="31"/>
        <v>#N/A</v>
      </c>
      <c r="R79" s="40" t="str">
        <f ca="1" xml:space="preserve"> RTD("cqg.rtd",,"StudyData","Close("&amp;$G$4&amp;") when (LocalMonth("&amp;$G$4&amp;")="&amp;$B$1&amp;" And LocalDay("&amp;$G$4&amp;")="&amp;$A$1&amp;" And LocalHour("&amp;$G$4&amp;")="&amp;K79&amp;" And LocalMinute("&amp;$G$4&amp;")="&amp;L79&amp;")", "Bar", "", "Close","A5C", "0", "all", "", "","True",,"EndOfBar")</f>
        <v/>
      </c>
      <c r="S79" s="6" t="e">
        <f t="shared" ca="1" si="32"/>
        <v>#VALUE!</v>
      </c>
      <c r="T79" s="41" t="e">
        <f t="shared" ca="1" si="33"/>
        <v>#N/A</v>
      </c>
      <c r="U79" s="40" t="str">
        <f ca="1" xml:space="preserve"> RTD("cqg.rtd",,"StudyData","Close("&amp;$G$5&amp;") when (LocalMonth("&amp;$G$5&amp;")="&amp;$B$1&amp;" And LocalDay("&amp;$G$5&amp;")="&amp;$A$1&amp;" And LocalHour("&amp;$G$5&amp;")="&amp;K79&amp;" And LocalMinute("&amp;$G$5&amp;")="&amp;L79&amp;")", "Bar", "", "Close","A5C", "0", "all", "", "","True",,"EndOfBar")</f>
        <v/>
      </c>
      <c r="V79" s="6" t="e">
        <f t="shared" ca="1" si="42"/>
        <v>#VALUE!</v>
      </c>
      <c r="W79" s="41" t="e">
        <f t="shared" ca="1" si="34"/>
        <v>#N/A</v>
      </c>
      <c r="X79" s="40" t="str">
        <f ca="1" xml:space="preserve"> RTD("cqg.rtd",,"StudyData","Close("&amp;$G$6&amp;") when (LocalMonth("&amp;$G$6&amp;")="&amp;$B$1&amp;" And LocalDay("&amp;$G$6&amp;")="&amp;$A$1&amp;" And LocalHour("&amp;$G$6&amp;")="&amp;K79&amp;" And LocalMinute("&amp;$G$6&amp;")="&amp;L79&amp;")", "Bar", "", "Close","A5C", "0", "all", "", "","True",,"EndOfBar")</f>
        <v/>
      </c>
      <c r="Y79" s="6" t="e">
        <f t="shared" ca="1" si="43"/>
        <v>#VALUE!</v>
      </c>
      <c r="Z79" s="41" t="e">
        <f t="shared" ca="1" si="35"/>
        <v>#N/A</v>
      </c>
      <c r="AA79" s="40" t="str">
        <f ca="1" xml:space="preserve"> RTD("cqg.rtd",,"StudyData","Close("&amp;$G$7&amp;") when (LocalMonth("&amp;$G$7&amp;")="&amp;$B$1&amp;" And LocalDay("&amp;$G$7&amp;")="&amp;$A$1&amp;" And LocalHour("&amp;$G$7&amp;")="&amp;K79&amp;" And LocalMinute("&amp;$G$7&amp;")="&amp;L79&amp;")", "Bar", "", "Close","A5C", "0", "all", "", "","True",,"EndOfBar")</f>
        <v/>
      </c>
      <c r="AB79" s="6" t="e">
        <f t="shared" ca="1" si="44"/>
        <v>#VALUE!</v>
      </c>
      <c r="AC79" s="41" t="e">
        <f t="shared" ca="1" si="36"/>
        <v>#N/A</v>
      </c>
      <c r="AD79" s="40" t="str">
        <f ca="1" xml:space="preserve"> RTD("cqg.rtd",,"StudyData","Close("&amp;$G$8&amp;") when (LocalMonth("&amp;$G$8&amp;")="&amp;$B$1&amp;" And LocalDay("&amp;$G$8&amp;")="&amp;$A$1&amp;" And LocalHour("&amp;$G$8&amp;")="&amp;K79&amp;" And LocalMinute("&amp;$G$8&amp;")="&amp;L79&amp;")", "Bar", "", "Close","A5C", "0", "all", "", "","True",,"EndOfBar")</f>
        <v/>
      </c>
      <c r="AE79" s="6" t="e">
        <f t="shared" ca="1" si="45"/>
        <v>#VALUE!</v>
      </c>
      <c r="AF79" s="41" t="e">
        <f t="shared" ca="1" si="37"/>
        <v>#N/A</v>
      </c>
      <c r="AG79" s="40" t="str">
        <f ca="1" xml:space="preserve"> RTD("cqg.rtd",,"StudyData","Close("&amp;$G$9&amp;") when (LocalMonth("&amp;$G$9&amp;")="&amp;$B$1&amp;" And LocalDay("&amp;$G$9&amp;")="&amp;$A$1&amp;" And LocalHour("&amp;$G$9&amp;")="&amp;K79&amp;" And LocalMinute("&amp;$G$9&amp;")="&amp;L79&amp;")", "Bar", "", "Close","A5C", "0", "all", "", "","True",,"EndOfBar")</f>
        <v/>
      </c>
      <c r="AH79" s="6" t="e">
        <f t="shared" ca="1" si="38"/>
        <v>#VALUE!</v>
      </c>
      <c r="AI79" s="41" t="e">
        <f t="shared" ca="1" si="39"/>
        <v>#N/A</v>
      </c>
      <c r="AJ79" s="40" t="str">
        <f ca="1" xml:space="preserve"> RTD("cqg.rtd",,"StudyData","Close("&amp;$G$10&amp;") when (LocalMonth("&amp;$G$10&amp;")="&amp;$B$1&amp;" And LocalDay("&amp;$G$10&amp;")="&amp;$A$1&amp;" And LocalHour("&amp;$G$10&amp;")="&amp;K79&amp;" And LocalMinute("&amp;$G$10&amp;")="&amp;L79&amp;")", "Bar", "", "Close","A5C", "0", "all", "", "","True",,"EndOfBar")</f>
        <v/>
      </c>
      <c r="AK79" s="6" t="e">
        <f t="shared" ca="1" si="46"/>
        <v>#VALUE!</v>
      </c>
      <c r="AL79" s="41" t="e">
        <f t="shared" ca="1" si="40"/>
        <v>#N/A</v>
      </c>
      <c r="AN79" s="6">
        <f t="shared" si="41"/>
        <v>30</v>
      </c>
    </row>
    <row r="80" spans="9:40" x14ac:dyDescent="0.2">
      <c r="I80" s="6" t="str">
        <f t="shared" si="27"/>
        <v>13:35</v>
      </c>
      <c r="J80" s="6" t="str">
        <f ca="1" xml:space="preserve"> RTD("cqg.rtd",,"StudyData","Close("&amp;$G$2&amp;") when (LocalMonth("&amp;$G$2&amp;")="&amp;$B$1&amp;" And LocalDay("&amp;$G$2&amp;")="&amp;$A$1&amp;" And LocalHour("&amp;$G$2&amp;")="&amp;K80&amp;" And LocalMinute("&amp;$G$2&amp;")="&amp;L80&amp;")", "Bar", "", "Close","A5C", "0", "all", "", "","True",,"EndOfBar")</f>
        <v/>
      </c>
      <c r="K80" s="6">
        <f t="shared" si="47"/>
        <v>13</v>
      </c>
      <c r="L80" s="6">
        <f t="shared" si="26"/>
        <v>35</v>
      </c>
      <c r="M80" s="6" t="e">
        <f t="shared" ca="1" si="28"/>
        <v>#VALUE!</v>
      </c>
      <c r="N80" s="41" t="e">
        <f t="shared" ca="1" si="29"/>
        <v>#N/A</v>
      </c>
      <c r="O80" s="40" t="str">
        <f ca="1" xml:space="preserve"> RTD("cqg.rtd",,"StudyData","Close("&amp;$G$3&amp;") when (LocalMonth("&amp;$G$3&amp;")="&amp;$B$1&amp;" And LocalDay("&amp;$G$3&amp;")="&amp;$A$1&amp;" And LocalHour("&amp;$G$3&amp;")="&amp;K80&amp;" And LocalMinute("&amp;$G$3&amp;")="&amp;L80&amp;")", "Bar", "", "Close","A5C", "0", "all", "", "","True",,"EndOfBar")</f>
        <v/>
      </c>
      <c r="P80" s="6" t="e">
        <f t="shared" ca="1" si="30"/>
        <v>#VALUE!</v>
      </c>
      <c r="Q80" s="41" t="e">
        <f t="shared" ca="1" si="31"/>
        <v>#N/A</v>
      </c>
      <c r="R80" s="40" t="str">
        <f ca="1" xml:space="preserve"> RTD("cqg.rtd",,"StudyData","Close("&amp;$G$4&amp;") when (LocalMonth("&amp;$G$4&amp;")="&amp;$B$1&amp;" And LocalDay("&amp;$G$4&amp;")="&amp;$A$1&amp;" And LocalHour("&amp;$G$4&amp;")="&amp;K80&amp;" And LocalMinute("&amp;$G$4&amp;")="&amp;L80&amp;")", "Bar", "", "Close","A5C", "0", "all", "", "","True",,"EndOfBar")</f>
        <v/>
      </c>
      <c r="S80" s="6" t="e">
        <f t="shared" ca="1" si="32"/>
        <v>#VALUE!</v>
      </c>
      <c r="T80" s="41" t="e">
        <f t="shared" ca="1" si="33"/>
        <v>#N/A</v>
      </c>
      <c r="U80" s="40" t="str">
        <f ca="1" xml:space="preserve"> RTD("cqg.rtd",,"StudyData","Close("&amp;$G$5&amp;") when (LocalMonth("&amp;$G$5&amp;")="&amp;$B$1&amp;" And LocalDay("&amp;$G$5&amp;")="&amp;$A$1&amp;" And LocalHour("&amp;$G$5&amp;")="&amp;K80&amp;" And LocalMinute("&amp;$G$5&amp;")="&amp;L80&amp;")", "Bar", "", "Close","A5C", "0", "all", "", "","True",,"EndOfBar")</f>
        <v/>
      </c>
      <c r="V80" s="6" t="e">
        <f t="shared" ca="1" si="42"/>
        <v>#VALUE!</v>
      </c>
      <c r="W80" s="41" t="e">
        <f t="shared" ca="1" si="34"/>
        <v>#N/A</v>
      </c>
      <c r="X80" s="40" t="str">
        <f ca="1" xml:space="preserve"> RTD("cqg.rtd",,"StudyData","Close("&amp;$G$6&amp;") when (LocalMonth("&amp;$G$6&amp;")="&amp;$B$1&amp;" And LocalDay("&amp;$G$6&amp;")="&amp;$A$1&amp;" And LocalHour("&amp;$G$6&amp;")="&amp;K80&amp;" And LocalMinute("&amp;$G$6&amp;")="&amp;L80&amp;")", "Bar", "", "Close","A5C", "0", "all", "", "","True",,"EndOfBar")</f>
        <v/>
      </c>
      <c r="Y80" s="6" t="e">
        <f t="shared" ca="1" si="43"/>
        <v>#VALUE!</v>
      </c>
      <c r="Z80" s="41" t="e">
        <f t="shared" ca="1" si="35"/>
        <v>#N/A</v>
      </c>
      <c r="AA80" s="40" t="str">
        <f ca="1" xml:space="preserve"> RTD("cqg.rtd",,"StudyData","Close("&amp;$G$7&amp;") when (LocalMonth("&amp;$G$7&amp;")="&amp;$B$1&amp;" And LocalDay("&amp;$G$7&amp;")="&amp;$A$1&amp;" And LocalHour("&amp;$G$7&amp;")="&amp;K80&amp;" And LocalMinute("&amp;$G$7&amp;")="&amp;L80&amp;")", "Bar", "", "Close","A5C", "0", "all", "", "","True",,"EndOfBar")</f>
        <v/>
      </c>
      <c r="AB80" s="6" t="e">
        <f t="shared" ca="1" si="44"/>
        <v>#VALUE!</v>
      </c>
      <c r="AC80" s="41" t="e">
        <f t="shared" ca="1" si="36"/>
        <v>#N/A</v>
      </c>
      <c r="AD80" s="40" t="str">
        <f ca="1" xml:space="preserve"> RTD("cqg.rtd",,"StudyData","Close("&amp;$G$8&amp;") when (LocalMonth("&amp;$G$8&amp;")="&amp;$B$1&amp;" And LocalDay("&amp;$G$8&amp;")="&amp;$A$1&amp;" And LocalHour("&amp;$G$8&amp;")="&amp;K80&amp;" And LocalMinute("&amp;$G$8&amp;")="&amp;L80&amp;")", "Bar", "", "Close","A5C", "0", "all", "", "","True",,"EndOfBar")</f>
        <v/>
      </c>
      <c r="AE80" s="6" t="e">
        <f t="shared" ca="1" si="45"/>
        <v>#VALUE!</v>
      </c>
      <c r="AF80" s="41" t="e">
        <f t="shared" ca="1" si="37"/>
        <v>#N/A</v>
      </c>
      <c r="AG80" s="40" t="str">
        <f ca="1" xml:space="preserve"> RTD("cqg.rtd",,"StudyData","Close("&amp;$G$9&amp;") when (LocalMonth("&amp;$G$9&amp;")="&amp;$B$1&amp;" And LocalDay("&amp;$G$9&amp;")="&amp;$A$1&amp;" And LocalHour("&amp;$G$9&amp;")="&amp;K80&amp;" And LocalMinute("&amp;$G$9&amp;")="&amp;L80&amp;")", "Bar", "", "Close","A5C", "0", "all", "", "","True",,"EndOfBar")</f>
        <v/>
      </c>
      <c r="AH80" s="6" t="e">
        <f t="shared" ca="1" si="38"/>
        <v>#VALUE!</v>
      </c>
      <c r="AI80" s="41" t="e">
        <f t="shared" ca="1" si="39"/>
        <v>#N/A</v>
      </c>
      <c r="AJ80" s="40" t="str">
        <f ca="1" xml:space="preserve"> RTD("cqg.rtd",,"StudyData","Close("&amp;$G$10&amp;") when (LocalMonth("&amp;$G$10&amp;")="&amp;$B$1&amp;" And LocalDay("&amp;$G$10&amp;")="&amp;$A$1&amp;" And LocalHour("&amp;$G$10&amp;")="&amp;K80&amp;" And LocalMinute("&amp;$G$10&amp;")="&amp;L80&amp;")", "Bar", "", "Close","A5C", "0", "all", "", "","True",,"EndOfBar")</f>
        <v/>
      </c>
      <c r="AK80" s="6" t="e">
        <f t="shared" ca="1" si="46"/>
        <v>#VALUE!</v>
      </c>
      <c r="AL80" s="41" t="e">
        <f t="shared" ca="1" si="40"/>
        <v>#N/A</v>
      </c>
      <c r="AN80" s="6">
        <f t="shared" si="41"/>
        <v>35</v>
      </c>
    </row>
    <row r="81" spans="9:40" x14ac:dyDescent="0.2">
      <c r="I81" s="6" t="str">
        <f t="shared" si="27"/>
        <v>13:40</v>
      </c>
      <c r="J81" s="6" t="str">
        <f ca="1" xml:space="preserve"> RTD("cqg.rtd",,"StudyData","Close("&amp;$G$2&amp;") when (LocalMonth("&amp;$G$2&amp;")="&amp;$B$1&amp;" And LocalDay("&amp;$G$2&amp;")="&amp;$A$1&amp;" And LocalHour("&amp;$G$2&amp;")="&amp;K81&amp;" And LocalMinute("&amp;$G$2&amp;")="&amp;L81&amp;")", "Bar", "", "Close","A5C", "0", "all", "", "","True",,"EndOfBar")</f>
        <v/>
      </c>
      <c r="K81" s="6">
        <f t="shared" si="47"/>
        <v>13</v>
      </c>
      <c r="L81" s="6">
        <f t="shared" si="26"/>
        <v>40</v>
      </c>
      <c r="M81" s="6" t="e">
        <f t="shared" ca="1" si="28"/>
        <v>#VALUE!</v>
      </c>
      <c r="N81" s="41" t="e">
        <f t="shared" ca="1" si="29"/>
        <v>#N/A</v>
      </c>
      <c r="O81" s="40" t="str">
        <f ca="1" xml:space="preserve"> RTD("cqg.rtd",,"StudyData","Close("&amp;$G$3&amp;") when (LocalMonth("&amp;$G$3&amp;")="&amp;$B$1&amp;" And LocalDay("&amp;$G$3&amp;")="&amp;$A$1&amp;" And LocalHour("&amp;$G$3&amp;")="&amp;K81&amp;" And LocalMinute("&amp;$G$3&amp;")="&amp;L81&amp;")", "Bar", "", "Close","A5C", "0", "all", "", "","True",,"EndOfBar")</f>
        <v/>
      </c>
      <c r="P81" s="6" t="e">
        <f t="shared" ca="1" si="30"/>
        <v>#VALUE!</v>
      </c>
      <c r="Q81" s="41" t="e">
        <f t="shared" ca="1" si="31"/>
        <v>#N/A</v>
      </c>
      <c r="R81" s="40" t="str">
        <f ca="1" xml:space="preserve"> RTD("cqg.rtd",,"StudyData","Close("&amp;$G$4&amp;") when (LocalMonth("&amp;$G$4&amp;")="&amp;$B$1&amp;" And LocalDay("&amp;$G$4&amp;")="&amp;$A$1&amp;" And LocalHour("&amp;$G$4&amp;")="&amp;K81&amp;" And LocalMinute("&amp;$G$4&amp;")="&amp;L81&amp;")", "Bar", "", "Close","A5C", "0", "all", "", "","True",,"EndOfBar")</f>
        <v/>
      </c>
      <c r="S81" s="6" t="e">
        <f t="shared" ca="1" si="32"/>
        <v>#VALUE!</v>
      </c>
      <c r="T81" s="41" t="e">
        <f t="shared" ca="1" si="33"/>
        <v>#N/A</v>
      </c>
      <c r="U81" s="40" t="str">
        <f ca="1" xml:space="preserve"> RTD("cqg.rtd",,"StudyData","Close("&amp;$G$5&amp;") when (LocalMonth("&amp;$G$5&amp;")="&amp;$B$1&amp;" And LocalDay("&amp;$G$5&amp;")="&amp;$A$1&amp;" And LocalHour("&amp;$G$5&amp;")="&amp;K81&amp;" And LocalMinute("&amp;$G$5&amp;")="&amp;L81&amp;")", "Bar", "", "Close","A5C", "0", "all", "", "","True",,"EndOfBar")</f>
        <v/>
      </c>
      <c r="V81" s="6" t="e">
        <f t="shared" ca="1" si="42"/>
        <v>#VALUE!</v>
      </c>
      <c r="W81" s="41" t="e">
        <f t="shared" ca="1" si="34"/>
        <v>#N/A</v>
      </c>
      <c r="X81" s="40" t="str">
        <f ca="1" xml:space="preserve"> RTD("cqg.rtd",,"StudyData","Close("&amp;$G$6&amp;") when (LocalMonth("&amp;$G$6&amp;")="&amp;$B$1&amp;" And LocalDay("&amp;$G$6&amp;")="&amp;$A$1&amp;" And LocalHour("&amp;$G$6&amp;")="&amp;K81&amp;" And LocalMinute("&amp;$G$6&amp;")="&amp;L81&amp;")", "Bar", "", "Close","A5C", "0", "all", "", "","True",,"EndOfBar")</f>
        <v/>
      </c>
      <c r="Y81" s="6" t="e">
        <f t="shared" ca="1" si="43"/>
        <v>#VALUE!</v>
      </c>
      <c r="Z81" s="41" t="e">
        <f t="shared" ca="1" si="35"/>
        <v>#N/A</v>
      </c>
      <c r="AA81" s="40" t="str">
        <f ca="1" xml:space="preserve"> RTD("cqg.rtd",,"StudyData","Close("&amp;$G$7&amp;") when (LocalMonth("&amp;$G$7&amp;")="&amp;$B$1&amp;" And LocalDay("&amp;$G$7&amp;")="&amp;$A$1&amp;" And LocalHour("&amp;$G$7&amp;")="&amp;K81&amp;" And LocalMinute("&amp;$G$7&amp;")="&amp;L81&amp;")", "Bar", "", "Close","A5C", "0", "all", "", "","True",,"EndOfBar")</f>
        <v/>
      </c>
      <c r="AB81" s="6" t="e">
        <f t="shared" ca="1" si="44"/>
        <v>#VALUE!</v>
      </c>
      <c r="AC81" s="41" t="e">
        <f t="shared" ca="1" si="36"/>
        <v>#N/A</v>
      </c>
      <c r="AD81" s="40" t="str">
        <f ca="1" xml:space="preserve"> RTD("cqg.rtd",,"StudyData","Close("&amp;$G$8&amp;") when (LocalMonth("&amp;$G$8&amp;")="&amp;$B$1&amp;" And LocalDay("&amp;$G$8&amp;")="&amp;$A$1&amp;" And LocalHour("&amp;$G$8&amp;")="&amp;K81&amp;" And LocalMinute("&amp;$G$8&amp;")="&amp;L81&amp;")", "Bar", "", "Close","A5C", "0", "all", "", "","True",,"EndOfBar")</f>
        <v/>
      </c>
      <c r="AE81" s="6" t="e">
        <f t="shared" ca="1" si="45"/>
        <v>#VALUE!</v>
      </c>
      <c r="AF81" s="41" t="e">
        <f t="shared" ca="1" si="37"/>
        <v>#N/A</v>
      </c>
      <c r="AG81" s="40" t="str">
        <f ca="1" xml:space="preserve"> RTD("cqg.rtd",,"StudyData","Close("&amp;$G$9&amp;") when (LocalMonth("&amp;$G$9&amp;")="&amp;$B$1&amp;" And LocalDay("&amp;$G$9&amp;")="&amp;$A$1&amp;" And LocalHour("&amp;$G$9&amp;")="&amp;K81&amp;" And LocalMinute("&amp;$G$9&amp;")="&amp;L81&amp;")", "Bar", "", "Close","A5C", "0", "all", "", "","True",,"EndOfBar")</f>
        <v/>
      </c>
      <c r="AH81" s="6" t="e">
        <f t="shared" ca="1" si="38"/>
        <v>#VALUE!</v>
      </c>
      <c r="AI81" s="41" t="e">
        <f t="shared" ca="1" si="39"/>
        <v>#N/A</v>
      </c>
      <c r="AJ81" s="40" t="str">
        <f ca="1" xml:space="preserve"> RTD("cqg.rtd",,"StudyData","Close("&amp;$G$10&amp;") when (LocalMonth("&amp;$G$10&amp;")="&amp;$B$1&amp;" And LocalDay("&amp;$G$10&amp;")="&amp;$A$1&amp;" And LocalHour("&amp;$G$10&amp;")="&amp;K81&amp;" And LocalMinute("&amp;$G$10&amp;")="&amp;L81&amp;")", "Bar", "", "Close","A5C", "0", "all", "", "","True",,"EndOfBar")</f>
        <v/>
      </c>
      <c r="AK81" s="6" t="e">
        <f t="shared" ca="1" si="46"/>
        <v>#VALUE!</v>
      </c>
      <c r="AL81" s="41" t="e">
        <f t="shared" ca="1" si="40"/>
        <v>#N/A</v>
      </c>
      <c r="AN81" s="6">
        <f t="shared" si="41"/>
        <v>40</v>
      </c>
    </row>
    <row r="82" spans="9:40" x14ac:dyDescent="0.2">
      <c r="I82" s="6" t="str">
        <f t="shared" si="27"/>
        <v>13:45</v>
      </c>
      <c r="J82" s="6" t="str">
        <f ca="1" xml:space="preserve"> RTD("cqg.rtd",,"StudyData","Close("&amp;$G$2&amp;") when (LocalMonth("&amp;$G$2&amp;")="&amp;$B$1&amp;" And LocalDay("&amp;$G$2&amp;")="&amp;$A$1&amp;" And LocalHour("&amp;$G$2&amp;")="&amp;K82&amp;" And LocalMinute("&amp;$G$2&amp;")="&amp;L82&amp;")", "Bar", "", "Close","A5C", "0", "all", "", "","True",,"EndOfBar")</f>
        <v/>
      </c>
      <c r="K82" s="6">
        <f t="shared" si="47"/>
        <v>13</v>
      </c>
      <c r="L82" s="6">
        <f t="shared" si="26"/>
        <v>45</v>
      </c>
      <c r="M82" s="6" t="e">
        <f t="shared" ca="1" si="28"/>
        <v>#VALUE!</v>
      </c>
      <c r="N82" s="41" t="e">
        <f t="shared" ca="1" si="29"/>
        <v>#N/A</v>
      </c>
      <c r="O82" s="40" t="str">
        <f ca="1" xml:space="preserve"> RTD("cqg.rtd",,"StudyData","Close("&amp;$G$3&amp;") when (LocalMonth("&amp;$G$3&amp;")="&amp;$B$1&amp;" And LocalDay("&amp;$G$3&amp;")="&amp;$A$1&amp;" And LocalHour("&amp;$G$3&amp;")="&amp;K82&amp;" And LocalMinute("&amp;$G$3&amp;")="&amp;L82&amp;")", "Bar", "", "Close","A5C", "0", "all", "", "","True",,"EndOfBar")</f>
        <v/>
      </c>
      <c r="P82" s="6" t="e">
        <f t="shared" ca="1" si="30"/>
        <v>#VALUE!</v>
      </c>
      <c r="Q82" s="41" t="e">
        <f t="shared" ca="1" si="31"/>
        <v>#N/A</v>
      </c>
      <c r="R82" s="40" t="str">
        <f ca="1" xml:space="preserve"> RTD("cqg.rtd",,"StudyData","Close("&amp;$G$4&amp;") when (LocalMonth("&amp;$G$4&amp;")="&amp;$B$1&amp;" And LocalDay("&amp;$G$4&amp;")="&amp;$A$1&amp;" And LocalHour("&amp;$G$4&amp;")="&amp;K82&amp;" And LocalMinute("&amp;$G$4&amp;")="&amp;L82&amp;")", "Bar", "", "Close","A5C", "0", "all", "", "","True",,"EndOfBar")</f>
        <v/>
      </c>
      <c r="S82" s="6" t="e">
        <f t="shared" ca="1" si="32"/>
        <v>#VALUE!</v>
      </c>
      <c r="T82" s="41" t="e">
        <f t="shared" ca="1" si="33"/>
        <v>#N/A</v>
      </c>
      <c r="U82" s="40" t="str">
        <f ca="1" xml:space="preserve"> RTD("cqg.rtd",,"StudyData","Close("&amp;$G$5&amp;") when (LocalMonth("&amp;$G$5&amp;")="&amp;$B$1&amp;" And LocalDay("&amp;$G$5&amp;")="&amp;$A$1&amp;" And LocalHour("&amp;$G$5&amp;")="&amp;K82&amp;" And LocalMinute("&amp;$G$5&amp;")="&amp;L82&amp;")", "Bar", "", "Close","A5C", "0", "all", "", "","True",,"EndOfBar")</f>
        <v/>
      </c>
      <c r="V82" s="6" t="e">
        <f t="shared" ca="1" si="42"/>
        <v>#VALUE!</v>
      </c>
      <c r="W82" s="41" t="e">
        <f t="shared" ca="1" si="34"/>
        <v>#N/A</v>
      </c>
      <c r="X82" s="40" t="str">
        <f ca="1" xml:space="preserve"> RTD("cqg.rtd",,"StudyData","Close("&amp;$G$6&amp;") when (LocalMonth("&amp;$G$6&amp;")="&amp;$B$1&amp;" And LocalDay("&amp;$G$6&amp;")="&amp;$A$1&amp;" And LocalHour("&amp;$G$6&amp;")="&amp;K82&amp;" And LocalMinute("&amp;$G$6&amp;")="&amp;L82&amp;")", "Bar", "", "Close","A5C", "0", "all", "", "","True",,"EndOfBar")</f>
        <v/>
      </c>
      <c r="Y82" s="6" t="e">
        <f t="shared" ca="1" si="43"/>
        <v>#VALUE!</v>
      </c>
      <c r="Z82" s="41" t="e">
        <f t="shared" ca="1" si="35"/>
        <v>#N/A</v>
      </c>
      <c r="AA82" s="40" t="str">
        <f ca="1" xml:space="preserve"> RTD("cqg.rtd",,"StudyData","Close("&amp;$G$7&amp;") when (LocalMonth("&amp;$G$7&amp;")="&amp;$B$1&amp;" And LocalDay("&amp;$G$7&amp;")="&amp;$A$1&amp;" And LocalHour("&amp;$G$7&amp;")="&amp;K82&amp;" And LocalMinute("&amp;$G$7&amp;")="&amp;L82&amp;")", "Bar", "", "Close","A5C", "0", "all", "", "","True",,"EndOfBar")</f>
        <v/>
      </c>
      <c r="AB82" s="6" t="e">
        <f t="shared" ca="1" si="44"/>
        <v>#VALUE!</v>
      </c>
      <c r="AC82" s="41" t="e">
        <f t="shared" ca="1" si="36"/>
        <v>#N/A</v>
      </c>
      <c r="AD82" s="40" t="str">
        <f ca="1" xml:space="preserve"> RTD("cqg.rtd",,"StudyData","Close("&amp;$G$8&amp;") when (LocalMonth("&amp;$G$8&amp;")="&amp;$B$1&amp;" And LocalDay("&amp;$G$8&amp;")="&amp;$A$1&amp;" And LocalHour("&amp;$G$8&amp;")="&amp;K82&amp;" And LocalMinute("&amp;$G$8&amp;")="&amp;L82&amp;")", "Bar", "", "Close","A5C", "0", "all", "", "","True",,"EndOfBar")</f>
        <v/>
      </c>
      <c r="AE82" s="6" t="e">
        <f t="shared" ca="1" si="45"/>
        <v>#VALUE!</v>
      </c>
      <c r="AF82" s="41" t="e">
        <f t="shared" ca="1" si="37"/>
        <v>#N/A</v>
      </c>
      <c r="AG82" s="40" t="str">
        <f ca="1" xml:space="preserve"> RTD("cqg.rtd",,"StudyData","Close("&amp;$G$9&amp;") when (LocalMonth("&amp;$G$9&amp;")="&amp;$B$1&amp;" And LocalDay("&amp;$G$9&amp;")="&amp;$A$1&amp;" And LocalHour("&amp;$G$9&amp;")="&amp;K82&amp;" And LocalMinute("&amp;$G$9&amp;")="&amp;L82&amp;")", "Bar", "", "Close","A5C", "0", "all", "", "","True",,"EndOfBar")</f>
        <v/>
      </c>
      <c r="AH82" s="6" t="e">
        <f t="shared" ca="1" si="38"/>
        <v>#VALUE!</v>
      </c>
      <c r="AI82" s="41" t="e">
        <f t="shared" ca="1" si="39"/>
        <v>#N/A</v>
      </c>
      <c r="AJ82" s="40" t="str">
        <f ca="1" xml:space="preserve"> RTD("cqg.rtd",,"StudyData","Close("&amp;$G$10&amp;") when (LocalMonth("&amp;$G$10&amp;")="&amp;$B$1&amp;" And LocalDay("&amp;$G$10&amp;")="&amp;$A$1&amp;" And LocalHour("&amp;$G$10&amp;")="&amp;K82&amp;" And LocalMinute("&amp;$G$10&amp;")="&amp;L82&amp;")", "Bar", "", "Close","A5C", "0", "all", "", "","True",,"EndOfBar")</f>
        <v/>
      </c>
      <c r="AK82" s="6" t="e">
        <f t="shared" ca="1" si="46"/>
        <v>#VALUE!</v>
      </c>
      <c r="AL82" s="41" t="e">
        <f t="shared" ca="1" si="40"/>
        <v>#N/A</v>
      </c>
      <c r="AN82" s="6">
        <f t="shared" si="41"/>
        <v>45</v>
      </c>
    </row>
    <row r="83" spans="9:40" x14ac:dyDescent="0.2">
      <c r="I83" s="6" t="str">
        <f t="shared" si="27"/>
        <v>13:50</v>
      </c>
      <c r="J83" s="6" t="str">
        <f ca="1" xml:space="preserve"> RTD("cqg.rtd",,"StudyData","Close("&amp;$G$2&amp;") when (LocalMonth("&amp;$G$2&amp;")="&amp;$B$1&amp;" And LocalDay("&amp;$G$2&amp;")="&amp;$A$1&amp;" And LocalHour("&amp;$G$2&amp;")="&amp;K83&amp;" And LocalMinute("&amp;$G$2&amp;")="&amp;L83&amp;")", "Bar", "", "Close","A5C", "0", "all", "", "","True",,"EndOfBar")</f>
        <v/>
      </c>
      <c r="K83" s="6">
        <f>IF(L83=0,K82+1,K82)</f>
        <v>13</v>
      </c>
      <c r="L83" s="6">
        <f t="shared" si="26"/>
        <v>50</v>
      </c>
      <c r="M83" s="6" t="e">
        <f ca="1">(J83-$H$2)/$H$2</f>
        <v>#VALUE!</v>
      </c>
      <c r="N83" s="41" t="e">
        <f ca="1">IF(ISERROR(M83),NA(),M83)</f>
        <v>#N/A</v>
      </c>
      <c r="O83" s="40" t="str">
        <f ca="1" xml:space="preserve"> RTD("cqg.rtd",,"StudyData","Close("&amp;$G$3&amp;") when (LocalMonth("&amp;$G$3&amp;")="&amp;$B$1&amp;" And LocalDay("&amp;$G$3&amp;")="&amp;$A$1&amp;" And LocalHour("&amp;$G$3&amp;")="&amp;K83&amp;" And LocalMinute("&amp;$G$3&amp;")="&amp;L83&amp;")", "Bar", "", "Close","A5C", "0", "all", "", "","True",,"EndOfBar")</f>
        <v/>
      </c>
      <c r="P83" s="6" t="e">
        <f ca="1">(O83-$H$3)/$H$3</f>
        <v>#VALUE!</v>
      </c>
      <c r="Q83" s="41" t="e">
        <f ca="1">IF(ISERROR(P83),NA(),P83)</f>
        <v>#N/A</v>
      </c>
      <c r="R83" s="40" t="str">
        <f ca="1" xml:space="preserve"> RTD("cqg.rtd",,"StudyData","Close("&amp;$G$4&amp;") when (LocalMonth("&amp;$G$4&amp;")="&amp;$B$1&amp;" And LocalDay("&amp;$G$4&amp;")="&amp;$A$1&amp;" And LocalHour("&amp;$G$4&amp;")="&amp;K83&amp;" And LocalMinute("&amp;$G$4&amp;")="&amp;L83&amp;")", "Bar", "", "Close","A5C", "0", "all", "", "","True",,"EndOfBar")</f>
        <v/>
      </c>
      <c r="S83" s="6" t="e">
        <f ca="1">(R83-$H$4)/$H$4</f>
        <v>#VALUE!</v>
      </c>
      <c r="T83" s="41" t="e">
        <f ca="1">IF(ISERROR(S83),NA(),S83)</f>
        <v>#N/A</v>
      </c>
      <c r="U83" s="40" t="str">
        <f ca="1" xml:space="preserve"> RTD("cqg.rtd",,"StudyData","Close("&amp;$G$5&amp;") when (LocalMonth("&amp;$G$5&amp;")="&amp;$B$1&amp;" And LocalDay("&amp;$G$5&amp;")="&amp;$A$1&amp;" And LocalHour("&amp;$G$5&amp;")="&amp;K83&amp;" And LocalMinute("&amp;$G$5&amp;")="&amp;L83&amp;")", "Bar", "", "Close","A5C", "0", "all", "", "","True",,"EndOfBar")</f>
        <v/>
      </c>
      <c r="V83" s="6" t="e">
        <f ca="1">(U83-$H$5)/$H$5</f>
        <v>#VALUE!</v>
      </c>
      <c r="W83" s="41" t="e">
        <f ca="1">IF(ISERROR(V83),NA(),V83)</f>
        <v>#N/A</v>
      </c>
      <c r="X83" s="40" t="str">
        <f ca="1" xml:space="preserve"> RTD("cqg.rtd",,"StudyData","Close("&amp;$G$6&amp;") when (LocalMonth("&amp;$G$6&amp;")="&amp;$B$1&amp;" And LocalDay("&amp;$G$6&amp;")="&amp;$A$1&amp;" And LocalHour("&amp;$G$6&amp;")="&amp;K83&amp;" And LocalMinute("&amp;$G$6&amp;")="&amp;L83&amp;")", "Bar", "", "Close","A5C", "0", "all", "", "","True",,"EndOfBar")</f>
        <v/>
      </c>
      <c r="Y83" s="6" t="e">
        <f ca="1">(X83-$H$6)/$H$6</f>
        <v>#VALUE!</v>
      </c>
      <c r="Z83" s="41" t="e">
        <f ca="1">IF(ISERROR(Y83),NA(),Y83)</f>
        <v>#N/A</v>
      </c>
      <c r="AA83" s="40" t="str">
        <f ca="1" xml:space="preserve"> RTD("cqg.rtd",,"StudyData","Close("&amp;$G$7&amp;") when (LocalMonth("&amp;$G$7&amp;")="&amp;$B$1&amp;" And LocalDay("&amp;$G$7&amp;")="&amp;$A$1&amp;" And LocalHour("&amp;$G$7&amp;")="&amp;K83&amp;" And LocalMinute("&amp;$G$7&amp;")="&amp;L83&amp;")", "Bar", "", "Close","A5C", "0", "all", "", "","True",,"EndOfBar")</f>
        <v/>
      </c>
      <c r="AB83" s="6" t="e">
        <f ca="1">(AA83-$H$7)/$H$7</f>
        <v>#VALUE!</v>
      </c>
      <c r="AC83" s="41" t="e">
        <f ca="1">IF(ISERROR(AB83),NA(),AB83)</f>
        <v>#N/A</v>
      </c>
      <c r="AD83" s="40" t="str">
        <f ca="1" xml:space="preserve"> RTD("cqg.rtd",,"StudyData","Close("&amp;$G$8&amp;") when (LocalMonth("&amp;$G$8&amp;")="&amp;$B$1&amp;" And LocalDay("&amp;$G$8&amp;")="&amp;$A$1&amp;" And LocalHour("&amp;$G$8&amp;")="&amp;K83&amp;" And LocalMinute("&amp;$G$8&amp;")="&amp;L83&amp;")", "Bar", "", "Close","A5C", "0", "all", "", "","True",,"EndOfBar")</f>
        <v/>
      </c>
      <c r="AE83" s="6" t="e">
        <f ca="1">(AD83-$H$8)/$H$8</f>
        <v>#VALUE!</v>
      </c>
      <c r="AF83" s="41" t="e">
        <f ca="1">IF(ISERROR(AE83),NA(),AE83)</f>
        <v>#N/A</v>
      </c>
      <c r="AG83" s="40" t="str">
        <f ca="1" xml:space="preserve"> RTD("cqg.rtd",,"StudyData","Close("&amp;$G$9&amp;") when (LocalMonth("&amp;$G$9&amp;")="&amp;$B$1&amp;" And LocalDay("&amp;$G$9&amp;")="&amp;$A$1&amp;" And LocalHour("&amp;$G$9&amp;")="&amp;K83&amp;" And LocalMinute("&amp;$G$9&amp;")="&amp;L83&amp;")", "Bar", "", "Close","A5C", "0", "all", "", "","True",,"EndOfBar")</f>
        <v/>
      </c>
      <c r="AH83" s="6" t="e">
        <f ca="1">(AG83-$H$9)/$H$9</f>
        <v>#VALUE!</v>
      </c>
      <c r="AI83" s="41" t="e">
        <f ca="1">IF(ISERROR(AH83),NA(),AH83)</f>
        <v>#N/A</v>
      </c>
      <c r="AJ83" s="40" t="str">
        <f ca="1" xml:space="preserve"> RTD("cqg.rtd",,"StudyData","Close("&amp;$G$10&amp;") when (LocalMonth("&amp;$G$10&amp;")="&amp;$B$1&amp;" And LocalDay("&amp;$G$10&amp;")="&amp;$A$1&amp;" And LocalHour("&amp;$G$10&amp;")="&amp;K83&amp;" And LocalMinute("&amp;$G$10&amp;")="&amp;L83&amp;")", "Bar", "", "Close","A5C", "0", "all", "", "","True",,"EndOfBar")</f>
        <v/>
      </c>
      <c r="AK83" s="6" t="e">
        <f ca="1">(AJ83-$H$10)/$H$10</f>
        <v>#VALUE!</v>
      </c>
      <c r="AL83" s="41" t="e">
        <f ca="1">IF(ISERROR(AK83),NA(),AK83)</f>
        <v>#N/A</v>
      </c>
      <c r="AN83" s="6">
        <f t="shared" si="41"/>
        <v>50</v>
      </c>
    </row>
    <row r="84" spans="9:40" x14ac:dyDescent="0.2">
      <c r="I84" s="6" t="str">
        <f t="shared" si="27"/>
        <v>13:55</v>
      </c>
      <c r="J84" s="6" t="str">
        <f ca="1" xml:space="preserve"> RTD("cqg.rtd",,"StudyData","Close("&amp;$G$2&amp;") when (LocalMonth("&amp;$G$2&amp;")="&amp;$B$1&amp;" And LocalDay("&amp;$G$2&amp;")="&amp;$A$1&amp;" And LocalHour("&amp;$G$2&amp;")="&amp;K84&amp;" And LocalMinute("&amp;$G$2&amp;")="&amp;L84&amp;")", "Bar", "", "Close","A5C", "0", "all", "", "","True",,"EndOfBar")</f>
        <v/>
      </c>
      <c r="K84" s="6">
        <f>IF(L84=0,K83+1,K83)</f>
        <v>13</v>
      </c>
      <c r="L84" s="6">
        <f t="shared" si="26"/>
        <v>55</v>
      </c>
      <c r="M84" s="6" t="e">
        <f ca="1">(J84-$H$2)/$H$2</f>
        <v>#VALUE!</v>
      </c>
      <c r="N84" s="41" t="e">
        <f ca="1">IF(ISERROR(M84),NA(),M84)</f>
        <v>#N/A</v>
      </c>
      <c r="O84" s="40" t="str">
        <f ca="1" xml:space="preserve"> RTD("cqg.rtd",,"StudyData","Close("&amp;$G$3&amp;") when (LocalMonth("&amp;$G$3&amp;")="&amp;$B$1&amp;" And LocalDay("&amp;$G$3&amp;")="&amp;$A$1&amp;" And LocalHour("&amp;$G$3&amp;")="&amp;K84&amp;" And LocalMinute("&amp;$G$3&amp;")="&amp;L84&amp;")", "Bar", "", "Close","A5C", "0", "all", "", "","True",,"EndOfBar")</f>
        <v/>
      </c>
      <c r="P84" s="6" t="e">
        <f ca="1">(O84-$H$3)/$H$3</f>
        <v>#VALUE!</v>
      </c>
      <c r="Q84" s="41" t="e">
        <f ca="1">IF(ISERROR(P84),NA(),P84)</f>
        <v>#N/A</v>
      </c>
      <c r="R84" s="40" t="str">
        <f ca="1" xml:space="preserve"> RTD("cqg.rtd",,"StudyData","Close("&amp;$G$4&amp;") when (LocalMonth("&amp;$G$4&amp;")="&amp;$B$1&amp;" And LocalDay("&amp;$G$4&amp;")="&amp;$A$1&amp;" And LocalHour("&amp;$G$4&amp;")="&amp;K84&amp;" And LocalMinute("&amp;$G$4&amp;")="&amp;L84&amp;")", "Bar", "", "Close","A5C", "0", "all", "", "","True",,"EndOfBar")</f>
        <v/>
      </c>
      <c r="S84" s="6" t="e">
        <f ca="1">(R84-$H$4)/$H$4</f>
        <v>#VALUE!</v>
      </c>
      <c r="T84" s="41" t="e">
        <f ca="1">IF(ISERROR(S84),NA(),S84)</f>
        <v>#N/A</v>
      </c>
      <c r="U84" s="40" t="str">
        <f ca="1" xml:space="preserve"> RTD("cqg.rtd",,"StudyData","Close("&amp;$G$5&amp;") when (LocalMonth("&amp;$G$5&amp;")="&amp;$B$1&amp;" And LocalDay("&amp;$G$5&amp;")="&amp;$A$1&amp;" And LocalHour("&amp;$G$5&amp;")="&amp;K84&amp;" And LocalMinute("&amp;$G$5&amp;")="&amp;L84&amp;")", "Bar", "", "Close","A5C", "0", "all", "", "","True",,"EndOfBar")</f>
        <v/>
      </c>
      <c r="V84" s="6" t="e">
        <f ca="1">(U84-$H$5)/$H$5</f>
        <v>#VALUE!</v>
      </c>
      <c r="W84" s="41" t="e">
        <f ca="1">IF(ISERROR(V84),NA(),V84)</f>
        <v>#N/A</v>
      </c>
      <c r="X84" s="40" t="str">
        <f ca="1" xml:space="preserve"> RTD("cqg.rtd",,"StudyData","Close("&amp;$G$6&amp;") when (LocalMonth("&amp;$G$6&amp;")="&amp;$B$1&amp;" And LocalDay("&amp;$G$6&amp;")="&amp;$A$1&amp;" And LocalHour("&amp;$G$6&amp;")="&amp;K84&amp;" And LocalMinute("&amp;$G$6&amp;")="&amp;L84&amp;")", "Bar", "", "Close","A5C", "0", "all", "", "","True",,"EndOfBar")</f>
        <v/>
      </c>
      <c r="Y84" s="6" t="e">
        <f ca="1">(X84-$H$6)/$H$6</f>
        <v>#VALUE!</v>
      </c>
      <c r="Z84" s="41" t="e">
        <f ca="1">IF(ISERROR(Y84),NA(),Y84)</f>
        <v>#N/A</v>
      </c>
      <c r="AA84" s="40" t="str">
        <f ca="1" xml:space="preserve"> RTD("cqg.rtd",,"StudyData","Close("&amp;$G$7&amp;") when (LocalMonth("&amp;$G$7&amp;")="&amp;$B$1&amp;" And LocalDay("&amp;$G$7&amp;")="&amp;$A$1&amp;" And LocalHour("&amp;$G$7&amp;")="&amp;K84&amp;" And LocalMinute("&amp;$G$7&amp;")="&amp;L84&amp;")", "Bar", "", "Close","A5C", "0", "all", "", "","True",,"EndOfBar")</f>
        <v/>
      </c>
      <c r="AB84" s="6" t="e">
        <f ca="1">(AA84-$H$7)/$H$7</f>
        <v>#VALUE!</v>
      </c>
      <c r="AC84" s="41" t="e">
        <f ca="1">IF(ISERROR(AB84),NA(),AB84)</f>
        <v>#N/A</v>
      </c>
      <c r="AD84" s="40" t="str">
        <f ca="1" xml:space="preserve"> RTD("cqg.rtd",,"StudyData","Close("&amp;$G$8&amp;") when (LocalMonth("&amp;$G$8&amp;")="&amp;$B$1&amp;" And LocalDay("&amp;$G$8&amp;")="&amp;$A$1&amp;" And LocalHour("&amp;$G$8&amp;")="&amp;K84&amp;" And LocalMinute("&amp;$G$8&amp;")="&amp;L84&amp;")", "Bar", "", "Close","A5C", "0", "all", "", "","True",,"EndOfBar")</f>
        <v/>
      </c>
      <c r="AE84" s="6" t="e">
        <f ca="1">(AD84-$H$8)/$H$8</f>
        <v>#VALUE!</v>
      </c>
      <c r="AF84" s="41" t="e">
        <f ca="1">IF(ISERROR(AE84),NA(),AE84)</f>
        <v>#N/A</v>
      </c>
      <c r="AG84" s="40" t="str">
        <f ca="1" xml:space="preserve"> RTD("cqg.rtd",,"StudyData","Close("&amp;$G$9&amp;") when (LocalMonth("&amp;$G$9&amp;")="&amp;$B$1&amp;" And LocalDay("&amp;$G$9&amp;")="&amp;$A$1&amp;" And LocalHour("&amp;$G$9&amp;")="&amp;K84&amp;" And LocalMinute("&amp;$G$9&amp;")="&amp;L84&amp;")", "Bar", "", "Close","A5C", "0", "all", "", "","True",,"EndOfBar")</f>
        <v/>
      </c>
      <c r="AH84" s="6" t="e">
        <f ca="1">(AG84-$H$9)/$H$9</f>
        <v>#VALUE!</v>
      </c>
      <c r="AI84" s="41" t="e">
        <f ca="1">IF(ISERROR(AH84),NA(),AH84)</f>
        <v>#N/A</v>
      </c>
      <c r="AJ84" s="40" t="str">
        <f ca="1" xml:space="preserve"> RTD("cqg.rtd",,"StudyData","Close("&amp;$G$10&amp;") when (LocalMonth("&amp;$G$10&amp;")="&amp;$B$1&amp;" And LocalDay("&amp;$G$10&amp;")="&amp;$A$1&amp;" And LocalHour("&amp;$G$10&amp;")="&amp;K84&amp;" And LocalMinute("&amp;$G$10&amp;")="&amp;L84&amp;")", "Bar", "", "Close","A5C", "0", "all", "", "","True",,"EndOfBar")</f>
        <v/>
      </c>
      <c r="AK84" s="6" t="e">
        <f ca="1">(AJ84-$H$10)/$H$10</f>
        <v>#VALUE!</v>
      </c>
      <c r="AL84" s="41" t="e">
        <f ca="1">IF(ISERROR(AK84),NA(),AK84)</f>
        <v>#N/A</v>
      </c>
      <c r="AN84" s="6">
        <f t="shared" si="41"/>
        <v>55</v>
      </c>
    </row>
    <row r="85" spans="9:40" x14ac:dyDescent="0.2">
      <c r="I85" s="6" t="str">
        <f t="shared" si="27"/>
        <v>14:00</v>
      </c>
      <c r="J85" s="6" t="str">
        <f ca="1" xml:space="preserve"> RTD("cqg.rtd",,"StudyData","Close("&amp;$G$2&amp;") when (LocalMonth("&amp;$G$2&amp;")="&amp;$B$1&amp;" And LocalDay("&amp;$G$2&amp;")="&amp;$A$1&amp;" And LocalHour("&amp;$G$2&amp;")="&amp;K85&amp;" And LocalMinute("&amp;$G$2&amp;")="&amp;L85&amp;")", "Bar", "", "Close","A5C", "0", "all", "", "","True",,"EndOfBar")</f>
        <v/>
      </c>
      <c r="K85" s="6">
        <f>IF(L85=0,K84+1,K84)</f>
        <v>14</v>
      </c>
      <c r="L85" s="6">
        <f t="shared" si="26"/>
        <v>0</v>
      </c>
      <c r="M85" s="6" t="e">
        <f ca="1">(J85-$H$2)/$H$2</f>
        <v>#VALUE!</v>
      </c>
      <c r="N85" s="41" t="e">
        <f ca="1">IF(ISERROR(M85),NA(),M85)</f>
        <v>#N/A</v>
      </c>
      <c r="O85" s="40" t="str">
        <f ca="1" xml:space="preserve"> RTD("cqg.rtd",,"StudyData","Close("&amp;$G$3&amp;") when (LocalMonth("&amp;$G$3&amp;")="&amp;$B$1&amp;" And LocalDay("&amp;$G$3&amp;")="&amp;$A$1&amp;" And LocalHour("&amp;$G$3&amp;")="&amp;K85&amp;" And LocalMinute("&amp;$G$3&amp;")="&amp;L85&amp;")", "Bar", "", "Close","A5C", "0", "all", "", "","True",,"EndOfBar")</f>
        <v/>
      </c>
      <c r="P85" s="6" t="e">
        <f ca="1">(O85-$H$3)/$H$3</f>
        <v>#VALUE!</v>
      </c>
      <c r="Q85" s="41" t="e">
        <f ca="1">IF(ISERROR(P85),NA(),P85)</f>
        <v>#N/A</v>
      </c>
      <c r="R85" s="40" t="str">
        <f ca="1" xml:space="preserve"> RTD("cqg.rtd",,"StudyData","Close("&amp;$G$4&amp;") when (LocalMonth("&amp;$G$4&amp;")="&amp;$B$1&amp;" And LocalDay("&amp;$G$4&amp;")="&amp;$A$1&amp;" And LocalHour("&amp;$G$4&amp;")="&amp;K85&amp;" And LocalMinute("&amp;$G$4&amp;")="&amp;L85&amp;")", "Bar", "", "Close","A5C", "0", "all", "", "","True",,"EndOfBar")</f>
        <v/>
      </c>
      <c r="S85" s="6" t="e">
        <f ca="1">(R85-$H$4)/$H$4</f>
        <v>#VALUE!</v>
      </c>
      <c r="T85" s="41" t="e">
        <f ca="1">IF(ISERROR(S85),NA(),S85)</f>
        <v>#N/A</v>
      </c>
      <c r="U85" s="40" t="str">
        <f ca="1" xml:space="preserve"> RTD("cqg.rtd",,"StudyData","Close("&amp;$G$5&amp;") when (LocalMonth("&amp;$G$5&amp;")="&amp;$B$1&amp;" And LocalDay("&amp;$G$5&amp;")="&amp;$A$1&amp;" And LocalHour("&amp;$G$5&amp;")="&amp;K85&amp;" And LocalMinute("&amp;$G$5&amp;")="&amp;L85&amp;")", "Bar", "", "Close","A5C", "0", "all", "", "","True",,"EndOfBar")</f>
        <v/>
      </c>
      <c r="V85" s="6" t="e">
        <f ca="1">(U85-$H$5)/$H$5</f>
        <v>#VALUE!</v>
      </c>
      <c r="W85" s="41" t="e">
        <f ca="1">IF(ISERROR(V85),NA(),V85)</f>
        <v>#N/A</v>
      </c>
      <c r="X85" s="40" t="str">
        <f ca="1" xml:space="preserve"> RTD("cqg.rtd",,"StudyData","Close("&amp;$G$6&amp;") when (LocalMonth("&amp;$G$6&amp;")="&amp;$B$1&amp;" And LocalDay("&amp;$G$6&amp;")="&amp;$A$1&amp;" And LocalHour("&amp;$G$6&amp;")="&amp;K85&amp;" And LocalMinute("&amp;$G$6&amp;")="&amp;L85&amp;")", "Bar", "", "Close","A5C", "0", "all", "", "","True",,"EndOfBar")</f>
        <v/>
      </c>
      <c r="Y85" s="6" t="e">
        <f ca="1">(X85-$H$6)/$H$6</f>
        <v>#VALUE!</v>
      </c>
      <c r="Z85" s="41" t="e">
        <f ca="1">IF(ISERROR(Y85),NA(),Y85)</f>
        <v>#N/A</v>
      </c>
      <c r="AA85" s="40" t="str">
        <f ca="1" xml:space="preserve"> RTD("cqg.rtd",,"StudyData","Close("&amp;$G$7&amp;") when (LocalMonth("&amp;$G$7&amp;")="&amp;$B$1&amp;" And LocalDay("&amp;$G$7&amp;")="&amp;$A$1&amp;" And LocalHour("&amp;$G$7&amp;")="&amp;K85&amp;" And LocalMinute("&amp;$G$7&amp;")="&amp;L85&amp;")", "Bar", "", "Close","A5C", "0", "all", "", "","True",,"EndOfBar")</f>
        <v/>
      </c>
      <c r="AB85" s="6" t="e">
        <f ca="1">(AA85-$H$7)/$H$7</f>
        <v>#VALUE!</v>
      </c>
      <c r="AC85" s="41" t="e">
        <f ca="1">IF(ISERROR(AB85),NA(),AB85)</f>
        <v>#N/A</v>
      </c>
      <c r="AD85" s="40" t="str">
        <f ca="1" xml:space="preserve"> RTD("cqg.rtd",,"StudyData","Close("&amp;$G$8&amp;") when (LocalMonth("&amp;$G$8&amp;")="&amp;$B$1&amp;" And LocalDay("&amp;$G$8&amp;")="&amp;$A$1&amp;" And LocalHour("&amp;$G$8&amp;")="&amp;K85&amp;" And LocalMinute("&amp;$G$8&amp;")="&amp;L85&amp;")", "Bar", "", "Close","A5C", "0", "all", "", "","True",,"EndOfBar")</f>
        <v/>
      </c>
      <c r="AE85" s="6" t="e">
        <f ca="1">(AD85-$H$8)/$H$8</f>
        <v>#VALUE!</v>
      </c>
      <c r="AF85" s="41" t="e">
        <f ca="1">IF(ISERROR(AE85),NA(),AE85)</f>
        <v>#N/A</v>
      </c>
      <c r="AG85" s="40" t="str">
        <f ca="1" xml:space="preserve"> RTD("cqg.rtd",,"StudyData","Close("&amp;$G$9&amp;") when (LocalMonth("&amp;$G$9&amp;")="&amp;$B$1&amp;" And LocalDay("&amp;$G$9&amp;")="&amp;$A$1&amp;" And LocalHour("&amp;$G$9&amp;")="&amp;K85&amp;" And LocalMinute("&amp;$G$9&amp;")="&amp;L85&amp;")", "Bar", "", "Close","A5C", "0", "all", "", "","True",,"EndOfBar")</f>
        <v/>
      </c>
      <c r="AH85" s="6" t="e">
        <f ca="1">(AG85-$H$9)/$H$9</f>
        <v>#VALUE!</v>
      </c>
      <c r="AI85" s="41" t="e">
        <f ca="1">IF(ISERROR(AH85),NA(),AH85)</f>
        <v>#N/A</v>
      </c>
      <c r="AJ85" s="40" t="str">
        <f ca="1" xml:space="preserve"> RTD("cqg.rtd",,"StudyData","Close("&amp;$G$10&amp;") when (LocalMonth("&amp;$G$10&amp;")="&amp;$B$1&amp;" And LocalDay("&amp;$G$10&amp;")="&amp;$A$1&amp;" And LocalHour("&amp;$G$10&amp;")="&amp;K85&amp;" And LocalMinute("&amp;$G$10&amp;")="&amp;L85&amp;")", "Bar", "", "Close","A5C", "0", "all", "", "","True",,"EndOfBar")</f>
        <v/>
      </c>
      <c r="AK85" s="6" t="e">
        <f ca="1">(AJ85-$H$10)/$H$10</f>
        <v>#VALUE!</v>
      </c>
      <c r="AL85" s="41" t="e">
        <f ca="1">IF(ISERROR(AK85),NA(),AK85)</f>
        <v>#N/A</v>
      </c>
      <c r="AN85" s="6" t="str">
        <f t="shared" si="41"/>
        <v>00</v>
      </c>
    </row>
    <row r="86" spans="9:40" x14ac:dyDescent="0.2">
      <c r="I86" s="6" t="str">
        <f t="shared" si="27"/>
        <v>14:05</v>
      </c>
      <c r="J86" s="6" t="str">
        <f ca="1" xml:space="preserve"> RTD("cqg.rtd",,"StudyData","Close("&amp;$G$2&amp;") when (LocalMonth("&amp;$G$2&amp;")="&amp;$B$1&amp;" And LocalDay("&amp;$G$2&amp;")="&amp;$A$1&amp;" And LocalHour("&amp;$G$2&amp;")="&amp;K86&amp;" And LocalMinute("&amp;$G$2&amp;")="&amp;L86&amp;")", "Bar", "", "Close","A5C", "0", "all", "", "","True",,"EndOfBar")</f>
        <v/>
      </c>
      <c r="K86" s="6">
        <f>IF(L86=0,K85+1,K85)</f>
        <v>14</v>
      </c>
      <c r="L86" s="6">
        <f t="shared" si="26"/>
        <v>5</v>
      </c>
      <c r="M86" s="6" t="e">
        <f ca="1">(J86-$H$2)/$H$2</f>
        <v>#VALUE!</v>
      </c>
      <c r="N86" s="41" t="e">
        <f ca="1">IF(ISERROR(M86),NA(),M86)</f>
        <v>#N/A</v>
      </c>
      <c r="O86" s="40" t="str">
        <f ca="1" xml:space="preserve"> RTD("cqg.rtd",,"StudyData","Close("&amp;$G$3&amp;") when (LocalMonth("&amp;$G$3&amp;")="&amp;$B$1&amp;" And LocalDay("&amp;$G$3&amp;")="&amp;$A$1&amp;" And LocalHour("&amp;$G$3&amp;")="&amp;K86&amp;" And LocalMinute("&amp;$G$3&amp;")="&amp;L86&amp;")", "Bar", "", "Close","A5C", "0", "all", "", "","True",,"EndOfBar")</f>
        <v/>
      </c>
      <c r="P86" s="6" t="e">
        <f ca="1">(O86-$H$3)/$H$3</f>
        <v>#VALUE!</v>
      </c>
      <c r="Q86" s="41" t="e">
        <f ca="1">IF(ISERROR(P86),NA(),P86)</f>
        <v>#N/A</v>
      </c>
      <c r="R86" s="40" t="str">
        <f ca="1" xml:space="preserve"> RTD("cqg.rtd",,"StudyData","Close("&amp;$G$4&amp;") when (LocalMonth("&amp;$G$4&amp;")="&amp;$B$1&amp;" And LocalDay("&amp;$G$4&amp;")="&amp;$A$1&amp;" And LocalHour("&amp;$G$4&amp;")="&amp;K86&amp;" And LocalMinute("&amp;$G$4&amp;")="&amp;L86&amp;")", "Bar", "", "Close","A5C", "0", "all", "", "","True",,"EndOfBar")</f>
        <v/>
      </c>
      <c r="S86" s="6" t="e">
        <f ca="1">(R86-$H$4)/$H$4</f>
        <v>#VALUE!</v>
      </c>
      <c r="T86" s="41" t="e">
        <f ca="1">IF(ISERROR(S86),NA(),S86)</f>
        <v>#N/A</v>
      </c>
      <c r="U86" s="40" t="str">
        <f ca="1" xml:space="preserve"> RTD("cqg.rtd",,"StudyData","Close("&amp;$G$5&amp;") when (LocalMonth("&amp;$G$5&amp;")="&amp;$B$1&amp;" And LocalDay("&amp;$G$5&amp;")="&amp;$A$1&amp;" And LocalHour("&amp;$G$5&amp;")="&amp;K86&amp;" And LocalMinute("&amp;$G$5&amp;")="&amp;L86&amp;")", "Bar", "", "Close","A5C", "0", "all", "", "","True",,"EndOfBar")</f>
        <v/>
      </c>
      <c r="V86" s="6" t="e">
        <f ca="1">(U86-$H$5)/$H$5</f>
        <v>#VALUE!</v>
      </c>
      <c r="W86" s="41" t="e">
        <f ca="1">IF(ISERROR(V86),NA(),V86)</f>
        <v>#N/A</v>
      </c>
      <c r="X86" s="40" t="str">
        <f ca="1" xml:space="preserve"> RTD("cqg.rtd",,"StudyData","Close("&amp;$G$6&amp;") when (LocalMonth("&amp;$G$6&amp;")="&amp;$B$1&amp;" And LocalDay("&amp;$G$6&amp;")="&amp;$A$1&amp;" And LocalHour("&amp;$G$6&amp;")="&amp;K86&amp;" And LocalMinute("&amp;$G$6&amp;")="&amp;L86&amp;")", "Bar", "", "Close","A5C", "0", "all", "", "","True",,"EndOfBar")</f>
        <v/>
      </c>
      <c r="Y86" s="6" t="e">
        <f ca="1">(X86-$H$6)/$H$6</f>
        <v>#VALUE!</v>
      </c>
      <c r="Z86" s="41" t="e">
        <f ca="1">IF(ISERROR(Y86),NA(),Y86)</f>
        <v>#N/A</v>
      </c>
      <c r="AA86" s="40" t="str">
        <f ca="1" xml:space="preserve"> RTD("cqg.rtd",,"StudyData","Close("&amp;$G$7&amp;") when (LocalMonth("&amp;$G$7&amp;")="&amp;$B$1&amp;" And LocalDay("&amp;$G$7&amp;")="&amp;$A$1&amp;" And LocalHour("&amp;$G$7&amp;")="&amp;K86&amp;" And LocalMinute("&amp;$G$7&amp;")="&amp;L86&amp;")", "Bar", "", "Close","A5C", "0", "all", "", "","True",,"EndOfBar")</f>
        <v/>
      </c>
      <c r="AB86" s="6" t="e">
        <f ca="1">(AA86-$H$7)/$H$7</f>
        <v>#VALUE!</v>
      </c>
      <c r="AC86" s="41" t="e">
        <f ca="1">IF(ISERROR(AB86),NA(),AB86)</f>
        <v>#N/A</v>
      </c>
      <c r="AD86" s="40" t="str">
        <f ca="1" xml:space="preserve"> RTD("cqg.rtd",,"StudyData","Close("&amp;$G$8&amp;") when (LocalMonth("&amp;$G$8&amp;")="&amp;$B$1&amp;" And LocalDay("&amp;$G$8&amp;")="&amp;$A$1&amp;" And LocalHour("&amp;$G$8&amp;")="&amp;K86&amp;" And LocalMinute("&amp;$G$8&amp;")="&amp;L86&amp;")", "Bar", "", "Close","A5C", "0", "all", "", "","True",,"EndOfBar")</f>
        <v/>
      </c>
      <c r="AE86" s="6" t="e">
        <f ca="1">(AD86-$H$8)/$H$8</f>
        <v>#VALUE!</v>
      </c>
      <c r="AF86" s="41" t="e">
        <f ca="1">IF(ISERROR(AE86),NA(),AE86)</f>
        <v>#N/A</v>
      </c>
      <c r="AG86" s="40" t="str">
        <f ca="1" xml:space="preserve"> RTD("cqg.rtd",,"StudyData","Close("&amp;$G$9&amp;") when (LocalMonth("&amp;$G$9&amp;")="&amp;$B$1&amp;" And LocalDay("&amp;$G$9&amp;")="&amp;$A$1&amp;" And LocalHour("&amp;$G$9&amp;")="&amp;K86&amp;" And LocalMinute("&amp;$G$9&amp;")="&amp;L86&amp;")", "Bar", "", "Close","A5C", "0", "all", "", "","True",,"EndOfBar")</f>
        <v/>
      </c>
      <c r="AH86" s="6" t="e">
        <f ca="1">(AG86-$H$9)/$H$9</f>
        <v>#VALUE!</v>
      </c>
      <c r="AI86" s="41" t="e">
        <f ca="1">IF(ISERROR(AH86),NA(),AH86)</f>
        <v>#N/A</v>
      </c>
      <c r="AJ86" s="40" t="str">
        <f ca="1" xml:space="preserve"> RTD("cqg.rtd",,"StudyData","Close("&amp;$G$10&amp;") when (LocalMonth("&amp;$G$10&amp;")="&amp;$B$1&amp;" And LocalDay("&amp;$G$10&amp;")="&amp;$A$1&amp;" And LocalHour("&amp;$G$10&amp;")="&amp;K86&amp;" And LocalMinute("&amp;$G$10&amp;")="&amp;L86&amp;")", "Bar", "", "Close","A5C", "0", "all", "", "","True",,"EndOfBar")</f>
        <v/>
      </c>
      <c r="AK86" s="6" t="e">
        <f ca="1">(AJ86-$H$10)/$H$10</f>
        <v>#VALUE!</v>
      </c>
      <c r="AL86" s="41" t="e">
        <f ca="1">IF(ISERROR(AK86),NA(),AK86)</f>
        <v>#N/A</v>
      </c>
      <c r="AN86" s="6" t="str">
        <f t="shared" si="41"/>
        <v>05</v>
      </c>
    </row>
    <row r="87" spans="9:40" x14ac:dyDescent="0.2">
      <c r="I87" s="6" t="str">
        <f t="shared" si="27"/>
        <v>14:10</v>
      </c>
      <c r="J87" s="6" t="str">
        <f ca="1" xml:space="preserve"> RTD("cqg.rtd",,"StudyData","Close("&amp;$G$2&amp;") when (LocalMonth("&amp;$G$2&amp;")="&amp;$B$1&amp;" And LocalDay("&amp;$G$2&amp;")="&amp;$A$1&amp;" And LocalHour("&amp;$G$2&amp;")="&amp;K87&amp;" And LocalMinute("&amp;$G$2&amp;")="&amp;L87&amp;")", "Bar", "", "Close","A5C", "0", "all", "", "","True",,"EndOfBar")</f>
        <v/>
      </c>
      <c r="K87" s="6">
        <f>IF(L87=0,K86+1,K86)</f>
        <v>14</v>
      </c>
      <c r="L87" s="6">
        <f t="shared" si="26"/>
        <v>10</v>
      </c>
      <c r="M87" s="6" t="e">
        <f ca="1">(J87-$H$2)/$H$2</f>
        <v>#VALUE!</v>
      </c>
      <c r="N87" s="41" t="e">
        <f ca="1">IF(ISERROR(M87),NA(),M87)</f>
        <v>#N/A</v>
      </c>
      <c r="O87" s="40" t="str">
        <f ca="1" xml:space="preserve"> RTD("cqg.rtd",,"StudyData","Close("&amp;$G$3&amp;") when (LocalMonth("&amp;$G$3&amp;")="&amp;$B$1&amp;" And LocalDay("&amp;$G$3&amp;")="&amp;$A$1&amp;" And LocalHour("&amp;$G$3&amp;")="&amp;K87&amp;" And LocalMinute("&amp;$G$3&amp;")="&amp;L87&amp;")", "Bar", "", "Close","A5C", "0", "all", "", "","True",,"EndOfBar")</f>
        <v/>
      </c>
      <c r="P87" s="6" t="e">
        <f ca="1">(O87-$H$3)/$H$3</f>
        <v>#VALUE!</v>
      </c>
      <c r="Q87" s="41" t="e">
        <f ca="1">IF(ISERROR(P87),NA(),P87)</f>
        <v>#N/A</v>
      </c>
      <c r="R87" s="40" t="str">
        <f ca="1" xml:space="preserve"> RTD("cqg.rtd",,"StudyData","Close("&amp;$G$4&amp;") when (LocalMonth("&amp;$G$4&amp;")="&amp;$B$1&amp;" And LocalDay("&amp;$G$4&amp;")="&amp;$A$1&amp;" And LocalHour("&amp;$G$4&amp;")="&amp;K87&amp;" And LocalMinute("&amp;$G$4&amp;")="&amp;L87&amp;")", "Bar", "", "Close","A5C", "0", "all", "", "","True",,"EndOfBar")</f>
        <v/>
      </c>
      <c r="S87" s="6" t="e">
        <f ca="1">(R87-$H$4)/$H$4</f>
        <v>#VALUE!</v>
      </c>
      <c r="T87" s="41" t="e">
        <f ca="1">IF(ISERROR(S87),NA(),S87)</f>
        <v>#N/A</v>
      </c>
      <c r="U87" s="40" t="str">
        <f ca="1" xml:space="preserve"> RTD("cqg.rtd",,"StudyData","Close("&amp;$G$5&amp;") when (LocalMonth("&amp;$G$5&amp;")="&amp;$B$1&amp;" And LocalDay("&amp;$G$5&amp;")="&amp;$A$1&amp;" And LocalHour("&amp;$G$5&amp;")="&amp;K87&amp;" And LocalMinute("&amp;$G$5&amp;")="&amp;L87&amp;")", "Bar", "", "Close","A5C", "0", "all", "", "","True",,"EndOfBar")</f>
        <v/>
      </c>
      <c r="V87" s="6" t="e">
        <f ca="1">(U87-$H$5)/$H$5</f>
        <v>#VALUE!</v>
      </c>
      <c r="W87" s="41" t="e">
        <f ca="1">IF(ISERROR(V87),NA(),V87)</f>
        <v>#N/A</v>
      </c>
      <c r="X87" s="40" t="str">
        <f ca="1" xml:space="preserve"> RTD("cqg.rtd",,"StudyData","Close("&amp;$G$6&amp;") when (LocalMonth("&amp;$G$6&amp;")="&amp;$B$1&amp;" And LocalDay("&amp;$G$6&amp;")="&amp;$A$1&amp;" And LocalHour("&amp;$G$6&amp;")="&amp;K87&amp;" And LocalMinute("&amp;$G$6&amp;")="&amp;L87&amp;")", "Bar", "", "Close","A5C", "0", "all", "", "","True",,"EndOfBar")</f>
        <v/>
      </c>
      <c r="Y87" s="6" t="e">
        <f ca="1">(X87-$H$6)/$H$6</f>
        <v>#VALUE!</v>
      </c>
      <c r="Z87" s="41" t="e">
        <f ca="1">IF(ISERROR(Y87),NA(),Y87)</f>
        <v>#N/A</v>
      </c>
      <c r="AA87" s="40" t="str">
        <f ca="1" xml:space="preserve"> RTD("cqg.rtd",,"StudyData","Close("&amp;$G$7&amp;") when (LocalMonth("&amp;$G$7&amp;")="&amp;$B$1&amp;" And LocalDay("&amp;$G$7&amp;")="&amp;$A$1&amp;" And LocalHour("&amp;$G$7&amp;")="&amp;K87&amp;" And LocalMinute("&amp;$G$7&amp;")="&amp;L87&amp;")", "Bar", "", "Close","A5C", "0", "all", "", "","True",,"EndOfBar")</f>
        <v/>
      </c>
      <c r="AB87" s="6" t="e">
        <f ca="1">(AA87-$H$7)/$H$7</f>
        <v>#VALUE!</v>
      </c>
      <c r="AC87" s="41" t="e">
        <f ca="1">IF(ISERROR(AB87),NA(),AB87)</f>
        <v>#N/A</v>
      </c>
      <c r="AD87" s="40" t="str">
        <f ca="1" xml:space="preserve"> RTD("cqg.rtd",,"StudyData","Close("&amp;$G$8&amp;") when (LocalMonth("&amp;$G$8&amp;")="&amp;$B$1&amp;" And LocalDay("&amp;$G$8&amp;")="&amp;$A$1&amp;" And LocalHour("&amp;$G$8&amp;")="&amp;K87&amp;" And LocalMinute("&amp;$G$8&amp;")="&amp;L87&amp;")", "Bar", "", "Close","A5C", "0", "all", "", "","True",,"EndOfBar")</f>
        <v/>
      </c>
      <c r="AE87" s="6" t="e">
        <f ca="1">(AD87-$H$8)/$H$8</f>
        <v>#VALUE!</v>
      </c>
      <c r="AF87" s="41" t="e">
        <f ca="1">IF(ISERROR(AE87),NA(),AE87)</f>
        <v>#N/A</v>
      </c>
      <c r="AG87" s="40" t="str">
        <f ca="1" xml:space="preserve"> RTD("cqg.rtd",,"StudyData","Close("&amp;$G$9&amp;") when (LocalMonth("&amp;$G$9&amp;")="&amp;$B$1&amp;" And LocalDay("&amp;$G$9&amp;")="&amp;$A$1&amp;" And LocalHour("&amp;$G$9&amp;")="&amp;K87&amp;" And LocalMinute("&amp;$G$9&amp;")="&amp;L87&amp;")", "Bar", "", "Close","A5C", "0", "all", "", "","True",,"EndOfBar")</f>
        <v/>
      </c>
      <c r="AH87" s="6" t="e">
        <f ca="1">(AG87-$H$9)/$H$9</f>
        <v>#VALUE!</v>
      </c>
      <c r="AI87" s="41" t="e">
        <f ca="1">IF(ISERROR(AH87),NA(),AH87)</f>
        <v>#N/A</v>
      </c>
      <c r="AJ87" s="40" t="str">
        <f ca="1" xml:space="preserve"> RTD("cqg.rtd",,"StudyData","Close("&amp;$G$10&amp;") when (LocalMonth("&amp;$G$10&amp;")="&amp;$B$1&amp;" And LocalDay("&amp;$G$10&amp;")="&amp;$A$1&amp;" And LocalHour("&amp;$G$10&amp;")="&amp;K87&amp;" And LocalMinute("&amp;$G$10&amp;")="&amp;L87&amp;")", "Bar", "", "Close","A5C", "0", "all", "", "","True",,"EndOfBar")</f>
        <v/>
      </c>
      <c r="AK87" s="6" t="e">
        <f ca="1">(AJ87-$H$10)/$H$10</f>
        <v>#VALUE!</v>
      </c>
      <c r="AL87" s="41" t="e">
        <f ca="1">IF(ISERROR(AK87),NA(),AK87)</f>
        <v>#N/A</v>
      </c>
      <c r="AN87" s="6">
        <f t="shared" si="41"/>
        <v>10</v>
      </c>
    </row>
    <row r="88" spans="9:40" x14ac:dyDescent="0.2">
      <c r="I88" s="6" t="str">
        <f t="shared" ref="I88:I99" si="48">K88&amp;":"&amp;AN88</f>
        <v>14:15</v>
      </c>
      <c r="J88" s="6" t="str">
        <f ca="1" xml:space="preserve"> RTD("cqg.rtd",,"StudyData","Close("&amp;$G$2&amp;") when (LocalMonth("&amp;$G$2&amp;")="&amp;$B$1&amp;" And LocalDay("&amp;$G$2&amp;")="&amp;$A$1&amp;" And LocalHour("&amp;$G$2&amp;")="&amp;K88&amp;" And LocalMinute("&amp;$G$2&amp;")="&amp;L88&amp;")", "Bar", "", "Close","A5C", "0", "all", "", "","True",,"EndOfBar")</f>
        <v/>
      </c>
      <c r="K88" s="6">
        <f t="shared" ref="K88:K99" si="49">IF(L88=0,K87+1,K87)</f>
        <v>14</v>
      </c>
      <c r="L88" s="6">
        <f t="shared" si="26"/>
        <v>15</v>
      </c>
      <c r="M88" s="6" t="e">
        <f t="shared" ref="M88:M99" ca="1" si="50">(J88-$H$2)/$H$2</f>
        <v>#VALUE!</v>
      </c>
      <c r="N88" s="41" t="e">
        <f t="shared" ref="N88:N99" ca="1" si="51">IF(ISERROR(M88),NA(),M88)</f>
        <v>#N/A</v>
      </c>
      <c r="O88" s="40" t="str">
        <f ca="1" xml:space="preserve"> RTD("cqg.rtd",,"StudyData","Close("&amp;$G$3&amp;") when (LocalMonth("&amp;$G$3&amp;")="&amp;$B$1&amp;" And LocalDay("&amp;$G$3&amp;")="&amp;$A$1&amp;" And LocalHour("&amp;$G$3&amp;")="&amp;K88&amp;" And LocalMinute("&amp;$G$3&amp;")="&amp;L88&amp;")", "Bar", "", "Close","A5C", "0", "all", "", "","True",,"EndOfBar")</f>
        <v/>
      </c>
      <c r="P88" s="6" t="e">
        <f t="shared" ref="P88:P99" ca="1" si="52">(O88-$H$3)/$H$3</f>
        <v>#VALUE!</v>
      </c>
      <c r="Q88" s="41" t="e">
        <f t="shared" ref="Q88:Q99" ca="1" si="53">IF(ISERROR(P88),NA(),P88)</f>
        <v>#N/A</v>
      </c>
      <c r="R88" s="40" t="str">
        <f ca="1" xml:space="preserve"> RTD("cqg.rtd",,"StudyData","Close("&amp;$G$4&amp;") when (LocalMonth("&amp;$G$4&amp;")="&amp;$B$1&amp;" And LocalDay("&amp;$G$4&amp;")="&amp;$A$1&amp;" And LocalHour("&amp;$G$4&amp;")="&amp;K88&amp;" And LocalMinute("&amp;$G$4&amp;")="&amp;L88&amp;")", "Bar", "", "Close","A5C", "0", "all", "", "","True",,"EndOfBar")</f>
        <v/>
      </c>
      <c r="S88" s="6" t="e">
        <f t="shared" ref="S88:S99" ca="1" si="54">(R88-$H$4)/$H$4</f>
        <v>#VALUE!</v>
      </c>
      <c r="T88" s="41" t="e">
        <f t="shared" ref="T88:T99" ca="1" si="55">IF(ISERROR(S88),NA(),S88)</f>
        <v>#N/A</v>
      </c>
      <c r="U88" s="40" t="str">
        <f ca="1" xml:space="preserve"> RTD("cqg.rtd",,"StudyData","Close("&amp;$G$5&amp;") when (LocalMonth("&amp;$G$5&amp;")="&amp;$B$1&amp;" And LocalDay("&amp;$G$5&amp;")="&amp;$A$1&amp;" And LocalHour("&amp;$G$5&amp;")="&amp;K88&amp;" And LocalMinute("&amp;$G$5&amp;")="&amp;L88&amp;")", "Bar", "", "Close","A5C", "0", "all", "", "","True",,"EndOfBar")</f>
        <v/>
      </c>
      <c r="V88" s="6" t="e">
        <f t="shared" ref="V88:V99" ca="1" si="56">(U88-$H$5)/$H$5</f>
        <v>#VALUE!</v>
      </c>
      <c r="W88" s="41" t="e">
        <f t="shared" ref="W88:W99" ca="1" si="57">IF(ISERROR(V88),NA(),V88)</f>
        <v>#N/A</v>
      </c>
      <c r="X88" s="40" t="str">
        <f ca="1" xml:space="preserve"> RTD("cqg.rtd",,"StudyData","Close("&amp;$G$6&amp;") when (LocalMonth("&amp;$G$6&amp;")="&amp;$B$1&amp;" And LocalDay("&amp;$G$6&amp;")="&amp;$A$1&amp;" And LocalHour("&amp;$G$6&amp;")="&amp;K88&amp;" And LocalMinute("&amp;$G$6&amp;")="&amp;L88&amp;")", "Bar", "", "Close","A5C", "0", "all", "", "","True",,"EndOfBar")</f>
        <v/>
      </c>
      <c r="Y88" s="6" t="e">
        <f t="shared" ref="Y88:Y99" ca="1" si="58">(X88-$H$6)/$H$6</f>
        <v>#VALUE!</v>
      </c>
      <c r="Z88" s="41" t="e">
        <f t="shared" ref="Z88:Z99" ca="1" si="59">IF(ISERROR(Y88),NA(),Y88)</f>
        <v>#N/A</v>
      </c>
      <c r="AA88" s="40" t="str">
        <f ca="1" xml:space="preserve"> RTD("cqg.rtd",,"StudyData","Close("&amp;$G$7&amp;") when (LocalMonth("&amp;$G$7&amp;")="&amp;$B$1&amp;" And LocalDay("&amp;$G$7&amp;")="&amp;$A$1&amp;" And LocalHour("&amp;$G$7&amp;")="&amp;K88&amp;" And LocalMinute("&amp;$G$7&amp;")="&amp;L88&amp;")", "Bar", "", "Close","A5C", "0", "all", "", "","True",,"EndOfBar")</f>
        <v/>
      </c>
      <c r="AB88" s="6" t="e">
        <f t="shared" ref="AB88:AB99" ca="1" si="60">(AA88-$H$7)/$H$7</f>
        <v>#VALUE!</v>
      </c>
      <c r="AC88" s="41" t="e">
        <f t="shared" ref="AC88:AC99" ca="1" si="61">IF(ISERROR(AB88),NA(),AB88)</f>
        <v>#N/A</v>
      </c>
      <c r="AD88" s="40" t="str">
        <f ca="1" xml:space="preserve"> RTD("cqg.rtd",,"StudyData","Close("&amp;$G$8&amp;") when (LocalMonth("&amp;$G$8&amp;")="&amp;$B$1&amp;" And LocalDay("&amp;$G$8&amp;")="&amp;$A$1&amp;" And LocalHour("&amp;$G$8&amp;")="&amp;K88&amp;" And LocalMinute("&amp;$G$8&amp;")="&amp;L88&amp;")", "Bar", "", "Close","A5C", "0", "all", "", "","True",,"EndOfBar")</f>
        <v/>
      </c>
      <c r="AE88" s="6" t="e">
        <f t="shared" ref="AE88:AE99" ca="1" si="62">(AD88-$H$8)/$H$8</f>
        <v>#VALUE!</v>
      </c>
      <c r="AF88" s="41" t="e">
        <f t="shared" ref="AF88:AF99" ca="1" si="63">IF(ISERROR(AE88),NA(),AE88)</f>
        <v>#N/A</v>
      </c>
      <c r="AG88" s="40" t="str">
        <f ca="1" xml:space="preserve"> RTD("cqg.rtd",,"StudyData","Close("&amp;$G$9&amp;") when (LocalMonth("&amp;$G$9&amp;")="&amp;$B$1&amp;" And LocalDay("&amp;$G$9&amp;")="&amp;$A$1&amp;" And LocalHour("&amp;$G$9&amp;")="&amp;K88&amp;" And LocalMinute("&amp;$G$9&amp;")="&amp;L88&amp;")", "Bar", "", "Close","A5C", "0", "all", "", "","True",,"EndOfBar")</f>
        <v/>
      </c>
      <c r="AH88" s="6" t="e">
        <f t="shared" ref="AH88:AH99" ca="1" si="64">(AG88-$H$9)/$H$9</f>
        <v>#VALUE!</v>
      </c>
      <c r="AI88" s="41" t="e">
        <f t="shared" ref="AI88:AI99" ca="1" si="65">IF(ISERROR(AH88),NA(),AH88)</f>
        <v>#N/A</v>
      </c>
      <c r="AJ88" s="40" t="str">
        <f ca="1" xml:space="preserve"> RTD("cqg.rtd",,"StudyData","Close("&amp;$G$10&amp;") when (LocalMonth("&amp;$G$10&amp;")="&amp;$B$1&amp;" And LocalDay("&amp;$G$10&amp;")="&amp;$A$1&amp;" And LocalHour("&amp;$G$10&amp;")="&amp;K88&amp;" And LocalMinute("&amp;$G$10&amp;")="&amp;L88&amp;")", "Bar", "", "Close","A5C", "0", "all", "", "","True",,"EndOfBar")</f>
        <v/>
      </c>
      <c r="AK88" s="6" t="e">
        <f t="shared" ref="AK88:AK99" ca="1" si="66">(AJ88-$H$10)/$H$10</f>
        <v>#VALUE!</v>
      </c>
      <c r="AL88" s="41" t="e">
        <f t="shared" ref="AL88:AL99" ca="1" si="67">IF(ISERROR(AK88),NA(),AK88)</f>
        <v>#N/A</v>
      </c>
      <c r="AN88" s="6">
        <f t="shared" si="41"/>
        <v>15</v>
      </c>
    </row>
    <row r="89" spans="9:40" x14ac:dyDescent="0.2">
      <c r="I89" s="6" t="str">
        <f t="shared" si="48"/>
        <v>14:20</v>
      </c>
      <c r="J89" s="6" t="str">
        <f ca="1" xml:space="preserve"> RTD("cqg.rtd",,"StudyData","Close("&amp;$G$2&amp;") when (LocalMonth("&amp;$G$2&amp;")="&amp;$B$1&amp;" And LocalDay("&amp;$G$2&amp;")="&amp;$A$1&amp;" And LocalHour("&amp;$G$2&amp;")="&amp;K89&amp;" And LocalMinute("&amp;$G$2&amp;")="&amp;L89&amp;")", "Bar", "", "Close","A5C", "0", "all", "", "","True",,"EndOfBar")</f>
        <v/>
      </c>
      <c r="K89" s="6">
        <f t="shared" si="49"/>
        <v>14</v>
      </c>
      <c r="L89" s="6">
        <f t="shared" si="26"/>
        <v>20</v>
      </c>
      <c r="M89" s="6" t="e">
        <f t="shared" ca="1" si="50"/>
        <v>#VALUE!</v>
      </c>
      <c r="N89" s="41" t="e">
        <f t="shared" ca="1" si="51"/>
        <v>#N/A</v>
      </c>
      <c r="O89" s="40" t="str">
        <f ca="1" xml:space="preserve"> RTD("cqg.rtd",,"StudyData","Close("&amp;$G$3&amp;") when (LocalMonth("&amp;$G$3&amp;")="&amp;$B$1&amp;" And LocalDay("&amp;$G$3&amp;")="&amp;$A$1&amp;" And LocalHour("&amp;$G$3&amp;")="&amp;K89&amp;" And LocalMinute("&amp;$G$3&amp;")="&amp;L89&amp;")", "Bar", "", "Close","A5C", "0", "all", "", "","True",,"EndOfBar")</f>
        <v/>
      </c>
      <c r="P89" s="6" t="e">
        <f t="shared" ca="1" si="52"/>
        <v>#VALUE!</v>
      </c>
      <c r="Q89" s="41" t="e">
        <f t="shared" ca="1" si="53"/>
        <v>#N/A</v>
      </c>
      <c r="R89" s="40" t="str">
        <f ca="1" xml:space="preserve"> RTD("cqg.rtd",,"StudyData","Close("&amp;$G$4&amp;") when (LocalMonth("&amp;$G$4&amp;")="&amp;$B$1&amp;" And LocalDay("&amp;$G$4&amp;")="&amp;$A$1&amp;" And LocalHour("&amp;$G$4&amp;")="&amp;K89&amp;" And LocalMinute("&amp;$G$4&amp;")="&amp;L89&amp;")", "Bar", "", "Close","A5C", "0", "all", "", "","True",,"EndOfBar")</f>
        <v/>
      </c>
      <c r="S89" s="6" t="e">
        <f t="shared" ca="1" si="54"/>
        <v>#VALUE!</v>
      </c>
      <c r="T89" s="41" t="e">
        <f t="shared" ca="1" si="55"/>
        <v>#N/A</v>
      </c>
      <c r="U89" s="40" t="str">
        <f ca="1" xml:space="preserve"> RTD("cqg.rtd",,"StudyData","Close("&amp;$G$5&amp;") when (LocalMonth("&amp;$G$5&amp;")="&amp;$B$1&amp;" And LocalDay("&amp;$G$5&amp;")="&amp;$A$1&amp;" And LocalHour("&amp;$G$5&amp;")="&amp;K89&amp;" And LocalMinute("&amp;$G$5&amp;")="&amp;L89&amp;")", "Bar", "", "Close","A5C", "0", "all", "", "","True",,"EndOfBar")</f>
        <v/>
      </c>
      <c r="V89" s="6" t="e">
        <f t="shared" ca="1" si="56"/>
        <v>#VALUE!</v>
      </c>
      <c r="W89" s="41" t="e">
        <f t="shared" ca="1" si="57"/>
        <v>#N/A</v>
      </c>
      <c r="X89" s="40" t="str">
        <f ca="1" xml:space="preserve"> RTD("cqg.rtd",,"StudyData","Close("&amp;$G$6&amp;") when (LocalMonth("&amp;$G$6&amp;")="&amp;$B$1&amp;" And LocalDay("&amp;$G$6&amp;")="&amp;$A$1&amp;" And LocalHour("&amp;$G$6&amp;")="&amp;K89&amp;" And LocalMinute("&amp;$G$6&amp;")="&amp;L89&amp;")", "Bar", "", "Close","A5C", "0", "all", "", "","True",,"EndOfBar")</f>
        <v/>
      </c>
      <c r="Y89" s="6" t="e">
        <f t="shared" ca="1" si="58"/>
        <v>#VALUE!</v>
      </c>
      <c r="Z89" s="41" t="e">
        <f t="shared" ca="1" si="59"/>
        <v>#N/A</v>
      </c>
      <c r="AA89" s="40" t="str">
        <f ca="1" xml:space="preserve"> RTD("cqg.rtd",,"StudyData","Close("&amp;$G$7&amp;") when (LocalMonth("&amp;$G$7&amp;")="&amp;$B$1&amp;" And LocalDay("&amp;$G$7&amp;")="&amp;$A$1&amp;" And LocalHour("&amp;$G$7&amp;")="&amp;K89&amp;" And LocalMinute("&amp;$G$7&amp;")="&amp;L89&amp;")", "Bar", "", "Close","A5C", "0", "all", "", "","True",,"EndOfBar")</f>
        <v/>
      </c>
      <c r="AB89" s="6" t="e">
        <f t="shared" ca="1" si="60"/>
        <v>#VALUE!</v>
      </c>
      <c r="AC89" s="41" t="e">
        <f t="shared" ca="1" si="61"/>
        <v>#N/A</v>
      </c>
      <c r="AD89" s="40" t="str">
        <f ca="1" xml:space="preserve"> RTD("cqg.rtd",,"StudyData","Close("&amp;$G$8&amp;") when (LocalMonth("&amp;$G$8&amp;")="&amp;$B$1&amp;" And LocalDay("&amp;$G$8&amp;")="&amp;$A$1&amp;" And LocalHour("&amp;$G$8&amp;")="&amp;K89&amp;" And LocalMinute("&amp;$G$8&amp;")="&amp;L89&amp;")", "Bar", "", "Close","A5C", "0", "all", "", "","True",,"EndOfBar")</f>
        <v/>
      </c>
      <c r="AE89" s="6" t="e">
        <f t="shared" ca="1" si="62"/>
        <v>#VALUE!</v>
      </c>
      <c r="AF89" s="41" t="e">
        <f t="shared" ca="1" si="63"/>
        <v>#N/A</v>
      </c>
      <c r="AG89" s="40" t="str">
        <f ca="1" xml:space="preserve"> RTD("cqg.rtd",,"StudyData","Close("&amp;$G$9&amp;") when (LocalMonth("&amp;$G$9&amp;")="&amp;$B$1&amp;" And LocalDay("&amp;$G$9&amp;")="&amp;$A$1&amp;" And LocalHour("&amp;$G$9&amp;")="&amp;K89&amp;" And LocalMinute("&amp;$G$9&amp;")="&amp;L89&amp;")", "Bar", "", "Close","A5C", "0", "all", "", "","True",,"EndOfBar")</f>
        <v/>
      </c>
      <c r="AH89" s="6" t="e">
        <f t="shared" ca="1" si="64"/>
        <v>#VALUE!</v>
      </c>
      <c r="AI89" s="41" t="e">
        <f t="shared" ca="1" si="65"/>
        <v>#N/A</v>
      </c>
      <c r="AJ89" s="40" t="str">
        <f ca="1" xml:space="preserve"> RTD("cqg.rtd",,"StudyData","Close("&amp;$G$10&amp;") when (LocalMonth("&amp;$G$10&amp;")="&amp;$B$1&amp;" And LocalDay("&amp;$G$10&amp;")="&amp;$A$1&amp;" And LocalHour("&amp;$G$10&amp;")="&amp;K89&amp;" And LocalMinute("&amp;$G$10&amp;")="&amp;L89&amp;")", "Bar", "", "Close","A5C", "0", "all", "", "","True",,"EndOfBar")</f>
        <v/>
      </c>
      <c r="AK89" s="6" t="e">
        <f t="shared" ca="1" si="66"/>
        <v>#VALUE!</v>
      </c>
      <c r="AL89" s="41" t="e">
        <f t="shared" ca="1" si="67"/>
        <v>#N/A</v>
      </c>
      <c r="AN89" s="6">
        <f t="shared" si="41"/>
        <v>20</v>
      </c>
    </row>
    <row r="90" spans="9:40" x14ac:dyDescent="0.2">
      <c r="I90" s="6" t="str">
        <f t="shared" si="48"/>
        <v>14:25</v>
      </c>
      <c r="J90" s="6" t="str">
        <f ca="1" xml:space="preserve"> RTD("cqg.rtd",,"StudyData","Close("&amp;$G$2&amp;") when (LocalMonth("&amp;$G$2&amp;")="&amp;$B$1&amp;" And LocalDay("&amp;$G$2&amp;")="&amp;$A$1&amp;" And LocalHour("&amp;$G$2&amp;")="&amp;K90&amp;" And LocalMinute("&amp;$G$2&amp;")="&amp;L90&amp;")", "Bar", "", "Close","A5C", "0", "all", "", "","True",,"EndOfBar")</f>
        <v/>
      </c>
      <c r="K90" s="6">
        <f t="shared" si="49"/>
        <v>14</v>
      </c>
      <c r="L90" s="6">
        <f t="shared" si="26"/>
        <v>25</v>
      </c>
      <c r="M90" s="6" t="e">
        <f t="shared" ca="1" si="50"/>
        <v>#VALUE!</v>
      </c>
      <c r="N90" s="41" t="e">
        <f t="shared" ca="1" si="51"/>
        <v>#N/A</v>
      </c>
      <c r="O90" s="40" t="str">
        <f ca="1" xml:space="preserve"> RTD("cqg.rtd",,"StudyData","Close("&amp;$G$3&amp;") when (LocalMonth("&amp;$G$3&amp;")="&amp;$B$1&amp;" And LocalDay("&amp;$G$3&amp;")="&amp;$A$1&amp;" And LocalHour("&amp;$G$3&amp;")="&amp;K90&amp;" And LocalMinute("&amp;$G$3&amp;")="&amp;L90&amp;")", "Bar", "", "Close","A5C", "0", "all", "", "","True",,"EndOfBar")</f>
        <v/>
      </c>
      <c r="P90" s="6" t="e">
        <f t="shared" ca="1" si="52"/>
        <v>#VALUE!</v>
      </c>
      <c r="Q90" s="41" t="e">
        <f t="shared" ca="1" si="53"/>
        <v>#N/A</v>
      </c>
      <c r="R90" s="40" t="str">
        <f ca="1" xml:space="preserve"> RTD("cqg.rtd",,"StudyData","Close("&amp;$G$4&amp;") when (LocalMonth("&amp;$G$4&amp;")="&amp;$B$1&amp;" And LocalDay("&amp;$G$4&amp;")="&amp;$A$1&amp;" And LocalHour("&amp;$G$4&amp;")="&amp;K90&amp;" And LocalMinute("&amp;$G$4&amp;")="&amp;L90&amp;")", "Bar", "", "Close","A5C", "0", "all", "", "","True",,"EndOfBar")</f>
        <v/>
      </c>
      <c r="S90" s="6" t="e">
        <f t="shared" ca="1" si="54"/>
        <v>#VALUE!</v>
      </c>
      <c r="T90" s="41" t="e">
        <f t="shared" ca="1" si="55"/>
        <v>#N/A</v>
      </c>
      <c r="U90" s="40" t="str">
        <f ca="1" xml:space="preserve"> RTD("cqg.rtd",,"StudyData","Close("&amp;$G$5&amp;") when (LocalMonth("&amp;$G$5&amp;")="&amp;$B$1&amp;" And LocalDay("&amp;$G$5&amp;")="&amp;$A$1&amp;" And LocalHour("&amp;$G$5&amp;")="&amp;K90&amp;" And LocalMinute("&amp;$G$5&amp;")="&amp;L90&amp;")", "Bar", "", "Close","A5C", "0", "all", "", "","True",,"EndOfBar")</f>
        <v/>
      </c>
      <c r="V90" s="6" t="e">
        <f t="shared" ca="1" si="56"/>
        <v>#VALUE!</v>
      </c>
      <c r="W90" s="41" t="e">
        <f t="shared" ca="1" si="57"/>
        <v>#N/A</v>
      </c>
      <c r="X90" s="40" t="str">
        <f ca="1" xml:space="preserve"> RTD("cqg.rtd",,"StudyData","Close("&amp;$G$6&amp;") when (LocalMonth("&amp;$G$6&amp;")="&amp;$B$1&amp;" And LocalDay("&amp;$G$6&amp;")="&amp;$A$1&amp;" And LocalHour("&amp;$G$6&amp;")="&amp;K90&amp;" And LocalMinute("&amp;$G$6&amp;")="&amp;L90&amp;")", "Bar", "", "Close","A5C", "0", "all", "", "","True",,"EndOfBar")</f>
        <v/>
      </c>
      <c r="Y90" s="6" t="e">
        <f t="shared" ca="1" si="58"/>
        <v>#VALUE!</v>
      </c>
      <c r="Z90" s="41" t="e">
        <f t="shared" ca="1" si="59"/>
        <v>#N/A</v>
      </c>
      <c r="AA90" s="40" t="str">
        <f ca="1" xml:space="preserve"> RTD("cqg.rtd",,"StudyData","Close("&amp;$G$7&amp;") when (LocalMonth("&amp;$G$7&amp;")="&amp;$B$1&amp;" And LocalDay("&amp;$G$7&amp;")="&amp;$A$1&amp;" And LocalHour("&amp;$G$7&amp;")="&amp;K90&amp;" And LocalMinute("&amp;$G$7&amp;")="&amp;L90&amp;")", "Bar", "", "Close","A5C", "0", "all", "", "","True",,"EndOfBar")</f>
        <v/>
      </c>
      <c r="AB90" s="6" t="e">
        <f t="shared" ca="1" si="60"/>
        <v>#VALUE!</v>
      </c>
      <c r="AC90" s="41" t="e">
        <f t="shared" ca="1" si="61"/>
        <v>#N/A</v>
      </c>
      <c r="AD90" s="40" t="str">
        <f ca="1" xml:space="preserve"> RTD("cqg.rtd",,"StudyData","Close("&amp;$G$8&amp;") when (LocalMonth("&amp;$G$8&amp;")="&amp;$B$1&amp;" And LocalDay("&amp;$G$8&amp;")="&amp;$A$1&amp;" And LocalHour("&amp;$G$8&amp;")="&amp;K90&amp;" And LocalMinute("&amp;$G$8&amp;")="&amp;L90&amp;")", "Bar", "", "Close","A5C", "0", "all", "", "","True",,"EndOfBar")</f>
        <v/>
      </c>
      <c r="AE90" s="6" t="e">
        <f t="shared" ca="1" si="62"/>
        <v>#VALUE!</v>
      </c>
      <c r="AF90" s="41" t="e">
        <f t="shared" ca="1" si="63"/>
        <v>#N/A</v>
      </c>
      <c r="AG90" s="40" t="str">
        <f ca="1" xml:space="preserve"> RTD("cqg.rtd",,"StudyData","Close("&amp;$G$9&amp;") when (LocalMonth("&amp;$G$9&amp;")="&amp;$B$1&amp;" And LocalDay("&amp;$G$9&amp;")="&amp;$A$1&amp;" And LocalHour("&amp;$G$9&amp;")="&amp;K90&amp;" And LocalMinute("&amp;$G$9&amp;")="&amp;L90&amp;")", "Bar", "", "Close","A5C", "0", "all", "", "","True",,"EndOfBar")</f>
        <v/>
      </c>
      <c r="AH90" s="6" t="e">
        <f t="shared" ca="1" si="64"/>
        <v>#VALUE!</v>
      </c>
      <c r="AI90" s="41" t="e">
        <f t="shared" ca="1" si="65"/>
        <v>#N/A</v>
      </c>
      <c r="AJ90" s="40" t="str">
        <f ca="1" xml:space="preserve"> RTD("cqg.rtd",,"StudyData","Close("&amp;$G$10&amp;") when (LocalMonth("&amp;$G$10&amp;")="&amp;$B$1&amp;" And LocalDay("&amp;$G$10&amp;")="&amp;$A$1&amp;" And LocalHour("&amp;$G$10&amp;")="&amp;K90&amp;" And LocalMinute("&amp;$G$10&amp;")="&amp;L90&amp;")", "Bar", "", "Close","A5C", "0", "all", "", "","True",,"EndOfBar")</f>
        <v/>
      </c>
      <c r="AK90" s="6" t="e">
        <f t="shared" ca="1" si="66"/>
        <v>#VALUE!</v>
      </c>
      <c r="AL90" s="41" t="e">
        <f t="shared" ca="1" si="67"/>
        <v>#N/A</v>
      </c>
      <c r="AN90" s="6">
        <f t="shared" si="41"/>
        <v>25</v>
      </c>
    </row>
    <row r="91" spans="9:40" x14ac:dyDescent="0.2">
      <c r="I91" s="6" t="str">
        <f t="shared" si="48"/>
        <v>14:30</v>
      </c>
      <c r="J91" s="6" t="str">
        <f ca="1" xml:space="preserve"> RTD("cqg.rtd",,"StudyData","Close("&amp;$G$2&amp;") when (LocalMonth("&amp;$G$2&amp;")="&amp;$B$1&amp;" And LocalDay("&amp;$G$2&amp;")="&amp;$A$1&amp;" And LocalHour("&amp;$G$2&amp;")="&amp;K91&amp;" And LocalMinute("&amp;$G$2&amp;")="&amp;L91&amp;")", "Bar", "", "Close","A5C", "0", "all", "", "","True",,"EndOfBar")</f>
        <v/>
      </c>
      <c r="K91" s="6">
        <f t="shared" si="49"/>
        <v>14</v>
      </c>
      <c r="L91" s="6">
        <f t="shared" si="26"/>
        <v>30</v>
      </c>
      <c r="M91" s="6" t="e">
        <f t="shared" ca="1" si="50"/>
        <v>#VALUE!</v>
      </c>
      <c r="N91" s="41" t="e">
        <f t="shared" ca="1" si="51"/>
        <v>#N/A</v>
      </c>
      <c r="O91" s="40" t="str">
        <f ca="1" xml:space="preserve"> RTD("cqg.rtd",,"StudyData","Close("&amp;$G$3&amp;") when (LocalMonth("&amp;$G$3&amp;")="&amp;$B$1&amp;" And LocalDay("&amp;$G$3&amp;")="&amp;$A$1&amp;" And LocalHour("&amp;$G$3&amp;")="&amp;K91&amp;" And LocalMinute("&amp;$G$3&amp;")="&amp;L91&amp;")", "Bar", "", "Close","A5C", "0", "all", "", "","True",,"EndOfBar")</f>
        <v/>
      </c>
      <c r="P91" s="6" t="e">
        <f t="shared" ca="1" si="52"/>
        <v>#VALUE!</v>
      </c>
      <c r="Q91" s="41" t="e">
        <f t="shared" ca="1" si="53"/>
        <v>#N/A</v>
      </c>
      <c r="R91" s="40" t="str">
        <f ca="1" xml:space="preserve"> RTD("cqg.rtd",,"StudyData","Close("&amp;$G$4&amp;") when (LocalMonth("&amp;$G$4&amp;")="&amp;$B$1&amp;" And LocalDay("&amp;$G$4&amp;")="&amp;$A$1&amp;" And LocalHour("&amp;$G$4&amp;")="&amp;K91&amp;" And LocalMinute("&amp;$G$4&amp;")="&amp;L91&amp;")", "Bar", "", "Close","A5C", "0", "all", "", "","True",,"EndOfBar")</f>
        <v/>
      </c>
      <c r="S91" s="6" t="e">
        <f t="shared" ca="1" si="54"/>
        <v>#VALUE!</v>
      </c>
      <c r="T91" s="41" t="e">
        <f t="shared" ca="1" si="55"/>
        <v>#N/A</v>
      </c>
      <c r="U91" s="40" t="str">
        <f ca="1" xml:space="preserve"> RTD("cqg.rtd",,"StudyData","Close("&amp;$G$5&amp;") when (LocalMonth("&amp;$G$5&amp;")="&amp;$B$1&amp;" And LocalDay("&amp;$G$5&amp;")="&amp;$A$1&amp;" And LocalHour("&amp;$G$5&amp;")="&amp;K91&amp;" And LocalMinute("&amp;$G$5&amp;")="&amp;L91&amp;")", "Bar", "", "Close","A5C", "0", "all", "", "","True",,"EndOfBar")</f>
        <v/>
      </c>
      <c r="V91" s="6" t="e">
        <f t="shared" ca="1" si="56"/>
        <v>#VALUE!</v>
      </c>
      <c r="W91" s="41" t="e">
        <f t="shared" ca="1" si="57"/>
        <v>#N/A</v>
      </c>
      <c r="X91" s="40" t="str">
        <f ca="1" xml:space="preserve"> RTD("cqg.rtd",,"StudyData","Close("&amp;$G$6&amp;") when (LocalMonth("&amp;$G$6&amp;")="&amp;$B$1&amp;" And LocalDay("&amp;$G$6&amp;")="&amp;$A$1&amp;" And LocalHour("&amp;$G$6&amp;")="&amp;K91&amp;" And LocalMinute("&amp;$G$6&amp;")="&amp;L91&amp;")", "Bar", "", "Close","A5C", "0", "all", "", "","True",,"EndOfBar")</f>
        <v/>
      </c>
      <c r="Y91" s="6" t="e">
        <f t="shared" ca="1" si="58"/>
        <v>#VALUE!</v>
      </c>
      <c r="Z91" s="41" t="e">
        <f t="shared" ca="1" si="59"/>
        <v>#N/A</v>
      </c>
      <c r="AA91" s="40" t="str">
        <f ca="1" xml:space="preserve"> RTD("cqg.rtd",,"StudyData","Close("&amp;$G$7&amp;") when (LocalMonth("&amp;$G$7&amp;")="&amp;$B$1&amp;" And LocalDay("&amp;$G$7&amp;")="&amp;$A$1&amp;" And LocalHour("&amp;$G$7&amp;")="&amp;K91&amp;" And LocalMinute("&amp;$G$7&amp;")="&amp;L91&amp;")", "Bar", "", "Close","A5C", "0", "all", "", "","True",,"EndOfBar")</f>
        <v/>
      </c>
      <c r="AB91" s="6" t="e">
        <f t="shared" ca="1" si="60"/>
        <v>#VALUE!</v>
      </c>
      <c r="AC91" s="41" t="e">
        <f t="shared" ca="1" si="61"/>
        <v>#N/A</v>
      </c>
      <c r="AD91" s="40" t="str">
        <f ca="1" xml:space="preserve"> RTD("cqg.rtd",,"StudyData","Close("&amp;$G$8&amp;") when (LocalMonth("&amp;$G$8&amp;")="&amp;$B$1&amp;" And LocalDay("&amp;$G$8&amp;")="&amp;$A$1&amp;" And LocalHour("&amp;$G$8&amp;")="&amp;K91&amp;" And LocalMinute("&amp;$G$8&amp;")="&amp;L91&amp;")", "Bar", "", "Close","A5C", "0", "all", "", "","True",,"EndOfBar")</f>
        <v/>
      </c>
      <c r="AE91" s="6" t="e">
        <f t="shared" ca="1" si="62"/>
        <v>#VALUE!</v>
      </c>
      <c r="AF91" s="41" t="e">
        <f t="shared" ca="1" si="63"/>
        <v>#N/A</v>
      </c>
      <c r="AG91" s="40" t="str">
        <f ca="1" xml:space="preserve"> RTD("cqg.rtd",,"StudyData","Close("&amp;$G$9&amp;") when (LocalMonth("&amp;$G$9&amp;")="&amp;$B$1&amp;" And LocalDay("&amp;$G$9&amp;")="&amp;$A$1&amp;" And LocalHour("&amp;$G$9&amp;")="&amp;K91&amp;" And LocalMinute("&amp;$G$9&amp;")="&amp;L91&amp;")", "Bar", "", "Close","A5C", "0", "all", "", "","True",,"EndOfBar")</f>
        <v/>
      </c>
      <c r="AH91" s="6" t="e">
        <f t="shared" ca="1" si="64"/>
        <v>#VALUE!</v>
      </c>
      <c r="AI91" s="41" t="e">
        <f t="shared" ca="1" si="65"/>
        <v>#N/A</v>
      </c>
      <c r="AJ91" s="40" t="str">
        <f ca="1" xml:space="preserve"> RTD("cqg.rtd",,"StudyData","Close("&amp;$G$10&amp;") when (LocalMonth("&amp;$G$10&amp;")="&amp;$B$1&amp;" And LocalDay("&amp;$G$10&amp;")="&amp;$A$1&amp;" And LocalHour("&amp;$G$10&amp;")="&amp;K91&amp;" And LocalMinute("&amp;$G$10&amp;")="&amp;L91&amp;")", "Bar", "", "Close","A5C", "0", "all", "", "","True",,"EndOfBar")</f>
        <v/>
      </c>
      <c r="AK91" s="6" t="e">
        <f t="shared" ca="1" si="66"/>
        <v>#VALUE!</v>
      </c>
      <c r="AL91" s="41" t="e">
        <f t="shared" ca="1" si="67"/>
        <v>#N/A</v>
      </c>
      <c r="AN91" s="6">
        <f t="shared" si="41"/>
        <v>30</v>
      </c>
    </row>
    <row r="92" spans="9:40" x14ac:dyDescent="0.2">
      <c r="I92" s="6" t="str">
        <f t="shared" si="48"/>
        <v>14:35</v>
      </c>
      <c r="J92" s="6" t="str">
        <f ca="1" xml:space="preserve"> RTD("cqg.rtd",,"StudyData","Close("&amp;$G$2&amp;") when (LocalMonth("&amp;$G$2&amp;")="&amp;$B$1&amp;" And LocalDay("&amp;$G$2&amp;")="&amp;$A$1&amp;" And LocalHour("&amp;$G$2&amp;")="&amp;K92&amp;" And LocalMinute("&amp;$G$2&amp;")="&amp;L92&amp;")", "Bar", "", "Close","A5C", "0", "all", "", "","True",,"EndOfBar")</f>
        <v/>
      </c>
      <c r="K92" s="6">
        <f t="shared" si="49"/>
        <v>14</v>
      </c>
      <c r="L92" s="6">
        <f t="shared" si="26"/>
        <v>35</v>
      </c>
      <c r="M92" s="6" t="e">
        <f t="shared" ca="1" si="50"/>
        <v>#VALUE!</v>
      </c>
      <c r="N92" s="41" t="e">
        <f t="shared" ca="1" si="51"/>
        <v>#N/A</v>
      </c>
      <c r="O92" s="40" t="str">
        <f ca="1" xml:space="preserve"> RTD("cqg.rtd",,"StudyData","Close("&amp;$G$3&amp;") when (LocalMonth("&amp;$G$3&amp;")="&amp;$B$1&amp;" And LocalDay("&amp;$G$3&amp;")="&amp;$A$1&amp;" And LocalHour("&amp;$G$3&amp;")="&amp;K92&amp;" And LocalMinute("&amp;$G$3&amp;")="&amp;L92&amp;")", "Bar", "", "Close","A5C", "0", "all", "", "","True",,"EndOfBar")</f>
        <v/>
      </c>
      <c r="P92" s="6" t="e">
        <f t="shared" ca="1" si="52"/>
        <v>#VALUE!</v>
      </c>
      <c r="Q92" s="41" t="e">
        <f t="shared" ca="1" si="53"/>
        <v>#N/A</v>
      </c>
      <c r="R92" s="40" t="str">
        <f ca="1" xml:space="preserve"> RTD("cqg.rtd",,"StudyData","Close("&amp;$G$4&amp;") when (LocalMonth("&amp;$G$4&amp;")="&amp;$B$1&amp;" And LocalDay("&amp;$G$4&amp;")="&amp;$A$1&amp;" And LocalHour("&amp;$G$4&amp;")="&amp;K92&amp;" And LocalMinute("&amp;$G$4&amp;")="&amp;L92&amp;")", "Bar", "", "Close","A5C", "0", "all", "", "","True",,"EndOfBar")</f>
        <v/>
      </c>
      <c r="S92" s="6" t="e">
        <f t="shared" ca="1" si="54"/>
        <v>#VALUE!</v>
      </c>
      <c r="T92" s="41" t="e">
        <f t="shared" ca="1" si="55"/>
        <v>#N/A</v>
      </c>
      <c r="U92" s="40" t="str">
        <f ca="1" xml:space="preserve"> RTD("cqg.rtd",,"StudyData","Close("&amp;$G$5&amp;") when (LocalMonth("&amp;$G$5&amp;")="&amp;$B$1&amp;" And LocalDay("&amp;$G$5&amp;")="&amp;$A$1&amp;" And LocalHour("&amp;$G$5&amp;")="&amp;K92&amp;" And LocalMinute("&amp;$G$5&amp;")="&amp;L92&amp;")", "Bar", "", "Close","A5C", "0", "all", "", "","True",,"EndOfBar")</f>
        <v/>
      </c>
      <c r="V92" s="6" t="e">
        <f t="shared" ca="1" si="56"/>
        <v>#VALUE!</v>
      </c>
      <c r="W92" s="41" t="e">
        <f t="shared" ca="1" si="57"/>
        <v>#N/A</v>
      </c>
      <c r="X92" s="40" t="str">
        <f ca="1" xml:space="preserve"> RTD("cqg.rtd",,"StudyData","Close("&amp;$G$6&amp;") when (LocalMonth("&amp;$G$6&amp;")="&amp;$B$1&amp;" And LocalDay("&amp;$G$6&amp;")="&amp;$A$1&amp;" And LocalHour("&amp;$G$6&amp;")="&amp;K92&amp;" And LocalMinute("&amp;$G$6&amp;")="&amp;L92&amp;")", "Bar", "", "Close","A5C", "0", "all", "", "","True",,"EndOfBar")</f>
        <v/>
      </c>
      <c r="Y92" s="6" t="e">
        <f t="shared" ca="1" si="58"/>
        <v>#VALUE!</v>
      </c>
      <c r="Z92" s="41" t="e">
        <f t="shared" ca="1" si="59"/>
        <v>#N/A</v>
      </c>
      <c r="AA92" s="40" t="str">
        <f ca="1" xml:space="preserve"> RTD("cqg.rtd",,"StudyData","Close("&amp;$G$7&amp;") when (LocalMonth("&amp;$G$7&amp;")="&amp;$B$1&amp;" And LocalDay("&amp;$G$7&amp;")="&amp;$A$1&amp;" And LocalHour("&amp;$G$7&amp;")="&amp;K92&amp;" And LocalMinute("&amp;$G$7&amp;")="&amp;L92&amp;")", "Bar", "", "Close","A5C", "0", "all", "", "","True",,"EndOfBar")</f>
        <v/>
      </c>
      <c r="AB92" s="6" t="e">
        <f t="shared" ca="1" si="60"/>
        <v>#VALUE!</v>
      </c>
      <c r="AC92" s="41" t="e">
        <f t="shared" ca="1" si="61"/>
        <v>#N/A</v>
      </c>
      <c r="AD92" s="40" t="str">
        <f ca="1" xml:space="preserve"> RTD("cqg.rtd",,"StudyData","Close("&amp;$G$8&amp;") when (LocalMonth("&amp;$G$8&amp;")="&amp;$B$1&amp;" And LocalDay("&amp;$G$8&amp;")="&amp;$A$1&amp;" And LocalHour("&amp;$G$8&amp;")="&amp;K92&amp;" And LocalMinute("&amp;$G$8&amp;")="&amp;L92&amp;")", "Bar", "", "Close","A5C", "0", "all", "", "","True",,"EndOfBar")</f>
        <v/>
      </c>
      <c r="AE92" s="6" t="e">
        <f t="shared" ca="1" si="62"/>
        <v>#VALUE!</v>
      </c>
      <c r="AF92" s="41" t="e">
        <f t="shared" ca="1" si="63"/>
        <v>#N/A</v>
      </c>
      <c r="AG92" s="40" t="str">
        <f ca="1" xml:space="preserve"> RTD("cqg.rtd",,"StudyData","Close("&amp;$G$9&amp;") when (LocalMonth("&amp;$G$9&amp;")="&amp;$B$1&amp;" And LocalDay("&amp;$G$9&amp;")="&amp;$A$1&amp;" And LocalHour("&amp;$G$9&amp;")="&amp;K92&amp;" And LocalMinute("&amp;$G$9&amp;")="&amp;L92&amp;")", "Bar", "", "Close","A5C", "0", "all", "", "","True",,"EndOfBar")</f>
        <v/>
      </c>
      <c r="AH92" s="6" t="e">
        <f t="shared" ca="1" si="64"/>
        <v>#VALUE!</v>
      </c>
      <c r="AI92" s="41" t="e">
        <f t="shared" ca="1" si="65"/>
        <v>#N/A</v>
      </c>
      <c r="AJ92" s="40" t="str">
        <f ca="1" xml:space="preserve"> RTD("cqg.rtd",,"StudyData","Close("&amp;$G$10&amp;") when (LocalMonth("&amp;$G$10&amp;")="&amp;$B$1&amp;" And LocalDay("&amp;$G$10&amp;")="&amp;$A$1&amp;" And LocalHour("&amp;$G$10&amp;")="&amp;K92&amp;" And LocalMinute("&amp;$G$10&amp;")="&amp;L92&amp;")", "Bar", "", "Close","A5C", "0", "all", "", "","True",,"EndOfBar")</f>
        <v/>
      </c>
      <c r="AK92" s="6" t="e">
        <f t="shared" ca="1" si="66"/>
        <v>#VALUE!</v>
      </c>
      <c r="AL92" s="41" t="e">
        <f t="shared" ca="1" si="67"/>
        <v>#N/A</v>
      </c>
      <c r="AN92" s="6">
        <f t="shared" si="41"/>
        <v>35</v>
      </c>
    </row>
    <row r="93" spans="9:40" x14ac:dyDescent="0.2">
      <c r="I93" s="6" t="str">
        <f t="shared" si="48"/>
        <v>14:40</v>
      </c>
      <c r="J93" s="6" t="str">
        <f ca="1" xml:space="preserve"> RTD("cqg.rtd",,"StudyData","Close("&amp;$G$2&amp;") when (LocalMonth("&amp;$G$2&amp;")="&amp;$B$1&amp;" And LocalDay("&amp;$G$2&amp;")="&amp;$A$1&amp;" And LocalHour("&amp;$G$2&amp;")="&amp;K93&amp;" And LocalMinute("&amp;$G$2&amp;")="&amp;L93&amp;")", "Bar", "", "Close","A5C", "0", "all", "", "","True",,"EndOfBar")</f>
        <v/>
      </c>
      <c r="K93" s="6">
        <f t="shared" si="49"/>
        <v>14</v>
      </c>
      <c r="L93" s="6">
        <f t="shared" si="26"/>
        <v>40</v>
      </c>
      <c r="M93" s="6" t="e">
        <f t="shared" ca="1" si="50"/>
        <v>#VALUE!</v>
      </c>
      <c r="N93" s="41" t="e">
        <f t="shared" ca="1" si="51"/>
        <v>#N/A</v>
      </c>
      <c r="O93" s="40" t="str">
        <f ca="1" xml:space="preserve"> RTD("cqg.rtd",,"StudyData","Close("&amp;$G$3&amp;") when (LocalMonth("&amp;$G$3&amp;")="&amp;$B$1&amp;" And LocalDay("&amp;$G$3&amp;")="&amp;$A$1&amp;" And LocalHour("&amp;$G$3&amp;")="&amp;K93&amp;" And LocalMinute("&amp;$G$3&amp;")="&amp;L93&amp;")", "Bar", "", "Close","A5C", "0", "all", "", "","True",,"EndOfBar")</f>
        <v/>
      </c>
      <c r="P93" s="6" t="e">
        <f t="shared" ca="1" si="52"/>
        <v>#VALUE!</v>
      </c>
      <c r="Q93" s="41" t="e">
        <f t="shared" ca="1" si="53"/>
        <v>#N/A</v>
      </c>
      <c r="R93" s="40" t="str">
        <f ca="1" xml:space="preserve"> RTD("cqg.rtd",,"StudyData","Close("&amp;$G$4&amp;") when (LocalMonth("&amp;$G$4&amp;")="&amp;$B$1&amp;" And LocalDay("&amp;$G$4&amp;")="&amp;$A$1&amp;" And LocalHour("&amp;$G$4&amp;")="&amp;K93&amp;" And LocalMinute("&amp;$G$4&amp;")="&amp;L93&amp;")", "Bar", "", "Close","A5C", "0", "all", "", "","True",,"EndOfBar")</f>
        <v/>
      </c>
      <c r="S93" s="6" t="e">
        <f t="shared" ca="1" si="54"/>
        <v>#VALUE!</v>
      </c>
      <c r="T93" s="41" t="e">
        <f t="shared" ca="1" si="55"/>
        <v>#N/A</v>
      </c>
      <c r="U93" s="40" t="str">
        <f ca="1" xml:space="preserve"> RTD("cqg.rtd",,"StudyData","Close("&amp;$G$5&amp;") when (LocalMonth("&amp;$G$5&amp;")="&amp;$B$1&amp;" And LocalDay("&amp;$G$5&amp;")="&amp;$A$1&amp;" And LocalHour("&amp;$G$5&amp;")="&amp;K93&amp;" And LocalMinute("&amp;$G$5&amp;")="&amp;L93&amp;")", "Bar", "", "Close","A5C", "0", "all", "", "","True",,"EndOfBar")</f>
        <v/>
      </c>
      <c r="V93" s="6" t="e">
        <f t="shared" ca="1" si="56"/>
        <v>#VALUE!</v>
      </c>
      <c r="W93" s="41" t="e">
        <f t="shared" ca="1" si="57"/>
        <v>#N/A</v>
      </c>
      <c r="X93" s="40" t="str">
        <f ca="1" xml:space="preserve"> RTD("cqg.rtd",,"StudyData","Close("&amp;$G$6&amp;") when (LocalMonth("&amp;$G$6&amp;")="&amp;$B$1&amp;" And LocalDay("&amp;$G$6&amp;")="&amp;$A$1&amp;" And LocalHour("&amp;$G$6&amp;")="&amp;K93&amp;" And LocalMinute("&amp;$G$6&amp;")="&amp;L93&amp;")", "Bar", "", "Close","A5C", "0", "all", "", "","True",,"EndOfBar")</f>
        <v/>
      </c>
      <c r="Y93" s="6" t="e">
        <f t="shared" ca="1" si="58"/>
        <v>#VALUE!</v>
      </c>
      <c r="Z93" s="41" t="e">
        <f t="shared" ca="1" si="59"/>
        <v>#N/A</v>
      </c>
      <c r="AA93" s="40" t="str">
        <f ca="1" xml:space="preserve"> RTD("cqg.rtd",,"StudyData","Close("&amp;$G$7&amp;") when (LocalMonth("&amp;$G$7&amp;")="&amp;$B$1&amp;" And LocalDay("&amp;$G$7&amp;")="&amp;$A$1&amp;" And LocalHour("&amp;$G$7&amp;")="&amp;K93&amp;" And LocalMinute("&amp;$G$7&amp;")="&amp;L93&amp;")", "Bar", "", "Close","A5C", "0", "all", "", "","True",,"EndOfBar")</f>
        <v/>
      </c>
      <c r="AB93" s="6" t="e">
        <f t="shared" ca="1" si="60"/>
        <v>#VALUE!</v>
      </c>
      <c r="AC93" s="41" t="e">
        <f t="shared" ca="1" si="61"/>
        <v>#N/A</v>
      </c>
      <c r="AD93" s="40" t="str">
        <f ca="1" xml:space="preserve"> RTD("cqg.rtd",,"StudyData","Close("&amp;$G$8&amp;") when (LocalMonth("&amp;$G$8&amp;")="&amp;$B$1&amp;" And LocalDay("&amp;$G$8&amp;")="&amp;$A$1&amp;" And LocalHour("&amp;$G$8&amp;")="&amp;K93&amp;" And LocalMinute("&amp;$G$8&amp;")="&amp;L93&amp;")", "Bar", "", "Close","A5C", "0", "all", "", "","True",,"EndOfBar")</f>
        <v/>
      </c>
      <c r="AE93" s="6" t="e">
        <f t="shared" ca="1" si="62"/>
        <v>#VALUE!</v>
      </c>
      <c r="AF93" s="41" t="e">
        <f t="shared" ca="1" si="63"/>
        <v>#N/A</v>
      </c>
      <c r="AG93" s="40" t="str">
        <f ca="1" xml:space="preserve"> RTD("cqg.rtd",,"StudyData","Close("&amp;$G$9&amp;") when (LocalMonth("&amp;$G$9&amp;")="&amp;$B$1&amp;" And LocalDay("&amp;$G$9&amp;")="&amp;$A$1&amp;" And LocalHour("&amp;$G$9&amp;")="&amp;K93&amp;" And LocalMinute("&amp;$G$9&amp;")="&amp;L93&amp;")", "Bar", "", "Close","A5C", "0", "all", "", "","True",,"EndOfBar")</f>
        <v/>
      </c>
      <c r="AH93" s="6" t="e">
        <f t="shared" ca="1" si="64"/>
        <v>#VALUE!</v>
      </c>
      <c r="AI93" s="41" t="e">
        <f t="shared" ca="1" si="65"/>
        <v>#N/A</v>
      </c>
      <c r="AJ93" s="40" t="str">
        <f ca="1" xml:space="preserve"> RTD("cqg.rtd",,"StudyData","Close("&amp;$G$10&amp;") when (LocalMonth("&amp;$G$10&amp;")="&amp;$B$1&amp;" And LocalDay("&amp;$G$10&amp;")="&amp;$A$1&amp;" And LocalHour("&amp;$G$10&amp;")="&amp;K93&amp;" And LocalMinute("&amp;$G$10&amp;")="&amp;L93&amp;")", "Bar", "", "Close","A5C", "0", "all", "", "","True",,"EndOfBar")</f>
        <v/>
      </c>
      <c r="AK93" s="6" t="e">
        <f t="shared" ca="1" si="66"/>
        <v>#VALUE!</v>
      </c>
      <c r="AL93" s="41" t="e">
        <f t="shared" ca="1" si="67"/>
        <v>#N/A</v>
      </c>
      <c r="AN93" s="6">
        <f t="shared" si="41"/>
        <v>40</v>
      </c>
    </row>
    <row r="94" spans="9:40" x14ac:dyDescent="0.2">
      <c r="I94" s="6" t="str">
        <f t="shared" si="48"/>
        <v>14:45</v>
      </c>
      <c r="J94" s="6" t="str">
        <f ca="1" xml:space="preserve"> RTD("cqg.rtd",,"StudyData","Close("&amp;$G$2&amp;") when (LocalMonth("&amp;$G$2&amp;")="&amp;$B$1&amp;" And LocalDay("&amp;$G$2&amp;")="&amp;$A$1&amp;" And LocalHour("&amp;$G$2&amp;")="&amp;K94&amp;" And LocalMinute("&amp;$G$2&amp;")="&amp;L94&amp;")", "Bar", "", "Close","A5C", "0", "all", "", "","True",,"EndOfBar")</f>
        <v/>
      </c>
      <c r="K94" s="6">
        <f t="shared" si="49"/>
        <v>14</v>
      </c>
      <c r="L94" s="6">
        <f t="shared" si="26"/>
        <v>45</v>
      </c>
      <c r="M94" s="6" t="e">
        <f t="shared" ca="1" si="50"/>
        <v>#VALUE!</v>
      </c>
      <c r="N94" s="41" t="e">
        <f t="shared" ca="1" si="51"/>
        <v>#N/A</v>
      </c>
      <c r="O94" s="40" t="str">
        <f ca="1" xml:space="preserve"> RTD("cqg.rtd",,"StudyData","Close("&amp;$G$3&amp;") when (LocalMonth("&amp;$G$3&amp;")="&amp;$B$1&amp;" And LocalDay("&amp;$G$3&amp;")="&amp;$A$1&amp;" And LocalHour("&amp;$G$3&amp;")="&amp;K94&amp;" And LocalMinute("&amp;$G$3&amp;")="&amp;L94&amp;")", "Bar", "", "Close","A5C", "0", "all", "", "","True",,"EndOfBar")</f>
        <v/>
      </c>
      <c r="P94" s="6" t="e">
        <f t="shared" ca="1" si="52"/>
        <v>#VALUE!</v>
      </c>
      <c r="Q94" s="41" t="e">
        <f t="shared" ca="1" si="53"/>
        <v>#N/A</v>
      </c>
      <c r="R94" s="40" t="str">
        <f ca="1" xml:space="preserve"> RTD("cqg.rtd",,"StudyData","Close("&amp;$G$4&amp;") when (LocalMonth("&amp;$G$4&amp;")="&amp;$B$1&amp;" And LocalDay("&amp;$G$4&amp;")="&amp;$A$1&amp;" And LocalHour("&amp;$G$4&amp;")="&amp;K94&amp;" And LocalMinute("&amp;$G$4&amp;")="&amp;L94&amp;")", "Bar", "", "Close","A5C", "0", "all", "", "","True",,"EndOfBar")</f>
        <v/>
      </c>
      <c r="S94" s="6" t="e">
        <f t="shared" ca="1" si="54"/>
        <v>#VALUE!</v>
      </c>
      <c r="T94" s="41" t="e">
        <f t="shared" ca="1" si="55"/>
        <v>#N/A</v>
      </c>
      <c r="U94" s="40" t="str">
        <f ca="1" xml:space="preserve"> RTD("cqg.rtd",,"StudyData","Close("&amp;$G$5&amp;") when (LocalMonth("&amp;$G$5&amp;")="&amp;$B$1&amp;" And LocalDay("&amp;$G$5&amp;")="&amp;$A$1&amp;" And LocalHour("&amp;$G$5&amp;")="&amp;K94&amp;" And LocalMinute("&amp;$G$5&amp;")="&amp;L94&amp;")", "Bar", "", "Close","A5C", "0", "all", "", "","True",,"EndOfBar")</f>
        <v/>
      </c>
      <c r="V94" s="6" t="e">
        <f t="shared" ca="1" si="56"/>
        <v>#VALUE!</v>
      </c>
      <c r="W94" s="41" t="e">
        <f t="shared" ca="1" si="57"/>
        <v>#N/A</v>
      </c>
      <c r="X94" s="40" t="str">
        <f ca="1" xml:space="preserve"> RTD("cqg.rtd",,"StudyData","Close("&amp;$G$6&amp;") when (LocalMonth("&amp;$G$6&amp;")="&amp;$B$1&amp;" And LocalDay("&amp;$G$6&amp;")="&amp;$A$1&amp;" And LocalHour("&amp;$G$6&amp;")="&amp;K94&amp;" And LocalMinute("&amp;$G$6&amp;")="&amp;L94&amp;")", "Bar", "", "Close","A5C", "0", "all", "", "","True",,"EndOfBar")</f>
        <v/>
      </c>
      <c r="Y94" s="6" t="e">
        <f t="shared" ca="1" si="58"/>
        <v>#VALUE!</v>
      </c>
      <c r="Z94" s="41" t="e">
        <f t="shared" ca="1" si="59"/>
        <v>#N/A</v>
      </c>
      <c r="AA94" s="40" t="str">
        <f ca="1" xml:space="preserve"> RTD("cqg.rtd",,"StudyData","Close("&amp;$G$7&amp;") when (LocalMonth("&amp;$G$7&amp;")="&amp;$B$1&amp;" And LocalDay("&amp;$G$7&amp;")="&amp;$A$1&amp;" And LocalHour("&amp;$G$7&amp;")="&amp;K94&amp;" And LocalMinute("&amp;$G$7&amp;")="&amp;L94&amp;")", "Bar", "", "Close","A5C", "0", "all", "", "","True",,"EndOfBar")</f>
        <v/>
      </c>
      <c r="AB94" s="6" t="e">
        <f t="shared" ca="1" si="60"/>
        <v>#VALUE!</v>
      </c>
      <c r="AC94" s="41" t="e">
        <f t="shared" ca="1" si="61"/>
        <v>#N/A</v>
      </c>
      <c r="AD94" s="40" t="str">
        <f ca="1" xml:space="preserve"> RTD("cqg.rtd",,"StudyData","Close("&amp;$G$8&amp;") when (LocalMonth("&amp;$G$8&amp;")="&amp;$B$1&amp;" And LocalDay("&amp;$G$8&amp;")="&amp;$A$1&amp;" And LocalHour("&amp;$G$8&amp;")="&amp;K94&amp;" And LocalMinute("&amp;$G$8&amp;")="&amp;L94&amp;")", "Bar", "", "Close","A5C", "0", "all", "", "","True",,"EndOfBar")</f>
        <v/>
      </c>
      <c r="AE94" s="6" t="e">
        <f t="shared" ca="1" si="62"/>
        <v>#VALUE!</v>
      </c>
      <c r="AF94" s="41" t="e">
        <f t="shared" ca="1" si="63"/>
        <v>#N/A</v>
      </c>
      <c r="AG94" s="40" t="str">
        <f ca="1" xml:space="preserve"> RTD("cqg.rtd",,"StudyData","Close("&amp;$G$9&amp;") when (LocalMonth("&amp;$G$9&amp;")="&amp;$B$1&amp;" And LocalDay("&amp;$G$9&amp;")="&amp;$A$1&amp;" And LocalHour("&amp;$G$9&amp;")="&amp;K94&amp;" And LocalMinute("&amp;$G$9&amp;")="&amp;L94&amp;")", "Bar", "", "Close","A5C", "0", "all", "", "","True",,"EndOfBar")</f>
        <v/>
      </c>
      <c r="AH94" s="6" t="e">
        <f t="shared" ca="1" si="64"/>
        <v>#VALUE!</v>
      </c>
      <c r="AI94" s="41" t="e">
        <f t="shared" ca="1" si="65"/>
        <v>#N/A</v>
      </c>
      <c r="AJ94" s="40" t="str">
        <f ca="1" xml:space="preserve"> RTD("cqg.rtd",,"StudyData","Close("&amp;$G$10&amp;") when (LocalMonth("&amp;$G$10&amp;")="&amp;$B$1&amp;" And LocalDay("&amp;$G$10&amp;")="&amp;$A$1&amp;" And LocalHour("&amp;$G$10&amp;")="&amp;K94&amp;" And LocalMinute("&amp;$G$10&amp;")="&amp;L94&amp;")", "Bar", "", "Close","A5C", "0", "all", "", "","True",,"EndOfBar")</f>
        <v/>
      </c>
      <c r="AK94" s="6" t="e">
        <f t="shared" ca="1" si="66"/>
        <v>#VALUE!</v>
      </c>
      <c r="AL94" s="41" t="e">
        <f t="shared" ca="1" si="67"/>
        <v>#N/A</v>
      </c>
      <c r="AN94" s="6">
        <f t="shared" si="41"/>
        <v>45</v>
      </c>
    </row>
    <row r="95" spans="9:40" x14ac:dyDescent="0.2">
      <c r="I95" s="6" t="str">
        <f t="shared" si="48"/>
        <v>14:50</v>
      </c>
      <c r="J95" s="6" t="str">
        <f ca="1" xml:space="preserve"> RTD("cqg.rtd",,"StudyData","Close("&amp;$G$2&amp;") when (LocalMonth("&amp;$G$2&amp;")="&amp;$B$1&amp;" And LocalDay("&amp;$G$2&amp;")="&amp;$A$1&amp;" And LocalHour("&amp;$G$2&amp;")="&amp;K95&amp;" And LocalMinute("&amp;$G$2&amp;")="&amp;L95&amp;")", "Bar", "", "Close","A5C", "0", "all", "", "","True",,"EndOfBar")</f>
        <v/>
      </c>
      <c r="K95" s="6">
        <f t="shared" si="49"/>
        <v>14</v>
      </c>
      <c r="L95" s="6">
        <f t="shared" si="26"/>
        <v>50</v>
      </c>
      <c r="M95" s="6" t="e">
        <f t="shared" ca="1" si="50"/>
        <v>#VALUE!</v>
      </c>
      <c r="N95" s="41" t="e">
        <f t="shared" ca="1" si="51"/>
        <v>#N/A</v>
      </c>
      <c r="O95" s="40" t="str">
        <f ca="1" xml:space="preserve"> RTD("cqg.rtd",,"StudyData","Close("&amp;$G$3&amp;") when (LocalMonth("&amp;$G$3&amp;")="&amp;$B$1&amp;" And LocalDay("&amp;$G$3&amp;")="&amp;$A$1&amp;" And LocalHour("&amp;$G$3&amp;")="&amp;K95&amp;" And LocalMinute("&amp;$G$3&amp;")="&amp;L95&amp;")", "Bar", "", "Close","A5C", "0", "all", "", "","True",,"EndOfBar")</f>
        <v/>
      </c>
      <c r="P95" s="6" t="e">
        <f t="shared" ca="1" si="52"/>
        <v>#VALUE!</v>
      </c>
      <c r="Q95" s="41" t="e">
        <f t="shared" ca="1" si="53"/>
        <v>#N/A</v>
      </c>
      <c r="R95" s="40" t="str">
        <f ca="1" xml:space="preserve"> RTD("cqg.rtd",,"StudyData","Close("&amp;$G$4&amp;") when (LocalMonth("&amp;$G$4&amp;")="&amp;$B$1&amp;" And LocalDay("&amp;$G$4&amp;")="&amp;$A$1&amp;" And LocalHour("&amp;$G$4&amp;")="&amp;K95&amp;" And LocalMinute("&amp;$G$4&amp;")="&amp;L95&amp;")", "Bar", "", "Close","A5C", "0", "all", "", "","True",,"EndOfBar")</f>
        <v/>
      </c>
      <c r="S95" s="6" t="e">
        <f t="shared" ca="1" si="54"/>
        <v>#VALUE!</v>
      </c>
      <c r="T95" s="41" t="e">
        <f t="shared" ca="1" si="55"/>
        <v>#N/A</v>
      </c>
      <c r="U95" s="40" t="str">
        <f ca="1" xml:space="preserve"> RTD("cqg.rtd",,"StudyData","Close("&amp;$G$5&amp;") when (LocalMonth("&amp;$G$5&amp;")="&amp;$B$1&amp;" And LocalDay("&amp;$G$5&amp;")="&amp;$A$1&amp;" And LocalHour("&amp;$G$5&amp;")="&amp;K95&amp;" And LocalMinute("&amp;$G$5&amp;")="&amp;L95&amp;")", "Bar", "", "Close","A5C", "0", "all", "", "","True",,"EndOfBar")</f>
        <v/>
      </c>
      <c r="V95" s="6" t="e">
        <f t="shared" ca="1" si="56"/>
        <v>#VALUE!</v>
      </c>
      <c r="W95" s="41" t="e">
        <f t="shared" ca="1" si="57"/>
        <v>#N/A</v>
      </c>
      <c r="X95" s="40" t="str">
        <f ca="1" xml:space="preserve"> RTD("cqg.rtd",,"StudyData","Close("&amp;$G$6&amp;") when (LocalMonth("&amp;$G$6&amp;")="&amp;$B$1&amp;" And LocalDay("&amp;$G$6&amp;")="&amp;$A$1&amp;" And LocalHour("&amp;$G$6&amp;")="&amp;K95&amp;" And LocalMinute("&amp;$G$6&amp;")="&amp;L95&amp;")", "Bar", "", "Close","A5C", "0", "all", "", "","True",,"EndOfBar")</f>
        <v/>
      </c>
      <c r="Y95" s="6" t="e">
        <f t="shared" ca="1" si="58"/>
        <v>#VALUE!</v>
      </c>
      <c r="Z95" s="41" t="e">
        <f t="shared" ca="1" si="59"/>
        <v>#N/A</v>
      </c>
      <c r="AA95" s="40" t="str">
        <f ca="1" xml:space="preserve"> RTD("cqg.rtd",,"StudyData","Close("&amp;$G$7&amp;") when (LocalMonth("&amp;$G$7&amp;")="&amp;$B$1&amp;" And LocalDay("&amp;$G$7&amp;")="&amp;$A$1&amp;" And LocalHour("&amp;$G$7&amp;")="&amp;K95&amp;" And LocalMinute("&amp;$G$7&amp;")="&amp;L95&amp;")", "Bar", "", "Close","A5C", "0", "all", "", "","True",,"EndOfBar")</f>
        <v/>
      </c>
      <c r="AB95" s="6" t="e">
        <f t="shared" ca="1" si="60"/>
        <v>#VALUE!</v>
      </c>
      <c r="AC95" s="41" t="e">
        <f t="shared" ca="1" si="61"/>
        <v>#N/A</v>
      </c>
      <c r="AD95" s="40" t="str">
        <f ca="1" xml:space="preserve"> RTD("cqg.rtd",,"StudyData","Close("&amp;$G$8&amp;") when (LocalMonth("&amp;$G$8&amp;")="&amp;$B$1&amp;" And LocalDay("&amp;$G$8&amp;")="&amp;$A$1&amp;" And LocalHour("&amp;$G$8&amp;")="&amp;K95&amp;" And LocalMinute("&amp;$G$8&amp;")="&amp;L95&amp;")", "Bar", "", "Close","A5C", "0", "all", "", "","True",,"EndOfBar")</f>
        <v/>
      </c>
      <c r="AE95" s="6" t="e">
        <f t="shared" ca="1" si="62"/>
        <v>#VALUE!</v>
      </c>
      <c r="AF95" s="41" t="e">
        <f t="shared" ca="1" si="63"/>
        <v>#N/A</v>
      </c>
      <c r="AG95" s="40" t="str">
        <f ca="1" xml:space="preserve"> RTD("cqg.rtd",,"StudyData","Close("&amp;$G$9&amp;") when (LocalMonth("&amp;$G$9&amp;")="&amp;$B$1&amp;" And LocalDay("&amp;$G$9&amp;")="&amp;$A$1&amp;" And LocalHour("&amp;$G$9&amp;")="&amp;K95&amp;" And LocalMinute("&amp;$G$9&amp;")="&amp;L95&amp;")", "Bar", "", "Close","A5C", "0", "all", "", "","True",,"EndOfBar")</f>
        <v/>
      </c>
      <c r="AH95" s="6" t="e">
        <f t="shared" ca="1" si="64"/>
        <v>#VALUE!</v>
      </c>
      <c r="AI95" s="41" t="e">
        <f t="shared" ca="1" si="65"/>
        <v>#N/A</v>
      </c>
      <c r="AJ95" s="40" t="str">
        <f ca="1" xml:space="preserve"> RTD("cqg.rtd",,"StudyData","Close("&amp;$G$10&amp;") when (LocalMonth("&amp;$G$10&amp;")="&amp;$B$1&amp;" And LocalDay("&amp;$G$10&amp;")="&amp;$A$1&amp;" And LocalHour("&amp;$G$10&amp;")="&amp;K95&amp;" And LocalMinute("&amp;$G$10&amp;")="&amp;L95&amp;")", "Bar", "", "Close","A5C", "0", "all", "", "","True",,"EndOfBar")</f>
        <v/>
      </c>
      <c r="AK95" s="6" t="e">
        <f t="shared" ca="1" si="66"/>
        <v>#VALUE!</v>
      </c>
      <c r="AL95" s="41" t="e">
        <f t="shared" ca="1" si="67"/>
        <v>#N/A</v>
      </c>
      <c r="AN95" s="6">
        <f t="shared" si="41"/>
        <v>50</v>
      </c>
    </row>
    <row r="96" spans="9:40" x14ac:dyDescent="0.2">
      <c r="I96" s="6" t="str">
        <f t="shared" si="48"/>
        <v>14:55</v>
      </c>
      <c r="J96" s="6" t="str">
        <f ca="1" xml:space="preserve"> RTD("cqg.rtd",,"StudyData","Close("&amp;$G$2&amp;") when (LocalMonth("&amp;$G$2&amp;")="&amp;$B$1&amp;" And LocalDay("&amp;$G$2&amp;")="&amp;$A$1&amp;" And LocalHour("&amp;$G$2&amp;")="&amp;K96&amp;" And LocalMinute("&amp;$G$2&amp;")="&amp;L96&amp;")", "Bar", "", "Close","A5C", "0", "all", "", "","True",,"EndOfBar")</f>
        <v/>
      </c>
      <c r="K96" s="6">
        <f t="shared" si="49"/>
        <v>14</v>
      </c>
      <c r="L96" s="6">
        <f t="shared" si="26"/>
        <v>55</v>
      </c>
      <c r="M96" s="6" t="e">
        <f t="shared" ca="1" si="50"/>
        <v>#VALUE!</v>
      </c>
      <c r="N96" s="41" t="e">
        <f t="shared" ca="1" si="51"/>
        <v>#N/A</v>
      </c>
      <c r="O96" s="40" t="str">
        <f ca="1" xml:space="preserve"> RTD("cqg.rtd",,"StudyData","Close("&amp;$G$3&amp;") when (LocalMonth("&amp;$G$3&amp;")="&amp;$B$1&amp;" And LocalDay("&amp;$G$3&amp;")="&amp;$A$1&amp;" And LocalHour("&amp;$G$3&amp;")="&amp;K96&amp;" And LocalMinute("&amp;$G$3&amp;")="&amp;L96&amp;")", "Bar", "", "Close","A5C", "0", "all", "", "","True",,"EndOfBar")</f>
        <v/>
      </c>
      <c r="P96" s="6" t="e">
        <f t="shared" ca="1" si="52"/>
        <v>#VALUE!</v>
      </c>
      <c r="Q96" s="41" t="e">
        <f t="shared" ca="1" si="53"/>
        <v>#N/A</v>
      </c>
      <c r="R96" s="40" t="str">
        <f ca="1" xml:space="preserve"> RTD("cqg.rtd",,"StudyData","Close("&amp;$G$4&amp;") when (LocalMonth("&amp;$G$4&amp;")="&amp;$B$1&amp;" And LocalDay("&amp;$G$4&amp;")="&amp;$A$1&amp;" And LocalHour("&amp;$G$4&amp;")="&amp;K96&amp;" And LocalMinute("&amp;$G$4&amp;")="&amp;L96&amp;")", "Bar", "", "Close","A5C", "0", "all", "", "","True",,"EndOfBar")</f>
        <v/>
      </c>
      <c r="S96" s="6" t="e">
        <f t="shared" ca="1" si="54"/>
        <v>#VALUE!</v>
      </c>
      <c r="T96" s="41" t="e">
        <f t="shared" ca="1" si="55"/>
        <v>#N/A</v>
      </c>
      <c r="U96" s="40" t="str">
        <f ca="1" xml:space="preserve"> RTD("cqg.rtd",,"StudyData","Close("&amp;$G$5&amp;") when (LocalMonth("&amp;$G$5&amp;")="&amp;$B$1&amp;" And LocalDay("&amp;$G$5&amp;")="&amp;$A$1&amp;" And LocalHour("&amp;$G$5&amp;")="&amp;K96&amp;" And LocalMinute("&amp;$G$5&amp;")="&amp;L96&amp;")", "Bar", "", "Close","A5C", "0", "all", "", "","True",,"EndOfBar")</f>
        <v/>
      </c>
      <c r="V96" s="6" t="e">
        <f t="shared" ca="1" si="56"/>
        <v>#VALUE!</v>
      </c>
      <c r="W96" s="41" t="e">
        <f t="shared" ca="1" si="57"/>
        <v>#N/A</v>
      </c>
      <c r="X96" s="40" t="str">
        <f ca="1" xml:space="preserve"> RTD("cqg.rtd",,"StudyData","Close("&amp;$G$6&amp;") when (LocalMonth("&amp;$G$6&amp;")="&amp;$B$1&amp;" And LocalDay("&amp;$G$6&amp;")="&amp;$A$1&amp;" And LocalHour("&amp;$G$6&amp;")="&amp;K96&amp;" And LocalMinute("&amp;$G$6&amp;")="&amp;L96&amp;")", "Bar", "", "Close","A5C", "0", "all", "", "","True",,"EndOfBar")</f>
        <v/>
      </c>
      <c r="Y96" s="6" t="e">
        <f t="shared" ca="1" si="58"/>
        <v>#VALUE!</v>
      </c>
      <c r="Z96" s="41" t="e">
        <f t="shared" ca="1" si="59"/>
        <v>#N/A</v>
      </c>
      <c r="AA96" s="40" t="str">
        <f ca="1" xml:space="preserve"> RTD("cqg.rtd",,"StudyData","Close("&amp;$G$7&amp;") when (LocalMonth("&amp;$G$7&amp;")="&amp;$B$1&amp;" And LocalDay("&amp;$G$7&amp;")="&amp;$A$1&amp;" And LocalHour("&amp;$G$7&amp;")="&amp;K96&amp;" And LocalMinute("&amp;$G$7&amp;")="&amp;L96&amp;")", "Bar", "", "Close","A5C", "0", "all", "", "","True",,"EndOfBar")</f>
        <v/>
      </c>
      <c r="AB96" s="6" t="e">
        <f t="shared" ca="1" si="60"/>
        <v>#VALUE!</v>
      </c>
      <c r="AC96" s="41" t="e">
        <f t="shared" ca="1" si="61"/>
        <v>#N/A</v>
      </c>
      <c r="AD96" s="40" t="str">
        <f ca="1" xml:space="preserve"> RTD("cqg.rtd",,"StudyData","Close("&amp;$G$8&amp;") when (LocalMonth("&amp;$G$8&amp;")="&amp;$B$1&amp;" And LocalDay("&amp;$G$8&amp;")="&amp;$A$1&amp;" And LocalHour("&amp;$G$8&amp;")="&amp;K96&amp;" And LocalMinute("&amp;$G$8&amp;")="&amp;L96&amp;")", "Bar", "", "Close","A5C", "0", "all", "", "","True",,"EndOfBar")</f>
        <v/>
      </c>
      <c r="AE96" s="6" t="e">
        <f t="shared" ca="1" si="62"/>
        <v>#VALUE!</v>
      </c>
      <c r="AF96" s="41" t="e">
        <f t="shared" ca="1" si="63"/>
        <v>#N/A</v>
      </c>
      <c r="AG96" s="40" t="str">
        <f ca="1" xml:space="preserve"> RTD("cqg.rtd",,"StudyData","Close("&amp;$G$9&amp;") when (LocalMonth("&amp;$G$9&amp;")="&amp;$B$1&amp;" And LocalDay("&amp;$G$9&amp;")="&amp;$A$1&amp;" And LocalHour("&amp;$G$9&amp;")="&amp;K96&amp;" And LocalMinute("&amp;$G$9&amp;")="&amp;L96&amp;")", "Bar", "", "Close","A5C", "0", "all", "", "","True",,"EndOfBar")</f>
        <v/>
      </c>
      <c r="AH96" s="6" t="e">
        <f t="shared" ca="1" si="64"/>
        <v>#VALUE!</v>
      </c>
      <c r="AI96" s="41" t="e">
        <f t="shared" ca="1" si="65"/>
        <v>#N/A</v>
      </c>
      <c r="AJ96" s="40" t="str">
        <f ca="1" xml:space="preserve"> RTD("cqg.rtd",,"StudyData","Close("&amp;$G$10&amp;") when (LocalMonth("&amp;$G$10&amp;")="&amp;$B$1&amp;" And LocalDay("&amp;$G$10&amp;")="&amp;$A$1&amp;" And LocalHour("&amp;$G$10&amp;")="&amp;K96&amp;" And LocalMinute("&amp;$G$10&amp;")="&amp;L96&amp;")", "Bar", "", "Close","A5C", "0", "all", "", "","True",,"EndOfBar")</f>
        <v/>
      </c>
      <c r="AK96" s="6" t="e">
        <f t="shared" ca="1" si="66"/>
        <v>#VALUE!</v>
      </c>
      <c r="AL96" s="41" t="e">
        <f t="shared" ca="1" si="67"/>
        <v>#N/A</v>
      </c>
      <c r="AN96" s="6">
        <f t="shared" si="41"/>
        <v>55</v>
      </c>
    </row>
    <row r="97" spans="9:40" x14ac:dyDescent="0.2">
      <c r="I97" s="6" t="str">
        <f t="shared" si="48"/>
        <v>15:00</v>
      </c>
      <c r="J97" s="6" t="str">
        <f ca="1" xml:space="preserve"> RTD("cqg.rtd",,"StudyData","Close("&amp;$G$2&amp;") when (LocalMonth("&amp;$G$2&amp;")="&amp;$B$1&amp;" And LocalDay("&amp;$G$2&amp;")="&amp;$A$1&amp;" And LocalHour("&amp;$G$2&amp;")="&amp;K97&amp;" And LocalMinute("&amp;$G$2&amp;")="&amp;L97&amp;")", "Bar", "", "Close","A5C", "0", "all", "", "","True",,"EndOfBar")</f>
        <v/>
      </c>
      <c r="K97" s="6">
        <f t="shared" si="49"/>
        <v>15</v>
      </c>
      <c r="L97" s="6">
        <f t="shared" si="26"/>
        <v>0</v>
      </c>
      <c r="M97" s="6" t="e">
        <f t="shared" ca="1" si="50"/>
        <v>#VALUE!</v>
      </c>
      <c r="N97" s="41" t="e">
        <f t="shared" ca="1" si="51"/>
        <v>#N/A</v>
      </c>
      <c r="O97" s="40" t="str">
        <f ca="1" xml:space="preserve"> RTD("cqg.rtd",,"StudyData","Close("&amp;$G$3&amp;") when (LocalMonth("&amp;$G$3&amp;")="&amp;$B$1&amp;" And LocalDay("&amp;$G$3&amp;")="&amp;$A$1&amp;" And LocalHour("&amp;$G$3&amp;")="&amp;K97&amp;" And LocalMinute("&amp;$G$3&amp;")="&amp;L97&amp;")", "Bar", "", "Close","A5C", "0", "all", "", "","True",,"EndOfBar")</f>
        <v/>
      </c>
      <c r="P97" s="6" t="e">
        <f t="shared" ca="1" si="52"/>
        <v>#VALUE!</v>
      </c>
      <c r="Q97" s="41" t="e">
        <f t="shared" ca="1" si="53"/>
        <v>#N/A</v>
      </c>
      <c r="R97" s="40" t="str">
        <f ca="1" xml:space="preserve"> RTD("cqg.rtd",,"StudyData","Close("&amp;$G$4&amp;") when (LocalMonth("&amp;$G$4&amp;")="&amp;$B$1&amp;" And LocalDay("&amp;$G$4&amp;")="&amp;$A$1&amp;" And LocalHour("&amp;$G$4&amp;")="&amp;K97&amp;" And LocalMinute("&amp;$G$4&amp;")="&amp;L97&amp;")", "Bar", "", "Close","A5C", "0", "all", "", "","True",,"EndOfBar")</f>
        <v/>
      </c>
      <c r="S97" s="6" t="e">
        <f t="shared" ca="1" si="54"/>
        <v>#VALUE!</v>
      </c>
      <c r="T97" s="41" t="e">
        <f t="shared" ca="1" si="55"/>
        <v>#N/A</v>
      </c>
      <c r="U97" s="40" t="str">
        <f ca="1" xml:space="preserve"> RTD("cqg.rtd",,"StudyData","Close("&amp;$G$5&amp;") when (LocalMonth("&amp;$G$5&amp;")="&amp;$B$1&amp;" And LocalDay("&amp;$G$5&amp;")="&amp;$A$1&amp;" And LocalHour("&amp;$G$5&amp;")="&amp;K97&amp;" And LocalMinute("&amp;$G$5&amp;")="&amp;L97&amp;")", "Bar", "", "Close","A5C", "0", "all", "", "","True",,"EndOfBar")</f>
        <v/>
      </c>
      <c r="V97" s="6" t="e">
        <f t="shared" ca="1" si="56"/>
        <v>#VALUE!</v>
      </c>
      <c r="W97" s="41" t="e">
        <f t="shared" ca="1" si="57"/>
        <v>#N/A</v>
      </c>
      <c r="X97" s="40" t="str">
        <f ca="1" xml:space="preserve"> RTD("cqg.rtd",,"StudyData","Close("&amp;$G$6&amp;") when (LocalMonth("&amp;$G$6&amp;")="&amp;$B$1&amp;" And LocalDay("&amp;$G$6&amp;")="&amp;$A$1&amp;" And LocalHour("&amp;$G$6&amp;")="&amp;K97&amp;" And LocalMinute("&amp;$G$6&amp;")="&amp;L97&amp;")", "Bar", "", "Close","A5C", "0", "all", "", "","True",,"EndOfBar")</f>
        <v/>
      </c>
      <c r="Y97" s="6" t="e">
        <f t="shared" ca="1" si="58"/>
        <v>#VALUE!</v>
      </c>
      <c r="Z97" s="41" t="e">
        <f t="shared" ca="1" si="59"/>
        <v>#N/A</v>
      </c>
      <c r="AA97" s="40" t="str">
        <f ca="1" xml:space="preserve"> RTD("cqg.rtd",,"StudyData","Close("&amp;$G$7&amp;") when (LocalMonth("&amp;$G$7&amp;")="&amp;$B$1&amp;" And LocalDay("&amp;$G$7&amp;")="&amp;$A$1&amp;" And LocalHour("&amp;$G$7&amp;")="&amp;K97&amp;" And LocalMinute("&amp;$G$7&amp;")="&amp;L97&amp;")", "Bar", "", "Close","A5C", "0", "all", "", "","True",,"EndOfBar")</f>
        <v/>
      </c>
      <c r="AB97" s="6" t="e">
        <f t="shared" ca="1" si="60"/>
        <v>#VALUE!</v>
      </c>
      <c r="AC97" s="41" t="e">
        <f t="shared" ca="1" si="61"/>
        <v>#N/A</v>
      </c>
      <c r="AD97" s="40" t="str">
        <f ca="1" xml:space="preserve"> RTD("cqg.rtd",,"StudyData","Close("&amp;$G$8&amp;") when (LocalMonth("&amp;$G$8&amp;")="&amp;$B$1&amp;" And LocalDay("&amp;$G$8&amp;")="&amp;$A$1&amp;" And LocalHour("&amp;$G$8&amp;")="&amp;K97&amp;" And LocalMinute("&amp;$G$8&amp;")="&amp;L97&amp;")", "Bar", "", "Close","A5C", "0", "all", "", "","True",,"EndOfBar")</f>
        <v/>
      </c>
      <c r="AE97" s="6" t="e">
        <f t="shared" ca="1" si="62"/>
        <v>#VALUE!</v>
      </c>
      <c r="AF97" s="41" t="e">
        <f t="shared" ca="1" si="63"/>
        <v>#N/A</v>
      </c>
      <c r="AG97" s="40" t="str">
        <f ca="1" xml:space="preserve"> RTD("cqg.rtd",,"StudyData","Close("&amp;$G$9&amp;") when (LocalMonth("&amp;$G$9&amp;")="&amp;$B$1&amp;" And LocalDay("&amp;$G$9&amp;")="&amp;$A$1&amp;" And LocalHour("&amp;$G$9&amp;")="&amp;K97&amp;" And LocalMinute("&amp;$G$9&amp;")="&amp;L97&amp;")", "Bar", "", "Close","A5C", "0", "all", "", "","True",,"EndOfBar")</f>
        <v/>
      </c>
      <c r="AH97" s="6" t="e">
        <f t="shared" ca="1" si="64"/>
        <v>#VALUE!</v>
      </c>
      <c r="AI97" s="41" t="e">
        <f t="shared" ca="1" si="65"/>
        <v>#N/A</v>
      </c>
      <c r="AJ97" s="40" t="str">
        <f ca="1" xml:space="preserve"> RTD("cqg.rtd",,"StudyData","Close("&amp;$G$10&amp;") when (LocalMonth("&amp;$G$10&amp;")="&amp;$B$1&amp;" And LocalDay("&amp;$G$10&amp;")="&amp;$A$1&amp;" And LocalHour("&amp;$G$10&amp;")="&amp;K97&amp;" And LocalMinute("&amp;$G$10&amp;")="&amp;L97&amp;")", "Bar", "", "Close","A5C", "0", "all", "", "","True",,"EndOfBar")</f>
        <v/>
      </c>
      <c r="AK97" s="6" t="e">
        <f t="shared" ca="1" si="66"/>
        <v>#VALUE!</v>
      </c>
      <c r="AL97" s="41" t="e">
        <f t="shared" ca="1" si="67"/>
        <v>#N/A</v>
      </c>
      <c r="AN97" s="6" t="str">
        <f t="shared" si="41"/>
        <v>00</v>
      </c>
    </row>
    <row r="98" spans="9:40" x14ac:dyDescent="0.2">
      <c r="I98" s="6" t="str">
        <f t="shared" si="48"/>
        <v>15:05</v>
      </c>
      <c r="J98" s="6" t="str">
        <f ca="1" xml:space="preserve"> RTD("cqg.rtd",,"StudyData","Close("&amp;$G$2&amp;") when (LocalMonth("&amp;$G$2&amp;")="&amp;$B$1&amp;" And LocalDay("&amp;$G$2&amp;")="&amp;$A$1&amp;" And LocalHour("&amp;$G$2&amp;")="&amp;K98&amp;" And LocalMinute("&amp;$G$2&amp;")="&amp;L98&amp;")", "Bar", "", "Close","A5C", "0", "all", "", "","True",,"EndOfBar")</f>
        <v/>
      </c>
      <c r="K98" s="6">
        <f t="shared" si="49"/>
        <v>15</v>
      </c>
      <c r="L98" s="6">
        <f t="shared" si="26"/>
        <v>5</v>
      </c>
      <c r="M98" s="6" t="e">
        <f t="shared" ca="1" si="50"/>
        <v>#VALUE!</v>
      </c>
      <c r="N98" s="41" t="e">
        <f t="shared" ca="1" si="51"/>
        <v>#N/A</v>
      </c>
      <c r="O98" s="40" t="str">
        <f ca="1" xml:space="preserve"> RTD("cqg.rtd",,"StudyData","Close("&amp;$G$3&amp;") when (LocalMonth("&amp;$G$3&amp;")="&amp;$B$1&amp;" And LocalDay("&amp;$G$3&amp;")="&amp;$A$1&amp;" And LocalHour("&amp;$G$3&amp;")="&amp;K98&amp;" And LocalMinute("&amp;$G$3&amp;")="&amp;L98&amp;")", "Bar", "", "Close","A5C", "0", "all", "", "","True",,"EndOfBar")</f>
        <v/>
      </c>
      <c r="P98" s="6" t="e">
        <f t="shared" ca="1" si="52"/>
        <v>#VALUE!</v>
      </c>
      <c r="Q98" s="41" t="e">
        <f t="shared" ca="1" si="53"/>
        <v>#N/A</v>
      </c>
      <c r="R98" s="40" t="str">
        <f ca="1" xml:space="preserve"> RTD("cqg.rtd",,"StudyData","Close("&amp;$G$4&amp;") when (LocalMonth("&amp;$G$4&amp;")="&amp;$B$1&amp;" And LocalDay("&amp;$G$4&amp;")="&amp;$A$1&amp;" And LocalHour("&amp;$G$4&amp;")="&amp;K98&amp;" And LocalMinute("&amp;$G$4&amp;")="&amp;L98&amp;")", "Bar", "", "Close","A5C", "0", "all", "", "","True",,"EndOfBar")</f>
        <v/>
      </c>
      <c r="S98" s="6" t="e">
        <f t="shared" ca="1" si="54"/>
        <v>#VALUE!</v>
      </c>
      <c r="T98" s="41" t="e">
        <f t="shared" ca="1" si="55"/>
        <v>#N/A</v>
      </c>
      <c r="U98" s="40" t="str">
        <f ca="1" xml:space="preserve"> RTD("cqg.rtd",,"StudyData","Close("&amp;$G$5&amp;") when (LocalMonth("&amp;$G$5&amp;")="&amp;$B$1&amp;" And LocalDay("&amp;$G$5&amp;")="&amp;$A$1&amp;" And LocalHour("&amp;$G$5&amp;")="&amp;K98&amp;" And LocalMinute("&amp;$G$5&amp;")="&amp;L98&amp;")", "Bar", "", "Close","A5C", "0", "all", "", "","True",,"EndOfBar")</f>
        <v/>
      </c>
      <c r="V98" s="6" t="e">
        <f t="shared" ca="1" si="56"/>
        <v>#VALUE!</v>
      </c>
      <c r="W98" s="41" t="e">
        <f t="shared" ca="1" si="57"/>
        <v>#N/A</v>
      </c>
      <c r="X98" s="40" t="str">
        <f ca="1" xml:space="preserve"> RTD("cqg.rtd",,"StudyData","Close("&amp;$G$6&amp;") when (LocalMonth("&amp;$G$6&amp;")="&amp;$B$1&amp;" And LocalDay("&amp;$G$6&amp;")="&amp;$A$1&amp;" And LocalHour("&amp;$G$6&amp;")="&amp;K98&amp;" And LocalMinute("&amp;$G$6&amp;")="&amp;L98&amp;")", "Bar", "", "Close","A5C", "0", "all", "", "","True",,"EndOfBar")</f>
        <v/>
      </c>
      <c r="Y98" s="6" t="e">
        <f t="shared" ca="1" si="58"/>
        <v>#VALUE!</v>
      </c>
      <c r="Z98" s="41" t="e">
        <f t="shared" ca="1" si="59"/>
        <v>#N/A</v>
      </c>
      <c r="AA98" s="40" t="str">
        <f ca="1" xml:space="preserve"> RTD("cqg.rtd",,"StudyData","Close("&amp;$G$7&amp;") when (LocalMonth("&amp;$G$7&amp;")="&amp;$B$1&amp;" And LocalDay("&amp;$G$7&amp;")="&amp;$A$1&amp;" And LocalHour("&amp;$G$7&amp;")="&amp;K98&amp;" And LocalMinute("&amp;$G$7&amp;")="&amp;L98&amp;")", "Bar", "", "Close","A5C", "0", "all", "", "","True",,"EndOfBar")</f>
        <v/>
      </c>
      <c r="AB98" s="6" t="e">
        <f t="shared" ca="1" si="60"/>
        <v>#VALUE!</v>
      </c>
      <c r="AC98" s="41" t="e">
        <f t="shared" ca="1" si="61"/>
        <v>#N/A</v>
      </c>
      <c r="AD98" s="40" t="str">
        <f ca="1" xml:space="preserve"> RTD("cqg.rtd",,"StudyData","Close("&amp;$G$8&amp;") when (LocalMonth("&amp;$G$8&amp;")="&amp;$B$1&amp;" And LocalDay("&amp;$G$8&amp;")="&amp;$A$1&amp;" And LocalHour("&amp;$G$8&amp;")="&amp;K98&amp;" And LocalMinute("&amp;$G$8&amp;")="&amp;L98&amp;")", "Bar", "", "Close","A5C", "0", "all", "", "","True",,"EndOfBar")</f>
        <v/>
      </c>
      <c r="AE98" s="6" t="e">
        <f t="shared" ca="1" si="62"/>
        <v>#VALUE!</v>
      </c>
      <c r="AF98" s="41" t="e">
        <f t="shared" ca="1" si="63"/>
        <v>#N/A</v>
      </c>
      <c r="AG98" s="40" t="str">
        <f ca="1" xml:space="preserve"> RTD("cqg.rtd",,"StudyData","Close("&amp;$G$9&amp;") when (LocalMonth("&amp;$G$9&amp;")="&amp;$B$1&amp;" And LocalDay("&amp;$G$9&amp;")="&amp;$A$1&amp;" And LocalHour("&amp;$G$9&amp;")="&amp;K98&amp;" And LocalMinute("&amp;$G$9&amp;")="&amp;L98&amp;")", "Bar", "", "Close","A5C", "0", "all", "", "","True",,"EndOfBar")</f>
        <v/>
      </c>
      <c r="AH98" s="6" t="e">
        <f t="shared" ca="1" si="64"/>
        <v>#VALUE!</v>
      </c>
      <c r="AI98" s="41" t="e">
        <f t="shared" ca="1" si="65"/>
        <v>#N/A</v>
      </c>
      <c r="AJ98" s="40" t="str">
        <f ca="1" xml:space="preserve"> RTD("cqg.rtd",,"StudyData","Close("&amp;$G$10&amp;") when (LocalMonth("&amp;$G$10&amp;")="&amp;$B$1&amp;" And LocalDay("&amp;$G$10&amp;")="&amp;$A$1&amp;" And LocalHour("&amp;$G$10&amp;")="&amp;K98&amp;" And LocalMinute("&amp;$G$10&amp;")="&amp;L98&amp;")", "Bar", "", "Close","A5C", "0", "all", "", "","True",,"EndOfBar")</f>
        <v/>
      </c>
      <c r="AK98" s="6" t="e">
        <f t="shared" ca="1" si="66"/>
        <v>#VALUE!</v>
      </c>
      <c r="AL98" s="41" t="e">
        <f t="shared" ca="1" si="67"/>
        <v>#N/A</v>
      </c>
      <c r="AN98" s="6" t="str">
        <f t="shared" si="41"/>
        <v>05</v>
      </c>
    </row>
    <row r="99" spans="9:40" x14ac:dyDescent="0.2">
      <c r="I99" s="6" t="str">
        <f t="shared" si="48"/>
        <v>15:10</v>
      </c>
      <c r="J99" s="6" t="str">
        <f ca="1" xml:space="preserve"> RTD("cqg.rtd",,"StudyData","Close("&amp;$G$2&amp;") when (LocalMonth("&amp;$G$2&amp;")="&amp;$B$1&amp;" And LocalDay("&amp;$G$2&amp;")="&amp;$A$1&amp;" And LocalHour("&amp;$G$2&amp;")="&amp;K99&amp;" And LocalMinute("&amp;$G$2&amp;")="&amp;L99&amp;")", "Bar", "", "Close","A5C", "0", "all", "", "","True",,"EndOfBar")</f>
        <v/>
      </c>
      <c r="K99" s="6">
        <f t="shared" si="49"/>
        <v>15</v>
      </c>
      <c r="L99" s="6">
        <f t="shared" si="26"/>
        <v>10</v>
      </c>
      <c r="M99" s="6" t="e">
        <f t="shared" ca="1" si="50"/>
        <v>#VALUE!</v>
      </c>
      <c r="N99" s="41" t="e">
        <f t="shared" ca="1" si="51"/>
        <v>#N/A</v>
      </c>
      <c r="O99" s="40" t="str">
        <f ca="1" xml:space="preserve"> RTD("cqg.rtd",,"StudyData","Close("&amp;$G$3&amp;") when (LocalMonth("&amp;$G$3&amp;")="&amp;$B$1&amp;" And LocalDay("&amp;$G$3&amp;")="&amp;$A$1&amp;" And LocalHour("&amp;$G$3&amp;")="&amp;K99&amp;" And LocalMinute("&amp;$G$3&amp;")="&amp;L99&amp;")", "Bar", "", "Close","A5C", "0", "all", "", "","True",,"EndOfBar")</f>
        <v/>
      </c>
      <c r="P99" s="6" t="e">
        <f t="shared" ca="1" si="52"/>
        <v>#VALUE!</v>
      </c>
      <c r="Q99" s="41" t="e">
        <f t="shared" ca="1" si="53"/>
        <v>#N/A</v>
      </c>
      <c r="R99" s="40" t="str">
        <f ca="1" xml:space="preserve"> RTD("cqg.rtd",,"StudyData","Close("&amp;$G$4&amp;") when (LocalMonth("&amp;$G$4&amp;")="&amp;$B$1&amp;" And LocalDay("&amp;$G$4&amp;")="&amp;$A$1&amp;" And LocalHour("&amp;$G$4&amp;")="&amp;K99&amp;" And LocalMinute("&amp;$G$4&amp;")="&amp;L99&amp;")", "Bar", "", "Close","A5C", "0", "all", "", "","True",,"EndOfBar")</f>
        <v/>
      </c>
      <c r="S99" s="6" t="e">
        <f t="shared" ca="1" si="54"/>
        <v>#VALUE!</v>
      </c>
      <c r="T99" s="41" t="e">
        <f t="shared" ca="1" si="55"/>
        <v>#N/A</v>
      </c>
      <c r="U99" s="40" t="str">
        <f ca="1" xml:space="preserve"> RTD("cqg.rtd",,"StudyData","Close("&amp;$G$5&amp;") when (LocalMonth("&amp;$G$5&amp;")="&amp;$B$1&amp;" And LocalDay("&amp;$G$5&amp;")="&amp;$A$1&amp;" And LocalHour("&amp;$G$5&amp;")="&amp;K99&amp;" And LocalMinute("&amp;$G$5&amp;")="&amp;L99&amp;")", "Bar", "", "Close","A5C", "0", "all", "", "","True",,"EndOfBar")</f>
        <v/>
      </c>
      <c r="V99" s="6" t="e">
        <f t="shared" ca="1" si="56"/>
        <v>#VALUE!</v>
      </c>
      <c r="W99" s="41" t="e">
        <f t="shared" ca="1" si="57"/>
        <v>#N/A</v>
      </c>
      <c r="X99" s="40" t="str">
        <f ca="1" xml:space="preserve"> RTD("cqg.rtd",,"StudyData","Close("&amp;$G$6&amp;") when (LocalMonth("&amp;$G$6&amp;")="&amp;$B$1&amp;" And LocalDay("&amp;$G$6&amp;")="&amp;$A$1&amp;" And LocalHour("&amp;$G$6&amp;")="&amp;K99&amp;" And LocalMinute("&amp;$G$6&amp;")="&amp;L99&amp;")", "Bar", "", "Close","A5C", "0", "all", "", "","True",,"EndOfBar")</f>
        <v/>
      </c>
      <c r="Y99" s="6" t="e">
        <f t="shared" ca="1" si="58"/>
        <v>#VALUE!</v>
      </c>
      <c r="Z99" s="41" t="e">
        <f t="shared" ca="1" si="59"/>
        <v>#N/A</v>
      </c>
      <c r="AA99" s="40" t="str">
        <f ca="1" xml:space="preserve"> RTD("cqg.rtd",,"StudyData","Close("&amp;$G$7&amp;") when (LocalMonth("&amp;$G$7&amp;")="&amp;$B$1&amp;" And LocalDay("&amp;$G$7&amp;")="&amp;$A$1&amp;" And LocalHour("&amp;$G$7&amp;")="&amp;K99&amp;" And LocalMinute("&amp;$G$7&amp;")="&amp;L99&amp;")", "Bar", "", "Close","A5C", "0", "all", "", "","True",,"EndOfBar")</f>
        <v/>
      </c>
      <c r="AB99" s="6" t="e">
        <f t="shared" ca="1" si="60"/>
        <v>#VALUE!</v>
      </c>
      <c r="AC99" s="41" t="e">
        <f t="shared" ca="1" si="61"/>
        <v>#N/A</v>
      </c>
      <c r="AD99" s="40" t="str">
        <f ca="1" xml:space="preserve"> RTD("cqg.rtd",,"StudyData","Close("&amp;$G$8&amp;") when (LocalMonth("&amp;$G$8&amp;")="&amp;$B$1&amp;" And LocalDay("&amp;$G$8&amp;")="&amp;$A$1&amp;" And LocalHour("&amp;$G$8&amp;")="&amp;K99&amp;" And LocalMinute("&amp;$G$8&amp;")="&amp;L99&amp;")", "Bar", "", "Close","A5C", "0", "all", "", "","True",,"EndOfBar")</f>
        <v/>
      </c>
      <c r="AE99" s="6" t="e">
        <f t="shared" ca="1" si="62"/>
        <v>#VALUE!</v>
      </c>
      <c r="AF99" s="41" t="e">
        <f t="shared" ca="1" si="63"/>
        <v>#N/A</v>
      </c>
      <c r="AG99" s="40" t="str">
        <f ca="1" xml:space="preserve"> RTD("cqg.rtd",,"StudyData","Close("&amp;$G$9&amp;") when (LocalMonth("&amp;$G$9&amp;")="&amp;$B$1&amp;" And LocalDay("&amp;$G$9&amp;")="&amp;$A$1&amp;" And LocalHour("&amp;$G$9&amp;")="&amp;K99&amp;" And LocalMinute("&amp;$G$9&amp;")="&amp;L99&amp;")", "Bar", "", "Close","A5C", "0", "all", "", "","True",,"EndOfBar")</f>
        <v/>
      </c>
      <c r="AH99" s="6" t="e">
        <f t="shared" ca="1" si="64"/>
        <v>#VALUE!</v>
      </c>
      <c r="AI99" s="41" t="e">
        <f t="shared" ca="1" si="65"/>
        <v>#N/A</v>
      </c>
      <c r="AJ99" s="40" t="str">
        <f ca="1" xml:space="preserve"> RTD("cqg.rtd",,"StudyData","Close("&amp;$G$10&amp;") when (LocalMonth("&amp;$G$10&amp;")="&amp;$B$1&amp;" And LocalDay("&amp;$G$10&amp;")="&amp;$A$1&amp;" And LocalHour("&amp;$G$10&amp;")="&amp;K99&amp;" And LocalMinute("&amp;$G$10&amp;")="&amp;L99&amp;")", "Bar", "", "Close","A5C", "0", "all", "", "","True",,"EndOfBar")</f>
        <v/>
      </c>
      <c r="AK99" s="6" t="e">
        <f t="shared" ca="1" si="66"/>
        <v>#VALUE!</v>
      </c>
      <c r="AL99" s="41" t="e">
        <f t="shared" ca="1" si="67"/>
        <v>#N/A</v>
      </c>
      <c r="AN99" s="6">
        <f t="shared" si="41"/>
        <v>10</v>
      </c>
    </row>
    <row r="100" spans="9:40" x14ac:dyDescent="0.2">
      <c r="N100" s="41"/>
      <c r="O100" s="40"/>
      <c r="Q100" s="41"/>
      <c r="R100" s="40"/>
      <c r="T100" s="41"/>
      <c r="U100" s="40"/>
      <c r="W100" s="41"/>
      <c r="X100" s="40"/>
      <c r="Z100" s="41"/>
      <c r="AA100" s="40"/>
      <c r="AC100" s="41"/>
      <c r="AD100" s="40"/>
      <c r="AF100" s="41"/>
      <c r="AG100" s="40"/>
      <c r="AI100" s="41"/>
      <c r="AJ100" s="40"/>
      <c r="AL100" s="41"/>
      <c r="AN100" s="6" t="str">
        <f t="shared" si="41"/>
        <v>00</v>
      </c>
    </row>
    <row r="101" spans="9:40" x14ac:dyDescent="0.2">
      <c r="N101" s="41"/>
      <c r="O101" s="40"/>
      <c r="Q101" s="41"/>
      <c r="R101" s="40"/>
      <c r="T101" s="41"/>
      <c r="U101" s="40"/>
      <c r="W101" s="41"/>
      <c r="X101" s="40"/>
      <c r="Z101" s="41"/>
      <c r="AA101" s="40"/>
      <c r="AC101" s="41"/>
      <c r="AD101" s="40"/>
      <c r="AF101" s="41"/>
      <c r="AG101" s="40"/>
      <c r="AI101" s="41"/>
      <c r="AJ101" s="40"/>
      <c r="AL101" s="41"/>
    </row>
    <row r="102" spans="9:40" x14ac:dyDescent="0.2">
      <c r="N102" s="41"/>
      <c r="O102" s="40"/>
      <c r="Q102" s="41"/>
      <c r="R102" s="40"/>
      <c r="T102" s="41"/>
      <c r="U102" s="40"/>
      <c r="W102" s="41"/>
      <c r="X102" s="40"/>
      <c r="Z102" s="41"/>
      <c r="AA102" s="40"/>
      <c r="AC102" s="41"/>
      <c r="AD102" s="40"/>
      <c r="AF102" s="41"/>
      <c r="AG102" s="40"/>
      <c r="AI102" s="41"/>
      <c r="AJ102" s="40"/>
      <c r="AL102" s="41"/>
    </row>
    <row r="103" spans="9:40" x14ac:dyDescent="0.2">
      <c r="N103" s="41"/>
      <c r="O103" s="40"/>
      <c r="Q103" s="41"/>
      <c r="R103" s="40"/>
      <c r="T103" s="41"/>
      <c r="U103" s="40"/>
      <c r="W103" s="41"/>
      <c r="X103" s="40"/>
      <c r="Z103" s="41"/>
      <c r="AA103" s="40"/>
      <c r="AC103" s="41"/>
      <c r="AD103" s="40"/>
      <c r="AF103" s="41"/>
      <c r="AG103" s="40"/>
      <c r="AI103" s="41"/>
      <c r="AJ103" s="40"/>
      <c r="AL103" s="41"/>
    </row>
    <row r="104" spans="9:40" x14ac:dyDescent="0.2">
      <c r="N104" s="41"/>
      <c r="O104" s="40"/>
      <c r="Q104" s="41"/>
      <c r="R104" s="40"/>
      <c r="T104" s="41"/>
      <c r="U104" s="40"/>
      <c r="W104" s="41"/>
      <c r="X104" s="40"/>
      <c r="Z104" s="41"/>
      <c r="AA104" s="40"/>
      <c r="AC104" s="41"/>
      <c r="AD104" s="40"/>
      <c r="AF104" s="41"/>
      <c r="AG104" s="40"/>
      <c r="AI104" s="41"/>
      <c r="AJ104" s="40"/>
      <c r="AL104" s="41"/>
    </row>
    <row r="105" spans="9:40" x14ac:dyDescent="0.2">
      <c r="N105" s="41"/>
      <c r="O105" s="40"/>
      <c r="Q105" s="41"/>
      <c r="R105" s="40"/>
      <c r="T105" s="41"/>
      <c r="U105" s="40"/>
      <c r="W105" s="41"/>
      <c r="X105" s="40"/>
      <c r="Z105" s="41"/>
      <c r="AA105" s="40"/>
      <c r="AC105" s="41"/>
      <c r="AD105" s="40"/>
      <c r="AF105" s="41"/>
      <c r="AG105" s="40"/>
      <c r="AI105" s="41"/>
      <c r="AJ105" s="40"/>
      <c r="AL105" s="41"/>
    </row>
    <row r="106" spans="9:40" x14ac:dyDescent="0.2">
      <c r="N106" s="41"/>
      <c r="O106" s="40"/>
      <c r="Q106" s="41"/>
      <c r="R106" s="40"/>
      <c r="T106" s="41"/>
      <c r="U106" s="40"/>
      <c r="W106" s="41"/>
      <c r="X106" s="40"/>
      <c r="Z106" s="41"/>
      <c r="AA106" s="40"/>
      <c r="AC106" s="41"/>
      <c r="AD106" s="40"/>
      <c r="AF106" s="41"/>
      <c r="AG106" s="40"/>
      <c r="AI106" s="41"/>
      <c r="AJ106" s="40"/>
      <c r="AL106" s="41"/>
    </row>
    <row r="107" spans="9:40" x14ac:dyDescent="0.2">
      <c r="N107" s="41"/>
      <c r="O107" s="40"/>
      <c r="Q107" s="41"/>
      <c r="R107" s="40"/>
      <c r="T107" s="41"/>
      <c r="U107" s="40"/>
      <c r="W107" s="41"/>
      <c r="X107" s="40"/>
      <c r="Z107" s="41"/>
      <c r="AA107" s="40"/>
      <c r="AC107" s="41"/>
      <c r="AD107" s="40"/>
      <c r="AF107" s="41"/>
      <c r="AG107" s="40"/>
      <c r="AI107" s="41"/>
      <c r="AJ107" s="40"/>
      <c r="AL107" s="41"/>
    </row>
    <row r="108" spans="9:40" x14ac:dyDescent="0.2">
      <c r="N108" s="41"/>
      <c r="O108" s="40"/>
      <c r="Q108" s="41"/>
      <c r="R108" s="40"/>
      <c r="T108" s="41"/>
      <c r="U108" s="40"/>
      <c r="W108" s="41"/>
      <c r="X108" s="40"/>
      <c r="Z108" s="41"/>
      <c r="AA108" s="40"/>
      <c r="AC108" s="41"/>
      <c r="AD108" s="40"/>
      <c r="AF108" s="41"/>
      <c r="AG108" s="40"/>
      <c r="AI108" s="41"/>
      <c r="AJ108" s="40"/>
      <c r="AL108" s="41"/>
    </row>
    <row r="109" spans="9:40" x14ac:dyDescent="0.2">
      <c r="N109" s="41"/>
      <c r="O109" s="40"/>
      <c r="Q109" s="41"/>
      <c r="R109" s="40"/>
      <c r="T109" s="41"/>
      <c r="U109" s="40"/>
      <c r="W109" s="41"/>
      <c r="X109" s="40"/>
      <c r="Z109" s="41"/>
      <c r="AA109" s="40"/>
      <c r="AC109" s="41"/>
      <c r="AD109" s="40"/>
      <c r="AF109" s="41"/>
      <c r="AG109" s="40"/>
      <c r="AI109" s="41"/>
      <c r="AJ109" s="40"/>
      <c r="AL109" s="41"/>
    </row>
    <row r="110" spans="9:40" x14ac:dyDescent="0.2">
      <c r="N110" s="41"/>
      <c r="O110" s="40"/>
      <c r="Q110" s="41"/>
      <c r="R110" s="40"/>
      <c r="T110" s="41"/>
      <c r="U110" s="40"/>
      <c r="W110" s="41"/>
      <c r="X110" s="40"/>
      <c r="Z110" s="41"/>
      <c r="AA110" s="40"/>
      <c r="AC110" s="41"/>
      <c r="AD110" s="40"/>
      <c r="AF110" s="41"/>
      <c r="AG110" s="40"/>
      <c r="AI110" s="41"/>
      <c r="AJ110" s="40"/>
      <c r="AL110" s="41"/>
    </row>
    <row r="111" spans="9:40" x14ac:dyDescent="0.2">
      <c r="N111" s="41"/>
      <c r="O111" s="40"/>
      <c r="Q111" s="41"/>
      <c r="R111" s="40"/>
      <c r="T111" s="41"/>
      <c r="U111" s="40"/>
      <c r="W111" s="41"/>
      <c r="X111" s="40"/>
      <c r="Z111" s="41"/>
      <c r="AA111" s="40"/>
      <c r="AC111" s="41"/>
      <c r="AD111" s="40"/>
      <c r="AF111" s="41"/>
      <c r="AG111" s="40"/>
      <c r="AI111" s="41"/>
      <c r="AJ111" s="40"/>
      <c r="AL111" s="41"/>
    </row>
    <row r="112" spans="9:40" x14ac:dyDescent="0.2">
      <c r="N112" s="41"/>
      <c r="O112" s="40"/>
      <c r="Q112" s="41"/>
      <c r="R112" s="40"/>
      <c r="T112" s="41"/>
      <c r="U112" s="40"/>
      <c r="W112" s="41"/>
      <c r="X112" s="40"/>
      <c r="Z112" s="41"/>
      <c r="AA112" s="40"/>
      <c r="AC112" s="41"/>
      <c r="AD112" s="40"/>
      <c r="AF112" s="41"/>
      <c r="AG112" s="40"/>
      <c r="AI112" s="41"/>
      <c r="AJ112" s="40"/>
      <c r="AL112" s="41"/>
    </row>
    <row r="113" spans="14:38" x14ac:dyDescent="0.2">
      <c r="N113" s="41"/>
      <c r="O113" s="40"/>
      <c r="Q113" s="41"/>
      <c r="R113" s="40"/>
      <c r="T113" s="41"/>
      <c r="U113" s="40"/>
      <c r="W113" s="41"/>
      <c r="X113" s="40"/>
      <c r="Z113" s="41"/>
      <c r="AA113" s="40"/>
      <c r="AC113" s="41"/>
      <c r="AD113" s="40"/>
      <c r="AF113" s="41"/>
      <c r="AG113" s="40"/>
      <c r="AI113" s="41"/>
      <c r="AJ113" s="40"/>
      <c r="AL113" s="41"/>
    </row>
    <row r="114" spans="14:38" x14ac:dyDescent="0.2">
      <c r="N114" s="41"/>
      <c r="O114" s="40"/>
      <c r="Q114" s="41"/>
      <c r="R114" s="40"/>
      <c r="T114" s="41"/>
      <c r="U114" s="40"/>
      <c r="W114" s="41"/>
      <c r="X114" s="40"/>
      <c r="Z114" s="41"/>
      <c r="AA114" s="40"/>
      <c r="AC114" s="41"/>
      <c r="AD114" s="40"/>
      <c r="AF114" s="41"/>
      <c r="AG114" s="40"/>
      <c r="AI114" s="41"/>
      <c r="AJ114" s="40"/>
      <c r="AL114" s="41"/>
    </row>
    <row r="115" spans="14:38" x14ac:dyDescent="0.2">
      <c r="N115" s="41"/>
      <c r="O115" s="40"/>
      <c r="Q115" s="41"/>
      <c r="R115" s="40"/>
      <c r="T115" s="41"/>
      <c r="U115" s="40"/>
      <c r="W115" s="41"/>
      <c r="X115" s="40"/>
      <c r="Z115" s="41"/>
      <c r="AA115" s="40"/>
      <c r="AC115" s="41"/>
      <c r="AD115" s="40"/>
      <c r="AF115" s="41"/>
      <c r="AG115" s="40"/>
      <c r="AI115" s="41"/>
      <c r="AJ115" s="40"/>
      <c r="AL115" s="41"/>
    </row>
    <row r="116" spans="14:38" x14ac:dyDescent="0.2">
      <c r="N116" s="41"/>
      <c r="O116" s="40"/>
      <c r="Q116" s="41"/>
      <c r="R116" s="40"/>
      <c r="T116" s="41"/>
      <c r="U116" s="40"/>
      <c r="W116" s="41"/>
      <c r="X116" s="40"/>
      <c r="Z116" s="41"/>
      <c r="AA116" s="40"/>
      <c r="AC116" s="41"/>
      <c r="AD116" s="40"/>
      <c r="AF116" s="41"/>
      <c r="AG116" s="40"/>
      <c r="AI116" s="41"/>
      <c r="AJ116" s="40"/>
      <c r="AL116" s="41"/>
    </row>
    <row r="117" spans="14:38" x14ac:dyDescent="0.2">
      <c r="N117" s="41"/>
      <c r="O117" s="40"/>
      <c r="Q117" s="41"/>
      <c r="R117" s="40"/>
      <c r="T117" s="41"/>
      <c r="U117" s="40"/>
      <c r="W117" s="41"/>
      <c r="X117" s="40"/>
      <c r="Z117" s="41"/>
      <c r="AA117" s="40"/>
      <c r="AC117" s="41"/>
      <c r="AD117" s="40"/>
      <c r="AF117" s="41"/>
      <c r="AG117" s="40"/>
      <c r="AI117" s="41"/>
      <c r="AJ117" s="40"/>
      <c r="AL117" s="41"/>
    </row>
    <row r="118" spans="14:38" x14ac:dyDescent="0.2">
      <c r="N118" s="41"/>
      <c r="O118" s="40"/>
      <c r="Q118" s="41"/>
      <c r="R118" s="40"/>
      <c r="T118" s="41"/>
      <c r="U118" s="40"/>
      <c r="W118" s="41"/>
      <c r="X118" s="40"/>
      <c r="Z118" s="41"/>
      <c r="AA118" s="40"/>
      <c r="AC118" s="41"/>
      <c r="AD118" s="40"/>
      <c r="AF118" s="41"/>
      <c r="AG118" s="40"/>
      <c r="AI118" s="41"/>
      <c r="AJ118" s="40"/>
      <c r="AL118" s="41"/>
    </row>
    <row r="119" spans="14:38" x14ac:dyDescent="0.2">
      <c r="N119" s="41"/>
      <c r="O119" s="40"/>
      <c r="Q119" s="41"/>
      <c r="R119" s="40"/>
      <c r="T119" s="41"/>
      <c r="U119" s="40"/>
      <c r="W119" s="41"/>
      <c r="X119" s="40"/>
      <c r="Z119" s="41"/>
      <c r="AA119" s="40"/>
      <c r="AC119" s="41"/>
      <c r="AD119" s="40"/>
      <c r="AF119" s="41"/>
      <c r="AG119" s="40"/>
      <c r="AI119" s="41"/>
      <c r="AJ119" s="40"/>
      <c r="AL119" s="41"/>
    </row>
    <row r="120" spans="14:38" x14ac:dyDescent="0.2">
      <c r="N120" s="41"/>
      <c r="O120" s="40"/>
      <c r="Q120" s="41"/>
      <c r="R120" s="40"/>
      <c r="T120" s="41"/>
      <c r="U120" s="40"/>
      <c r="W120" s="41"/>
      <c r="X120" s="40"/>
      <c r="Z120" s="41"/>
      <c r="AA120" s="40"/>
      <c r="AC120" s="41"/>
      <c r="AD120" s="40"/>
      <c r="AF120" s="41"/>
      <c r="AG120" s="40"/>
      <c r="AI120" s="41"/>
      <c r="AJ120" s="40"/>
      <c r="AL120" s="41"/>
    </row>
    <row r="121" spans="14:38" x14ac:dyDescent="0.2">
      <c r="N121" s="41"/>
      <c r="O121" s="40"/>
      <c r="Q121" s="41"/>
      <c r="R121" s="40"/>
      <c r="T121" s="41"/>
      <c r="U121" s="40"/>
      <c r="W121" s="41"/>
      <c r="X121" s="40"/>
      <c r="Z121" s="41"/>
      <c r="AA121" s="40"/>
      <c r="AC121" s="41"/>
      <c r="AD121" s="40"/>
      <c r="AF121" s="41"/>
      <c r="AG121" s="40"/>
      <c r="AI121" s="41"/>
      <c r="AJ121" s="40"/>
      <c r="AL121" s="41"/>
    </row>
    <row r="122" spans="14:38" x14ac:dyDescent="0.2">
      <c r="N122" s="41"/>
      <c r="O122" s="40"/>
      <c r="Q122" s="41"/>
      <c r="R122" s="40"/>
      <c r="T122" s="41"/>
      <c r="U122" s="40"/>
      <c r="W122" s="41"/>
      <c r="X122" s="40"/>
      <c r="Z122" s="41"/>
      <c r="AA122" s="40"/>
      <c r="AC122" s="41"/>
      <c r="AD122" s="40"/>
      <c r="AF122" s="41"/>
      <c r="AG122" s="40"/>
      <c r="AI122" s="41"/>
      <c r="AJ122" s="40"/>
      <c r="AL122" s="41"/>
    </row>
    <row r="123" spans="14:38" x14ac:dyDescent="0.2">
      <c r="N123" s="41"/>
      <c r="O123" s="40"/>
      <c r="Q123" s="41"/>
      <c r="R123" s="40"/>
      <c r="T123" s="41"/>
      <c r="U123" s="40"/>
      <c r="W123" s="41"/>
      <c r="X123" s="40"/>
      <c r="Z123" s="41"/>
      <c r="AA123" s="40"/>
      <c r="AC123" s="41"/>
      <c r="AD123" s="40"/>
      <c r="AF123" s="41"/>
      <c r="AG123" s="40"/>
      <c r="AI123" s="41"/>
      <c r="AJ123" s="40"/>
      <c r="AL123" s="41"/>
    </row>
    <row r="124" spans="14:38" x14ac:dyDescent="0.2">
      <c r="N124" s="41"/>
      <c r="O124" s="40"/>
      <c r="Q124" s="41"/>
      <c r="R124" s="40"/>
      <c r="T124" s="41"/>
      <c r="U124" s="40"/>
      <c r="W124" s="41"/>
      <c r="X124" s="40"/>
      <c r="Z124" s="41"/>
      <c r="AA124" s="40"/>
      <c r="AC124" s="41"/>
      <c r="AD124" s="40"/>
      <c r="AF124" s="41"/>
      <c r="AG124" s="40"/>
      <c r="AI124" s="41"/>
      <c r="AJ124" s="40"/>
      <c r="AL124" s="41"/>
    </row>
    <row r="125" spans="14:38" x14ac:dyDescent="0.2">
      <c r="N125" s="41"/>
      <c r="O125" s="40"/>
      <c r="Q125" s="41"/>
      <c r="R125" s="40"/>
      <c r="T125" s="41"/>
      <c r="U125" s="40"/>
      <c r="W125" s="41"/>
      <c r="X125" s="40"/>
      <c r="Z125" s="41"/>
      <c r="AA125" s="40"/>
      <c r="AC125" s="41"/>
      <c r="AD125" s="40"/>
      <c r="AF125" s="41"/>
      <c r="AG125" s="40"/>
      <c r="AI125" s="41"/>
      <c r="AJ125" s="40"/>
      <c r="AL125" s="41"/>
    </row>
    <row r="126" spans="14:38" x14ac:dyDescent="0.2">
      <c r="N126" s="41"/>
      <c r="O126" s="40"/>
      <c r="Q126" s="41"/>
      <c r="R126" s="40"/>
      <c r="T126" s="41"/>
      <c r="U126" s="40"/>
      <c r="W126" s="41"/>
      <c r="X126" s="40"/>
      <c r="Z126" s="41"/>
      <c r="AA126" s="40"/>
      <c r="AC126" s="41"/>
      <c r="AD126" s="40"/>
      <c r="AF126" s="41"/>
      <c r="AG126" s="40"/>
      <c r="AI126" s="41"/>
      <c r="AJ126" s="40"/>
      <c r="AL126" s="41"/>
    </row>
    <row r="127" spans="14:38" x14ac:dyDescent="0.2">
      <c r="N127" s="41"/>
      <c r="O127" s="40"/>
      <c r="Q127" s="41"/>
      <c r="R127" s="40"/>
      <c r="T127" s="41"/>
      <c r="U127" s="40"/>
      <c r="W127" s="41"/>
      <c r="X127" s="40"/>
      <c r="Z127" s="41"/>
      <c r="AA127" s="40"/>
      <c r="AC127" s="41"/>
      <c r="AD127" s="40"/>
      <c r="AF127" s="41"/>
      <c r="AG127" s="40"/>
      <c r="AI127" s="41"/>
      <c r="AJ127" s="40"/>
      <c r="AL127" s="41"/>
    </row>
    <row r="128" spans="14:38" x14ac:dyDescent="0.2">
      <c r="N128" s="41"/>
      <c r="O128" s="40"/>
      <c r="Q128" s="41"/>
      <c r="R128" s="40"/>
      <c r="T128" s="41"/>
      <c r="U128" s="40"/>
      <c r="W128" s="41"/>
      <c r="X128" s="40"/>
      <c r="Z128" s="41"/>
      <c r="AA128" s="40"/>
      <c r="AC128" s="41"/>
      <c r="AD128" s="40"/>
      <c r="AF128" s="41"/>
      <c r="AG128" s="40"/>
      <c r="AI128" s="41"/>
      <c r="AJ128" s="40"/>
      <c r="AL128" s="41"/>
    </row>
    <row r="129" spans="14:38" x14ac:dyDescent="0.2">
      <c r="N129" s="41"/>
      <c r="O129" s="40"/>
      <c r="Q129" s="41"/>
      <c r="R129" s="40"/>
      <c r="T129" s="41"/>
      <c r="U129" s="40"/>
      <c r="W129" s="41"/>
      <c r="X129" s="40"/>
      <c r="Z129" s="41"/>
      <c r="AA129" s="40"/>
      <c r="AC129" s="41"/>
      <c r="AD129" s="40"/>
      <c r="AF129" s="41"/>
      <c r="AG129" s="40"/>
      <c r="AI129" s="41"/>
      <c r="AJ129" s="40"/>
      <c r="AL129" s="41"/>
    </row>
    <row r="130" spans="14:38" x14ac:dyDescent="0.2">
      <c r="N130" s="41"/>
      <c r="O130" s="40"/>
      <c r="Q130" s="41"/>
      <c r="R130" s="40"/>
      <c r="T130" s="41"/>
      <c r="U130" s="40"/>
      <c r="W130" s="41"/>
      <c r="X130" s="40"/>
      <c r="Z130" s="41"/>
      <c r="AA130" s="40"/>
      <c r="AC130" s="41"/>
      <c r="AD130" s="40"/>
      <c r="AF130" s="41"/>
      <c r="AG130" s="40"/>
      <c r="AI130" s="41"/>
      <c r="AJ130" s="40"/>
      <c r="AL130" s="41"/>
    </row>
    <row r="131" spans="14:38" x14ac:dyDescent="0.2">
      <c r="N131" s="41"/>
      <c r="O131" s="40"/>
      <c r="Q131" s="41"/>
      <c r="R131" s="40"/>
      <c r="T131" s="41"/>
      <c r="U131" s="40"/>
      <c r="W131" s="41"/>
      <c r="X131" s="40"/>
      <c r="Z131" s="41"/>
      <c r="AA131" s="40"/>
      <c r="AC131" s="41"/>
      <c r="AD131" s="40"/>
      <c r="AF131" s="41"/>
      <c r="AG131" s="40"/>
      <c r="AI131" s="41"/>
      <c r="AJ131" s="40"/>
      <c r="AL131" s="41"/>
    </row>
    <row r="132" spans="14:38" x14ac:dyDescent="0.2">
      <c r="N132" s="41"/>
      <c r="O132" s="40"/>
      <c r="Q132" s="41"/>
      <c r="R132" s="40"/>
      <c r="T132" s="41"/>
      <c r="U132" s="40"/>
      <c r="W132" s="41"/>
      <c r="X132" s="40"/>
      <c r="Z132" s="41"/>
      <c r="AA132" s="40"/>
      <c r="AC132" s="41"/>
      <c r="AD132" s="40"/>
      <c r="AF132" s="41"/>
      <c r="AG132" s="40"/>
      <c r="AI132" s="41"/>
      <c r="AJ132" s="40"/>
      <c r="AL132" s="41"/>
    </row>
    <row r="133" spans="14:38" x14ac:dyDescent="0.2">
      <c r="N133" s="41"/>
      <c r="O133" s="40"/>
      <c r="Q133" s="41"/>
      <c r="R133" s="40"/>
      <c r="T133" s="41"/>
      <c r="U133" s="40"/>
      <c r="W133" s="41"/>
      <c r="X133" s="40"/>
      <c r="Z133" s="41"/>
      <c r="AA133" s="40"/>
      <c r="AC133" s="41"/>
      <c r="AD133" s="40"/>
      <c r="AF133" s="41"/>
      <c r="AG133" s="40"/>
      <c r="AI133" s="41"/>
      <c r="AJ133" s="40"/>
      <c r="AL133" s="41"/>
    </row>
    <row r="134" spans="14:38" x14ac:dyDescent="0.2">
      <c r="N134" s="41"/>
      <c r="O134" s="40"/>
      <c r="Q134" s="41"/>
      <c r="R134" s="40"/>
      <c r="T134" s="41"/>
      <c r="U134" s="40"/>
      <c r="W134" s="41"/>
      <c r="X134" s="40"/>
      <c r="Z134" s="41"/>
      <c r="AA134" s="40"/>
      <c r="AC134" s="41"/>
      <c r="AD134" s="40"/>
      <c r="AF134" s="41"/>
      <c r="AG134" s="40"/>
      <c r="AI134" s="41"/>
      <c r="AJ134" s="40"/>
      <c r="AL134" s="41"/>
    </row>
    <row r="135" spans="14:38" x14ac:dyDescent="0.2">
      <c r="N135" s="41"/>
      <c r="O135" s="40"/>
      <c r="Q135" s="41"/>
      <c r="R135" s="40"/>
      <c r="T135" s="41"/>
      <c r="U135" s="40"/>
      <c r="W135" s="41"/>
      <c r="X135" s="40"/>
      <c r="Z135" s="41"/>
      <c r="AA135" s="40"/>
      <c r="AC135" s="41"/>
      <c r="AD135" s="40"/>
      <c r="AF135" s="41"/>
      <c r="AG135" s="40"/>
      <c r="AI135" s="41"/>
      <c r="AJ135" s="40"/>
      <c r="AL135" s="41"/>
    </row>
    <row r="136" spans="14:38" x14ac:dyDescent="0.2">
      <c r="N136" s="41"/>
      <c r="O136" s="40"/>
      <c r="Q136" s="41"/>
      <c r="R136" s="40"/>
      <c r="T136" s="41"/>
      <c r="U136" s="40"/>
      <c r="W136" s="41"/>
      <c r="X136" s="40"/>
      <c r="Z136" s="41"/>
      <c r="AA136" s="40"/>
      <c r="AC136" s="41"/>
      <c r="AD136" s="40"/>
      <c r="AF136" s="41"/>
      <c r="AG136" s="40"/>
      <c r="AI136" s="41"/>
      <c r="AJ136" s="40"/>
      <c r="AL136" s="41"/>
    </row>
    <row r="137" spans="14:38" x14ac:dyDescent="0.2">
      <c r="N137" s="41"/>
      <c r="O137" s="40"/>
      <c r="Q137" s="41"/>
      <c r="R137" s="40"/>
      <c r="T137" s="41"/>
      <c r="U137" s="40"/>
      <c r="W137" s="41"/>
      <c r="X137" s="40"/>
      <c r="Z137" s="41"/>
      <c r="AA137" s="40"/>
      <c r="AC137" s="41"/>
      <c r="AD137" s="40"/>
      <c r="AF137" s="41"/>
      <c r="AG137" s="40"/>
      <c r="AI137" s="41"/>
      <c r="AJ137" s="40"/>
      <c r="AL137" s="41"/>
    </row>
    <row r="138" spans="14:38" x14ac:dyDescent="0.2">
      <c r="N138" s="41"/>
      <c r="O138" s="40"/>
      <c r="Q138" s="41"/>
      <c r="R138" s="40"/>
      <c r="T138" s="41"/>
      <c r="U138" s="40"/>
      <c r="W138" s="41"/>
      <c r="X138" s="40"/>
      <c r="Z138" s="41"/>
      <c r="AA138" s="40"/>
      <c r="AC138" s="41"/>
      <c r="AD138" s="40"/>
      <c r="AF138" s="41"/>
      <c r="AG138" s="40"/>
      <c r="AI138" s="41"/>
      <c r="AJ138" s="40"/>
      <c r="AL138" s="41"/>
    </row>
    <row r="139" spans="14:38" x14ac:dyDescent="0.2">
      <c r="N139" s="41"/>
      <c r="O139" s="40"/>
      <c r="Q139" s="41"/>
      <c r="R139" s="40"/>
      <c r="T139" s="41"/>
      <c r="U139" s="40"/>
      <c r="W139" s="41"/>
      <c r="X139" s="40"/>
      <c r="Z139" s="41"/>
      <c r="AA139" s="40"/>
      <c r="AC139" s="41"/>
      <c r="AD139" s="40"/>
      <c r="AF139" s="41"/>
      <c r="AG139" s="40"/>
      <c r="AI139" s="41"/>
      <c r="AJ139" s="40"/>
      <c r="AL139" s="41"/>
    </row>
    <row r="140" spans="14:38" x14ac:dyDescent="0.2">
      <c r="N140" s="41"/>
      <c r="O140" s="40"/>
      <c r="Q140" s="41"/>
      <c r="R140" s="40"/>
      <c r="T140" s="41"/>
      <c r="U140" s="40"/>
      <c r="W140" s="41"/>
      <c r="X140" s="40"/>
      <c r="Z140" s="41"/>
      <c r="AA140" s="40"/>
      <c r="AC140" s="41"/>
      <c r="AD140" s="40"/>
      <c r="AF140" s="41"/>
      <c r="AG140" s="40"/>
      <c r="AI140" s="41"/>
      <c r="AJ140" s="40"/>
      <c r="AL140" s="41"/>
    </row>
    <row r="141" spans="14:38" x14ac:dyDescent="0.2">
      <c r="N141" s="41"/>
      <c r="O141" s="40"/>
      <c r="Q141" s="41"/>
      <c r="R141" s="40"/>
      <c r="T141" s="41"/>
      <c r="U141" s="40"/>
      <c r="W141" s="41"/>
      <c r="X141" s="40"/>
      <c r="Z141" s="41"/>
      <c r="AA141" s="40"/>
      <c r="AC141" s="41"/>
      <c r="AD141" s="40"/>
      <c r="AF141" s="41"/>
      <c r="AG141" s="40"/>
      <c r="AI141" s="41"/>
      <c r="AJ141" s="40"/>
      <c r="AL141" s="41"/>
    </row>
    <row r="142" spans="14:38" x14ac:dyDescent="0.2">
      <c r="N142" s="41"/>
      <c r="O142" s="40"/>
      <c r="Q142" s="41"/>
      <c r="R142" s="40"/>
      <c r="T142" s="41"/>
      <c r="U142" s="40"/>
      <c r="W142" s="41"/>
      <c r="X142" s="40"/>
      <c r="Z142" s="41"/>
      <c r="AA142" s="40"/>
      <c r="AC142" s="41"/>
      <c r="AD142" s="40"/>
      <c r="AF142" s="41"/>
      <c r="AG142" s="40"/>
      <c r="AI142" s="41"/>
      <c r="AJ142" s="40"/>
      <c r="AL142" s="41"/>
    </row>
    <row r="143" spans="14:38" x14ac:dyDescent="0.2">
      <c r="N143" s="41"/>
      <c r="O143" s="40"/>
      <c r="Q143" s="41"/>
      <c r="R143" s="40"/>
      <c r="T143" s="41"/>
      <c r="U143" s="40"/>
      <c r="W143" s="41"/>
      <c r="X143" s="40"/>
      <c r="Z143" s="41"/>
      <c r="AA143" s="40"/>
      <c r="AC143" s="41"/>
      <c r="AD143" s="40"/>
      <c r="AF143" s="41"/>
      <c r="AG143" s="40"/>
      <c r="AI143" s="41"/>
      <c r="AJ143" s="40"/>
      <c r="AL143" s="41"/>
    </row>
    <row r="144" spans="14:38" x14ac:dyDescent="0.2">
      <c r="N144" s="41"/>
      <c r="O144" s="40"/>
      <c r="Q144" s="41"/>
      <c r="R144" s="40"/>
      <c r="T144" s="41"/>
      <c r="U144" s="40"/>
      <c r="W144" s="41"/>
      <c r="X144" s="40"/>
      <c r="Z144" s="41"/>
      <c r="AA144" s="40"/>
      <c r="AC144" s="41"/>
      <c r="AD144" s="40"/>
      <c r="AF144" s="41"/>
      <c r="AG144" s="40"/>
      <c r="AI144" s="41"/>
      <c r="AJ144" s="40"/>
      <c r="AL144" s="41"/>
    </row>
    <row r="145" spans="14:38" x14ac:dyDescent="0.2">
      <c r="N145" s="41"/>
      <c r="O145" s="40"/>
      <c r="Q145" s="41"/>
      <c r="R145" s="40"/>
      <c r="T145" s="41"/>
      <c r="U145" s="40"/>
      <c r="W145" s="41"/>
      <c r="X145" s="40"/>
      <c r="Z145" s="41"/>
      <c r="AA145" s="40"/>
      <c r="AC145" s="41"/>
      <c r="AD145" s="40"/>
      <c r="AF145" s="41"/>
      <c r="AG145" s="40"/>
      <c r="AI145" s="41"/>
      <c r="AJ145" s="40"/>
      <c r="AL145" s="41"/>
    </row>
    <row r="146" spans="14:38" x14ac:dyDescent="0.2">
      <c r="N146" s="41"/>
      <c r="O146" s="40"/>
      <c r="Q146" s="41"/>
      <c r="R146" s="40"/>
      <c r="T146" s="41"/>
      <c r="U146" s="40"/>
      <c r="W146" s="41"/>
      <c r="X146" s="40"/>
      <c r="Z146" s="41"/>
      <c r="AA146" s="40"/>
      <c r="AC146" s="41"/>
      <c r="AD146" s="40"/>
      <c r="AF146" s="41"/>
      <c r="AG146" s="40"/>
      <c r="AI146" s="41"/>
      <c r="AJ146" s="40"/>
      <c r="AL146" s="41"/>
    </row>
    <row r="147" spans="14:38" x14ac:dyDescent="0.2">
      <c r="N147" s="41"/>
      <c r="O147" s="40"/>
      <c r="Q147" s="41"/>
      <c r="R147" s="40"/>
      <c r="T147" s="41"/>
      <c r="U147" s="40"/>
      <c r="W147" s="41"/>
      <c r="X147" s="40"/>
      <c r="Z147" s="41"/>
      <c r="AA147" s="40"/>
      <c r="AC147" s="41"/>
      <c r="AD147" s="40"/>
      <c r="AF147" s="41"/>
      <c r="AG147" s="40"/>
      <c r="AI147" s="41"/>
      <c r="AJ147" s="40"/>
      <c r="AL147" s="41"/>
    </row>
    <row r="148" spans="14:38" x14ac:dyDescent="0.2">
      <c r="N148" s="41"/>
      <c r="O148" s="40"/>
      <c r="Q148" s="41"/>
      <c r="R148" s="40"/>
      <c r="T148" s="41"/>
      <c r="U148" s="40"/>
      <c r="W148" s="41"/>
      <c r="X148" s="40"/>
      <c r="Z148" s="41"/>
      <c r="AA148" s="40"/>
      <c r="AC148" s="41"/>
      <c r="AD148" s="40"/>
      <c r="AF148" s="41"/>
      <c r="AG148" s="40"/>
      <c r="AI148" s="41"/>
      <c r="AJ148" s="40"/>
      <c r="AL148" s="41"/>
    </row>
    <row r="149" spans="14:38" x14ac:dyDescent="0.2">
      <c r="N149" s="41"/>
      <c r="O149" s="40"/>
      <c r="Q149" s="41"/>
      <c r="R149" s="40"/>
      <c r="T149" s="41"/>
      <c r="U149" s="40"/>
      <c r="W149" s="41"/>
      <c r="X149" s="40"/>
      <c r="Z149" s="41"/>
      <c r="AA149" s="40"/>
      <c r="AC149" s="41"/>
      <c r="AD149" s="40"/>
      <c r="AF149" s="41"/>
      <c r="AG149" s="40"/>
      <c r="AI149" s="41"/>
      <c r="AJ149" s="40"/>
      <c r="AL149" s="41"/>
    </row>
    <row r="150" spans="14:38" x14ac:dyDescent="0.2">
      <c r="N150" s="41"/>
      <c r="O150" s="40"/>
      <c r="Q150" s="41"/>
      <c r="R150" s="40"/>
      <c r="T150" s="41"/>
      <c r="U150" s="40"/>
      <c r="W150" s="41"/>
      <c r="X150" s="40"/>
      <c r="Z150" s="41"/>
      <c r="AA150" s="40"/>
      <c r="AC150" s="41"/>
      <c r="AD150" s="40"/>
      <c r="AF150" s="41"/>
      <c r="AG150" s="40"/>
      <c r="AI150" s="41"/>
      <c r="AJ150" s="40"/>
      <c r="AL150" s="41"/>
    </row>
    <row r="151" spans="14:38" x14ac:dyDescent="0.2">
      <c r="N151" s="41"/>
      <c r="O151" s="40"/>
      <c r="Q151" s="41"/>
      <c r="R151" s="40"/>
      <c r="T151" s="41"/>
      <c r="U151" s="40"/>
      <c r="W151" s="41"/>
      <c r="X151" s="40"/>
      <c r="Z151" s="41"/>
      <c r="AA151" s="40"/>
      <c r="AC151" s="41"/>
      <c r="AD151" s="40"/>
      <c r="AF151" s="41"/>
      <c r="AG151" s="40"/>
      <c r="AI151" s="41"/>
      <c r="AJ151" s="40"/>
      <c r="AL151" s="41"/>
    </row>
    <row r="152" spans="14:38" x14ac:dyDescent="0.2">
      <c r="N152" s="41"/>
      <c r="O152" s="40"/>
      <c r="Q152" s="41"/>
      <c r="R152" s="40"/>
      <c r="T152" s="41"/>
      <c r="U152" s="40"/>
      <c r="W152" s="41"/>
      <c r="X152" s="40"/>
      <c r="Z152" s="41"/>
      <c r="AA152" s="40"/>
      <c r="AC152" s="41"/>
      <c r="AD152" s="40"/>
      <c r="AF152" s="41"/>
      <c r="AG152" s="40"/>
      <c r="AI152" s="41"/>
      <c r="AJ152" s="40"/>
      <c r="AL152" s="41"/>
    </row>
    <row r="153" spans="14:38" x14ac:dyDescent="0.2">
      <c r="N153" s="41"/>
      <c r="O153" s="40"/>
      <c r="Q153" s="41"/>
      <c r="R153" s="40"/>
      <c r="T153" s="41"/>
      <c r="U153" s="40"/>
      <c r="W153" s="41"/>
      <c r="X153" s="40"/>
      <c r="Z153" s="41"/>
      <c r="AA153" s="40"/>
      <c r="AC153" s="41"/>
      <c r="AD153" s="40"/>
      <c r="AF153" s="41"/>
      <c r="AG153" s="40"/>
      <c r="AI153" s="41"/>
      <c r="AJ153" s="40"/>
      <c r="AL153" s="41"/>
    </row>
    <row r="154" spans="14:38" x14ac:dyDescent="0.2">
      <c r="N154" s="41"/>
      <c r="O154" s="40"/>
      <c r="Q154" s="41"/>
      <c r="R154" s="40"/>
      <c r="T154" s="41"/>
      <c r="U154" s="40"/>
      <c r="W154" s="41"/>
      <c r="X154" s="40"/>
      <c r="Z154" s="41"/>
      <c r="AA154" s="40"/>
      <c r="AC154" s="41"/>
      <c r="AD154" s="40"/>
      <c r="AF154" s="41"/>
      <c r="AG154" s="40"/>
      <c r="AI154" s="41"/>
      <c r="AJ154" s="40"/>
      <c r="AL154" s="41"/>
    </row>
    <row r="155" spans="14:38" x14ac:dyDescent="0.2">
      <c r="N155" s="41"/>
      <c r="O155" s="40"/>
      <c r="Q155" s="41"/>
      <c r="R155" s="40"/>
      <c r="T155" s="41"/>
      <c r="U155" s="40"/>
      <c r="W155" s="41"/>
      <c r="X155" s="40"/>
      <c r="Z155" s="41"/>
      <c r="AA155" s="40"/>
      <c r="AC155" s="41"/>
      <c r="AD155" s="40"/>
      <c r="AF155" s="41"/>
      <c r="AG155" s="40"/>
      <c r="AI155" s="41"/>
      <c r="AJ155" s="40"/>
      <c r="AL155" s="41"/>
    </row>
    <row r="156" spans="14:38" x14ac:dyDescent="0.2">
      <c r="N156" s="41"/>
      <c r="O156" s="40"/>
      <c r="Q156" s="41"/>
      <c r="R156" s="40"/>
      <c r="T156" s="41"/>
      <c r="U156" s="40"/>
      <c r="W156" s="41"/>
      <c r="X156" s="40"/>
      <c r="Z156" s="41"/>
      <c r="AA156" s="40"/>
      <c r="AC156" s="41"/>
      <c r="AD156" s="40"/>
      <c r="AF156" s="41"/>
      <c r="AG156" s="40"/>
      <c r="AI156" s="41"/>
      <c r="AJ156" s="40"/>
      <c r="AL156" s="41"/>
    </row>
    <row r="157" spans="14:38" x14ac:dyDescent="0.2">
      <c r="N157" s="41"/>
      <c r="O157" s="40"/>
      <c r="Q157" s="41"/>
      <c r="R157" s="40"/>
      <c r="T157" s="41"/>
      <c r="U157" s="40"/>
      <c r="W157" s="41"/>
      <c r="X157" s="40"/>
      <c r="Z157" s="41"/>
      <c r="AA157" s="40"/>
      <c r="AC157" s="41"/>
      <c r="AD157" s="40"/>
      <c r="AF157" s="41"/>
      <c r="AG157" s="40"/>
      <c r="AI157" s="41"/>
      <c r="AJ157" s="40"/>
      <c r="AL157" s="41"/>
    </row>
    <row r="158" spans="14:38" x14ac:dyDescent="0.2">
      <c r="N158" s="41"/>
      <c r="O158" s="40"/>
      <c r="Q158" s="41"/>
      <c r="R158" s="40"/>
      <c r="T158" s="41"/>
      <c r="U158" s="40"/>
      <c r="W158" s="41"/>
      <c r="X158" s="40"/>
      <c r="Z158" s="41"/>
      <c r="AA158" s="40"/>
      <c r="AC158" s="41"/>
      <c r="AD158" s="40"/>
      <c r="AF158" s="41"/>
      <c r="AG158" s="40"/>
      <c r="AI158" s="41"/>
      <c r="AJ158" s="40"/>
      <c r="AL158" s="41"/>
    </row>
    <row r="159" spans="14:38" x14ac:dyDescent="0.2">
      <c r="N159" s="41"/>
      <c r="O159" s="40"/>
      <c r="Q159" s="41"/>
      <c r="R159" s="40"/>
      <c r="T159" s="41"/>
      <c r="U159" s="40"/>
      <c r="W159" s="41"/>
      <c r="X159" s="40"/>
      <c r="Z159" s="41"/>
      <c r="AA159" s="40"/>
      <c r="AC159" s="41"/>
      <c r="AD159" s="40"/>
      <c r="AF159" s="41"/>
      <c r="AG159" s="40"/>
      <c r="AI159" s="41"/>
      <c r="AJ159" s="40"/>
      <c r="AL159" s="41"/>
    </row>
    <row r="160" spans="14:38" x14ac:dyDescent="0.2">
      <c r="N160" s="41"/>
      <c r="O160" s="40"/>
      <c r="Q160" s="41"/>
      <c r="R160" s="40"/>
      <c r="T160" s="41"/>
      <c r="U160" s="40"/>
      <c r="W160" s="41"/>
      <c r="X160" s="40"/>
      <c r="Z160" s="41"/>
      <c r="AA160" s="40"/>
      <c r="AC160" s="41"/>
      <c r="AD160" s="40"/>
      <c r="AF160" s="41"/>
      <c r="AG160" s="40"/>
      <c r="AI160" s="41"/>
      <c r="AJ160" s="40"/>
      <c r="AL160" s="41"/>
    </row>
    <row r="161" spans="14:38" x14ac:dyDescent="0.2">
      <c r="N161" s="41"/>
      <c r="O161" s="40"/>
      <c r="Q161" s="41"/>
      <c r="R161" s="40"/>
      <c r="T161" s="41"/>
      <c r="U161" s="40"/>
      <c r="W161" s="41"/>
      <c r="X161" s="40"/>
      <c r="Z161" s="41"/>
      <c r="AA161" s="40"/>
      <c r="AC161" s="41"/>
      <c r="AD161" s="40"/>
      <c r="AF161" s="41"/>
      <c r="AG161" s="40"/>
      <c r="AI161" s="41"/>
      <c r="AJ161" s="40"/>
      <c r="AL161" s="41"/>
    </row>
    <row r="162" spans="14:38" x14ac:dyDescent="0.2">
      <c r="N162" s="41"/>
      <c r="O162" s="40"/>
      <c r="Q162" s="41"/>
      <c r="R162" s="40"/>
      <c r="T162" s="41"/>
      <c r="U162" s="40"/>
      <c r="W162" s="41"/>
      <c r="X162" s="40"/>
      <c r="Z162" s="41"/>
      <c r="AA162" s="40"/>
      <c r="AC162" s="41"/>
      <c r="AD162" s="40"/>
      <c r="AF162" s="41"/>
      <c r="AG162" s="40"/>
      <c r="AI162" s="41"/>
      <c r="AJ162" s="40"/>
      <c r="AL162" s="41"/>
    </row>
    <row r="163" spans="14:38" x14ac:dyDescent="0.2">
      <c r="N163" s="41"/>
      <c r="O163" s="40"/>
      <c r="Q163" s="41"/>
      <c r="R163" s="40"/>
      <c r="T163" s="41"/>
      <c r="U163" s="40"/>
      <c r="W163" s="41"/>
      <c r="X163" s="40"/>
      <c r="Z163" s="41"/>
      <c r="AA163" s="40"/>
      <c r="AC163" s="41"/>
      <c r="AD163" s="40"/>
      <c r="AF163" s="41"/>
      <c r="AG163" s="40"/>
      <c r="AI163" s="41"/>
      <c r="AJ163" s="40"/>
      <c r="AL163" s="41"/>
    </row>
    <row r="164" spans="14:38" x14ac:dyDescent="0.2">
      <c r="N164" s="41"/>
      <c r="O164" s="40"/>
      <c r="Q164" s="41"/>
      <c r="R164" s="40"/>
      <c r="T164" s="41"/>
      <c r="U164" s="40"/>
      <c r="W164" s="41"/>
      <c r="X164" s="40"/>
      <c r="Z164" s="41"/>
      <c r="AA164" s="40"/>
      <c r="AC164" s="41"/>
      <c r="AD164" s="40"/>
      <c r="AF164" s="41"/>
      <c r="AG164" s="40"/>
      <c r="AI164" s="41"/>
      <c r="AJ164" s="40"/>
      <c r="AL164" s="41"/>
    </row>
    <row r="165" spans="14:38" x14ac:dyDescent="0.2">
      <c r="N165" s="41"/>
      <c r="O165" s="40"/>
      <c r="Q165" s="41"/>
      <c r="R165" s="40"/>
      <c r="T165" s="41"/>
      <c r="U165" s="40"/>
      <c r="W165" s="41"/>
      <c r="X165" s="40"/>
      <c r="Z165" s="41"/>
      <c r="AA165" s="40"/>
      <c r="AC165" s="41"/>
      <c r="AD165" s="40"/>
      <c r="AF165" s="41"/>
      <c r="AG165" s="40"/>
      <c r="AI165" s="41"/>
      <c r="AJ165" s="40"/>
      <c r="AL165" s="41"/>
    </row>
    <row r="166" spans="14:38" x14ac:dyDescent="0.2">
      <c r="N166" s="41"/>
      <c r="O166" s="40"/>
      <c r="Q166" s="41"/>
      <c r="R166" s="40"/>
      <c r="T166" s="41"/>
      <c r="U166" s="40"/>
      <c r="W166" s="41"/>
      <c r="X166" s="40"/>
      <c r="Z166" s="41"/>
      <c r="AA166" s="40"/>
      <c r="AC166" s="41"/>
      <c r="AD166" s="40"/>
      <c r="AF166" s="41"/>
      <c r="AG166" s="40"/>
      <c r="AI166" s="41"/>
      <c r="AJ166" s="40"/>
      <c r="AL166" s="41"/>
    </row>
    <row r="167" spans="14:38" x14ac:dyDescent="0.2">
      <c r="N167" s="41"/>
      <c r="O167" s="40"/>
      <c r="Q167" s="41"/>
      <c r="R167" s="40"/>
      <c r="T167" s="41"/>
      <c r="U167" s="40"/>
      <c r="W167" s="41"/>
      <c r="X167" s="40"/>
      <c r="Z167" s="41"/>
      <c r="AA167" s="40"/>
      <c r="AC167" s="41"/>
      <c r="AD167" s="40"/>
      <c r="AF167" s="41"/>
      <c r="AG167" s="40"/>
      <c r="AI167" s="41"/>
      <c r="AJ167" s="40"/>
      <c r="AL167" s="41"/>
    </row>
    <row r="168" spans="14:38" x14ac:dyDescent="0.2">
      <c r="N168" s="41"/>
      <c r="O168" s="40"/>
      <c r="Q168" s="41"/>
      <c r="R168" s="40"/>
      <c r="T168" s="41"/>
      <c r="U168" s="40"/>
      <c r="W168" s="41"/>
      <c r="X168" s="40"/>
      <c r="Z168" s="41"/>
      <c r="AA168" s="40"/>
      <c r="AC168" s="41"/>
      <c r="AD168" s="40"/>
      <c r="AF168" s="41"/>
      <c r="AG168" s="40"/>
      <c r="AI168" s="41"/>
      <c r="AJ168" s="40"/>
      <c r="AL168" s="41"/>
    </row>
    <row r="169" spans="14:38" x14ac:dyDescent="0.2">
      <c r="N169" s="41"/>
      <c r="O169" s="40"/>
      <c r="Q169" s="41"/>
      <c r="R169" s="40"/>
      <c r="T169" s="41"/>
      <c r="U169" s="40"/>
      <c r="W169" s="41"/>
      <c r="X169" s="40"/>
      <c r="Z169" s="41"/>
      <c r="AA169" s="40"/>
      <c r="AC169" s="41"/>
      <c r="AD169" s="40"/>
      <c r="AF169" s="41"/>
      <c r="AG169" s="40"/>
      <c r="AI169" s="41"/>
      <c r="AJ169" s="40"/>
      <c r="AL169" s="41"/>
    </row>
    <row r="170" spans="14:38" x14ac:dyDescent="0.2">
      <c r="N170" s="41"/>
      <c r="O170" s="40"/>
      <c r="Q170" s="41"/>
      <c r="R170" s="40"/>
      <c r="T170" s="41"/>
      <c r="U170" s="40"/>
      <c r="W170" s="41"/>
      <c r="X170" s="40"/>
      <c r="Z170" s="41"/>
      <c r="AA170" s="40"/>
      <c r="AC170" s="41"/>
      <c r="AD170" s="40"/>
      <c r="AF170" s="41"/>
      <c r="AG170" s="40"/>
      <c r="AI170" s="41"/>
      <c r="AJ170" s="40"/>
      <c r="AL170" s="41"/>
    </row>
    <row r="171" spans="14:38" x14ac:dyDescent="0.2">
      <c r="N171" s="41"/>
      <c r="O171" s="40"/>
      <c r="Q171" s="41"/>
      <c r="R171" s="40"/>
      <c r="T171" s="41"/>
      <c r="U171" s="40"/>
      <c r="W171" s="41"/>
      <c r="X171" s="40"/>
      <c r="Z171" s="41"/>
      <c r="AA171" s="40"/>
      <c r="AC171" s="41"/>
      <c r="AD171" s="40"/>
      <c r="AF171" s="41"/>
      <c r="AG171" s="40"/>
      <c r="AI171" s="41"/>
      <c r="AJ171" s="40"/>
      <c r="AL171" s="41"/>
    </row>
    <row r="172" spans="14:38" x14ac:dyDescent="0.2">
      <c r="N172" s="41"/>
      <c r="O172" s="40"/>
      <c r="Q172" s="41"/>
      <c r="R172" s="40"/>
      <c r="T172" s="41"/>
      <c r="U172" s="40"/>
      <c r="W172" s="41"/>
      <c r="X172" s="40"/>
      <c r="Z172" s="41"/>
      <c r="AA172" s="40"/>
      <c r="AC172" s="41"/>
      <c r="AD172" s="40"/>
      <c r="AF172" s="41"/>
      <c r="AG172" s="40"/>
      <c r="AI172" s="41"/>
      <c r="AJ172" s="40"/>
      <c r="AL172" s="41"/>
    </row>
    <row r="173" spans="14:38" x14ac:dyDescent="0.2">
      <c r="N173" s="41"/>
      <c r="O173" s="40"/>
      <c r="Q173" s="41"/>
      <c r="R173" s="40"/>
      <c r="T173" s="41"/>
      <c r="U173" s="40"/>
      <c r="W173" s="41"/>
      <c r="X173" s="40"/>
      <c r="Z173" s="41"/>
      <c r="AA173" s="40"/>
      <c r="AC173" s="41"/>
      <c r="AD173" s="40"/>
      <c r="AF173" s="41"/>
      <c r="AG173" s="40"/>
      <c r="AI173" s="41"/>
      <c r="AJ173" s="40"/>
      <c r="AL173" s="41"/>
    </row>
    <row r="174" spans="14:38" x14ac:dyDescent="0.2">
      <c r="N174" s="41"/>
      <c r="O174" s="40"/>
      <c r="Q174" s="41"/>
      <c r="R174" s="40"/>
      <c r="T174" s="41"/>
      <c r="U174" s="40"/>
      <c r="W174" s="41"/>
      <c r="X174" s="40"/>
      <c r="Z174" s="41"/>
      <c r="AA174" s="40"/>
      <c r="AC174" s="41"/>
      <c r="AD174" s="40"/>
      <c r="AF174" s="41"/>
      <c r="AG174" s="40"/>
      <c r="AI174" s="41"/>
      <c r="AJ174" s="40"/>
      <c r="AL174" s="41"/>
    </row>
    <row r="175" spans="14:38" x14ac:dyDescent="0.2">
      <c r="N175" s="41"/>
      <c r="O175" s="40"/>
      <c r="Q175" s="41"/>
      <c r="R175" s="40"/>
      <c r="T175" s="41"/>
      <c r="U175" s="40"/>
      <c r="W175" s="41"/>
      <c r="X175" s="40"/>
      <c r="Z175" s="41"/>
      <c r="AA175" s="40"/>
      <c r="AC175" s="41"/>
      <c r="AD175" s="40"/>
      <c r="AF175" s="41"/>
      <c r="AG175" s="40"/>
      <c r="AI175" s="41"/>
      <c r="AJ175" s="40"/>
      <c r="AL175" s="41"/>
    </row>
    <row r="176" spans="14:38" x14ac:dyDescent="0.2">
      <c r="N176" s="41"/>
      <c r="O176" s="40"/>
      <c r="Q176" s="41"/>
      <c r="R176" s="40"/>
      <c r="T176" s="41"/>
      <c r="U176" s="40"/>
      <c r="W176" s="41"/>
      <c r="X176" s="40"/>
      <c r="Z176" s="41"/>
      <c r="AA176" s="40"/>
      <c r="AC176" s="41"/>
      <c r="AD176" s="40"/>
      <c r="AF176" s="41"/>
      <c r="AG176" s="40"/>
      <c r="AI176" s="41"/>
      <c r="AJ176" s="40"/>
      <c r="AL176" s="41"/>
    </row>
    <row r="177" spans="14:38" x14ac:dyDescent="0.2">
      <c r="N177" s="41"/>
      <c r="O177" s="40"/>
      <c r="Q177" s="41"/>
      <c r="R177" s="40"/>
      <c r="T177" s="41"/>
      <c r="U177" s="40"/>
      <c r="W177" s="41"/>
      <c r="X177" s="40"/>
      <c r="Z177" s="41"/>
      <c r="AA177" s="40"/>
      <c r="AC177" s="41"/>
      <c r="AD177" s="40"/>
      <c r="AF177" s="41"/>
      <c r="AG177" s="40"/>
      <c r="AI177" s="41"/>
      <c r="AJ177" s="40"/>
      <c r="AL177" s="41"/>
    </row>
    <row r="178" spans="14:38" x14ac:dyDescent="0.2">
      <c r="N178" s="41"/>
      <c r="O178" s="40"/>
      <c r="Q178" s="41"/>
      <c r="R178" s="40"/>
      <c r="T178" s="41"/>
      <c r="U178" s="40"/>
      <c r="W178" s="41"/>
      <c r="X178" s="40"/>
      <c r="Z178" s="41"/>
      <c r="AA178" s="40"/>
      <c r="AC178" s="41"/>
      <c r="AD178" s="40"/>
      <c r="AF178" s="41"/>
      <c r="AG178" s="40"/>
      <c r="AI178" s="41"/>
      <c r="AJ178" s="40"/>
      <c r="AL178" s="41"/>
    </row>
    <row r="179" spans="14:38" x14ac:dyDescent="0.2">
      <c r="N179" s="41"/>
      <c r="O179" s="40"/>
      <c r="Q179" s="41"/>
      <c r="R179" s="40"/>
      <c r="T179" s="41"/>
      <c r="U179" s="40"/>
      <c r="W179" s="41"/>
      <c r="X179" s="40"/>
      <c r="Z179" s="41"/>
      <c r="AA179" s="40"/>
      <c r="AC179" s="41"/>
      <c r="AD179" s="40"/>
      <c r="AF179" s="41"/>
      <c r="AG179" s="40"/>
      <c r="AI179" s="41"/>
      <c r="AJ179" s="40"/>
      <c r="AL179" s="41"/>
    </row>
    <row r="180" spans="14:38" x14ac:dyDescent="0.2">
      <c r="N180" s="41"/>
      <c r="O180" s="40"/>
      <c r="Q180" s="41"/>
      <c r="R180" s="40"/>
      <c r="T180" s="41"/>
      <c r="U180" s="40"/>
      <c r="W180" s="41"/>
      <c r="X180" s="40"/>
      <c r="Z180" s="41"/>
      <c r="AA180" s="40"/>
      <c r="AC180" s="41"/>
      <c r="AD180" s="40"/>
      <c r="AF180" s="41"/>
      <c r="AG180" s="40"/>
      <c r="AI180" s="41"/>
      <c r="AJ180" s="40"/>
      <c r="AL180" s="41"/>
    </row>
    <row r="181" spans="14:38" x14ac:dyDescent="0.2">
      <c r="N181" s="41"/>
      <c r="O181" s="40"/>
      <c r="Q181" s="41"/>
      <c r="R181" s="40"/>
      <c r="T181" s="41"/>
      <c r="U181" s="40"/>
      <c r="W181" s="41"/>
      <c r="X181" s="40"/>
      <c r="Z181" s="41"/>
      <c r="AA181" s="40"/>
      <c r="AC181" s="41"/>
      <c r="AD181" s="40"/>
      <c r="AF181" s="41"/>
      <c r="AG181" s="40"/>
      <c r="AI181" s="41"/>
      <c r="AJ181" s="40"/>
      <c r="AL181" s="41"/>
    </row>
    <row r="182" spans="14:38" x14ac:dyDescent="0.2">
      <c r="N182" s="41"/>
      <c r="O182" s="40"/>
      <c r="Q182" s="41"/>
      <c r="R182" s="40"/>
      <c r="T182" s="41"/>
      <c r="U182" s="40"/>
      <c r="W182" s="41"/>
      <c r="X182" s="40"/>
      <c r="Z182" s="41"/>
      <c r="AA182" s="40"/>
      <c r="AC182" s="41"/>
      <c r="AD182" s="40"/>
      <c r="AF182" s="41"/>
      <c r="AG182" s="40"/>
      <c r="AI182" s="41"/>
      <c r="AJ182" s="40"/>
      <c r="AL182" s="41"/>
    </row>
  </sheetData>
  <sheetProtection algorithmName="SHA-512" hashValue="eYaQLVWHzfBtHhHhCuAdLAIat+9BdfIMWkGy21c+pB2AKjNpnLrX5N+eH5J5lbY3mixgJ+5rANjSOo8EqwAe9Q==" saltValue="mg8XlaYDqFAy1Z+Z58PZ4w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CQG,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2011-11-22T23:39:08Z</dcterms:created>
  <dcterms:modified xsi:type="dcterms:W3CDTF">2017-10-16T17:37:41Z</dcterms:modified>
</cp:coreProperties>
</file>