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1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2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showVerticalScroll="0" xWindow="0" yWindow="0" windowWidth="28800" windowHeight="15000"/>
  </bookViews>
  <sheets>
    <sheet name="CLEDisplay" sheetId="2" r:id="rId1"/>
    <sheet name="CLE" sheetId="6" state="hidden" r:id="rId2"/>
    <sheet name="CLE2" sheetId="7" state="hidden" r:id="rId3"/>
    <sheet name="CLE3" sheetId="8" state="hidden" r:id="rId4"/>
    <sheet name="CLE4" sheetId="9" state="hidden" r:id="rId5"/>
    <sheet name="CLE5" sheetId="10" state="hidden" r:id="rId6"/>
  </sheets>
  <calcPr calcId="152511"/>
</workbook>
</file>

<file path=xl/calcChain.xml><?xml version="1.0" encoding="utf-8"?>
<calcChain xmlns="http://schemas.openxmlformats.org/spreadsheetml/2006/main">
  <c r="J27" i="10" l="1"/>
  <c r="J26" i="10"/>
  <c r="J25" i="10"/>
  <c r="J24" i="10"/>
  <c r="J23" i="10"/>
  <c r="J22" i="10"/>
  <c r="J21" i="10"/>
  <c r="J20" i="10"/>
  <c r="J19" i="10"/>
  <c r="J18" i="10"/>
  <c r="J17" i="10"/>
  <c r="J16" i="10"/>
  <c r="AD12" i="9"/>
  <c r="AG12" i="9"/>
  <c r="J27" i="9"/>
  <c r="J26" i="9"/>
  <c r="J25" i="9"/>
  <c r="J24" i="9"/>
  <c r="J23" i="9"/>
  <c r="J22" i="9"/>
  <c r="J21" i="9"/>
  <c r="J20" i="9"/>
  <c r="J19" i="9"/>
  <c r="J18" i="9"/>
  <c r="J17" i="9"/>
  <c r="J16" i="9"/>
  <c r="J27" i="8"/>
  <c r="J26" i="8"/>
  <c r="J25" i="8"/>
  <c r="J24" i="8"/>
  <c r="J23" i="8"/>
  <c r="J22" i="8"/>
  <c r="J21" i="8"/>
  <c r="J20" i="8"/>
  <c r="J19" i="8"/>
  <c r="J18" i="8"/>
  <c r="J17" i="8"/>
  <c r="J16" i="8"/>
  <c r="J27" i="7"/>
  <c r="J26" i="7"/>
  <c r="J25" i="7"/>
  <c r="J24" i="7"/>
  <c r="J23" i="7"/>
  <c r="J22" i="7"/>
  <c r="J21" i="7"/>
  <c r="J20" i="7"/>
  <c r="J19" i="7"/>
  <c r="J18" i="7"/>
  <c r="J17" i="7"/>
  <c r="J16" i="7"/>
  <c r="J27" i="6"/>
  <c r="J26" i="6"/>
  <c r="J25" i="6"/>
  <c r="J24" i="6"/>
  <c r="J23" i="6"/>
  <c r="J22" i="6"/>
  <c r="J21" i="6"/>
  <c r="J20" i="6"/>
  <c r="J19" i="6"/>
  <c r="J18" i="6"/>
  <c r="J17" i="6"/>
  <c r="J16" i="6"/>
  <c r="I16" i="6"/>
  <c r="I17" i="6"/>
  <c r="D16" i="10" l="1"/>
  <c r="C16" i="10"/>
  <c r="B16" i="10"/>
  <c r="A16" i="10"/>
  <c r="D16" i="9"/>
  <c r="C16" i="9"/>
  <c r="B16" i="9"/>
  <c r="A16" i="9"/>
  <c r="D16" i="8"/>
  <c r="C16" i="8"/>
  <c r="B16" i="8"/>
  <c r="A16" i="8"/>
  <c r="K16" i="6"/>
  <c r="K17" i="6"/>
  <c r="C16" i="7" l="1"/>
  <c r="B16" i="7"/>
  <c r="A16" i="7"/>
  <c r="C16" i="6" l="1"/>
  <c r="B16" i="6"/>
  <c r="A16" i="6"/>
  <c r="U2" i="9"/>
  <c r="U3" i="7"/>
  <c r="U9" i="10"/>
  <c r="U13" i="8"/>
  <c r="U3" i="8"/>
  <c r="U6" i="8"/>
  <c r="U13" i="10"/>
  <c r="U12" i="8"/>
  <c r="U11" i="7"/>
  <c r="U5" i="7"/>
  <c r="U12" i="7"/>
  <c r="U2" i="7"/>
  <c r="U11" i="10"/>
  <c r="U7" i="7"/>
  <c r="U2" i="10"/>
  <c r="U8" i="7"/>
  <c r="U4" i="8"/>
  <c r="U8" i="8"/>
  <c r="U5" i="9"/>
  <c r="U4" i="10"/>
  <c r="U3" i="10"/>
  <c r="U6" i="10"/>
  <c r="U2" i="8"/>
  <c r="U8" i="9"/>
  <c r="U4" i="7"/>
  <c r="U7" i="10"/>
  <c r="U9" i="7"/>
  <c r="U11" i="8"/>
  <c r="U10" i="7"/>
  <c r="U13" i="9"/>
  <c r="U8" i="10"/>
  <c r="U6" i="7"/>
  <c r="U10" i="9"/>
  <c r="U12" i="10"/>
  <c r="U12" i="9"/>
  <c r="U3" i="9"/>
  <c r="U5" i="8"/>
  <c r="U5" i="10"/>
  <c r="U6" i="9"/>
  <c r="U9" i="9"/>
  <c r="U11" i="9"/>
  <c r="U7" i="8"/>
  <c r="U7" i="9"/>
  <c r="U10" i="8"/>
  <c r="U4" i="9"/>
  <c r="U9" i="8"/>
  <c r="U10" i="10"/>
  <c r="U13" i="7"/>
  <c r="U3" i="2"/>
  <c r="A24" i="2"/>
  <c r="S36" i="8"/>
  <c r="R35" i="8"/>
  <c r="S35" i="8"/>
  <c r="R35" i="10"/>
  <c r="S35" i="10"/>
  <c r="S36" i="7"/>
  <c r="S36" i="9"/>
  <c r="S36" i="10"/>
  <c r="S35" i="9"/>
  <c r="R35" i="7"/>
  <c r="S35" i="7"/>
  <c r="R35" i="9"/>
  <c r="I16" i="8" l="1"/>
  <c r="I16" i="7"/>
  <c r="I16" i="9"/>
  <c r="I16" i="10"/>
  <c r="R36" i="8"/>
  <c r="R36" i="9"/>
  <c r="R36" i="7"/>
  <c r="R36" i="10"/>
  <c r="F24" i="2"/>
  <c r="C24" i="2"/>
  <c r="Q2" i="7"/>
  <c r="Q2" i="10"/>
  <c r="Q2" i="8"/>
  <c r="G24" i="2"/>
  <c r="A93" i="2"/>
  <c r="B24" i="2"/>
  <c r="A61" i="2"/>
  <c r="A77" i="2"/>
  <c r="H24" i="2"/>
  <c r="D24" i="2"/>
  <c r="Q2" i="9"/>
  <c r="E24" i="2"/>
  <c r="K16" i="10"/>
  <c r="I24" i="2"/>
  <c r="A45" i="2"/>
  <c r="K16" i="9"/>
  <c r="K16" i="7"/>
  <c r="K16" i="8"/>
  <c r="R37" i="8" l="1"/>
  <c r="I17" i="8"/>
  <c r="R37" i="10"/>
  <c r="I17" i="10"/>
  <c r="R37" i="7"/>
  <c r="I17" i="7"/>
  <c r="R37" i="9"/>
  <c r="I17" i="9"/>
  <c r="P2" i="9"/>
  <c r="AH2" i="9" s="1"/>
  <c r="A2" i="9"/>
  <c r="A2" i="10"/>
  <c r="P2" i="10"/>
  <c r="AH2" i="10" s="1"/>
  <c r="P2" i="7"/>
  <c r="AH2" i="7" s="1"/>
  <c r="A2" i="7"/>
  <c r="P2" i="8"/>
  <c r="AH2" i="8" s="1"/>
  <c r="A2" i="8"/>
  <c r="R38" i="8"/>
  <c r="K59" i="2"/>
  <c r="C61" i="2"/>
  <c r="E16" i="10"/>
  <c r="A94" i="2"/>
  <c r="AJ2" i="8"/>
  <c r="K91" i="2"/>
  <c r="C45" i="2"/>
  <c r="F77" i="2"/>
  <c r="Q3" i="10"/>
  <c r="A46" i="2"/>
  <c r="G45" i="2"/>
  <c r="K60" i="2"/>
  <c r="T2" i="10"/>
  <c r="B2" i="10"/>
  <c r="Q3" i="8"/>
  <c r="I77" i="2"/>
  <c r="G61" i="2"/>
  <c r="T2" i="9"/>
  <c r="Q3" i="9"/>
  <c r="K17" i="7"/>
  <c r="K17" i="8"/>
  <c r="R2" i="10"/>
  <c r="E61" i="2"/>
  <c r="B2" i="9"/>
  <c r="D61" i="2"/>
  <c r="F61" i="2"/>
  <c r="B61" i="2"/>
  <c r="B2" i="8"/>
  <c r="E16" i="8"/>
  <c r="C77" i="2"/>
  <c r="D77" i="2"/>
  <c r="D93" i="2"/>
  <c r="H45" i="2"/>
  <c r="K93" i="2"/>
  <c r="F45" i="2"/>
  <c r="A62" i="2"/>
  <c r="K43" i="2"/>
  <c r="K75" i="2"/>
  <c r="A78" i="2"/>
  <c r="S2" i="10"/>
  <c r="E16" i="9"/>
  <c r="S2" i="9"/>
  <c r="B45" i="2"/>
  <c r="E45" i="2"/>
  <c r="G93" i="2"/>
  <c r="K76" i="2"/>
  <c r="H61" i="2"/>
  <c r="S2" i="8"/>
  <c r="AJ2" i="10"/>
  <c r="Q3" i="7"/>
  <c r="S2" i="7"/>
  <c r="E77" i="2"/>
  <c r="K44" i="2"/>
  <c r="B93" i="2"/>
  <c r="E16" i="7"/>
  <c r="Q4" i="7"/>
  <c r="H77" i="2"/>
  <c r="B2" i="7"/>
  <c r="K77" i="2"/>
  <c r="K17" i="9"/>
  <c r="I45" i="2"/>
  <c r="E93" i="2"/>
  <c r="R2" i="7"/>
  <c r="K92" i="2"/>
  <c r="I61" i="2"/>
  <c r="C93" i="2"/>
  <c r="AJ2" i="9"/>
  <c r="I93" i="2"/>
  <c r="T2" i="7"/>
  <c r="T2" i="8"/>
  <c r="G77" i="2"/>
  <c r="R2" i="9"/>
  <c r="D45" i="2"/>
  <c r="F93" i="2"/>
  <c r="H93" i="2"/>
  <c r="B77" i="2"/>
  <c r="R2" i="8"/>
  <c r="K45" i="2"/>
  <c r="AJ2" i="7"/>
  <c r="K61" i="2"/>
  <c r="K17" i="10"/>
  <c r="P3" i="8" l="1"/>
  <c r="AH3" i="8" s="1"/>
  <c r="A3" i="8"/>
  <c r="R38" i="10"/>
  <c r="I19" i="10" s="1"/>
  <c r="C2" i="9"/>
  <c r="D2" i="9" s="1"/>
  <c r="V2" i="9" s="1"/>
  <c r="K74" i="2"/>
  <c r="K42" i="2"/>
  <c r="K90" i="2"/>
  <c r="C2" i="8"/>
  <c r="D2" i="8" s="1"/>
  <c r="V2" i="8" s="1"/>
  <c r="C2" i="10"/>
  <c r="D2" i="10" s="1"/>
  <c r="V2" i="10" s="1"/>
  <c r="K58" i="2"/>
  <c r="C2" i="7"/>
  <c r="I19" i="8"/>
  <c r="I18" i="8"/>
  <c r="I18" i="9"/>
  <c r="I18" i="10"/>
  <c r="I18" i="7"/>
  <c r="R38" i="7"/>
  <c r="R38" i="9"/>
  <c r="P3" i="7"/>
  <c r="AH3" i="7" s="1"/>
  <c r="A3" i="7"/>
  <c r="P3" i="9"/>
  <c r="AH3" i="9" s="1"/>
  <c r="A3" i="9"/>
  <c r="P3" i="10"/>
  <c r="AH3" i="10" s="1"/>
  <c r="A3" i="10"/>
  <c r="AC2" i="8"/>
  <c r="AF2" i="8" s="1"/>
  <c r="G16" i="8" s="1"/>
  <c r="AB2" i="7"/>
  <c r="AC2" i="10"/>
  <c r="AF2" i="10" s="1"/>
  <c r="G16" i="10" s="1"/>
  <c r="AB2" i="10"/>
  <c r="AL2" i="8"/>
  <c r="AC2" i="7"/>
  <c r="AF2" i="7" s="1"/>
  <c r="G16" i="7" s="1"/>
  <c r="AB2" i="9"/>
  <c r="AC2" i="9"/>
  <c r="AF2" i="9" s="1"/>
  <c r="G16" i="9" s="1"/>
  <c r="AB2" i="8"/>
  <c r="AL2" i="10"/>
  <c r="AL2" i="7"/>
  <c r="AL2" i="9"/>
  <c r="R39" i="10"/>
  <c r="R39" i="8"/>
  <c r="A4" i="7"/>
  <c r="P4" i="7"/>
  <c r="AH4" i="7" s="1"/>
  <c r="A95" i="2"/>
  <c r="AJ4" i="7"/>
  <c r="G62" i="2"/>
  <c r="F46" i="2"/>
  <c r="H94" i="2"/>
  <c r="K19" i="8"/>
  <c r="E78" i="2"/>
  <c r="Q4" i="9"/>
  <c r="T3" i="7"/>
  <c r="L75" i="2"/>
  <c r="B94" i="2"/>
  <c r="C94" i="2"/>
  <c r="C46" i="2"/>
  <c r="G94" i="2"/>
  <c r="A47" i="2"/>
  <c r="T3" i="9"/>
  <c r="L44" i="2"/>
  <c r="R3" i="7"/>
  <c r="R3" i="9"/>
  <c r="I62" i="2"/>
  <c r="Q4" i="10"/>
  <c r="I94" i="2"/>
  <c r="B46" i="2"/>
  <c r="E17" i="8"/>
  <c r="T3" i="8"/>
  <c r="K18" i="9"/>
  <c r="B62" i="2"/>
  <c r="E94" i="2"/>
  <c r="D46" i="2"/>
  <c r="D94" i="2"/>
  <c r="E17" i="9"/>
  <c r="R3" i="10"/>
  <c r="Z2" i="10"/>
  <c r="L77" i="2"/>
  <c r="K18" i="8"/>
  <c r="AJ3" i="8"/>
  <c r="S3" i="7"/>
  <c r="E17" i="10"/>
  <c r="D78" i="2"/>
  <c r="E17" i="7"/>
  <c r="C78" i="2"/>
  <c r="G78" i="2"/>
  <c r="L92" i="2"/>
  <c r="AJ3" i="9"/>
  <c r="H78" i="2"/>
  <c r="F94" i="2"/>
  <c r="Q5" i="9"/>
  <c r="Q5" i="8"/>
  <c r="F62" i="2"/>
  <c r="F78" i="2"/>
  <c r="L76" i="2"/>
  <c r="B4" i="7"/>
  <c r="L59" i="2"/>
  <c r="S3" i="8"/>
  <c r="T4" i="7"/>
  <c r="I46" i="2"/>
  <c r="B3" i="10"/>
  <c r="G46" i="2"/>
  <c r="I78" i="2"/>
  <c r="Q4" i="8"/>
  <c r="E46" i="2"/>
  <c r="B78" i="2"/>
  <c r="K18" i="10"/>
  <c r="T3" i="10"/>
  <c r="L93" i="2"/>
  <c r="E18" i="7"/>
  <c r="K18" i="7"/>
  <c r="B3" i="7"/>
  <c r="L43" i="2"/>
  <c r="E62" i="2"/>
  <c r="AI2" i="10"/>
  <c r="A63" i="2"/>
  <c r="H62" i="2"/>
  <c r="S4" i="7"/>
  <c r="C62" i="2"/>
  <c r="S3" i="10"/>
  <c r="Q5" i="10"/>
  <c r="A79" i="2"/>
  <c r="L60" i="2"/>
  <c r="L45" i="2"/>
  <c r="AJ3" i="7"/>
  <c r="X2" i="8"/>
  <c r="B3" i="9"/>
  <c r="AJ3" i="10"/>
  <c r="R3" i="8"/>
  <c r="R4" i="7"/>
  <c r="L61" i="2"/>
  <c r="H46" i="2"/>
  <c r="D62" i="2"/>
  <c r="A64" i="2"/>
  <c r="L91" i="2"/>
  <c r="S3" i="9"/>
  <c r="B3" i="8"/>
  <c r="Q5" i="7"/>
  <c r="AK2" i="10"/>
  <c r="AB3" i="8" l="1"/>
  <c r="AC3" i="8"/>
  <c r="AF3" i="8" s="1"/>
  <c r="G17" i="8" s="1"/>
  <c r="C3" i="8"/>
  <c r="D3" i="8" s="1"/>
  <c r="AL3" i="8"/>
  <c r="D2" i="7"/>
  <c r="V2" i="7" s="1"/>
  <c r="P4" i="10"/>
  <c r="AH4" i="10" s="1"/>
  <c r="A4" i="10"/>
  <c r="C4" i="7"/>
  <c r="A4" i="9"/>
  <c r="P4" i="9"/>
  <c r="AH4" i="9" s="1"/>
  <c r="L42" i="2"/>
  <c r="C3" i="9"/>
  <c r="E2" i="9" s="1"/>
  <c r="V3" i="9" s="1"/>
  <c r="C3" i="7"/>
  <c r="D3" i="7" s="1"/>
  <c r="C3" i="10"/>
  <c r="D3" i="10" s="1"/>
  <c r="L58" i="2"/>
  <c r="L74" i="2"/>
  <c r="P4" i="8"/>
  <c r="AH4" i="8" s="1"/>
  <c r="A4" i="8"/>
  <c r="L90" i="2"/>
  <c r="I19" i="9"/>
  <c r="I20" i="8"/>
  <c r="I19" i="7"/>
  <c r="R39" i="7"/>
  <c r="I20" i="10"/>
  <c r="R39" i="9"/>
  <c r="AB3" i="7"/>
  <c r="AL3" i="7"/>
  <c r="AC3" i="7"/>
  <c r="AF3" i="7" s="1"/>
  <c r="G17" i="7" s="1"/>
  <c r="AB3" i="9"/>
  <c r="AL3" i="9"/>
  <c r="AC3" i="9"/>
  <c r="AF3" i="9" s="1"/>
  <c r="G17" i="9" s="1"/>
  <c r="AL3" i="10"/>
  <c r="AB3" i="10"/>
  <c r="AC3" i="10"/>
  <c r="AF3" i="10" s="1"/>
  <c r="G17" i="10" s="1"/>
  <c r="A5" i="10"/>
  <c r="P5" i="10"/>
  <c r="AH5" i="10" s="1"/>
  <c r="R40" i="10"/>
  <c r="A5" i="9"/>
  <c r="P5" i="9"/>
  <c r="AH5" i="9" s="1"/>
  <c r="A5" i="8"/>
  <c r="P5" i="8"/>
  <c r="AH5" i="8" s="1"/>
  <c r="R40" i="8"/>
  <c r="P5" i="7"/>
  <c r="AH5" i="7" s="1"/>
  <c r="A5" i="7"/>
  <c r="AC4" i="7"/>
  <c r="AF4" i="7" s="1"/>
  <c r="G18" i="7" s="1"/>
  <c r="AB4" i="7"/>
  <c r="AL4" i="7"/>
  <c r="A96" i="2"/>
  <c r="AJ5" i="9"/>
  <c r="AJ4" i="9"/>
  <c r="M45" i="2"/>
  <c r="G95" i="2"/>
  <c r="N60" i="2"/>
  <c r="B47" i="2"/>
  <c r="K20" i="10"/>
  <c r="W2" i="8"/>
  <c r="Z2" i="9"/>
  <c r="A80" i="2"/>
  <c r="I47" i="2"/>
  <c r="M44" i="2"/>
  <c r="AK2" i="9"/>
  <c r="R4" i="10"/>
  <c r="F95" i="2"/>
  <c r="Z2" i="8"/>
  <c r="F79" i="2"/>
  <c r="M60" i="2"/>
  <c r="R5" i="7"/>
  <c r="S5" i="8"/>
  <c r="H79" i="2"/>
  <c r="AJ4" i="8"/>
  <c r="X2" i="9"/>
  <c r="T5" i="8"/>
  <c r="AI2" i="9"/>
  <c r="AJ5" i="8"/>
  <c r="B5" i="7"/>
  <c r="D63" i="2"/>
  <c r="F63" i="2"/>
  <c r="G63" i="2"/>
  <c r="B63" i="2"/>
  <c r="M43" i="2"/>
  <c r="T5" i="7"/>
  <c r="S5" i="10"/>
  <c r="M91" i="2"/>
  <c r="H63" i="2"/>
  <c r="D79" i="2"/>
  <c r="C47" i="2"/>
  <c r="M61" i="2"/>
  <c r="E18" i="9"/>
  <c r="E95" i="2"/>
  <c r="B79" i="2"/>
  <c r="AI2" i="8"/>
  <c r="H64" i="2"/>
  <c r="Q6" i="10"/>
  <c r="E18" i="8"/>
  <c r="A97" i="2"/>
  <c r="M77" i="2"/>
  <c r="W2" i="9"/>
  <c r="R5" i="9"/>
  <c r="I64" i="2"/>
  <c r="R5" i="8"/>
  <c r="G47" i="2"/>
  <c r="K19" i="9"/>
  <c r="T5" i="9"/>
  <c r="F64" i="2"/>
  <c r="AJ4" i="10"/>
  <c r="D95" i="2"/>
  <c r="H95" i="2"/>
  <c r="B64" i="2"/>
  <c r="C79" i="2"/>
  <c r="I95" i="2"/>
  <c r="E47" i="2"/>
  <c r="M93" i="2"/>
  <c r="E63" i="2"/>
  <c r="S5" i="7"/>
  <c r="C63" i="2"/>
  <c r="AJ5" i="7"/>
  <c r="E18" i="10"/>
  <c r="R4" i="9"/>
  <c r="A65" i="2"/>
  <c r="T4" i="8"/>
  <c r="B5" i="8"/>
  <c r="Y2" i="10"/>
  <c r="M75" i="2"/>
  <c r="F47" i="2"/>
  <c r="E19" i="9"/>
  <c r="T4" i="10"/>
  <c r="N61" i="2"/>
  <c r="M92" i="2"/>
  <c r="S4" i="9"/>
  <c r="Q6" i="8"/>
  <c r="H47" i="2"/>
  <c r="C64" i="2"/>
  <c r="M59" i="2"/>
  <c r="N59" i="2"/>
  <c r="AK2" i="8"/>
  <c r="S4" i="10"/>
  <c r="G64" i="2"/>
  <c r="E64" i="2"/>
  <c r="S5" i="9"/>
  <c r="B95" i="2"/>
  <c r="D47" i="2"/>
  <c r="R4" i="8"/>
  <c r="A48" i="2"/>
  <c r="D64" i="2"/>
  <c r="R5" i="10"/>
  <c r="I63" i="2"/>
  <c r="C95" i="2"/>
  <c r="K19" i="7"/>
  <c r="M76" i="2"/>
  <c r="B4" i="9"/>
  <c r="W2" i="10"/>
  <c r="I79" i="2"/>
  <c r="B4" i="10"/>
  <c r="X2" i="10"/>
  <c r="T5" i="10"/>
  <c r="S4" i="8"/>
  <c r="E19" i="10"/>
  <c r="T4" i="9"/>
  <c r="Y2" i="9"/>
  <c r="E19" i="8"/>
  <c r="Q6" i="7"/>
  <c r="G79" i="2"/>
  <c r="AJ5" i="10"/>
  <c r="Y2" i="8"/>
  <c r="K19" i="10"/>
  <c r="E79" i="2"/>
  <c r="B4" i="8"/>
  <c r="B5" i="9"/>
  <c r="B5" i="10"/>
  <c r="E19" i="7"/>
  <c r="K20" i="8"/>
  <c r="E2" i="8" l="1"/>
  <c r="V3" i="8" s="1"/>
  <c r="R40" i="9"/>
  <c r="C4" i="10"/>
  <c r="D4" i="10" s="1"/>
  <c r="AL4" i="10"/>
  <c r="AC4" i="10"/>
  <c r="AF4" i="10" s="1"/>
  <c r="G18" i="10" s="1"/>
  <c r="AB4" i="10"/>
  <c r="R40" i="7"/>
  <c r="I21" i="7" s="1"/>
  <c r="C5" i="7"/>
  <c r="M58" i="2"/>
  <c r="AB4" i="8"/>
  <c r="M74" i="2"/>
  <c r="C5" i="10"/>
  <c r="C5" i="9"/>
  <c r="C4" i="8"/>
  <c r="D4" i="8" s="1"/>
  <c r="AL4" i="8"/>
  <c r="N58" i="2"/>
  <c r="M90" i="2"/>
  <c r="C4" i="9"/>
  <c r="D4" i="9" s="1"/>
  <c r="C5" i="8"/>
  <c r="AC4" i="8"/>
  <c r="AF4" i="8" s="1"/>
  <c r="G18" i="8" s="1"/>
  <c r="AB4" i="9"/>
  <c r="M42" i="2"/>
  <c r="AL4" i="9"/>
  <c r="AC4" i="9"/>
  <c r="AF4" i="9" s="1"/>
  <c r="G18" i="9" s="1"/>
  <c r="I21" i="10"/>
  <c r="I21" i="8"/>
  <c r="I21" i="9"/>
  <c r="I20" i="9"/>
  <c r="I20" i="7"/>
  <c r="E2" i="7"/>
  <c r="V3" i="7" s="1"/>
  <c r="AA2" i="10"/>
  <c r="AD2" i="10"/>
  <c r="AG2" i="10" s="1"/>
  <c r="L16" i="10" s="1"/>
  <c r="AD2" i="9"/>
  <c r="AG2" i="9" s="1"/>
  <c r="L16" i="9" s="1"/>
  <c r="AA2" i="9"/>
  <c r="D3" i="9"/>
  <c r="E2" i="10"/>
  <c r="V3" i="10" s="1"/>
  <c r="AD2" i="8"/>
  <c r="AG2" i="8" s="1"/>
  <c r="L16" i="8" s="1"/>
  <c r="AA2" i="8"/>
  <c r="AL5" i="10"/>
  <c r="AC5" i="10"/>
  <c r="AF5" i="10" s="1"/>
  <c r="G19" i="10" s="1"/>
  <c r="P6" i="10"/>
  <c r="AH6" i="10" s="1"/>
  <c r="A6" i="10"/>
  <c r="AB5" i="10"/>
  <c r="R41" i="10"/>
  <c r="AC5" i="9"/>
  <c r="AF5" i="9" s="1"/>
  <c r="G19" i="9" s="1"/>
  <c r="AL5" i="9"/>
  <c r="AB5" i="9"/>
  <c r="R41" i="9"/>
  <c r="AL5" i="8"/>
  <c r="AC5" i="8"/>
  <c r="AF5" i="8" s="1"/>
  <c r="G19" i="8" s="1"/>
  <c r="P6" i="8"/>
  <c r="AH6" i="8" s="1"/>
  <c r="A6" i="8"/>
  <c r="AB5" i="8"/>
  <c r="R41" i="8"/>
  <c r="AB5" i="7"/>
  <c r="AL5" i="7"/>
  <c r="P6" i="7"/>
  <c r="AH6" i="7" s="1"/>
  <c r="A6" i="7"/>
  <c r="AC5" i="7"/>
  <c r="AF5" i="7" s="1"/>
  <c r="G19" i="7" s="1"/>
  <c r="D4" i="7"/>
  <c r="F2" i="7"/>
  <c r="V4" i="7" s="1"/>
  <c r="Y2" i="7"/>
  <c r="Z3" i="8"/>
  <c r="F80" i="2"/>
  <c r="W3" i="9"/>
  <c r="S6" i="10"/>
  <c r="Q7" i="10"/>
  <c r="N93" i="2"/>
  <c r="A49" i="2"/>
  <c r="T6" i="10"/>
  <c r="G97" i="2"/>
  <c r="T6" i="7"/>
  <c r="E20" i="7"/>
  <c r="O91" i="2"/>
  <c r="AI4" i="7"/>
  <c r="W2" i="7"/>
  <c r="T6" i="8"/>
  <c r="C80" i="2"/>
  <c r="AK3" i="7"/>
  <c r="N75" i="2"/>
  <c r="Q6" i="9"/>
  <c r="AJ6" i="7"/>
  <c r="I80" i="2"/>
  <c r="N92" i="2"/>
  <c r="N76" i="2"/>
  <c r="H65" i="2"/>
  <c r="E20" i="8"/>
  <c r="K21" i="8"/>
  <c r="O93" i="2"/>
  <c r="Q7" i="8"/>
  <c r="O60" i="2"/>
  <c r="N44" i="2"/>
  <c r="AK2" i="7"/>
  <c r="B97" i="2"/>
  <c r="W3" i="8"/>
  <c r="AI3" i="8"/>
  <c r="I96" i="2"/>
  <c r="X2" i="7"/>
  <c r="E48" i="2"/>
  <c r="E65" i="2"/>
  <c r="B6" i="10"/>
  <c r="D48" i="2"/>
  <c r="F48" i="2"/>
  <c r="AJ6" i="8"/>
  <c r="E96" i="2"/>
  <c r="A81" i="2"/>
  <c r="X3" i="10"/>
  <c r="F97" i="2"/>
  <c r="B6" i="7"/>
  <c r="B65" i="2"/>
  <c r="G48" i="2"/>
  <c r="D96" i="2"/>
  <c r="H48" i="2"/>
  <c r="D65" i="2"/>
  <c r="X3" i="8"/>
  <c r="K21" i="10"/>
  <c r="O92" i="2"/>
  <c r="B96" i="2"/>
  <c r="I48" i="2"/>
  <c r="C65" i="2"/>
  <c r="AK3" i="8"/>
  <c r="H80" i="2"/>
  <c r="B80" i="2"/>
  <c r="Z2" i="7"/>
  <c r="O59" i="2"/>
  <c r="AI3" i="9"/>
  <c r="G80" i="2"/>
  <c r="G65" i="2"/>
  <c r="R6" i="7"/>
  <c r="H96" i="2"/>
  <c r="Y3" i="9"/>
  <c r="E80" i="2"/>
  <c r="F65" i="2"/>
  <c r="B48" i="2"/>
  <c r="R6" i="10"/>
  <c r="I65" i="2"/>
  <c r="D97" i="2"/>
  <c r="AJ6" i="10"/>
  <c r="AI2" i="7"/>
  <c r="D80" i="2"/>
  <c r="Y3" i="10"/>
  <c r="E97" i="2"/>
  <c r="C48" i="2"/>
  <c r="N77" i="2"/>
  <c r="AK3" i="9"/>
  <c r="Z3" i="10"/>
  <c r="R6" i="8"/>
  <c r="C96" i="2"/>
  <c r="O61" i="2"/>
  <c r="E20" i="10"/>
  <c r="Z3" i="9"/>
  <c r="S6" i="8"/>
  <c r="I97" i="2"/>
  <c r="C97" i="2"/>
  <c r="G96" i="2"/>
  <c r="A98" i="2"/>
  <c r="X3" i="9"/>
  <c r="F96" i="2"/>
  <c r="K20" i="7"/>
  <c r="A66" i="2"/>
  <c r="W3" i="10"/>
  <c r="H97" i="2"/>
  <c r="N43" i="2"/>
  <c r="N45" i="2"/>
  <c r="N91" i="2"/>
  <c r="S6" i="7"/>
  <c r="AK3" i="10"/>
  <c r="Q7" i="9"/>
  <c r="Y3" i="8"/>
  <c r="K20" i="9"/>
  <c r="X3" i="7"/>
  <c r="B6" i="8"/>
  <c r="F2" i="10" l="1"/>
  <c r="V4" i="10" s="1"/>
  <c r="F2" i="8"/>
  <c r="V4" i="8" s="1"/>
  <c r="AA2" i="7"/>
  <c r="AD2" i="7"/>
  <c r="AG2" i="7" s="1"/>
  <c r="L16" i="7" s="1"/>
  <c r="N90" i="2"/>
  <c r="R41" i="7"/>
  <c r="I22" i="7" s="1"/>
  <c r="F2" i="9"/>
  <c r="V4" i="9" s="1"/>
  <c r="P6" i="9"/>
  <c r="AH6" i="9" s="1"/>
  <c r="A6" i="9"/>
  <c r="C6" i="8"/>
  <c r="N74" i="2"/>
  <c r="C6" i="10"/>
  <c r="O58" i="2"/>
  <c r="O90" i="2"/>
  <c r="C6" i="7"/>
  <c r="H2" i="7" s="1"/>
  <c r="N42" i="2"/>
  <c r="I22" i="8"/>
  <c r="I22" i="9"/>
  <c r="I22" i="10"/>
  <c r="AL6" i="10"/>
  <c r="AB6" i="10"/>
  <c r="P7" i="10"/>
  <c r="AH7" i="10" s="1"/>
  <c r="A7" i="10"/>
  <c r="AC6" i="10"/>
  <c r="AF6" i="10" s="1"/>
  <c r="G20" i="10" s="1"/>
  <c r="AA3" i="10"/>
  <c r="AD3" i="10"/>
  <c r="AG3" i="10" s="1"/>
  <c r="L17" i="10" s="1"/>
  <c r="G2" i="10"/>
  <c r="V5" i="10" s="1"/>
  <c r="D5" i="10"/>
  <c r="R42" i="10"/>
  <c r="P7" i="9"/>
  <c r="AH7" i="9" s="1"/>
  <c r="A7" i="9"/>
  <c r="AD3" i="9"/>
  <c r="AG3" i="9" s="1"/>
  <c r="L17" i="9" s="1"/>
  <c r="AA3" i="9"/>
  <c r="R42" i="9"/>
  <c r="D5" i="9"/>
  <c r="G2" i="9"/>
  <c r="V5" i="9" s="1"/>
  <c r="AB6" i="8"/>
  <c r="AA3" i="8"/>
  <c r="AL6" i="8"/>
  <c r="P7" i="8"/>
  <c r="AH7" i="8" s="1"/>
  <c r="A7" i="8"/>
  <c r="AC6" i="8"/>
  <c r="AF6" i="8" s="1"/>
  <c r="G20" i="8" s="1"/>
  <c r="AD3" i="8"/>
  <c r="AG3" i="8" s="1"/>
  <c r="L17" i="8" s="1"/>
  <c r="R42" i="8"/>
  <c r="G2" i="8"/>
  <c r="V5" i="8" s="1"/>
  <c r="D5" i="8"/>
  <c r="AC6" i="7"/>
  <c r="AF6" i="7" s="1"/>
  <c r="G20" i="7" s="1"/>
  <c r="AB6" i="7"/>
  <c r="AL6" i="7"/>
  <c r="R42" i="7"/>
  <c r="G2" i="7"/>
  <c r="V5" i="7" s="1"/>
  <c r="D5" i="7"/>
  <c r="Y3" i="7"/>
  <c r="A83" i="2"/>
  <c r="D98" i="2"/>
  <c r="K21" i="7"/>
  <c r="Y4" i="8"/>
  <c r="Z3" i="7"/>
  <c r="F81" i="2"/>
  <c r="P91" i="2"/>
  <c r="Q8" i="10"/>
  <c r="T7" i="9"/>
  <c r="AK4" i="7"/>
  <c r="R6" i="9"/>
  <c r="H98" i="2"/>
  <c r="AK4" i="9"/>
  <c r="B98" i="2"/>
  <c r="G66" i="2"/>
  <c r="X4" i="8"/>
  <c r="E66" i="2"/>
  <c r="P59" i="2"/>
  <c r="P61" i="2"/>
  <c r="D81" i="2"/>
  <c r="Y4" i="7"/>
  <c r="C49" i="2"/>
  <c r="T6" i="9"/>
  <c r="E81" i="2"/>
  <c r="G49" i="2"/>
  <c r="K22" i="9"/>
  <c r="T7" i="10"/>
  <c r="Z4" i="7"/>
  <c r="E21" i="8"/>
  <c r="Q8" i="7"/>
  <c r="AJ7" i="8"/>
  <c r="W3" i="7"/>
  <c r="A82" i="2"/>
  <c r="P92" i="2"/>
  <c r="Q7" i="7"/>
  <c r="AI3" i="7"/>
  <c r="P93" i="2"/>
  <c r="F66" i="2"/>
  <c r="Y4" i="9"/>
  <c r="R7" i="8"/>
  <c r="X4" i="7"/>
  <c r="O45" i="2"/>
  <c r="B6" i="9"/>
  <c r="C66" i="2"/>
  <c r="O44" i="2"/>
  <c r="I81" i="2"/>
  <c r="B7" i="10"/>
  <c r="I98" i="2"/>
  <c r="AK4" i="8"/>
  <c r="O76" i="2"/>
  <c r="AJ7" i="9"/>
  <c r="K21" i="9"/>
  <c r="S7" i="9"/>
  <c r="Z4" i="9"/>
  <c r="S6" i="9"/>
  <c r="Z4" i="8"/>
  <c r="E20" i="9"/>
  <c r="K22" i="8"/>
  <c r="AI4" i="10"/>
  <c r="W4" i="7"/>
  <c r="T7" i="8"/>
  <c r="F49" i="2"/>
  <c r="W4" i="8"/>
  <c r="G81" i="2"/>
  <c r="G98" i="2"/>
  <c r="A50" i="2"/>
  <c r="O75" i="2"/>
  <c r="O77" i="2"/>
  <c r="B81" i="2"/>
  <c r="A67" i="2"/>
  <c r="AJ6" i="9"/>
  <c r="B66" i="2"/>
  <c r="I66" i="2"/>
  <c r="S7" i="8"/>
  <c r="B49" i="2"/>
  <c r="AI4" i="8"/>
  <c r="E49" i="2"/>
  <c r="H49" i="2"/>
  <c r="D49" i="2"/>
  <c r="X4" i="9"/>
  <c r="A99" i="2"/>
  <c r="E98" i="2"/>
  <c r="P60" i="2"/>
  <c r="H81" i="2"/>
  <c r="W4" i="9"/>
  <c r="R7" i="9"/>
  <c r="B7" i="8"/>
  <c r="B7" i="9"/>
  <c r="C98" i="2"/>
  <c r="S7" i="10"/>
  <c r="E21" i="10"/>
  <c r="R7" i="10"/>
  <c r="AI5" i="7"/>
  <c r="H66" i="2"/>
  <c r="F98" i="2"/>
  <c r="AJ7" i="10"/>
  <c r="E21" i="9"/>
  <c r="C81" i="2"/>
  <c r="O43" i="2"/>
  <c r="W4" i="10"/>
  <c r="AI4" i="9"/>
  <c r="Q8" i="8"/>
  <c r="AK4" i="10"/>
  <c r="Q8" i="9"/>
  <c r="I49" i="2"/>
  <c r="D66" i="2"/>
  <c r="AI3" i="10"/>
  <c r="Y4" i="10"/>
  <c r="K22" i="10"/>
  <c r="A7" i="7" l="1"/>
  <c r="P7" i="7"/>
  <c r="AH7" i="7" s="1"/>
  <c r="AB6" i="9"/>
  <c r="AL6" i="9"/>
  <c r="C6" i="9"/>
  <c r="H2" i="9" s="1"/>
  <c r="V6" i="9" s="1"/>
  <c r="AC6" i="9"/>
  <c r="AF6" i="9" s="1"/>
  <c r="G20" i="9" s="1"/>
  <c r="C7" i="10"/>
  <c r="P90" i="2"/>
  <c r="P58" i="2"/>
  <c r="O42" i="2"/>
  <c r="C7" i="8"/>
  <c r="C7" i="9"/>
  <c r="O74" i="2"/>
  <c r="AA3" i="7"/>
  <c r="AD3" i="7"/>
  <c r="AG3" i="7" s="1"/>
  <c r="L17" i="7" s="1"/>
  <c r="I23" i="8"/>
  <c r="I23" i="7"/>
  <c r="I23" i="9"/>
  <c r="I23" i="10"/>
  <c r="AB7" i="10"/>
  <c r="AL7" i="10"/>
  <c r="A8" i="10"/>
  <c r="P8" i="10"/>
  <c r="AH8" i="10" s="1"/>
  <c r="AC7" i="10"/>
  <c r="AF7" i="10" s="1"/>
  <c r="G21" i="10" s="1"/>
  <c r="R43" i="10"/>
  <c r="H2" i="10"/>
  <c r="V6" i="10" s="1"/>
  <c r="D6" i="10"/>
  <c r="AD4" i="9"/>
  <c r="AG4" i="9" s="1"/>
  <c r="L18" i="9" s="1"/>
  <c r="AC7" i="9"/>
  <c r="AF7" i="9" s="1"/>
  <c r="G21" i="9" s="1"/>
  <c r="AB7" i="9"/>
  <c r="A8" i="9"/>
  <c r="P8" i="9"/>
  <c r="AH8" i="9" s="1"/>
  <c r="AL7" i="9"/>
  <c r="AA4" i="9"/>
  <c r="R43" i="9"/>
  <c r="AB7" i="8"/>
  <c r="AL7" i="8"/>
  <c r="AA4" i="8"/>
  <c r="P8" i="8"/>
  <c r="AH8" i="8" s="1"/>
  <c r="A8" i="8"/>
  <c r="AD4" i="8"/>
  <c r="AG4" i="8" s="1"/>
  <c r="L18" i="8" s="1"/>
  <c r="AC7" i="8"/>
  <c r="AF7" i="8" s="1"/>
  <c r="G21" i="8" s="1"/>
  <c r="R43" i="8"/>
  <c r="H2" i="8"/>
  <c r="V6" i="8" s="1"/>
  <c r="D6" i="8"/>
  <c r="AA4" i="7"/>
  <c r="AD4" i="7"/>
  <c r="AG4" i="7" s="1"/>
  <c r="L18" i="7" s="1"/>
  <c r="A8" i="7"/>
  <c r="P8" i="7"/>
  <c r="AH8" i="7" s="1"/>
  <c r="V6" i="7"/>
  <c r="D6" i="7"/>
  <c r="R43" i="7"/>
  <c r="Z4" i="10"/>
  <c r="I82" i="2"/>
  <c r="AK5" i="8"/>
  <c r="Q59" i="2"/>
  <c r="K23" i="8"/>
  <c r="C82" i="2"/>
  <c r="A100" i="2"/>
  <c r="D83" i="2"/>
  <c r="Q60" i="2"/>
  <c r="R8" i="7"/>
  <c r="S8" i="9"/>
  <c r="AK5" i="7"/>
  <c r="C50" i="2"/>
  <c r="P77" i="2"/>
  <c r="W5" i="8"/>
  <c r="B7" i="7"/>
  <c r="W5" i="9"/>
  <c r="AI5" i="8"/>
  <c r="AJ8" i="10"/>
  <c r="S7" i="7"/>
  <c r="W5" i="7"/>
  <c r="T8" i="7"/>
  <c r="G50" i="2"/>
  <c r="A68" i="2"/>
  <c r="Q9" i="7"/>
  <c r="AK5" i="10"/>
  <c r="Q9" i="10"/>
  <c r="Q75" i="2"/>
  <c r="D99" i="2"/>
  <c r="D67" i="2"/>
  <c r="R8" i="9"/>
  <c r="AJ8" i="8"/>
  <c r="Q9" i="8"/>
  <c r="E22" i="10"/>
  <c r="H67" i="2"/>
  <c r="Q76" i="2"/>
  <c r="Z5" i="9"/>
  <c r="B8" i="10"/>
  <c r="G67" i="2"/>
  <c r="G99" i="2"/>
  <c r="X5" i="7"/>
  <c r="X4" i="10"/>
  <c r="B50" i="2"/>
  <c r="P76" i="2"/>
  <c r="AI5" i="10"/>
  <c r="E99" i="2"/>
  <c r="F50" i="2"/>
  <c r="P75" i="2"/>
  <c r="E21" i="7"/>
  <c r="AK5" i="9"/>
  <c r="G83" i="2"/>
  <c r="H99" i="2"/>
  <c r="K23" i="10"/>
  <c r="AI5" i="9"/>
  <c r="H50" i="2"/>
  <c r="K22" i="7"/>
  <c r="Q91" i="2"/>
  <c r="Q92" i="2"/>
  <c r="B83" i="2"/>
  <c r="I67" i="2"/>
  <c r="B67" i="2"/>
  <c r="Q77" i="2"/>
  <c r="Y5" i="10"/>
  <c r="E67" i="2"/>
  <c r="H82" i="2"/>
  <c r="A84" i="2"/>
  <c r="E83" i="2"/>
  <c r="T8" i="8"/>
  <c r="E22" i="9"/>
  <c r="X5" i="10"/>
  <c r="F67" i="2"/>
  <c r="B8" i="7"/>
  <c r="Q93" i="2"/>
  <c r="C99" i="2"/>
  <c r="G82" i="2"/>
  <c r="F83" i="2"/>
  <c r="Y5" i="8"/>
  <c r="S8" i="8"/>
  <c r="F82" i="2"/>
  <c r="Y5" i="9"/>
  <c r="T7" i="7"/>
  <c r="B8" i="8"/>
  <c r="P45" i="2"/>
  <c r="D82" i="2"/>
  <c r="AJ8" i="9"/>
  <c r="H83" i="2"/>
  <c r="P43" i="2"/>
  <c r="B82" i="2"/>
  <c r="S8" i="10"/>
  <c r="F99" i="2"/>
  <c r="B99" i="2"/>
  <c r="I83" i="2"/>
  <c r="Z5" i="8"/>
  <c r="AJ8" i="7"/>
  <c r="I50" i="2"/>
  <c r="R7" i="7"/>
  <c r="T8" i="9"/>
  <c r="Q9" i="9"/>
  <c r="AJ7" i="7"/>
  <c r="E22" i="8"/>
  <c r="AI6" i="7"/>
  <c r="Y5" i="7"/>
  <c r="R8" i="10"/>
  <c r="E82" i="2"/>
  <c r="A51" i="2"/>
  <c r="Q61" i="2"/>
  <c r="Z5" i="7"/>
  <c r="X5" i="9"/>
  <c r="W5" i="10"/>
  <c r="K23" i="7"/>
  <c r="K23" i="9"/>
  <c r="D50" i="2"/>
  <c r="I99" i="2"/>
  <c r="C67" i="2"/>
  <c r="T8" i="10"/>
  <c r="E50" i="2"/>
  <c r="A52" i="2"/>
  <c r="C83" i="2"/>
  <c r="E22" i="7"/>
  <c r="X5" i="8"/>
  <c r="R8" i="8"/>
  <c r="P44" i="2"/>
  <c r="S8" i="7"/>
  <c r="Z5" i="10"/>
  <c r="B8" i="9"/>
  <c r="AA4" i="10" l="1"/>
  <c r="AD4" i="10"/>
  <c r="AG4" i="10" s="1"/>
  <c r="L18" i="10" s="1"/>
  <c r="P74" i="2"/>
  <c r="P42" i="2"/>
  <c r="D6" i="9"/>
  <c r="AB7" i="7"/>
  <c r="AL7" i="7"/>
  <c r="C7" i="7"/>
  <c r="I2" i="7" s="1"/>
  <c r="V7" i="7" s="1"/>
  <c r="AC7" i="7"/>
  <c r="AF7" i="7" s="1"/>
  <c r="G21" i="7" s="1"/>
  <c r="C8" i="9"/>
  <c r="C8" i="8"/>
  <c r="Q74" i="2"/>
  <c r="Q58" i="2"/>
  <c r="Q90" i="2"/>
  <c r="C8" i="7"/>
  <c r="C8" i="10"/>
  <c r="I24" i="7"/>
  <c r="I24" i="10"/>
  <c r="I24" i="8"/>
  <c r="I24" i="9"/>
  <c r="A9" i="10"/>
  <c r="P9" i="10"/>
  <c r="AH9" i="10" s="1"/>
  <c r="AL8" i="10"/>
  <c r="AB8" i="10"/>
  <c r="AA5" i="10"/>
  <c r="AC8" i="10"/>
  <c r="AF8" i="10" s="1"/>
  <c r="G22" i="10" s="1"/>
  <c r="AD5" i="10"/>
  <c r="AG5" i="10" s="1"/>
  <c r="L19" i="10" s="1"/>
  <c r="R44" i="10"/>
  <c r="D7" i="10"/>
  <c r="I2" i="10"/>
  <c r="V7" i="10" s="1"/>
  <c r="AD5" i="9"/>
  <c r="AG5" i="9" s="1"/>
  <c r="L19" i="9" s="1"/>
  <c r="AB8" i="9"/>
  <c r="AL8" i="9"/>
  <c r="AC8" i="9"/>
  <c r="AF8" i="9" s="1"/>
  <c r="G22" i="9" s="1"/>
  <c r="AA5" i="9"/>
  <c r="A9" i="9"/>
  <c r="P9" i="9"/>
  <c r="AH9" i="9" s="1"/>
  <c r="D7" i="9"/>
  <c r="I2" i="9"/>
  <c r="V7" i="9" s="1"/>
  <c r="R44" i="9"/>
  <c r="AL8" i="8"/>
  <c r="AB8" i="8"/>
  <c r="A9" i="8"/>
  <c r="P9" i="8"/>
  <c r="AH9" i="8" s="1"/>
  <c r="AA5" i="8"/>
  <c r="AD5" i="8"/>
  <c r="AG5" i="8" s="1"/>
  <c r="L19" i="8" s="1"/>
  <c r="AC8" i="8"/>
  <c r="AF8" i="8" s="1"/>
  <c r="G22" i="8" s="1"/>
  <c r="I2" i="8"/>
  <c r="V7" i="8" s="1"/>
  <c r="D7" i="8"/>
  <c r="R44" i="8"/>
  <c r="AA5" i="7"/>
  <c r="AC8" i="7"/>
  <c r="AF8" i="7" s="1"/>
  <c r="G22" i="7" s="1"/>
  <c r="AB8" i="7"/>
  <c r="AL8" i="7"/>
  <c r="AD5" i="7"/>
  <c r="AG5" i="7" s="1"/>
  <c r="L19" i="7" s="1"/>
  <c r="P9" i="7"/>
  <c r="AH9" i="7" s="1"/>
  <c r="A9" i="7"/>
  <c r="R44" i="7"/>
  <c r="H51" i="2"/>
  <c r="W6" i="8"/>
  <c r="AK6" i="8"/>
  <c r="B51" i="2"/>
  <c r="E100" i="2"/>
  <c r="Z6" i="10"/>
  <c r="X6" i="10"/>
  <c r="X6" i="9"/>
  <c r="Q10" i="8"/>
  <c r="R75" i="2"/>
  <c r="AJ9" i="10"/>
  <c r="F68" i="2"/>
  <c r="F84" i="2"/>
  <c r="D51" i="2"/>
  <c r="AK6" i="10"/>
  <c r="E23" i="8"/>
  <c r="R44" i="2"/>
  <c r="W6" i="10"/>
  <c r="AI6" i="8"/>
  <c r="T9" i="10"/>
  <c r="T9" i="8"/>
  <c r="Q43" i="2"/>
  <c r="E23" i="7"/>
  <c r="AI6" i="10"/>
  <c r="E23" i="10"/>
  <c r="R92" i="2"/>
  <c r="S9" i="8"/>
  <c r="K24" i="10"/>
  <c r="B9" i="8"/>
  <c r="C100" i="2"/>
  <c r="C84" i="2"/>
  <c r="F51" i="2"/>
  <c r="AK6" i="9"/>
  <c r="R9" i="9"/>
  <c r="R91" i="2"/>
  <c r="D68" i="2"/>
  <c r="E51" i="2"/>
  <c r="R9" i="8"/>
  <c r="H52" i="2"/>
  <c r="AJ9" i="8"/>
  <c r="E84" i="2"/>
  <c r="C52" i="2"/>
  <c r="A85" i="2"/>
  <c r="H84" i="2"/>
  <c r="B68" i="2"/>
  <c r="B9" i="10"/>
  <c r="B84" i="2"/>
  <c r="H68" i="2"/>
  <c r="G68" i="2"/>
  <c r="Q45" i="2"/>
  <c r="Q10" i="9"/>
  <c r="G51" i="2"/>
  <c r="A101" i="2"/>
  <c r="B9" i="9"/>
  <c r="R43" i="2"/>
  <c r="Y6" i="7"/>
  <c r="Y6" i="10"/>
  <c r="S9" i="7"/>
  <c r="E52" i="2"/>
  <c r="G84" i="2"/>
  <c r="B100" i="2"/>
  <c r="G52" i="2"/>
  <c r="X6" i="8"/>
  <c r="D52" i="2"/>
  <c r="Q10" i="10"/>
  <c r="A69" i="2"/>
  <c r="H100" i="2"/>
  <c r="D84" i="2"/>
  <c r="I52" i="2"/>
  <c r="AJ9" i="7"/>
  <c r="T9" i="7"/>
  <c r="F52" i="2"/>
  <c r="Y6" i="8"/>
  <c r="A53" i="2"/>
  <c r="R60" i="2"/>
  <c r="AI6" i="9"/>
  <c r="Z6" i="9"/>
  <c r="R45" i="2"/>
  <c r="S9" i="9"/>
  <c r="B9" i="7"/>
  <c r="R93" i="2"/>
  <c r="K24" i="9"/>
  <c r="I68" i="2"/>
  <c r="F100" i="2"/>
  <c r="R76" i="2"/>
  <c r="W6" i="9"/>
  <c r="E23" i="9"/>
  <c r="Y6" i="9"/>
  <c r="AJ9" i="9"/>
  <c r="R9" i="7"/>
  <c r="K24" i="7"/>
  <c r="Q44" i="2"/>
  <c r="S9" i="10"/>
  <c r="E68" i="2"/>
  <c r="I51" i="2"/>
  <c r="D100" i="2"/>
  <c r="C68" i="2"/>
  <c r="R77" i="2"/>
  <c r="AK6" i="7"/>
  <c r="X6" i="7"/>
  <c r="I84" i="2"/>
  <c r="W6" i="7"/>
  <c r="C51" i="2"/>
  <c r="R61" i="2"/>
  <c r="Q10" i="7"/>
  <c r="R59" i="2"/>
  <c r="G100" i="2"/>
  <c r="K24" i="8"/>
  <c r="Z6" i="8"/>
  <c r="B52" i="2"/>
  <c r="AI7" i="7"/>
  <c r="T9" i="9"/>
  <c r="I100" i="2"/>
  <c r="Z6" i="7"/>
  <c r="R9" i="10"/>
  <c r="D7" i="7" l="1"/>
  <c r="Q42" i="2"/>
  <c r="C9" i="9"/>
  <c r="C9" i="10"/>
  <c r="R58" i="2"/>
  <c r="R74" i="2"/>
  <c r="R90" i="2"/>
  <c r="C9" i="7"/>
  <c r="C9" i="8"/>
  <c r="R42" i="2"/>
  <c r="I25" i="9"/>
  <c r="I25" i="10"/>
  <c r="I25" i="7"/>
  <c r="I25" i="8"/>
  <c r="AC9" i="10"/>
  <c r="AF9" i="10" s="1"/>
  <c r="G23" i="10" s="1"/>
  <c r="AB9" i="10"/>
  <c r="P10" i="10"/>
  <c r="AH10" i="10" s="1"/>
  <c r="A10" i="10"/>
  <c r="AL9" i="10"/>
  <c r="AD6" i="10"/>
  <c r="AG6" i="10" s="1"/>
  <c r="L20" i="10" s="1"/>
  <c r="AA6" i="10"/>
  <c r="R45" i="10"/>
  <c r="J2" i="10"/>
  <c r="V8" i="10" s="1"/>
  <c r="D8" i="10"/>
  <c r="AD6" i="9"/>
  <c r="AG6" i="9" s="1"/>
  <c r="L20" i="9" s="1"/>
  <c r="AC9" i="9"/>
  <c r="AF9" i="9" s="1"/>
  <c r="G23" i="9" s="1"/>
  <c r="P10" i="9"/>
  <c r="AH10" i="9" s="1"/>
  <c r="A10" i="9"/>
  <c r="AL9" i="9"/>
  <c r="AA6" i="9"/>
  <c r="AB9" i="9"/>
  <c r="R45" i="9"/>
  <c r="D8" i="9"/>
  <c r="J2" i="9"/>
  <c r="V8" i="9" s="1"/>
  <c r="AC9" i="8"/>
  <c r="AF9" i="8" s="1"/>
  <c r="G23" i="8" s="1"/>
  <c r="AD6" i="8"/>
  <c r="AG6" i="8" s="1"/>
  <c r="L20" i="8" s="1"/>
  <c r="AB9" i="8"/>
  <c r="AA6" i="8"/>
  <c r="AL9" i="8"/>
  <c r="A10" i="8"/>
  <c r="P10" i="8"/>
  <c r="AH10" i="8" s="1"/>
  <c r="R45" i="8"/>
  <c r="J2" i="8"/>
  <c r="V8" i="8" s="1"/>
  <c r="D8" i="8"/>
  <c r="AC9" i="7"/>
  <c r="AF9" i="7" s="1"/>
  <c r="G23" i="7" s="1"/>
  <c r="AB9" i="7"/>
  <c r="AL9" i="7"/>
  <c r="AD6" i="7"/>
  <c r="AG6" i="7" s="1"/>
  <c r="L20" i="7" s="1"/>
  <c r="AA6" i="7"/>
  <c r="P10" i="7"/>
  <c r="AH10" i="7" s="1"/>
  <c r="A10" i="7"/>
  <c r="D8" i="7"/>
  <c r="J2" i="7"/>
  <c r="V8" i="7" s="1"/>
  <c r="R45" i="7"/>
  <c r="C85" i="2"/>
  <c r="D85" i="2"/>
  <c r="Q11" i="9"/>
  <c r="AI7" i="10"/>
  <c r="B10" i="9"/>
  <c r="K25" i="8"/>
  <c r="Q11" i="7"/>
  <c r="K25" i="9"/>
  <c r="B85" i="2"/>
  <c r="I53" i="2"/>
  <c r="E101" i="2"/>
  <c r="A86" i="2"/>
  <c r="S10" i="8"/>
  <c r="T10" i="10"/>
  <c r="AI7" i="8"/>
  <c r="S60" i="2"/>
  <c r="X7" i="9"/>
  <c r="R10" i="9"/>
  <c r="S91" i="2"/>
  <c r="Q11" i="8"/>
  <c r="W7" i="10"/>
  <c r="S10" i="7"/>
  <c r="AJ10" i="7"/>
  <c r="S92" i="2"/>
  <c r="E85" i="2"/>
  <c r="R10" i="7"/>
  <c r="B69" i="2"/>
  <c r="S10" i="10"/>
  <c r="S44" i="2"/>
  <c r="T10" i="8"/>
  <c r="Y7" i="10"/>
  <c r="D69" i="2"/>
  <c r="E69" i="2"/>
  <c r="R10" i="8"/>
  <c r="Q11" i="10"/>
  <c r="Z7" i="10"/>
  <c r="X7" i="10"/>
  <c r="I85" i="2"/>
  <c r="Y7" i="7"/>
  <c r="C69" i="2"/>
  <c r="AJ10" i="8"/>
  <c r="G101" i="2"/>
  <c r="D53" i="2"/>
  <c r="A54" i="2"/>
  <c r="Y7" i="9"/>
  <c r="S77" i="2"/>
  <c r="S59" i="2"/>
  <c r="F101" i="2"/>
  <c r="K25" i="10"/>
  <c r="A102" i="2"/>
  <c r="S61" i="2"/>
  <c r="K25" i="7"/>
  <c r="AI7" i="9"/>
  <c r="I101" i="2"/>
  <c r="S93" i="2"/>
  <c r="S76" i="2"/>
  <c r="AJ10" i="9"/>
  <c r="G85" i="2"/>
  <c r="I69" i="2"/>
  <c r="E53" i="2"/>
  <c r="C101" i="2"/>
  <c r="B53" i="2"/>
  <c r="E24" i="10"/>
  <c r="AK7" i="10"/>
  <c r="Z7" i="7"/>
  <c r="F85" i="2"/>
  <c r="F69" i="2"/>
  <c r="A70" i="2"/>
  <c r="T10" i="9"/>
  <c r="G69" i="2"/>
  <c r="H53" i="2"/>
  <c r="AK7" i="8"/>
  <c r="B10" i="8"/>
  <c r="W7" i="7"/>
  <c r="B10" i="10"/>
  <c r="R10" i="10"/>
  <c r="G53" i="2"/>
  <c r="S45" i="2"/>
  <c r="B101" i="2"/>
  <c r="B10" i="7"/>
  <c r="W7" i="9"/>
  <c r="C53" i="2"/>
  <c r="T10" i="7"/>
  <c r="H69" i="2"/>
  <c r="S10" i="9"/>
  <c r="Z7" i="8"/>
  <c r="AI8" i="7"/>
  <c r="S75" i="2"/>
  <c r="E24" i="9"/>
  <c r="F53" i="2"/>
  <c r="X7" i="8"/>
  <c r="X7" i="7"/>
  <c r="AK7" i="9"/>
  <c r="H85" i="2"/>
  <c r="Z7" i="9"/>
  <c r="S43" i="2"/>
  <c r="Y7" i="8"/>
  <c r="W7" i="8"/>
  <c r="E24" i="8"/>
  <c r="AJ10" i="10"/>
  <c r="E24" i="7"/>
  <c r="AK7" i="7"/>
  <c r="D101" i="2"/>
  <c r="H101" i="2"/>
  <c r="C10" i="9" l="1"/>
  <c r="C10" i="8"/>
  <c r="C10" i="7"/>
  <c r="S42" i="2"/>
  <c r="C10" i="10"/>
  <c r="S90" i="2"/>
  <c r="S58" i="2"/>
  <c r="S74" i="2"/>
  <c r="I26" i="7"/>
  <c r="I26" i="8"/>
  <c r="I26" i="10"/>
  <c r="I26" i="9"/>
  <c r="P11" i="10"/>
  <c r="AH11" i="10" s="1"/>
  <c r="A11" i="10"/>
  <c r="AB10" i="10"/>
  <c r="AD7" i="10"/>
  <c r="AG7" i="10" s="1"/>
  <c r="L21" i="10" s="1"/>
  <c r="AL10" i="10"/>
  <c r="AC10" i="10"/>
  <c r="AF10" i="10" s="1"/>
  <c r="G24" i="10" s="1"/>
  <c r="AA7" i="10"/>
  <c r="R46" i="10"/>
  <c r="K2" i="10"/>
  <c r="V9" i="10" s="1"/>
  <c r="D9" i="10"/>
  <c r="AB10" i="9"/>
  <c r="AL10" i="9"/>
  <c r="AC10" i="9"/>
  <c r="AF10" i="9" s="1"/>
  <c r="G24" i="9" s="1"/>
  <c r="P11" i="9"/>
  <c r="AH11" i="9" s="1"/>
  <c r="A11" i="9"/>
  <c r="AA7" i="9"/>
  <c r="AD7" i="9"/>
  <c r="AG7" i="9" s="1"/>
  <c r="L21" i="9" s="1"/>
  <c r="D9" i="9"/>
  <c r="K2" i="9"/>
  <c r="V9" i="9" s="1"/>
  <c r="R46" i="9"/>
  <c r="AC10" i="8"/>
  <c r="AF10" i="8" s="1"/>
  <c r="G24" i="8" s="1"/>
  <c r="AL10" i="8"/>
  <c r="AD7" i="8"/>
  <c r="AG7" i="8" s="1"/>
  <c r="L21" i="8" s="1"/>
  <c r="P11" i="8"/>
  <c r="AH11" i="8" s="1"/>
  <c r="A11" i="8"/>
  <c r="AA7" i="8"/>
  <c r="AB10" i="8"/>
  <c r="R46" i="8"/>
  <c r="K2" i="8"/>
  <c r="V9" i="8" s="1"/>
  <c r="D9" i="8"/>
  <c r="AL10" i="7"/>
  <c r="A11" i="7"/>
  <c r="P11" i="7"/>
  <c r="AH11" i="7" s="1"/>
  <c r="AA7" i="7"/>
  <c r="AB10" i="7"/>
  <c r="AC10" i="7"/>
  <c r="AF10" i="7" s="1"/>
  <c r="G24" i="7" s="1"/>
  <c r="AD7" i="7"/>
  <c r="AG7" i="7" s="1"/>
  <c r="L21" i="7" s="1"/>
  <c r="K2" i="7"/>
  <c r="V9" i="7" s="1"/>
  <c r="D9" i="7"/>
  <c r="R46" i="7"/>
  <c r="A71" i="2"/>
  <c r="Y8" i="9"/>
  <c r="Q12" i="9"/>
  <c r="B11" i="10"/>
  <c r="C102" i="2"/>
  <c r="I86" i="2"/>
  <c r="W8" i="10"/>
  <c r="E25" i="8"/>
  <c r="F86" i="2"/>
  <c r="B54" i="2"/>
  <c r="T77" i="2"/>
  <c r="R11" i="7"/>
  <c r="T11" i="9"/>
  <c r="G54" i="2"/>
  <c r="I102" i="2"/>
  <c r="H70" i="2"/>
  <c r="AJ11" i="8"/>
  <c r="B11" i="9"/>
  <c r="E25" i="9"/>
  <c r="R11" i="8"/>
  <c r="T75" i="2"/>
  <c r="D102" i="2"/>
  <c r="R11" i="10"/>
  <c r="F102" i="2"/>
  <c r="Y8" i="7"/>
  <c r="AK8" i="7"/>
  <c r="R11" i="9"/>
  <c r="B86" i="2"/>
  <c r="Z8" i="9"/>
  <c r="T93" i="2"/>
  <c r="K26" i="7"/>
  <c r="T60" i="2"/>
  <c r="T61" i="2"/>
  <c r="I70" i="2"/>
  <c r="K26" i="9"/>
  <c r="C54" i="2"/>
  <c r="W8" i="7"/>
  <c r="E25" i="10"/>
  <c r="AK8" i="8"/>
  <c r="B11" i="8"/>
  <c r="Z8" i="7"/>
  <c r="K26" i="8"/>
  <c r="G86" i="2"/>
  <c r="E102" i="2"/>
  <c r="X8" i="7"/>
  <c r="T76" i="2"/>
  <c r="I54" i="2"/>
  <c r="Y8" i="8"/>
  <c r="E70" i="2"/>
  <c r="A103" i="2"/>
  <c r="E86" i="2"/>
  <c r="T45" i="2"/>
  <c r="AK8" i="10"/>
  <c r="S11" i="8"/>
  <c r="X8" i="9"/>
  <c r="T11" i="10"/>
  <c r="Q13" i="10"/>
  <c r="G102" i="2"/>
  <c r="Y8" i="10"/>
  <c r="C70" i="2"/>
  <c r="X8" i="10"/>
  <c r="Q12" i="10"/>
  <c r="F54" i="2"/>
  <c r="X8" i="8"/>
  <c r="Q13" i="7"/>
  <c r="Z8" i="8"/>
  <c r="Q12" i="7"/>
  <c r="A87" i="2"/>
  <c r="T11" i="8"/>
  <c r="F70" i="2"/>
  <c r="AJ11" i="9"/>
  <c r="Q12" i="8"/>
  <c r="D86" i="2"/>
  <c r="A55" i="2"/>
  <c r="AI8" i="10"/>
  <c r="T44" i="2"/>
  <c r="K26" i="10"/>
  <c r="D54" i="2"/>
  <c r="AI9" i="7"/>
  <c r="B102" i="2"/>
  <c r="Z8" i="10"/>
  <c r="Q13" i="8"/>
  <c r="S11" i="10"/>
  <c r="T43" i="2"/>
  <c r="AJ11" i="7"/>
  <c r="AI8" i="8"/>
  <c r="AI8" i="9"/>
  <c r="C86" i="2"/>
  <c r="H102" i="2"/>
  <c r="T91" i="2"/>
  <c r="W8" i="9"/>
  <c r="H54" i="2"/>
  <c r="E54" i="2"/>
  <c r="H86" i="2"/>
  <c r="Q13" i="9"/>
  <c r="T92" i="2"/>
  <c r="S11" i="7"/>
  <c r="W8" i="8"/>
  <c r="G70" i="2"/>
  <c r="AJ11" i="10"/>
  <c r="AK8" i="9"/>
  <c r="S11" i="9"/>
  <c r="T11" i="7"/>
  <c r="T59" i="2"/>
  <c r="B11" i="7"/>
  <c r="D70" i="2"/>
  <c r="B70" i="2"/>
  <c r="E25" i="7"/>
  <c r="C11" i="8" l="1"/>
  <c r="T74" i="2"/>
  <c r="T90" i="2"/>
  <c r="C11" i="7"/>
  <c r="C11" i="10"/>
  <c r="C11" i="9"/>
  <c r="T42" i="2"/>
  <c r="T58" i="2"/>
  <c r="I27" i="7"/>
  <c r="I27" i="8"/>
  <c r="I27" i="9"/>
  <c r="I27" i="10"/>
  <c r="AC11" i="10"/>
  <c r="AF11" i="10" s="1"/>
  <c r="G25" i="10" s="1"/>
  <c r="AA8" i="10"/>
  <c r="AB11" i="10"/>
  <c r="AL11" i="10"/>
  <c r="A13" i="10"/>
  <c r="P13" i="10"/>
  <c r="AH13" i="10" s="1"/>
  <c r="A12" i="10"/>
  <c r="P12" i="10"/>
  <c r="AH12" i="10" s="1"/>
  <c r="AD8" i="10"/>
  <c r="AG8" i="10" s="1"/>
  <c r="L22" i="10" s="1"/>
  <c r="D10" i="10"/>
  <c r="L2" i="10"/>
  <c r="V10" i="10" s="1"/>
  <c r="AC11" i="9"/>
  <c r="AF11" i="9" s="1"/>
  <c r="G25" i="9" s="1"/>
  <c r="A12" i="9"/>
  <c r="P12" i="9"/>
  <c r="AH12" i="9" s="1"/>
  <c r="AB11" i="9"/>
  <c r="AA8" i="9"/>
  <c r="AL11" i="9"/>
  <c r="A13" i="9"/>
  <c r="P13" i="9"/>
  <c r="AH13" i="9" s="1"/>
  <c r="AD8" i="9"/>
  <c r="AG8" i="9" s="1"/>
  <c r="L22" i="9" s="1"/>
  <c r="L2" i="9"/>
  <c r="V10" i="9" s="1"/>
  <c r="D10" i="9"/>
  <c r="AC11" i="8"/>
  <c r="AF11" i="8" s="1"/>
  <c r="G25" i="8" s="1"/>
  <c r="AL11" i="8"/>
  <c r="AA8" i="8"/>
  <c r="A13" i="8"/>
  <c r="P13" i="8"/>
  <c r="AH13" i="8" s="1"/>
  <c r="A12" i="8"/>
  <c r="P12" i="8"/>
  <c r="AH12" i="8" s="1"/>
  <c r="AD8" i="8"/>
  <c r="AG8" i="8" s="1"/>
  <c r="L22" i="8" s="1"/>
  <c r="AB11" i="8"/>
  <c r="D10" i="8"/>
  <c r="L2" i="8"/>
  <c r="V10" i="8" s="1"/>
  <c r="A12" i="7"/>
  <c r="P12" i="7"/>
  <c r="AH12" i="7" s="1"/>
  <c r="AC11" i="7"/>
  <c r="AF11" i="7" s="1"/>
  <c r="G25" i="7" s="1"/>
  <c r="AB11" i="7"/>
  <c r="P13" i="7"/>
  <c r="AH13" i="7" s="1"/>
  <c r="A13" i="7"/>
  <c r="AA8" i="7"/>
  <c r="AL11" i="7"/>
  <c r="AD8" i="7"/>
  <c r="AG8" i="7" s="1"/>
  <c r="L22" i="7" s="1"/>
  <c r="D10" i="7"/>
  <c r="L2" i="7"/>
  <c r="V10" i="7" s="1"/>
  <c r="A88" i="2"/>
  <c r="S12" i="7"/>
  <c r="E27" i="9"/>
  <c r="U61" i="2"/>
  <c r="F71" i="2"/>
  <c r="AJ12" i="7"/>
  <c r="W9" i="8"/>
  <c r="F87" i="2"/>
  <c r="R13" i="7"/>
  <c r="E27" i="7"/>
  <c r="C55" i="2"/>
  <c r="A104" i="2"/>
  <c r="B71" i="2"/>
  <c r="K27" i="8"/>
  <c r="AK9" i="8"/>
  <c r="I55" i="2"/>
  <c r="Z9" i="7"/>
  <c r="R12" i="7"/>
  <c r="E26" i="8"/>
  <c r="Y9" i="9"/>
  <c r="T12" i="9"/>
  <c r="E26" i="9"/>
  <c r="AK9" i="9"/>
  <c r="AI9" i="10"/>
  <c r="AI9" i="9"/>
  <c r="AI9" i="8"/>
  <c r="U92" i="2"/>
  <c r="D71" i="2"/>
  <c r="U59" i="2"/>
  <c r="Z9" i="9"/>
  <c r="D87" i="2"/>
  <c r="R12" i="8"/>
  <c r="S13" i="7"/>
  <c r="Y9" i="10"/>
  <c r="E27" i="10"/>
  <c r="U43" i="2"/>
  <c r="B13" i="8"/>
  <c r="U77" i="2"/>
  <c r="F55" i="2"/>
  <c r="T13" i="7"/>
  <c r="S12" i="9"/>
  <c r="T13" i="10"/>
  <c r="AJ12" i="10"/>
  <c r="U45" i="2"/>
  <c r="X9" i="7"/>
  <c r="R12" i="9"/>
  <c r="X9" i="9"/>
  <c r="G55" i="2"/>
  <c r="AJ12" i="8"/>
  <c r="I87" i="2"/>
  <c r="T13" i="9"/>
  <c r="AJ13" i="10"/>
  <c r="G87" i="2"/>
  <c r="U44" i="2"/>
  <c r="S13" i="9"/>
  <c r="X9" i="10"/>
  <c r="B55" i="2"/>
  <c r="H55" i="2"/>
  <c r="W9" i="10"/>
  <c r="T12" i="10"/>
  <c r="K27" i="9"/>
  <c r="B13" i="9"/>
  <c r="S12" i="10"/>
  <c r="E87" i="2"/>
  <c r="R12" i="10"/>
  <c r="B12" i="9"/>
  <c r="B87" i="2"/>
  <c r="D55" i="2"/>
  <c r="H71" i="2"/>
  <c r="D103" i="2"/>
  <c r="AJ12" i="9"/>
  <c r="R13" i="9"/>
  <c r="U76" i="2"/>
  <c r="F103" i="2"/>
  <c r="AI10" i="7"/>
  <c r="I71" i="2"/>
  <c r="U75" i="2"/>
  <c r="U91" i="2"/>
  <c r="H103" i="2"/>
  <c r="H87" i="2"/>
  <c r="T13" i="8"/>
  <c r="S13" i="10"/>
  <c r="B103" i="2"/>
  <c r="R13" i="8"/>
  <c r="A56" i="2"/>
  <c r="E27" i="8"/>
  <c r="Z9" i="8"/>
  <c r="E26" i="7"/>
  <c r="E26" i="10"/>
  <c r="E55" i="2"/>
  <c r="G71" i="2"/>
  <c r="B13" i="10"/>
  <c r="AJ13" i="7"/>
  <c r="AK9" i="10"/>
  <c r="E103" i="2"/>
  <c r="AJ13" i="8"/>
  <c r="U93" i="2"/>
  <c r="U60" i="2"/>
  <c r="C71" i="2"/>
  <c r="G103" i="2"/>
  <c r="B12" i="7"/>
  <c r="E71" i="2"/>
  <c r="I103" i="2"/>
  <c r="T12" i="8"/>
  <c r="AJ13" i="9"/>
  <c r="Y9" i="7"/>
  <c r="W9" i="7"/>
  <c r="Y9" i="8"/>
  <c r="B12" i="10"/>
  <c r="X9" i="8"/>
  <c r="Z9" i="10"/>
  <c r="C87" i="2"/>
  <c r="T12" i="7"/>
  <c r="C103" i="2"/>
  <c r="AK9" i="7"/>
  <c r="B13" i="7"/>
  <c r="R13" i="10"/>
  <c r="W9" i="9"/>
  <c r="A72" i="2"/>
  <c r="S13" i="8"/>
  <c r="S12" i="8"/>
  <c r="K27" i="7"/>
  <c r="B12" i="8"/>
  <c r="K27" i="10"/>
  <c r="C12" i="7" l="1"/>
  <c r="C13" i="8"/>
  <c r="C12" i="8"/>
  <c r="C12" i="10"/>
  <c r="C13" i="10"/>
  <c r="C12" i="9"/>
  <c r="U42" i="2"/>
  <c r="C13" i="9"/>
  <c r="U90" i="2"/>
  <c r="C13" i="7"/>
  <c r="O2" i="7" s="1"/>
  <c r="U58" i="2"/>
  <c r="U74" i="2"/>
  <c r="AA9" i="10"/>
  <c r="AC12" i="10"/>
  <c r="AF12" i="10" s="1"/>
  <c r="G26" i="10" s="1"/>
  <c r="AB13" i="10"/>
  <c r="AC13" i="10"/>
  <c r="AF13" i="10" s="1"/>
  <c r="G27" i="10" s="1"/>
  <c r="AB12" i="10"/>
  <c r="AD9" i="10"/>
  <c r="AG9" i="10" s="1"/>
  <c r="L23" i="10" s="1"/>
  <c r="AL12" i="10"/>
  <c r="AL13" i="10"/>
  <c r="D11" i="10"/>
  <c r="M2" i="10"/>
  <c r="V11" i="10" s="1"/>
  <c r="AB12" i="9"/>
  <c r="AL13" i="9"/>
  <c r="AA9" i="9"/>
  <c r="AB13" i="9"/>
  <c r="AL12" i="9"/>
  <c r="AC13" i="9"/>
  <c r="AF13" i="9" s="1"/>
  <c r="G27" i="9" s="1"/>
  <c r="AC12" i="9"/>
  <c r="AF12" i="9" s="1"/>
  <c r="G26" i="9" s="1"/>
  <c r="AD9" i="9"/>
  <c r="AG9" i="9" s="1"/>
  <c r="L23" i="9" s="1"/>
  <c r="M2" i="9"/>
  <c r="V11" i="9" s="1"/>
  <c r="D11" i="9"/>
  <c r="AB13" i="8"/>
  <c r="AC12" i="8"/>
  <c r="AF12" i="8" s="1"/>
  <c r="G26" i="8" s="1"/>
  <c r="AL13" i="8"/>
  <c r="AB12" i="8"/>
  <c r="AD9" i="8"/>
  <c r="AG9" i="8" s="1"/>
  <c r="L23" i="8" s="1"/>
  <c r="AL12" i="8"/>
  <c r="AA9" i="8"/>
  <c r="AC13" i="8"/>
  <c r="AF13" i="8" s="1"/>
  <c r="G27" i="8" s="1"/>
  <c r="D11" i="8"/>
  <c r="M2" i="8"/>
  <c r="V11" i="8" s="1"/>
  <c r="AA9" i="7"/>
  <c r="AD9" i="7"/>
  <c r="AG9" i="7" s="1"/>
  <c r="L23" i="7" s="1"/>
  <c r="AC12" i="7"/>
  <c r="AF12" i="7" s="1"/>
  <c r="G26" i="7" s="1"/>
  <c r="AB12" i="7"/>
  <c r="AC13" i="7"/>
  <c r="AF13" i="7" s="1"/>
  <c r="G27" i="7" s="1"/>
  <c r="AL12" i="7"/>
  <c r="AL13" i="7"/>
  <c r="AB13" i="7"/>
  <c r="D11" i="7"/>
  <c r="M2" i="7"/>
  <c r="V11" i="7" s="1"/>
  <c r="V60" i="2"/>
  <c r="W10" i="9"/>
  <c r="Z10" i="10"/>
  <c r="Z10" i="9"/>
  <c r="I104" i="2"/>
  <c r="AI10" i="9"/>
  <c r="D88" i="2"/>
  <c r="Y10" i="8"/>
  <c r="W10" i="7"/>
  <c r="B104" i="2"/>
  <c r="V59" i="2"/>
  <c r="V77" i="2"/>
  <c r="C104" i="2"/>
  <c r="H72" i="2"/>
  <c r="B56" i="2"/>
  <c r="G88" i="2"/>
  <c r="G72" i="2"/>
  <c r="I88" i="2"/>
  <c r="F56" i="2"/>
  <c r="C72" i="2"/>
  <c r="V44" i="2"/>
  <c r="AK10" i="7"/>
  <c r="V76" i="2"/>
  <c r="AI10" i="10"/>
  <c r="V91" i="2"/>
  <c r="F88" i="2"/>
  <c r="V61" i="2"/>
  <c r="Y10" i="9"/>
  <c r="AK10" i="10"/>
  <c r="X10" i="8"/>
  <c r="D72" i="2"/>
  <c r="V75" i="2"/>
  <c r="X10" i="9"/>
  <c r="I56" i="2"/>
  <c r="W10" i="10"/>
  <c r="E88" i="2"/>
  <c r="C56" i="2"/>
  <c r="G56" i="2"/>
  <c r="Z10" i="8"/>
  <c r="E56" i="2"/>
  <c r="Y10" i="7"/>
  <c r="W10" i="8"/>
  <c r="AK10" i="8"/>
  <c r="D104" i="2"/>
  <c r="B72" i="2"/>
  <c r="V45" i="2"/>
  <c r="AI10" i="8"/>
  <c r="H88" i="2"/>
  <c r="E104" i="2"/>
  <c r="X10" i="10"/>
  <c r="F72" i="2"/>
  <c r="X10" i="7"/>
  <c r="Y10" i="10"/>
  <c r="V93" i="2"/>
  <c r="D56" i="2"/>
  <c r="C88" i="2"/>
  <c r="F104" i="2"/>
  <c r="G104" i="2"/>
  <c r="E72" i="2"/>
  <c r="H56" i="2"/>
  <c r="V92" i="2"/>
  <c r="Z10" i="7"/>
  <c r="H104" i="2"/>
  <c r="V43" i="2"/>
  <c r="AK10" i="9"/>
  <c r="B88" i="2"/>
  <c r="I72" i="2"/>
  <c r="AI11" i="7"/>
  <c r="V74" i="2" l="1"/>
  <c r="V58" i="2"/>
  <c r="V42" i="2"/>
  <c r="V90" i="2"/>
  <c r="AD10" i="10"/>
  <c r="AG10" i="10" s="1"/>
  <c r="L24" i="10" s="1"/>
  <c r="AA10" i="10"/>
  <c r="N2" i="10"/>
  <c r="V12" i="10" s="1"/>
  <c r="D12" i="10"/>
  <c r="O2" i="10"/>
  <c r="V13" i="10" s="1"/>
  <c r="D13" i="10"/>
  <c r="AD10" i="9"/>
  <c r="AG10" i="9" s="1"/>
  <c r="L24" i="9" s="1"/>
  <c r="AA10" i="9"/>
  <c r="D12" i="9"/>
  <c r="N2" i="9"/>
  <c r="V12" i="9" s="1"/>
  <c r="D13" i="9"/>
  <c r="O2" i="9"/>
  <c r="V13" i="9" s="1"/>
  <c r="AD10" i="8"/>
  <c r="AG10" i="8" s="1"/>
  <c r="L24" i="8" s="1"/>
  <c r="AA10" i="8"/>
  <c r="O2" i="8"/>
  <c r="V13" i="8" s="1"/>
  <c r="D13" i="8"/>
  <c r="N2" i="8"/>
  <c r="V12" i="8" s="1"/>
  <c r="D12" i="8"/>
  <c r="AA10" i="7"/>
  <c r="AD10" i="7"/>
  <c r="AG10" i="7" s="1"/>
  <c r="L24" i="7" s="1"/>
  <c r="V13" i="7"/>
  <c r="D13" i="7"/>
  <c r="N2" i="7"/>
  <c r="V12" i="7" s="1"/>
  <c r="D12" i="7"/>
  <c r="AK11" i="10"/>
  <c r="AK11" i="9"/>
  <c r="X11" i="8"/>
  <c r="Z11" i="8"/>
  <c r="Y11" i="10"/>
  <c r="AI11" i="8"/>
  <c r="AI13" i="7"/>
  <c r="AK11" i="8"/>
  <c r="Z11" i="10"/>
  <c r="Z11" i="9"/>
  <c r="W11" i="9"/>
  <c r="Y11" i="9"/>
  <c r="AI11" i="10"/>
  <c r="Z11" i="7"/>
  <c r="W11" i="7"/>
  <c r="W11" i="8"/>
  <c r="X11" i="9"/>
  <c r="AI11" i="9"/>
  <c r="Y11" i="8"/>
  <c r="AK11" i="7"/>
  <c r="X11" i="10"/>
  <c r="Y11" i="7"/>
  <c r="W11" i="10"/>
  <c r="AI12" i="7"/>
  <c r="X11" i="7"/>
  <c r="AD11" i="10" l="1"/>
  <c r="AG11" i="10" s="1"/>
  <c r="L25" i="10" s="1"/>
  <c r="AA11" i="10"/>
  <c r="AD11" i="9"/>
  <c r="AG11" i="9" s="1"/>
  <c r="L25" i="9" s="1"/>
  <c r="AA11" i="9"/>
  <c r="AD11" i="8"/>
  <c r="AG11" i="8" s="1"/>
  <c r="L25" i="8" s="1"/>
  <c r="AA11" i="8"/>
  <c r="AD11" i="7"/>
  <c r="AG11" i="7" s="1"/>
  <c r="L25" i="7" s="1"/>
  <c r="AA11" i="7"/>
  <c r="X12" i="8"/>
  <c r="AI12" i="9"/>
  <c r="Z13" i="8"/>
  <c r="AI12" i="8"/>
  <c r="Z12" i="9"/>
  <c r="AK13" i="7"/>
  <c r="AI13" i="10"/>
  <c r="X12" i="9"/>
  <c r="Y13" i="9"/>
  <c r="AI13" i="8"/>
  <c r="AK13" i="10"/>
  <c r="Y13" i="8"/>
  <c r="Y13" i="7"/>
  <c r="W12" i="10"/>
  <c r="X12" i="10"/>
  <c r="Y12" i="7"/>
  <c r="AI13" i="9"/>
  <c r="Y13" i="10"/>
  <c r="AK13" i="8"/>
  <c r="AK13" i="9"/>
  <c r="Z13" i="9"/>
  <c r="W13" i="7"/>
  <c r="W12" i="7"/>
  <c r="AK12" i="8"/>
  <c r="W12" i="8"/>
  <c r="Y12" i="10"/>
  <c r="AK12" i="9"/>
  <c r="AI12" i="10"/>
  <c r="W13" i="9"/>
  <c r="X13" i="7"/>
  <c r="X12" i="7"/>
  <c r="W13" i="8"/>
  <c r="AK12" i="7"/>
  <c r="Z12" i="10"/>
  <c r="Z12" i="8"/>
  <c r="AK12" i="10"/>
  <c r="X13" i="9"/>
  <c r="Z12" i="7"/>
  <c r="Y12" i="9"/>
  <c r="X13" i="10"/>
  <c r="X13" i="8"/>
  <c r="W13" i="10"/>
  <c r="Z13" i="10"/>
  <c r="W12" i="9"/>
  <c r="Z13" i="7"/>
  <c r="Y12" i="8"/>
  <c r="AA12" i="10" l="1"/>
  <c r="AD12" i="10"/>
  <c r="AG12" i="10" s="1"/>
  <c r="L26" i="10" s="1"/>
  <c r="AA13" i="10"/>
  <c r="AD13" i="10"/>
  <c r="AG13" i="10" s="1"/>
  <c r="L27" i="10" s="1"/>
  <c r="AA13" i="9"/>
  <c r="AD13" i="9"/>
  <c r="AG13" i="9" s="1"/>
  <c r="L27" i="9" s="1"/>
  <c r="L26" i="9"/>
  <c r="AA12" i="9"/>
  <c r="AD13" i="8"/>
  <c r="AG13" i="8" s="1"/>
  <c r="L27" i="8" s="1"/>
  <c r="AA13" i="8"/>
  <c r="AD12" i="8"/>
  <c r="AG12" i="8" s="1"/>
  <c r="L26" i="8" s="1"/>
  <c r="AA12" i="8"/>
  <c r="AD12" i="7"/>
  <c r="AG12" i="7" s="1"/>
  <c r="L26" i="7" s="1"/>
  <c r="AD13" i="7"/>
  <c r="AG13" i="7" s="1"/>
  <c r="L27" i="7" s="1"/>
  <c r="AA13" i="7"/>
  <c r="AA12" i="7"/>
  <c r="U8" i="6"/>
  <c r="U11" i="6"/>
  <c r="U4" i="6"/>
  <c r="U10" i="6"/>
  <c r="U2" i="6"/>
  <c r="U6" i="6"/>
  <c r="U9" i="6"/>
  <c r="U12" i="6"/>
  <c r="U3" i="6"/>
  <c r="U5" i="6"/>
  <c r="U7" i="6"/>
  <c r="U13" i="6"/>
  <c r="A21" i="2"/>
  <c r="A16" i="2"/>
  <c r="A17" i="2"/>
  <c r="A18" i="2"/>
  <c r="A20" i="2"/>
  <c r="A19" i="2"/>
  <c r="S35" i="6"/>
  <c r="A23" i="2"/>
  <c r="A15" i="2"/>
  <c r="A14" i="2"/>
  <c r="A13" i="2"/>
  <c r="S36" i="6"/>
  <c r="R35" i="6"/>
  <c r="A22" i="2"/>
  <c r="R36" i="6" l="1"/>
  <c r="B21" i="2"/>
  <c r="D18" i="2"/>
  <c r="H18" i="2"/>
  <c r="H21" i="2"/>
  <c r="I21" i="2"/>
  <c r="H16" i="2"/>
  <c r="B20" i="2"/>
  <c r="I19" i="2"/>
  <c r="D19" i="2"/>
  <c r="B16" i="2"/>
  <c r="G20" i="2"/>
  <c r="C20" i="2"/>
  <c r="D16" i="2"/>
  <c r="I16" i="2"/>
  <c r="E19" i="2"/>
  <c r="D20" i="2"/>
  <c r="F20" i="2"/>
  <c r="D21" i="2"/>
  <c r="F21" i="2"/>
  <c r="G17" i="2"/>
  <c r="B17" i="2"/>
  <c r="G18" i="2"/>
  <c r="F18" i="2"/>
  <c r="E20" i="2"/>
  <c r="E18" i="2"/>
  <c r="F19" i="2"/>
  <c r="B19" i="2"/>
  <c r="B18" i="2"/>
  <c r="C17" i="2"/>
  <c r="E16" i="2"/>
  <c r="H19" i="2"/>
  <c r="C18" i="2"/>
  <c r="C21" i="2"/>
  <c r="E21" i="2"/>
  <c r="G16" i="2"/>
  <c r="C19" i="2"/>
  <c r="H17" i="2"/>
  <c r="D17" i="2"/>
  <c r="I18" i="2"/>
  <c r="H20" i="2"/>
  <c r="F16" i="2"/>
  <c r="E17" i="2"/>
  <c r="C16" i="2"/>
  <c r="I17" i="2"/>
  <c r="G21" i="2"/>
  <c r="I20" i="2"/>
  <c r="G19" i="2"/>
  <c r="F17" i="2"/>
  <c r="H22" i="2"/>
  <c r="G23" i="2"/>
  <c r="I13" i="2"/>
  <c r="I22" i="2"/>
  <c r="I14" i="2"/>
  <c r="B14" i="2"/>
  <c r="E15" i="2"/>
  <c r="C13" i="2"/>
  <c r="C15" i="2"/>
  <c r="G15" i="2"/>
  <c r="I15" i="2"/>
  <c r="C22" i="2"/>
  <c r="G22" i="2"/>
  <c r="D13" i="2"/>
  <c r="E23" i="2"/>
  <c r="E14" i="2"/>
  <c r="G14" i="2"/>
  <c r="F15" i="2"/>
  <c r="H14" i="2"/>
  <c r="H23" i="2"/>
  <c r="E22" i="2"/>
  <c r="C14" i="2"/>
  <c r="H15" i="2"/>
  <c r="I23" i="2"/>
  <c r="F23" i="2"/>
  <c r="B15" i="2"/>
  <c r="F22" i="2"/>
  <c r="H13" i="2"/>
  <c r="F14" i="2"/>
  <c r="D14" i="2"/>
  <c r="B22" i="2"/>
  <c r="G13" i="2"/>
  <c r="E13" i="2"/>
  <c r="C23" i="2"/>
  <c r="D23" i="2"/>
  <c r="D22" i="2"/>
  <c r="F13" i="2"/>
  <c r="B13" i="2"/>
  <c r="D15" i="2"/>
  <c r="B23" i="2"/>
  <c r="Q2" i="6"/>
  <c r="A2" i="6" l="1"/>
  <c r="P2" i="6"/>
  <c r="R37" i="6"/>
  <c r="T2" i="6"/>
  <c r="A29" i="2"/>
  <c r="R2" i="6"/>
  <c r="AH2" i="6"/>
  <c r="AJ2" i="6"/>
  <c r="S2" i="6"/>
  <c r="K6" i="2"/>
  <c r="Q3" i="6"/>
  <c r="B2" i="6"/>
  <c r="E16" i="6"/>
  <c r="C2" i="6" l="1"/>
  <c r="D2" i="6" s="1"/>
  <c r="V2" i="6" s="1"/>
  <c r="I18" i="6"/>
  <c r="AE6" i="2"/>
  <c r="K7" i="2" s="1"/>
  <c r="P3" i="6"/>
  <c r="A3" i="6"/>
  <c r="AB2" i="6"/>
  <c r="AL2" i="6"/>
  <c r="AC2" i="6"/>
  <c r="R38" i="6"/>
  <c r="Z6" i="2"/>
  <c r="H9" i="2"/>
  <c r="A30" i="2"/>
  <c r="L6" i="2"/>
  <c r="C29" i="2"/>
  <c r="G29" i="2"/>
  <c r="E29" i="2"/>
  <c r="B3" i="2"/>
  <c r="D9" i="2"/>
  <c r="B29" i="2"/>
  <c r="AJ3" i="6"/>
  <c r="B3" i="6"/>
  <c r="F9" i="2"/>
  <c r="I29" i="2"/>
  <c r="AI2" i="6"/>
  <c r="H29" i="2"/>
  <c r="F29" i="2"/>
  <c r="C9" i="2"/>
  <c r="K27" i="2"/>
  <c r="K10" i="2"/>
  <c r="R3" i="6"/>
  <c r="E17" i="6"/>
  <c r="S3" i="6"/>
  <c r="C7" i="2"/>
  <c r="D7" i="2"/>
  <c r="T3" i="6"/>
  <c r="K8" i="2"/>
  <c r="K9" i="2"/>
  <c r="D29" i="2"/>
  <c r="K29" i="2"/>
  <c r="AH3" i="6"/>
  <c r="K28" i="2"/>
  <c r="Q4" i="6"/>
  <c r="C3" i="6" l="1"/>
  <c r="D3" i="6" s="1"/>
  <c r="K26" i="2"/>
  <c r="I19" i="6"/>
  <c r="AF2" i="6"/>
  <c r="AL3" i="6"/>
  <c r="AF6" i="2"/>
  <c r="L7" i="2" s="1"/>
  <c r="AB3" i="6"/>
  <c r="AC3" i="6"/>
  <c r="AF3" i="6" s="1"/>
  <c r="G17" i="6" s="1"/>
  <c r="A4" i="6"/>
  <c r="P4" i="6"/>
  <c r="R39" i="6"/>
  <c r="AG107" i="2"/>
  <c r="AD106" i="2"/>
  <c r="AG106" i="2"/>
  <c r="AE107" i="2"/>
  <c r="AE106" i="2"/>
  <c r="C30" i="2"/>
  <c r="G30" i="2"/>
  <c r="L28" i="2"/>
  <c r="H30" i="2"/>
  <c r="E30" i="2"/>
  <c r="B30" i="2"/>
  <c r="I30" i="2"/>
  <c r="L27" i="2"/>
  <c r="D30" i="2"/>
  <c r="F30" i="2"/>
  <c r="L29" i="2"/>
  <c r="W2" i="6"/>
  <c r="AB106" i="2"/>
  <c r="L8" i="2"/>
  <c r="Z2" i="6"/>
  <c r="R4" i="6"/>
  <c r="AH4" i="6"/>
  <c r="Q5" i="6"/>
  <c r="X2" i="6"/>
  <c r="AJ4" i="6"/>
  <c r="AK2" i="6"/>
  <c r="T4" i="6"/>
  <c r="L10" i="2"/>
  <c r="M6" i="2"/>
  <c r="K18" i="6"/>
  <c r="E18" i="6"/>
  <c r="Y2" i="6"/>
  <c r="S4" i="6"/>
  <c r="L11" i="2"/>
  <c r="B4" i="6"/>
  <c r="L9" i="2"/>
  <c r="A31" i="2"/>
  <c r="C4" i="6" l="1"/>
  <c r="D4" i="6" s="1"/>
  <c r="L26" i="2"/>
  <c r="I20" i="6"/>
  <c r="G16" i="6"/>
  <c r="AL4" i="6"/>
  <c r="AB4" i="6"/>
  <c r="AC4" i="6"/>
  <c r="AF4" i="6" s="1"/>
  <c r="G18" i="6" s="1"/>
  <c r="P5" i="6"/>
  <c r="A5" i="6"/>
  <c r="AG6" i="2"/>
  <c r="M7" i="2" s="1"/>
  <c r="R40" i="6"/>
  <c r="E2" i="6"/>
  <c r="AB6" i="2"/>
  <c r="AD2" i="6"/>
  <c r="AG2" i="6" s="1"/>
  <c r="L16" i="6" s="1"/>
  <c r="AA2" i="6"/>
  <c r="R5" i="6"/>
  <c r="S5" i="6"/>
  <c r="I31" i="2"/>
  <c r="A32" i="2"/>
  <c r="N3" i="2"/>
  <c r="E19" i="6"/>
  <c r="B31" i="2"/>
  <c r="AJ5" i="6"/>
  <c r="C31" i="2"/>
  <c r="M8" i="2"/>
  <c r="M9" i="2"/>
  <c r="M29" i="2"/>
  <c r="B5" i="6"/>
  <c r="N6" i="2"/>
  <c r="H31" i="2"/>
  <c r="T5" i="6"/>
  <c r="AH5" i="6"/>
  <c r="M27" i="2"/>
  <c r="K19" i="6"/>
  <c r="M10" i="2"/>
  <c r="Q6" i="6"/>
  <c r="G31" i="2"/>
  <c r="E31" i="2"/>
  <c r="D31" i="2"/>
  <c r="M28" i="2"/>
  <c r="F31" i="2"/>
  <c r="C5" i="6" l="1"/>
  <c r="D5" i="6" s="1"/>
  <c r="M26" i="2"/>
  <c r="I21" i="6"/>
  <c r="AH6" i="2"/>
  <c r="N7" i="2" s="1"/>
  <c r="AC5" i="6"/>
  <c r="AF5" i="6" s="1"/>
  <c r="G19" i="6" s="1"/>
  <c r="AB5" i="6"/>
  <c r="AL5" i="6"/>
  <c r="P6" i="6"/>
  <c r="A6" i="6"/>
  <c r="V3" i="6"/>
  <c r="F2" i="6"/>
  <c r="R41" i="6"/>
  <c r="AG108" i="2"/>
  <c r="AC6" i="2"/>
  <c r="AQ6" i="2"/>
  <c r="AE108" i="2"/>
  <c r="AH6" i="6"/>
  <c r="N28" i="2"/>
  <c r="AI3" i="6"/>
  <c r="N8" i="2"/>
  <c r="K20" i="6"/>
  <c r="S6" i="6"/>
  <c r="B6" i="6"/>
  <c r="N29" i="2"/>
  <c r="R6" i="6"/>
  <c r="N27" i="2"/>
  <c r="H32" i="2"/>
  <c r="AJ6" i="6"/>
  <c r="E20" i="6"/>
  <c r="A33" i="2"/>
  <c r="C32" i="2"/>
  <c r="F32" i="2"/>
  <c r="I32" i="2"/>
  <c r="T6" i="6"/>
  <c r="M11" i="2"/>
  <c r="N9" i="2"/>
  <c r="B32" i="2"/>
  <c r="O6" i="2"/>
  <c r="D32" i="2"/>
  <c r="G32" i="2"/>
  <c r="E32" i="2"/>
  <c r="N10" i="2"/>
  <c r="Q7" i="6"/>
  <c r="C6" i="6" l="1"/>
  <c r="D6" i="6" s="1"/>
  <c r="N26" i="2"/>
  <c r="I22" i="6"/>
  <c r="AB6" i="6"/>
  <c r="AC6" i="6"/>
  <c r="AF6" i="6" s="1"/>
  <c r="G20" i="6" s="1"/>
  <c r="AL6" i="6"/>
  <c r="A7" i="6"/>
  <c r="P7" i="6"/>
  <c r="AI6" i="2"/>
  <c r="O7" i="2" s="1"/>
  <c r="V4" i="6"/>
  <c r="R42" i="6"/>
  <c r="G2" i="6"/>
  <c r="AD107" i="2"/>
  <c r="AG109" i="2"/>
  <c r="AR6" i="2"/>
  <c r="AD6" i="2"/>
  <c r="AE109" i="2"/>
  <c r="K21" i="6"/>
  <c r="H33" i="2"/>
  <c r="A34" i="2"/>
  <c r="O10" i="2"/>
  <c r="P6" i="2"/>
  <c r="Q8" i="6"/>
  <c r="I33" i="2"/>
  <c r="C33" i="2"/>
  <c r="W3" i="6"/>
  <c r="O27" i="2"/>
  <c r="R7" i="6"/>
  <c r="E33" i="2"/>
  <c r="F33" i="2"/>
  <c r="Y3" i="6"/>
  <c r="S7" i="6"/>
  <c r="E21" i="6"/>
  <c r="N11" i="2"/>
  <c r="Z3" i="6"/>
  <c r="AJ7" i="6"/>
  <c r="AH7" i="6"/>
  <c r="O28" i="2"/>
  <c r="T7" i="6"/>
  <c r="O29" i="2"/>
  <c r="D33" i="2"/>
  <c r="O8" i="2"/>
  <c r="AI4" i="6"/>
  <c r="B33" i="2"/>
  <c r="G33" i="2"/>
  <c r="X3" i="6"/>
  <c r="AK3" i="6"/>
  <c r="AB107" i="2"/>
  <c r="O9" i="2"/>
  <c r="B7" i="6"/>
  <c r="O26" i="2" l="1"/>
  <c r="C7" i="6"/>
  <c r="D7" i="6" s="1"/>
  <c r="I23" i="6"/>
  <c r="AA3" i="6"/>
  <c r="AD3" i="6"/>
  <c r="AG3" i="6" s="1"/>
  <c r="L17" i="6" s="1"/>
  <c r="AB7" i="6"/>
  <c r="P8" i="6"/>
  <c r="A8" i="6"/>
  <c r="AC7" i="6"/>
  <c r="AF7" i="6" s="1"/>
  <c r="G21" i="6" s="1"/>
  <c r="AJ6" i="2"/>
  <c r="P7" i="2" s="1"/>
  <c r="AL7" i="6"/>
  <c r="R43" i="6"/>
  <c r="AD108" i="2"/>
  <c r="H2" i="6"/>
  <c r="V5" i="6"/>
  <c r="AG110" i="2"/>
  <c r="AE110" i="2"/>
  <c r="H34" i="2"/>
  <c r="Y4" i="6"/>
  <c r="D34" i="2"/>
  <c r="P8" i="2"/>
  <c r="Z4" i="6"/>
  <c r="T8" i="6"/>
  <c r="P28" i="2"/>
  <c r="P27" i="2"/>
  <c r="P29" i="2"/>
  <c r="AJ8" i="6"/>
  <c r="E34" i="2"/>
  <c r="R8" i="6"/>
  <c r="O11" i="2"/>
  <c r="F34" i="2"/>
  <c r="S8" i="6"/>
  <c r="AH8" i="6"/>
  <c r="P9" i="2"/>
  <c r="K22" i="6"/>
  <c r="G34" i="2"/>
  <c r="A35" i="2"/>
  <c r="B34" i="2"/>
  <c r="AK4" i="6"/>
  <c r="Q6" i="2"/>
  <c r="P10" i="2"/>
  <c r="Q9" i="6"/>
  <c r="E22" i="6"/>
  <c r="W4" i="6"/>
  <c r="AB108" i="2"/>
  <c r="I34" i="2"/>
  <c r="C34" i="2"/>
  <c r="B8" i="6"/>
  <c r="X4" i="6"/>
  <c r="AI5" i="6"/>
  <c r="C8" i="6" l="1"/>
  <c r="D8" i="6" s="1"/>
  <c r="P26" i="2"/>
  <c r="I24" i="6"/>
  <c r="AD4" i="6"/>
  <c r="AG4" i="6" s="1"/>
  <c r="L18" i="6" s="1"/>
  <c r="AC8" i="6"/>
  <c r="AF8" i="6" s="1"/>
  <c r="G22" i="6" s="1"/>
  <c r="AA4" i="6"/>
  <c r="AK6" i="2"/>
  <c r="Q7" i="2" s="1"/>
  <c r="AL8" i="6"/>
  <c r="P9" i="6"/>
  <c r="A9" i="6"/>
  <c r="AB8" i="6"/>
  <c r="AD109" i="2"/>
  <c r="I2" i="6"/>
  <c r="V6" i="6"/>
  <c r="R44" i="6"/>
  <c r="AG111" i="2"/>
  <c r="AE111" i="2"/>
  <c r="T9" i="6"/>
  <c r="Q9" i="2"/>
  <c r="X5" i="6"/>
  <c r="AK5" i="6"/>
  <c r="AH9" i="6"/>
  <c r="Z5" i="6"/>
  <c r="H35" i="2"/>
  <c r="Q10" i="6"/>
  <c r="S9" i="6"/>
  <c r="AI6" i="6"/>
  <c r="AB109" i="2"/>
  <c r="E23" i="6"/>
  <c r="Q28" i="2"/>
  <c r="Q27" i="2"/>
  <c r="AJ9" i="6"/>
  <c r="Q8" i="2"/>
  <c r="R9" i="6"/>
  <c r="E35" i="2"/>
  <c r="W5" i="6"/>
  <c r="G35" i="2"/>
  <c r="P11" i="2"/>
  <c r="Y5" i="6"/>
  <c r="K23" i="6"/>
  <c r="A36" i="2"/>
  <c r="B35" i="2"/>
  <c r="R6" i="2"/>
  <c r="C35" i="2"/>
  <c r="I35" i="2"/>
  <c r="D35" i="2"/>
  <c r="B9" i="6"/>
  <c r="F35" i="2"/>
  <c r="Q29" i="2"/>
  <c r="Q10" i="2"/>
  <c r="C9" i="6" l="1"/>
  <c r="D9" i="6" s="1"/>
  <c r="Q26" i="2"/>
  <c r="I25" i="6"/>
  <c r="AA5" i="6"/>
  <c r="AL6" i="2"/>
  <c r="R7" i="2" s="1"/>
  <c r="AD5" i="6"/>
  <c r="AG5" i="6" s="1"/>
  <c r="L19" i="6" s="1"/>
  <c r="AL9" i="6"/>
  <c r="A10" i="6"/>
  <c r="P10" i="6"/>
  <c r="AB9" i="6"/>
  <c r="AC9" i="6"/>
  <c r="AF9" i="6" s="1"/>
  <c r="G23" i="6" s="1"/>
  <c r="R45" i="6"/>
  <c r="J2" i="6"/>
  <c r="AD110" i="2"/>
  <c r="V7" i="6"/>
  <c r="AG112" i="2"/>
  <c r="AE112" i="2"/>
  <c r="K24" i="6"/>
  <c r="Y6" i="6"/>
  <c r="C36" i="2"/>
  <c r="E36" i="2"/>
  <c r="R10" i="2"/>
  <c r="AJ10" i="6"/>
  <c r="Q11" i="2"/>
  <c r="R10" i="6"/>
  <c r="G36" i="2"/>
  <c r="W6" i="6"/>
  <c r="B36" i="2"/>
  <c r="D36" i="2"/>
  <c r="B10" i="6"/>
  <c r="I36" i="2"/>
  <c r="T10" i="6"/>
  <c r="R8" i="2"/>
  <c r="R9" i="2"/>
  <c r="X6" i="6"/>
  <c r="A37" i="2"/>
  <c r="AK6" i="6"/>
  <c r="H36" i="2"/>
  <c r="E24" i="6"/>
  <c r="R27" i="2"/>
  <c r="F36" i="2"/>
  <c r="AH10" i="6"/>
  <c r="R28" i="2"/>
  <c r="Z6" i="6"/>
  <c r="S10" i="6"/>
  <c r="Q11" i="6"/>
  <c r="S6" i="2"/>
  <c r="AB110" i="2"/>
  <c r="R29" i="2"/>
  <c r="AI7" i="6"/>
  <c r="C10" i="6" l="1"/>
  <c r="D10" i="6" s="1"/>
  <c r="R26" i="2"/>
  <c r="I26" i="6"/>
  <c r="AM6" i="2"/>
  <c r="S7" i="2" s="1"/>
  <c r="AD6" i="6"/>
  <c r="AG6" i="6" s="1"/>
  <c r="L20" i="6" s="1"/>
  <c r="AL10" i="6"/>
  <c r="AC10" i="6"/>
  <c r="AF10" i="6" s="1"/>
  <c r="G24" i="6" s="1"/>
  <c r="AB10" i="6"/>
  <c r="AA6" i="6"/>
  <c r="A11" i="6"/>
  <c r="P11" i="6"/>
  <c r="K2" i="6"/>
  <c r="AD111" i="2"/>
  <c r="V8" i="6"/>
  <c r="R46" i="6"/>
  <c r="S28" i="2"/>
  <c r="S9" i="2"/>
  <c r="B37" i="2"/>
  <c r="B11" i="6"/>
  <c r="K25" i="6"/>
  <c r="Y7" i="6"/>
  <c r="F37" i="2"/>
  <c r="AK7" i="6"/>
  <c r="AH11" i="6"/>
  <c r="R11" i="2"/>
  <c r="R11" i="6"/>
  <c r="W7" i="6"/>
  <c r="A38" i="2"/>
  <c r="AJ11" i="6"/>
  <c r="AB111" i="2"/>
  <c r="E37" i="2"/>
  <c r="T6" i="2"/>
  <c r="G37" i="2"/>
  <c r="S8" i="2"/>
  <c r="S27" i="2"/>
  <c r="E25" i="6"/>
  <c r="Z7" i="6"/>
  <c r="S11" i="6"/>
  <c r="Q12" i="6"/>
  <c r="S10" i="2"/>
  <c r="C37" i="2"/>
  <c r="H37" i="2"/>
  <c r="I37" i="2"/>
  <c r="T11" i="6"/>
  <c r="S29" i="2"/>
  <c r="X7" i="6"/>
  <c r="D37" i="2"/>
  <c r="AI8" i="6"/>
  <c r="S26" i="2" l="1"/>
  <c r="C11" i="6"/>
  <c r="D11" i="6" s="1"/>
  <c r="I27" i="6"/>
  <c r="P12" i="6"/>
  <c r="A12" i="6"/>
  <c r="AN6" i="2"/>
  <c r="T7" i="2" s="1"/>
  <c r="AL11" i="6"/>
  <c r="AA7" i="6"/>
  <c r="AB11" i="6"/>
  <c r="AC11" i="6"/>
  <c r="AF11" i="6" s="1"/>
  <c r="G25" i="6" s="1"/>
  <c r="AD7" i="6"/>
  <c r="AG7" i="6" s="1"/>
  <c r="L21" i="6" s="1"/>
  <c r="L2" i="6"/>
  <c r="AD112" i="2"/>
  <c r="V9" i="6"/>
  <c r="S11" i="2"/>
  <c r="AK8" i="6"/>
  <c r="AH12" i="6"/>
  <c r="Z8" i="6"/>
  <c r="AJ12" i="6"/>
  <c r="D38" i="2"/>
  <c r="T29" i="2"/>
  <c r="W8" i="6"/>
  <c r="T12" i="6"/>
  <c r="E38" i="2"/>
  <c r="I38" i="2"/>
  <c r="A39" i="2"/>
  <c r="T27" i="2"/>
  <c r="R12" i="6"/>
  <c r="S12" i="6"/>
  <c r="T9" i="2"/>
  <c r="X8" i="6"/>
  <c r="T28" i="2"/>
  <c r="G38" i="2"/>
  <c r="E26" i="6"/>
  <c r="B38" i="2"/>
  <c r="AB112" i="2"/>
  <c r="Q13" i="6"/>
  <c r="H38" i="2"/>
  <c r="C38" i="2"/>
  <c r="U6" i="2"/>
  <c r="F38" i="2"/>
  <c r="K26" i="6"/>
  <c r="T8" i="2"/>
  <c r="Y8" i="6"/>
  <c r="T10" i="2"/>
  <c r="B12" i="6"/>
  <c r="AI9" i="6"/>
  <c r="C12" i="6" l="1"/>
  <c r="D12" i="6" s="1"/>
  <c r="T26" i="2"/>
  <c r="A13" i="6"/>
  <c r="P13" i="6"/>
  <c r="AL12" i="6"/>
  <c r="AA8" i="6"/>
  <c r="AD8" i="6"/>
  <c r="AG8" i="6" s="1"/>
  <c r="L22" i="6" s="1"/>
  <c r="AC12" i="6"/>
  <c r="AF12" i="6" s="1"/>
  <c r="G26" i="6" s="1"/>
  <c r="AB12" i="6"/>
  <c r="AO6" i="2"/>
  <c r="U7" i="2" s="1"/>
  <c r="M2" i="6"/>
  <c r="V10" i="6"/>
  <c r="B39" i="2"/>
  <c r="U28" i="2"/>
  <c r="AH13" i="6"/>
  <c r="A40" i="2"/>
  <c r="K27" i="6"/>
  <c r="Z9" i="6"/>
  <c r="Y9" i="6"/>
  <c r="X9" i="6"/>
  <c r="I39" i="2"/>
  <c r="U8" i="2"/>
  <c r="H39" i="2"/>
  <c r="F39" i="2"/>
  <c r="AJ13" i="6"/>
  <c r="U10" i="2"/>
  <c r="S13" i="6"/>
  <c r="U29" i="2"/>
  <c r="E39" i="2"/>
  <c r="C39" i="2"/>
  <c r="T13" i="6"/>
  <c r="V6" i="2"/>
  <c r="W9" i="6"/>
  <c r="AK9" i="6"/>
  <c r="T11" i="2"/>
  <c r="U27" i="2"/>
  <c r="G39" i="2"/>
  <c r="D39" i="2"/>
  <c r="R13" i="6"/>
  <c r="U9" i="2"/>
  <c r="B13" i="6"/>
  <c r="E27" i="6"/>
  <c r="AI10" i="6"/>
  <c r="C13" i="6" l="1"/>
  <c r="AL13" i="6"/>
  <c r="AP6" i="2"/>
  <c r="V7" i="2" s="1"/>
  <c r="AB13" i="6"/>
  <c r="AC13" i="6"/>
  <c r="AF13" i="6" s="1"/>
  <c r="G27" i="6" s="1"/>
  <c r="U26" i="2"/>
  <c r="AA9" i="6"/>
  <c r="AD9" i="6"/>
  <c r="AG9" i="6" s="1"/>
  <c r="L23" i="6" s="1"/>
  <c r="N2" i="6"/>
  <c r="V11" i="6"/>
  <c r="H40" i="2"/>
  <c r="Y10" i="6"/>
  <c r="F40" i="2"/>
  <c r="V27" i="2"/>
  <c r="E40" i="2"/>
  <c r="D40" i="2"/>
  <c r="V8" i="2"/>
  <c r="I40" i="2"/>
  <c r="B40" i="2"/>
  <c r="V29" i="2"/>
  <c r="G40" i="2"/>
  <c r="V9" i="2"/>
  <c r="W10" i="6"/>
  <c r="V10" i="2"/>
  <c r="AI11" i="6"/>
  <c r="AK10" i="6"/>
  <c r="Z10" i="6"/>
  <c r="V28" i="2"/>
  <c r="X10" i="6"/>
  <c r="U11" i="2"/>
  <c r="C40" i="2"/>
  <c r="V26" i="2" l="1"/>
  <c r="D13" i="6"/>
  <c r="O2" i="6"/>
  <c r="AD10" i="6"/>
  <c r="AG10" i="6" s="1"/>
  <c r="L24" i="6" s="1"/>
  <c r="AA10" i="6"/>
  <c r="V12" i="6"/>
  <c r="Z11" i="6"/>
  <c r="AI12" i="6"/>
  <c r="X11" i="6"/>
  <c r="Y11" i="6"/>
  <c r="AK11" i="6"/>
  <c r="W11" i="6"/>
  <c r="V11" i="2"/>
  <c r="V13" i="6" l="1"/>
  <c r="AA11" i="6"/>
  <c r="AD11" i="6"/>
  <c r="AG11" i="6" s="1"/>
  <c r="L25" i="6" s="1"/>
  <c r="AK12" i="6"/>
  <c r="W11" i="2"/>
  <c r="Z12" i="6"/>
  <c r="Y12" i="6"/>
  <c r="W12" i="6"/>
  <c r="X12" i="6"/>
  <c r="AD12" i="6" l="1"/>
  <c r="AG12" i="6" s="1"/>
  <c r="L26" i="6" s="1"/>
  <c r="AA12" i="6"/>
  <c r="AI13" i="6"/>
  <c r="W13" i="6"/>
  <c r="Y13" i="6"/>
  <c r="AK13" i="6"/>
  <c r="Z13" i="6"/>
  <c r="X13" i="6"/>
  <c r="AD13" i="6" l="1"/>
  <c r="AG13" i="6" s="1"/>
  <c r="L27" i="6" s="1"/>
  <c r="AA13" i="6"/>
</calcChain>
</file>

<file path=xl/sharedStrings.xml><?xml version="1.0" encoding="utf-8"?>
<sst xmlns="http://schemas.openxmlformats.org/spreadsheetml/2006/main" count="199" uniqueCount="41">
  <si>
    <t>Bid</t>
  </si>
  <si>
    <t>Ask</t>
  </si>
  <si>
    <t>S</t>
  </si>
  <si>
    <t>LastTradeorSettle</t>
  </si>
  <si>
    <t>NetLastQuoteToday</t>
  </si>
  <si>
    <t>Split B&amp;A</t>
  </si>
  <si>
    <t>Symbol Check</t>
  </si>
  <si>
    <t xml:space="preserve">  </t>
  </si>
  <si>
    <t>Last</t>
  </si>
  <si>
    <t>Open</t>
  </si>
  <si>
    <t>High</t>
  </si>
  <si>
    <t>Low</t>
  </si>
  <si>
    <t>Net</t>
  </si>
  <si>
    <t>Volume</t>
  </si>
  <si>
    <t>Last Trade</t>
  </si>
  <si>
    <t>One Month Calendar Spreads</t>
  </si>
  <si>
    <t>Symbols</t>
  </si>
  <si>
    <t xml:space="preserve">  Copyright © 2017</t>
  </si>
  <si>
    <t>CLE</t>
  </si>
  <si>
    <t>SPREAD(CLES1?1-CLES1?2)</t>
  </si>
  <si>
    <t>SPREAD(CLES1?2-CLES1?3)</t>
  </si>
  <si>
    <t>SPREAD(CLES1?3-CLES1?4)</t>
  </si>
  <si>
    <t>SPREAD(CLES1?4-CLES1?5)</t>
  </si>
  <si>
    <t>SPREAD(CLES1?5-CLES1?6)</t>
  </si>
  <si>
    <t>SPREAD(CLES1?6-CLES1?7)</t>
  </si>
  <si>
    <t>SPREAD(CLES1?7-CLES1?8)</t>
  </si>
  <si>
    <t>SPREAD(CLES1?8-CLES1?9)</t>
  </si>
  <si>
    <t>SPREAD(CLES1?9-CLES1?10)</t>
  </si>
  <si>
    <t>SPREAD(CLES1?10-CLES1?11)</t>
  </si>
  <si>
    <t>Three Month Calendar Spreads</t>
  </si>
  <si>
    <t>Designed by Thom Hartle</t>
  </si>
  <si>
    <t>Month</t>
  </si>
  <si>
    <t>Day</t>
  </si>
  <si>
    <t>Year</t>
  </si>
  <si>
    <t xml:space="preserve">Chart Type: </t>
  </si>
  <si>
    <t>T</t>
  </si>
  <si>
    <t>All</t>
  </si>
  <si>
    <t>Two Month Calendar Spreads</t>
  </si>
  <si>
    <t>Four Month Calendar Spreads</t>
  </si>
  <si>
    <t>5 Month Calendar Spreads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</si>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</sst>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F400]h:mm:ss\ AM/PM"/>
    <numFmt numFmtId="165" formatCode="0.000"/>
    <numFmt numFmtId="166" formatCode="0.0000"/>
  </numFmts>
  <fonts count="28" x14ac:knownFonts="1">
    <font>
      <sz val="11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.5"/>
      <color theme="0"/>
      <name val="Tahoma"/>
      <family val="2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b/>
      <sz val="9.5"/>
      <color theme="1"/>
      <name val="Tahoma"/>
      <family val="2"/>
    </font>
    <font>
      <b/>
      <sz val="18"/>
      <color theme="0"/>
      <name val="Century Gothic"/>
      <family val="2"/>
    </font>
    <font>
      <sz val="12"/>
      <color theme="0"/>
      <name val="Century Gothic"/>
      <family val="2"/>
    </font>
    <font>
      <b/>
      <sz val="20"/>
      <color theme="1"/>
      <name val="Arial"/>
      <family val="2"/>
    </font>
    <font>
      <b/>
      <sz val="22"/>
      <color theme="1"/>
      <name val="Arial"/>
      <family val="2"/>
    </font>
    <font>
      <b/>
      <sz val="24"/>
      <color theme="1"/>
      <name val="Arial"/>
      <family val="2"/>
    </font>
    <font>
      <b/>
      <sz val="13"/>
      <color theme="0"/>
      <name val="Century Gothic"/>
      <family val="2"/>
    </font>
    <font>
      <b/>
      <sz val="13"/>
      <color theme="1"/>
      <name val="Century Gothic"/>
      <family val="2"/>
    </font>
    <font>
      <sz val="13"/>
      <color rgb="FF00B050"/>
      <name val="Century Gothic"/>
      <family val="2"/>
    </font>
    <font>
      <sz val="11"/>
      <color theme="0"/>
      <name val="Century Gothic"/>
      <family val="2"/>
    </font>
    <font>
      <sz val="12"/>
      <color theme="1"/>
      <name val="Century Gothic"/>
      <family val="2"/>
    </font>
    <font>
      <sz val="9.5"/>
      <color theme="0"/>
      <name val="Tahoma"/>
      <family val="2"/>
    </font>
    <font>
      <b/>
      <sz val="12"/>
      <color rgb="FF00B050"/>
      <name val="Century Gothic"/>
      <family val="2"/>
    </font>
    <font>
      <b/>
      <sz val="12"/>
      <color theme="9"/>
      <name val="Century Gothic"/>
      <family val="2"/>
    </font>
    <font>
      <b/>
      <sz val="12"/>
      <color rgb="FFFFC000"/>
      <name val="Century Gothic"/>
      <family val="2"/>
    </font>
    <font>
      <sz val="11"/>
      <color theme="1"/>
      <name val="Century Gothic"/>
      <family val="2"/>
    </font>
    <font>
      <sz val="12"/>
      <color rgb="FF00B050"/>
      <name val="Century Gothic"/>
      <family val="2"/>
    </font>
    <font>
      <sz val="16"/>
      <color theme="0"/>
      <name val="Century Gothic"/>
      <family val="2"/>
    </font>
    <font>
      <b/>
      <sz val="9.5"/>
      <color theme="1"/>
      <name val="Cambria"/>
      <family val="1"/>
    </font>
    <font>
      <b/>
      <sz val="13"/>
      <color theme="1"/>
      <name val="Cambria"/>
      <family val="1"/>
    </font>
    <font>
      <sz val="11"/>
      <color theme="0"/>
      <name val="Arial"/>
      <family val="2"/>
    </font>
    <font>
      <sz val="22"/>
      <color theme="0"/>
      <name val="Century Gothic"/>
      <family val="2"/>
    </font>
  </fonts>
  <fills count="1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/>
        <bgColor auto="1"/>
      </patternFill>
    </fill>
    <fill>
      <gradientFill degree="90">
        <stop position="0">
          <color theme="1"/>
        </stop>
        <stop position="0.5">
          <color rgb="FF0070C0"/>
        </stop>
        <stop position="1">
          <color theme="1"/>
        </stop>
      </gradient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90">
        <stop position="0">
          <color rgb="FFC00000"/>
        </stop>
        <stop position="1">
          <color theme="0"/>
        </stop>
      </gradientFill>
    </fill>
    <fill>
      <gradientFill degree="270">
        <stop position="0">
          <color rgb="FF00B050"/>
        </stop>
        <stop position="1">
          <color theme="0"/>
        </stop>
      </gradientFill>
    </fill>
    <fill>
      <gradientFill degree="90">
        <stop position="0">
          <color theme="4"/>
        </stop>
        <stop position="1">
          <color theme="0"/>
        </stop>
      </gradientFill>
    </fill>
    <fill>
      <gradientFill degree="270">
        <stop position="0">
          <color theme="4"/>
        </stop>
        <stop position="1">
          <color theme="0"/>
        </stop>
      </gradientFill>
    </fill>
    <fill>
      <gradientFill degree="90">
        <stop position="0">
          <color rgb="FF002060"/>
        </stop>
        <stop position="0.5">
          <color theme="3"/>
        </stop>
        <stop position="1">
          <color rgb="FF002060"/>
        </stop>
      </gradientFill>
    </fill>
    <fill>
      <gradientFill degree="90">
        <stop position="0">
          <color theme="1"/>
        </stop>
        <stop position="1">
          <color rgb="FF002060"/>
        </stop>
      </gradientFill>
    </fill>
    <fill>
      <gradientFill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>
        <stop position="0">
          <color theme="1"/>
        </stop>
        <stop position="0.5">
          <color theme="3"/>
        </stop>
        <stop position="1">
          <color theme="1"/>
        </stop>
      </gradientFill>
    </fill>
    <fill>
      <gradientFill degree="90">
        <stop position="0">
          <color theme="4"/>
        </stop>
        <stop position="0.5">
          <color theme="0"/>
        </stop>
        <stop position="1">
          <color theme="4"/>
        </stop>
      </gradientFill>
    </fill>
  </fills>
  <borders count="58">
    <border>
      <left/>
      <right/>
      <top/>
      <bottom/>
      <diagonal/>
    </border>
    <border>
      <left style="medium">
        <color theme="3"/>
      </left>
      <right/>
      <top/>
      <bottom/>
      <diagonal/>
    </border>
    <border>
      <left/>
      <right/>
      <top/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/>
      <right style="medium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FF0000"/>
      </left>
      <right style="thin">
        <color theme="3"/>
      </right>
      <top style="thin">
        <color rgb="FFFF0000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rgb="FFFF0000"/>
      </top>
      <bottom style="thin">
        <color theme="3"/>
      </bottom>
      <diagonal/>
    </border>
    <border>
      <left style="thin">
        <color rgb="FFFF0000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rgb="FFFF0000"/>
      </left>
      <right style="thin">
        <color theme="3"/>
      </right>
      <top style="thin">
        <color theme="3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rgb="FFC00000"/>
      </left>
      <right/>
      <top/>
      <bottom/>
      <diagonal/>
    </border>
    <border>
      <left style="thin">
        <color rgb="FFFF0000"/>
      </left>
      <right/>
      <top style="thin">
        <color theme="3"/>
      </top>
      <bottom/>
      <diagonal/>
    </border>
    <border>
      <left style="medium">
        <color theme="4"/>
      </left>
      <right style="thin">
        <color theme="4"/>
      </right>
      <top/>
      <bottom style="thin">
        <color rgb="FFC00000"/>
      </bottom>
      <diagonal/>
    </border>
    <border>
      <left style="thin">
        <color theme="4"/>
      </left>
      <right style="thin">
        <color theme="4"/>
      </right>
      <top/>
      <bottom style="thin">
        <color rgb="FFC00000"/>
      </bottom>
      <diagonal/>
    </border>
    <border>
      <left style="thin">
        <color theme="4"/>
      </left>
      <right style="medium">
        <color theme="4"/>
      </right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medium">
        <color theme="3"/>
      </right>
      <top/>
      <bottom style="thin">
        <color rgb="FFC00000"/>
      </bottom>
      <diagonal/>
    </border>
    <border>
      <left/>
      <right style="thin">
        <color rgb="FFC00000"/>
      </right>
      <top/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/>
      <right style="thin">
        <color rgb="FFFF0000"/>
      </right>
      <top style="thin">
        <color rgb="FFC00000"/>
      </top>
      <bottom/>
      <diagonal/>
    </border>
    <border>
      <left/>
      <right style="thin">
        <color rgb="FFFF0000"/>
      </right>
      <top/>
      <bottom style="thin">
        <color rgb="FFC00000"/>
      </bottom>
      <diagonal/>
    </border>
    <border>
      <left style="thin">
        <color rgb="FFC00000"/>
      </left>
      <right style="thin">
        <color rgb="FFFF0000"/>
      </right>
      <top style="thin">
        <color rgb="FFC00000"/>
      </top>
      <bottom style="thin">
        <color rgb="FFC0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C00000"/>
      </bottom>
      <diagonal/>
    </border>
    <border>
      <left style="thin">
        <color rgb="FFFF0000"/>
      </left>
      <right style="thin">
        <color rgb="FFFF0000"/>
      </right>
      <top style="thin">
        <color rgb="FFC00000"/>
      </top>
      <bottom style="thin">
        <color rgb="FFC00000"/>
      </bottom>
      <diagonal/>
    </border>
    <border>
      <left style="thin">
        <color rgb="FFFF0000"/>
      </left>
      <right style="thin">
        <color rgb="FFFF0000"/>
      </right>
      <top style="thin">
        <color rgb="FFC0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medium">
        <color theme="4"/>
      </right>
      <top/>
      <bottom/>
      <diagonal/>
    </border>
    <border>
      <left/>
      <right/>
      <top style="thin">
        <color rgb="FF002060"/>
      </top>
      <bottom/>
      <diagonal/>
    </border>
    <border>
      <left/>
      <right style="medium">
        <color theme="3"/>
      </right>
      <top style="thin">
        <color rgb="FF002060"/>
      </top>
      <bottom/>
      <diagonal/>
    </border>
    <border>
      <left style="medium">
        <color theme="3"/>
      </left>
      <right/>
      <top style="thin">
        <color rgb="FF002060"/>
      </top>
      <bottom/>
      <diagonal/>
    </border>
    <border>
      <left/>
      <right/>
      <top/>
      <bottom style="thin">
        <color rgb="FF002060"/>
      </bottom>
      <diagonal/>
    </border>
    <border>
      <left style="medium">
        <color theme="3"/>
      </left>
      <right/>
      <top/>
      <bottom style="thin">
        <color rgb="FF002060"/>
      </bottom>
      <diagonal/>
    </border>
    <border>
      <left style="thin">
        <color rgb="FFC00000"/>
      </left>
      <right/>
      <top style="thin">
        <color rgb="FF002060"/>
      </top>
      <bottom/>
      <diagonal/>
    </border>
    <border>
      <left style="thin">
        <color rgb="FFC00000"/>
      </left>
      <right/>
      <top/>
      <bottom style="thin">
        <color theme="3"/>
      </bottom>
      <diagonal/>
    </border>
    <border>
      <left style="thin">
        <color rgb="FFC00000"/>
      </left>
      <right/>
      <top style="thin">
        <color theme="3"/>
      </top>
      <bottom/>
      <diagonal/>
    </border>
    <border>
      <left style="thin">
        <color rgb="FFC00000"/>
      </left>
      <right/>
      <top/>
      <bottom style="thin">
        <color rgb="FF002060"/>
      </bottom>
      <diagonal/>
    </border>
    <border>
      <left/>
      <right style="thin">
        <color rgb="FFC00000"/>
      </right>
      <top/>
      <bottom style="thin">
        <color rgb="FFFF0000"/>
      </bottom>
      <diagonal/>
    </border>
    <border>
      <left style="thin">
        <color theme="3"/>
      </left>
      <right/>
      <top/>
      <bottom style="thin">
        <color rgb="FFFF0000"/>
      </bottom>
      <diagonal/>
    </border>
    <border>
      <left style="thin">
        <color theme="3"/>
      </left>
      <right/>
      <top style="thin">
        <color rgb="FFFF0000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 style="thin">
        <color theme="3"/>
      </left>
      <right/>
      <top/>
      <bottom/>
      <diagonal/>
    </border>
  </borders>
  <cellStyleXfs count="4">
    <xf numFmtId="0" fontId="0" fillId="0" borderId="0"/>
    <xf numFmtId="0" fontId="4" fillId="0" borderId="0"/>
    <xf numFmtId="0" fontId="2" fillId="0" borderId="0"/>
    <xf numFmtId="0" fontId="1" fillId="0" borderId="0"/>
  </cellStyleXfs>
  <cellXfs count="186">
    <xf numFmtId="0" fontId="0" fillId="0" borderId="0" xfId="0"/>
    <xf numFmtId="0" fontId="0" fillId="2" borderId="0" xfId="0" applyFont="1" applyFill="1" applyAlignment="1">
      <alignment horizontal="center"/>
    </xf>
    <xf numFmtId="0" fontId="0" fillId="2" borderId="0" xfId="0" applyFont="1" applyFill="1"/>
    <xf numFmtId="0" fontId="5" fillId="2" borderId="0" xfId="0" applyFont="1" applyFill="1"/>
    <xf numFmtId="2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2" fontId="5" fillId="2" borderId="0" xfId="0" applyNumberFormat="1" applyFont="1" applyFill="1"/>
    <xf numFmtId="2" fontId="0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right"/>
    </xf>
    <xf numFmtId="166" fontId="5" fillId="2" borderId="0" xfId="0" applyNumberFormat="1" applyFont="1" applyFill="1"/>
    <xf numFmtId="2" fontId="0" fillId="2" borderId="0" xfId="0" applyNumberFormat="1" applyFont="1" applyFill="1"/>
    <xf numFmtId="0" fontId="0" fillId="2" borderId="0" xfId="0" applyFont="1" applyFill="1" applyAlignment="1">
      <alignment horizontal="right"/>
    </xf>
    <xf numFmtId="0" fontId="15" fillId="12" borderId="42" xfId="0" applyFont="1" applyFill="1" applyBorder="1" applyAlignment="1" applyProtection="1">
      <alignment horizontal="center" vertical="center" shrinkToFit="1"/>
    </xf>
    <xf numFmtId="0" fontId="15" fillId="12" borderId="42" xfId="0" applyFont="1" applyFill="1" applyBorder="1" applyAlignment="1" applyProtection="1">
      <alignment vertical="center" shrinkToFit="1"/>
    </xf>
    <xf numFmtId="0" fontId="15" fillId="12" borderId="42" xfId="0" applyFont="1" applyFill="1" applyBorder="1" applyAlignment="1" applyProtection="1">
      <alignment horizontal="right" vertical="center" shrinkToFit="1"/>
    </xf>
    <xf numFmtId="0" fontId="7" fillId="3" borderId="34" xfId="0" applyFont="1" applyFill="1" applyBorder="1" applyAlignment="1" applyProtection="1">
      <alignment horizontal="center" vertical="center" shrinkToFit="1"/>
    </xf>
    <xf numFmtId="0" fontId="7" fillId="3" borderId="0" xfId="0" applyFont="1" applyFill="1" applyBorder="1" applyAlignment="1" applyProtection="1">
      <alignment horizontal="center" vertical="center" shrinkToFit="1"/>
    </xf>
    <xf numFmtId="0" fontId="7" fillId="3" borderId="43" xfId="0" applyFont="1" applyFill="1" applyBorder="1" applyAlignment="1" applyProtection="1">
      <alignment horizontal="center" vertical="center" shrinkToFit="1"/>
    </xf>
    <xf numFmtId="0" fontId="15" fillId="12" borderId="42" xfId="0" applyFont="1" applyFill="1" applyBorder="1" applyAlignment="1" applyProtection="1">
      <alignment horizontal="center" vertical="center" shrinkToFit="1"/>
      <protection locked="0"/>
    </xf>
    <xf numFmtId="0" fontId="24" fillId="2" borderId="0" xfId="0" applyFont="1" applyFill="1" applyProtection="1"/>
    <xf numFmtId="0" fontId="3" fillId="2" borderId="0" xfId="0" applyFont="1" applyFill="1" applyProtection="1"/>
    <xf numFmtId="0" fontId="3" fillId="2" borderId="0" xfId="0" applyFont="1" applyFill="1" applyAlignment="1" applyProtection="1">
      <alignment shrinkToFit="1"/>
    </xf>
    <xf numFmtId="0" fontId="6" fillId="2" borderId="0" xfId="0" applyFont="1" applyFill="1" applyProtection="1"/>
    <xf numFmtId="2" fontId="8" fillId="2" borderId="0" xfId="0" applyNumberFormat="1" applyFont="1" applyFill="1" applyBorder="1" applyAlignment="1" applyProtection="1">
      <alignment horizontal="center"/>
    </xf>
    <xf numFmtId="0" fontId="15" fillId="2" borderId="0" xfId="0" applyFont="1" applyFill="1" applyBorder="1" applyAlignment="1" applyProtection="1">
      <alignment horizontal="center" vertical="center"/>
    </xf>
    <xf numFmtId="0" fontId="17" fillId="4" borderId="22" xfId="0" applyFont="1" applyFill="1" applyBorder="1" applyAlignment="1" applyProtection="1">
      <alignment horizontal="center"/>
    </xf>
    <xf numFmtId="0" fontId="17" fillId="4" borderId="23" xfId="0" applyFont="1" applyFill="1" applyBorder="1" applyAlignment="1" applyProtection="1">
      <alignment horizontal="center"/>
    </xf>
    <xf numFmtId="0" fontId="17" fillId="4" borderId="24" xfId="0" applyFont="1" applyFill="1" applyBorder="1" applyAlignment="1" applyProtection="1">
      <alignment horizontal="center"/>
    </xf>
    <xf numFmtId="0" fontId="17" fillId="4" borderId="25" xfId="0" applyFont="1" applyFill="1" applyBorder="1" applyAlignment="1" applyProtection="1">
      <alignment horizontal="center"/>
    </xf>
    <xf numFmtId="0" fontId="17" fillId="4" borderId="26" xfId="0" applyFont="1" applyFill="1" applyBorder="1" applyAlignment="1" applyProtection="1">
      <alignment horizontal="center"/>
    </xf>
    <xf numFmtId="0" fontId="17" fillId="4" borderId="37" xfId="0" applyFont="1" applyFill="1" applyBorder="1" applyAlignment="1" applyProtection="1">
      <alignment horizontal="center"/>
    </xf>
    <xf numFmtId="0" fontId="15" fillId="10" borderId="8" xfId="0" applyFont="1" applyFill="1" applyBorder="1" applyAlignment="1" applyProtection="1">
      <alignment horizontal="center" vertical="center"/>
    </xf>
    <xf numFmtId="0" fontId="15" fillId="10" borderId="7" xfId="0" applyFont="1" applyFill="1" applyBorder="1" applyAlignment="1" applyProtection="1">
      <alignment horizontal="center" vertical="center"/>
    </xf>
    <xf numFmtId="0" fontId="15" fillId="10" borderId="38" xfId="0" applyFont="1" applyFill="1" applyBorder="1" applyAlignment="1" applyProtection="1">
      <alignment horizontal="center" vertical="center"/>
    </xf>
    <xf numFmtId="2" fontId="8" fillId="2" borderId="8" xfId="0" applyNumberFormat="1" applyFont="1" applyFill="1" applyBorder="1" applyAlignment="1" applyProtection="1">
      <alignment horizontal="center"/>
    </xf>
    <xf numFmtId="2" fontId="8" fillId="2" borderId="7" xfId="0" applyNumberFormat="1" applyFont="1" applyFill="1" applyBorder="1" applyAlignment="1" applyProtection="1">
      <alignment horizontal="center"/>
    </xf>
    <xf numFmtId="2" fontId="8" fillId="2" borderId="38" xfId="0" applyNumberFormat="1" applyFont="1" applyFill="1" applyBorder="1" applyAlignment="1" applyProtection="1">
      <alignment horizontal="center"/>
    </xf>
    <xf numFmtId="2" fontId="9" fillId="3" borderId="1" xfId="0" applyNumberFormat="1" applyFont="1" applyFill="1" applyBorder="1" applyAlignment="1" applyProtection="1">
      <alignment horizontal="center" vertical="center" shrinkToFit="1"/>
    </xf>
    <xf numFmtId="1" fontId="9" fillId="3" borderId="0" xfId="0" applyNumberFormat="1" applyFont="1" applyFill="1" applyBorder="1" applyAlignment="1" applyProtection="1">
      <alignment horizontal="center" vertical="center" shrinkToFit="1"/>
    </xf>
    <xf numFmtId="2" fontId="9" fillId="3" borderId="0" xfId="0" applyNumberFormat="1" applyFont="1" applyFill="1" applyBorder="1" applyAlignment="1" applyProtection="1">
      <alignment horizontal="center" vertical="center" shrinkToFit="1"/>
    </xf>
    <xf numFmtId="165" fontId="11" fillId="3" borderId="0" xfId="0" applyNumberFormat="1" applyFont="1" applyFill="1" applyBorder="1" applyAlignment="1" applyProtection="1">
      <alignment horizontal="center" vertical="center" shrinkToFit="1"/>
    </xf>
    <xf numFmtId="165" fontId="11" fillId="3" borderId="0" xfId="0" applyNumberFormat="1" applyFont="1" applyFill="1" applyBorder="1" applyAlignment="1" applyProtection="1">
      <alignment horizontal="center" vertical="center"/>
    </xf>
    <xf numFmtId="165" fontId="11" fillId="3" borderId="57" xfId="0" applyNumberFormat="1" applyFont="1" applyFill="1" applyBorder="1" applyAlignment="1" applyProtection="1">
      <alignment horizontal="center" vertical="center"/>
    </xf>
    <xf numFmtId="0" fontId="8" fillId="3" borderId="8" xfId="0" applyFont="1" applyFill="1" applyBorder="1" applyAlignment="1" applyProtection="1">
      <alignment horizontal="center" shrinkToFit="1"/>
    </xf>
    <xf numFmtId="0" fontId="8" fillId="4" borderId="7" xfId="0" applyFont="1" applyFill="1" applyBorder="1" applyAlignment="1" applyProtection="1">
      <alignment horizontal="center" shrinkToFit="1"/>
    </xf>
    <xf numFmtId="0" fontId="8" fillId="3" borderId="20" xfId="0" applyFont="1" applyFill="1" applyBorder="1" applyAlignment="1" applyProtection="1">
      <alignment horizontal="center" shrinkToFit="1"/>
    </xf>
    <xf numFmtId="0" fontId="8" fillId="2" borderId="0" xfId="0" applyFont="1" applyFill="1" applyBorder="1" applyAlignment="1" applyProtection="1">
      <alignment horizontal="center" shrinkToFit="1"/>
    </xf>
    <xf numFmtId="2" fontId="26" fillId="5" borderId="9" xfId="0" applyNumberFormat="1" applyFont="1" applyFill="1" applyBorder="1" applyAlignment="1" applyProtection="1">
      <alignment horizontal="center" vertical="center"/>
    </xf>
    <xf numFmtId="0" fontId="26" fillId="5" borderId="10" xfId="0" applyFont="1" applyFill="1" applyBorder="1" applyAlignment="1" applyProtection="1">
      <alignment horizontal="center" vertical="center" shrinkToFit="1"/>
    </xf>
    <xf numFmtId="0" fontId="26" fillId="5" borderId="10" xfId="0" applyFont="1" applyFill="1" applyBorder="1" applyAlignment="1" applyProtection="1">
      <alignment horizontal="center" vertical="center"/>
    </xf>
    <xf numFmtId="0" fontId="26" fillId="5" borderId="55" xfId="0" applyFont="1" applyFill="1" applyBorder="1" applyAlignment="1" applyProtection="1">
      <alignment horizontal="center" vertical="center"/>
    </xf>
    <xf numFmtId="0" fontId="26" fillId="3" borderId="57" xfId="0" applyFont="1" applyFill="1" applyBorder="1" applyAlignment="1" applyProtection="1">
      <alignment horizontal="center" vertical="center"/>
    </xf>
    <xf numFmtId="0" fontId="21" fillId="3" borderId="28" xfId="0" applyFont="1" applyFill="1" applyBorder="1" applyAlignment="1" applyProtection="1">
      <alignment horizontal="center" vertical="center" shrinkToFit="1"/>
    </xf>
    <xf numFmtId="0" fontId="21" fillId="3" borderId="36" xfId="0" applyFont="1" applyFill="1" applyBorder="1" applyAlignment="1" applyProtection="1">
      <alignment horizontal="center" vertical="center" shrinkToFit="1"/>
    </xf>
    <xf numFmtId="0" fontId="21" fillId="3" borderId="0" xfId="0" applyFont="1" applyFill="1" applyBorder="1" applyAlignment="1" applyProtection="1">
      <alignment horizontal="center" vertical="center" shrinkToFit="1"/>
    </xf>
    <xf numFmtId="0" fontId="6" fillId="2" borderId="0" xfId="0" applyFont="1" applyFill="1" applyBorder="1" applyProtection="1"/>
    <xf numFmtId="0" fontId="8" fillId="10" borderId="11" xfId="0" applyFont="1" applyFill="1" applyBorder="1" applyAlignment="1" applyProtection="1">
      <alignment horizontal="center" shrinkToFit="1"/>
    </xf>
    <xf numFmtId="2" fontId="8" fillId="2" borderId="5" xfId="0" applyNumberFormat="1" applyFont="1" applyFill="1" applyBorder="1" applyAlignment="1" applyProtection="1">
      <alignment horizontal="center" shrinkToFit="1"/>
    </xf>
    <xf numFmtId="2" fontId="16" fillId="2" borderId="5" xfId="0" applyNumberFormat="1" applyFont="1" applyFill="1" applyBorder="1" applyAlignment="1" applyProtection="1">
      <alignment horizontal="center" shrinkToFit="1"/>
    </xf>
    <xf numFmtId="2" fontId="8" fillId="2" borderId="5" xfId="0" applyNumberFormat="1" applyFont="1" applyFill="1" applyBorder="1" applyAlignment="1" applyProtection="1">
      <alignment shrinkToFit="1"/>
    </xf>
    <xf numFmtId="3" fontId="8" fillId="2" borderId="17" xfId="0" applyNumberFormat="1" applyFont="1" applyFill="1" applyBorder="1" applyAlignment="1" applyProtection="1">
      <alignment shrinkToFit="1"/>
    </xf>
    <xf numFmtId="3" fontId="8" fillId="3" borderId="57" xfId="0" applyNumberFormat="1" applyFont="1" applyFill="1" applyBorder="1" applyAlignment="1" applyProtection="1">
      <alignment shrinkToFit="1"/>
    </xf>
    <xf numFmtId="2" fontId="16" fillId="3" borderId="0" xfId="0" applyNumberFormat="1" applyFont="1" applyFill="1" applyBorder="1" applyAlignment="1" applyProtection="1">
      <alignment horizontal="center"/>
    </xf>
    <xf numFmtId="2" fontId="16" fillId="3" borderId="35" xfId="0" applyNumberFormat="1" applyFont="1" applyFill="1" applyBorder="1" applyAlignment="1" applyProtection="1">
      <alignment horizontal="center"/>
    </xf>
    <xf numFmtId="2" fontId="16" fillId="3" borderId="34" xfId="0" applyNumberFormat="1" applyFont="1" applyFill="1" applyBorder="1" applyAlignment="1" applyProtection="1">
      <alignment horizontal="center"/>
    </xf>
    <xf numFmtId="0" fontId="3" fillId="3" borderId="0" xfId="0" applyFont="1" applyFill="1" applyBorder="1" applyAlignment="1" applyProtection="1">
      <alignment horizontal="center" shrinkToFit="1"/>
    </xf>
    <xf numFmtId="0" fontId="3" fillId="3" borderId="35" xfId="0" applyFont="1" applyFill="1" applyBorder="1" applyAlignment="1" applyProtection="1">
      <alignment horizontal="center" shrinkToFit="1"/>
    </xf>
    <xf numFmtId="0" fontId="3" fillId="2" borderId="0" xfId="0" applyFont="1" applyFill="1" applyBorder="1" applyProtection="1"/>
    <xf numFmtId="2" fontId="3" fillId="3" borderId="0" xfId="0" applyNumberFormat="1" applyFont="1" applyFill="1" applyBorder="1" applyAlignment="1" applyProtection="1">
      <alignment horizontal="center"/>
    </xf>
    <xf numFmtId="2" fontId="3" fillId="3" borderId="35" xfId="0" applyNumberFormat="1" applyFont="1" applyFill="1" applyBorder="1" applyAlignment="1" applyProtection="1">
      <alignment horizontal="center"/>
    </xf>
    <xf numFmtId="2" fontId="3" fillId="3" borderId="0" xfId="0" applyNumberFormat="1" applyFont="1" applyFill="1" applyBorder="1" applyAlignment="1" applyProtection="1">
      <alignment horizontal="right"/>
    </xf>
    <xf numFmtId="0" fontId="3" fillId="3" borderId="0" xfId="0" applyFont="1" applyFill="1" applyBorder="1" applyProtection="1"/>
    <xf numFmtId="0" fontId="3" fillId="3" borderId="35" xfId="0" applyFont="1" applyFill="1" applyBorder="1" applyProtection="1"/>
    <xf numFmtId="0" fontId="3" fillId="3" borderId="0" xfId="0" applyFont="1" applyFill="1" applyBorder="1" applyAlignment="1" applyProtection="1">
      <alignment horizontal="right"/>
    </xf>
    <xf numFmtId="1" fontId="20" fillId="5" borderId="18" xfId="0" applyNumberFormat="1" applyFont="1" applyFill="1" applyBorder="1" applyAlignment="1" applyProtection="1">
      <alignment horizontal="right" shrinkToFit="1"/>
    </xf>
    <xf numFmtId="1" fontId="8" fillId="5" borderId="18" xfId="0" applyNumberFormat="1" applyFont="1" applyFill="1" applyBorder="1" applyAlignment="1" applyProtection="1">
      <alignment horizontal="center" shrinkToFit="1"/>
    </xf>
    <xf numFmtId="1" fontId="18" fillId="5" borderId="18" xfId="0" applyNumberFormat="1" applyFont="1" applyFill="1" applyBorder="1" applyAlignment="1" applyProtection="1">
      <alignment horizontal="right" shrinkToFit="1"/>
    </xf>
    <xf numFmtId="1" fontId="19" fillId="5" borderId="18" xfId="0" applyNumberFormat="1" applyFont="1" applyFill="1" applyBorder="1" applyAlignment="1" applyProtection="1">
      <alignment horizontal="right" shrinkToFit="1"/>
    </xf>
    <xf numFmtId="1" fontId="8" fillId="5" borderId="19" xfId="0" applyNumberFormat="1" applyFont="1" applyFill="1" applyBorder="1" applyAlignment="1" applyProtection="1">
      <alignment horizontal="center" shrinkToFit="1"/>
    </xf>
    <xf numFmtId="2" fontId="3" fillId="3" borderId="25" xfId="0" applyNumberFormat="1" applyFont="1" applyFill="1" applyBorder="1" applyAlignment="1" applyProtection="1">
      <alignment horizontal="center"/>
    </xf>
    <xf numFmtId="2" fontId="3" fillId="3" borderId="25" xfId="0" applyNumberFormat="1" applyFont="1" applyFill="1" applyBorder="1" applyAlignment="1" applyProtection="1">
      <alignment horizontal="right"/>
    </xf>
    <xf numFmtId="0" fontId="3" fillId="3" borderId="25" xfId="0" applyFont="1" applyFill="1" applyBorder="1" applyProtection="1"/>
    <xf numFmtId="0" fontId="3" fillId="3" borderId="37" xfId="0" applyFont="1" applyFill="1" applyBorder="1" applyProtection="1"/>
    <xf numFmtId="0" fontId="23" fillId="3" borderId="57" xfId="0" applyFont="1" applyFill="1" applyBorder="1" applyAlignment="1" applyProtection="1">
      <alignment horizontal="center" vertical="center" shrinkToFit="1"/>
    </xf>
    <xf numFmtId="0" fontId="15" fillId="10" borderId="27" xfId="0" applyFont="1" applyFill="1" applyBorder="1" applyAlignment="1" applyProtection="1">
      <alignment horizontal="center" vertical="center" shrinkToFit="1"/>
    </xf>
    <xf numFmtId="0" fontId="15" fillId="10" borderId="7" xfId="0" applyFont="1" applyFill="1" applyBorder="1" applyAlignment="1" applyProtection="1">
      <alignment horizontal="center" vertical="center" shrinkToFit="1"/>
    </xf>
    <xf numFmtId="0" fontId="8" fillId="3" borderId="39" xfId="0" applyFont="1" applyFill="1" applyBorder="1" applyAlignment="1" applyProtection="1">
      <alignment horizontal="center"/>
    </xf>
    <xf numFmtId="2" fontId="26" fillId="5" borderId="9" xfId="0" applyNumberFormat="1" applyFont="1" applyFill="1" applyBorder="1" applyAlignment="1" applyProtection="1">
      <alignment horizontal="center" vertical="center" shrinkToFit="1"/>
    </xf>
    <xf numFmtId="3" fontId="26" fillId="5" borderId="55" xfId="0" applyNumberFormat="1" applyFont="1" applyFill="1" applyBorder="1" applyAlignment="1" applyProtection="1">
      <alignment horizontal="center" vertical="center" shrinkToFit="1"/>
    </xf>
    <xf numFmtId="3" fontId="26" fillId="3" borderId="57" xfId="0" applyNumberFormat="1" applyFont="1" applyFill="1" applyBorder="1" applyAlignment="1" applyProtection="1">
      <alignment horizontal="center" vertical="center"/>
    </xf>
    <xf numFmtId="0" fontId="8" fillId="3" borderId="40" xfId="0" applyFont="1" applyFill="1" applyBorder="1" applyAlignment="1" applyProtection="1">
      <alignment horizontal="center"/>
    </xf>
    <xf numFmtId="0" fontId="8" fillId="10" borderId="11" xfId="0" applyFont="1" applyFill="1" applyBorder="1" applyAlignment="1" applyProtection="1">
      <alignment shrinkToFit="1"/>
    </xf>
    <xf numFmtId="0" fontId="8" fillId="3" borderId="41" xfId="0" applyFont="1" applyFill="1" applyBorder="1" applyAlignment="1" applyProtection="1">
      <alignment horizontal="center"/>
    </xf>
    <xf numFmtId="2" fontId="3" fillId="3" borderId="32" xfId="0" applyNumberFormat="1" applyFont="1" applyFill="1" applyBorder="1" applyAlignment="1" applyProtection="1">
      <alignment horizontal="center" shrinkToFit="1"/>
    </xf>
    <xf numFmtId="0" fontId="3" fillId="3" borderId="32" xfId="0" applyFont="1" applyFill="1" applyBorder="1" applyAlignment="1" applyProtection="1">
      <alignment horizontal="right"/>
    </xf>
    <xf numFmtId="0" fontId="3" fillId="3" borderId="32" xfId="0" applyFont="1" applyFill="1" applyBorder="1" applyProtection="1"/>
    <xf numFmtId="0" fontId="3" fillId="3" borderId="33" xfId="0" applyFont="1" applyFill="1" applyBorder="1" applyProtection="1"/>
    <xf numFmtId="2" fontId="3" fillId="2" borderId="0" xfId="0" applyNumberFormat="1" applyFont="1" applyFill="1" applyBorder="1" applyAlignment="1" applyProtection="1">
      <alignment horizontal="center"/>
    </xf>
    <xf numFmtId="2" fontId="3" fillId="2" borderId="0" xfId="0" applyNumberFormat="1" applyFont="1" applyFill="1" applyBorder="1" applyAlignment="1" applyProtection="1">
      <alignment horizontal="right"/>
    </xf>
    <xf numFmtId="0" fontId="3" fillId="2" borderId="35" xfId="0" applyFont="1" applyFill="1" applyBorder="1" applyProtection="1"/>
    <xf numFmtId="0" fontId="8" fillId="10" borderId="12" xfId="0" applyFont="1" applyFill="1" applyBorder="1" applyAlignment="1" applyProtection="1">
      <alignment shrinkToFit="1"/>
    </xf>
    <xf numFmtId="2" fontId="8" fillId="2" borderId="6" xfId="0" applyNumberFormat="1" applyFont="1" applyFill="1" applyBorder="1" applyAlignment="1" applyProtection="1">
      <alignment horizontal="center" shrinkToFit="1"/>
    </xf>
    <xf numFmtId="2" fontId="8" fillId="2" borderId="6" xfId="0" applyNumberFormat="1" applyFont="1" applyFill="1" applyBorder="1" applyAlignment="1" applyProtection="1">
      <alignment shrinkToFit="1"/>
    </xf>
    <xf numFmtId="2" fontId="16" fillId="2" borderId="6" xfId="0" applyNumberFormat="1" applyFont="1" applyFill="1" applyBorder="1" applyAlignment="1" applyProtection="1">
      <alignment horizontal="center" shrinkToFit="1"/>
    </xf>
    <xf numFmtId="2" fontId="3" fillId="3" borderId="0" xfId="0" applyNumberFormat="1" applyFont="1" applyFill="1" applyBorder="1" applyAlignment="1" applyProtection="1">
      <alignment horizontal="center" shrinkToFit="1"/>
    </xf>
    <xf numFmtId="0" fontId="3" fillId="2" borderId="0" xfId="0" applyFont="1" applyFill="1" applyBorder="1" applyAlignment="1" applyProtection="1">
      <alignment horizontal="right"/>
    </xf>
    <xf numFmtId="3" fontId="8" fillId="2" borderId="56" xfId="0" applyNumberFormat="1" applyFont="1" applyFill="1" applyBorder="1" applyAlignment="1" applyProtection="1">
      <alignment shrinkToFit="1"/>
    </xf>
    <xf numFmtId="2" fontId="3" fillId="2" borderId="14" xfId="0" applyNumberFormat="1" applyFont="1" applyFill="1" applyBorder="1" applyAlignment="1" applyProtection="1">
      <alignment horizontal="center"/>
    </xf>
    <xf numFmtId="2" fontId="3" fillId="2" borderId="14" xfId="0" applyNumberFormat="1" applyFont="1" applyFill="1" applyBorder="1" applyAlignment="1" applyProtection="1">
      <alignment horizontal="right"/>
    </xf>
    <xf numFmtId="0" fontId="3" fillId="2" borderId="14" xfId="0" applyFont="1" applyFill="1" applyBorder="1" applyProtection="1"/>
    <xf numFmtId="0" fontId="3" fillId="2" borderId="15" xfId="0" applyFont="1" applyFill="1" applyBorder="1" applyProtection="1"/>
    <xf numFmtId="0" fontId="15" fillId="10" borderId="31" xfId="0" applyFont="1" applyFill="1" applyBorder="1" applyAlignment="1" applyProtection="1">
      <alignment horizontal="center" vertical="center" shrinkToFit="1"/>
    </xf>
    <xf numFmtId="0" fontId="3" fillId="2" borderId="29" xfId="0" applyFont="1" applyFill="1" applyBorder="1" applyProtection="1"/>
    <xf numFmtId="0" fontId="3" fillId="2" borderId="27" xfId="0" applyFont="1" applyFill="1" applyBorder="1" applyProtection="1"/>
    <xf numFmtId="0" fontId="8" fillId="5" borderId="16" xfId="0" applyFont="1" applyFill="1" applyBorder="1" applyAlignment="1" applyProtection="1">
      <alignment horizontal="center" shrinkToFit="1"/>
    </xf>
    <xf numFmtId="0" fontId="8" fillId="5" borderId="18" xfId="0" applyFont="1" applyFill="1" applyBorder="1" applyAlignment="1" applyProtection="1">
      <alignment horizontal="center" shrinkToFit="1"/>
    </xf>
    <xf numFmtId="0" fontId="22" fillId="2" borderId="34" xfId="1" applyFont="1" applyFill="1" applyBorder="1" applyAlignment="1" applyProtection="1">
      <alignment horizontal="right" vertical="center"/>
    </xf>
    <xf numFmtId="164" fontId="22" fillId="2" borderId="0" xfId="1" applyNumberFormat="1" applyFont="1" applyFill="1" applyBorder="1" applyAlignment="1" applyProtection="1">
      <alignment horizontal="left" vertical="center" shrinkToFit="1"/>
    </xf>
    <xf numFmtId="0" fontId="22" fillId="2" borderId="0" xfId="1" applyFont="1" applyFill="1" applyBorder="1" applyAlignment="1" applyProtection="1">
      <alignment horizontal="center" vertical="center" shrinkToFit="1"/>
    </xf>
    <xf numFmtId="0" fontId="22" fillId="2" borderId="0" xfId="1" applyFont="1" applyFill="1" applyBorder="1" applyAlignment="1" applyProtection="1">
      <alignment horizontal="center" vertical="center"/>
    </xf>
    <xf numFmtId="0" fontId="22" fillId="3" borderId="54" xfId="1" applyFont="1" applyFill="1" applyBorder="1" applyAlignment="1" applyProtection="1">
      <alignment horizontal="center" vertical="center"/>
    </xf>
    <xf numFmtId="0" fontId="3" fillId="2" borderId="25" xfId="0" applyFont="1" applyFill="1" applyBorder="1" applyAlignment="1" applyProtection="1">
      <alignment horizontal="center"/>
    </xf>
    <xf numFmtId="2" fontId="3" fillId="2" borderId="25" xfId="0" applyNumberFormat="1" applyFont="1" applyFill="1" applyBorder="1" applyAlignment="1" applyProtection="1">
      <alignment horizontal="center"/>
    </xf>
    <xf numFmtId="0" fontId="3" fillId="2" borderId="25" xfId="0" applyFont="1" applyFill="1" applyBorder="1" applyProtection="1"/>
    <xf numFmtId="0" fontId="14" fillId="11" borderId="13" xfId="1" applyFont="1" applyFill="1" applyBorder="1" applyAlignment="1" applyProtection="1">
      <alignment vertical="center"/>
    </xf>
    <xf numFmtId="164" fontId="14" fillId="11" borderId="14" xfId="0" applyNumberFormat="1" applyFont="1" applyFill="1" applyBorder="1" applyAlignment="1" applyProtection="1">
      <alignment vertical="center"/>
    </xf>
    <xf numFmtId="0" fontId="14" fillId="11" borderId="14" xfId="1" applyFont="1" applyFill="1" applyBorder="1" applyAlignment="1" applyProtection="1">
      <alignment horizontal="right" vertical="center"/>
    </xf>
    <xf numFmtId="2" fontId="3" fillId="2" borderId="0" xfId="0" applyNumberFormat="1" applyFont="1" applyFill="1" applyBorder="1" applyAlignment="1" applyProtection="1">
      <alignment horizontal="center" shrinkToFit="1"/>
    </xf>
    <xf numFmtId="0" fontId="22" fillId="2" borderId="0" xfId="1" applyFont="1" applyFill="1" applyBorder="1" applyAlignment="1" applyProtection="1">
      <alignment horizontal="right" vertical="center"/>
    </xf>
    <xf numFmtId="0" fontId="25" fillId="2" borderId="0" xfId="0" applyFont="1" applyFill="1" applyProtection="1"/>
    <xf numFmtId="0" fontId="14" fillId="2" borderId="0" xfId="0" applyFont="1" applyFill="1" applyBorder="1" applyProtection="1"/>
    <xf numFmtId="0" fontId="13" fillId="2" borderId="0" xfId="0" applyFont="1" applyFill="1" applyProtection="1"/>
    <xf numFmtId="0" fontId="12" fillId="2" borderId="0" xfId="0" applyFont="1" applyFill="1" applyProtection="1"/>
    <xf numFmtId="166" fontId="10" fillId="14" borderId="0" xfId="0" applyNumberFormat="1" applyFont="1" applyFill="1" applyBorder="1" applyAlignment="1" applyProtection="1">
      <alignment horizontal="center" vertical="center" shrinkToFit="1"/>
    </xf>
    <xf numFmtId="0" fontId="14" fillId="11" borderId="14" xfId="1" applyFont="1" applyFill="1" applyBorder="1" applyAlignment="1" applyProtection="1">
      <alignment horizontal="center" vertical="center" shrinkToFit="1"/>
    </xf>
    <xf numFmtId="0" fontId="27" fillId="12" borderId="20" xfId="1" applyFont="1" applyFill="1" applyBorder="1" applyAlignment="1" applyProtection="1">
      <alignment horizontal="center" vertical="center" shrinkToFit="1"/>
    </xf>
    <xf numFmtId="0" fontId="27" fillId="12" borderId="0" xfId="1" applyFont="1" applyFill="1" applyBorder="1" applyAlignment="1" applyProtection="1">
      <alignment horizontal="center" vertical="center" shrinkToFit="1"/>
    </xf>
    <xf numFmtId="0" fontId="27" fillId="12" borderId="35" xfId="1" applyFont="1" applyFill="1" applyBorder="1" applyAlignment="1" applyProtection="1">
      <alignment horizontal="center" vertical="center" shrinkToFit="1"/>
    </xf>
    <xf numFmtId="164" fontId="27" fillId="13" borderId="28" xfId="1" applyNumberFormat="1" applyFont="1" applyFill="1" applyBorder="1" applyAlignment="1" applyProtection="1">
      <alignment horizontal="center" vertical="center" shrinkToFit="1"/>
    </xf>
    <xf numFmtId="164" fontId="27" fillId="13" borderId="29" xfId="1" applyNumberFormat="1" applyFont="1" applyFill="1" applyBorder="1" applyAlignment="1" applyProtection="1">
      <alignment horizontal="center" vertical="center" shrinkToFit="1"/>
    </xf>
    <xf numFmtId="164" fontId="27" fillId="13" borderId="0" xfId="1" applyNumberFormat="1" applyFont="1" applyFill="1" applyBorder="1" applyAlignment="1" applyProtection="1">
      <alignment horizontal="center" vertical="center" shrinkToFit="1"/>
    </xf>
    <xf numFmtId="164" fontId="27" fillId="13" borderId="27" xfId="1" applyNumberFormat="1" applyFont="1" applyFill="1" applyBorder="1" applyAlignment="1" applyProtection="1">
      <alignment horizontal="center" vertical="center" shrinkToFit="1"/>
    </xf>
    <xf numFmtId="164" fontId="27" fillId="13" borderId="25" xfId="1" applyNumberFormat="1" applyFont="1" applyFill="1" applyBorder="1" applyAlignment="1" applyProtection="1">
      <alignment horizontal="center" vertical="center" shrinkToFit="1"/>
    </xf>
    <xf numFmtId="164" fontId="27" fillId="13" borderId="30" xfId="1" applyNumberFormat="1" applyFont="1" applyFill="1" applyBorder="1" applyAlignment="1" applyProtection="1">
      <alignment horizontal="center" vertical="center" shrinkToFit="1"/>
    </xf>
    <xf numFmtId="0" fontId="8" fillId="5" borderId="16" xfId="0" applyFont="1" applyFill="1" applyBorder="1" applyAlignment="1" applyProtection="1">
      <alignment horizontal="center" shrinkToFit="1"/>
    </xf>
    <xf numFmtId="0" fontId="8" fillId="5" borderId="18" xfId="0" applyFont="1" applyFill="1" applyBorder="1" applyAlignment="1" applyProtection="1">
      <alignment horizontal="center" shrinkToFit="1"/>
    </xf>
    <xf numFmtId="0" fontId="23" fillId="5" borderId="34" xfId="0" applyFont="1" applyFill="1" applyBorder="1" applyAlignment="1" applyProtection="1">
      <alignment horizontal="center" vertical="center" shrinkToFit="1"/>
    </xf>
    <xf numFmtId="0" fontId="23" fillId="5" borderId="0" xfId="0" applyFont="1" applyFill="1" applyBorder="1" applyAlignment="1" applyProtection="1">
      <alignment horizontal="center" vertical="center" shrinkToFit="1"/>
    </xf>
    <xf numFmtId="0" fontId="23" fillId="5" borderId="13" xfId="0" applyFont="1" applyFill="1" applyBorder="1" applyAlignment="1" applyProtection="1">
      <alignment horizontal="center" vertical="center" shrinkToFit="1"/>
    </xf>
    <xf numFmtId="0" fontId="23" fillId="5" borderId="14" xfId="0" applyFont="1" applyFill="1" applyBorder="1" applyAlignment="1" applyProtection="1">
      <alignment horizontal="center" vertical="center" shrinkToFit="1"/>
    </xf>
    <xf numFmtId="0" fontId="27" fillId="13" borderId="28" xfId="1" applyFont="1" applyFill="1" applyBorder="1" applyAlignment="1" applyProtection="1">
      <alignment horizontal="center" vertical="center" shrinkToFit="1"/>
    </xf>
    <xf numFmtId="0" fontId="27" fillId="13" borderId="0" xfId="1" applyFont="1" applyFill="1" applyBorder="1" applyAlignment="1" applyProtection="1">
      <alignment horizontal="center" vertical="center" shrinkToFit="1"/>
    </xf>
    <xf numFmtId="0" fontId="27" fillId="13" borderId="25" xfId="1" applyFont="1" applyFill="1" applyBorder="1" applyAlignment="1" applyProtection="1">
      <alignment horizontal="center" vertical="center" shrinkToFit="1"/>
    </xf>
    <xf numFmtId="1" fontId="9" fillId="7" borderId="3" xfId="0" applyNumberFormat="1" applyFont="1" applyFill="1" applyBorder="1" applyAlignment="1" applyProtection="1">
      <alignment horizontal="center" vertical="center" shrinkToFit="1"/>
    </xf>
    <xf numFmtId="1" fontId="9" fillId="7" borderId="47" xfId="0" applyNumberFormat="1" applyFont="1" applyFill="1" applyBorder="1" applyAlignment="1" applyProtection="1">
      <alignment horizontal="center" vertical="center" shrinkToFit="1"/>
    </xf>
    <xf numFmtId="2" fontId="9" fillId="7" borderId="3" xfId="0" applyNumberFormat="1" applyFont="1" applyFill="1" applyBorder="1" applyAlignment="1" applyProtection="1">
      <alignment horizontal="center" vertical="center" shrinkToFit="1"/>
    </xf>
    <xf numFmtId="2" fontId="9" fillId="7" borderId="47" xfId="0" applyNumberFormat="1" applyFont="1" applyFill="1" applyBorder="1" applyAlignment="1" applyProtection="1">
      <alignment horizontal="center" vertical="center" shrinkToFit="1"/>
    </xf>
    <xf numFmtId="2" fontId="11" fillId="9" borderId="1" xfId="0" applyNumberFormat="1" applyFont="1" applyFill="1" applyBorder="1" applyAlignment="1" applyProtection="1">
      <alignment horizontal="center" vertical="center" shrinkToFit="1"/>
    </xf>
    <xf numFmtId="2" fontId="11" fillId="9" borderId="0" xfId="0" applyNumberFormat="1" applyFont="1" applyFill="1" applyBorder="1" applyAlignment="1" applyProtection="1">
      <alignment horizontal="center" vertical="center" shrinkToFit="1"/>
    </xf>
    <xf numFmtId="2" fontId="11" fillId="9" borderId="48" xfId="0" applyNumberFormat="1" applyFont="1" applyFill="1" applyBorder="1" applyAlignment="1" applyProtection="1">
      <alignment horizontal="center" vertical="center" shrinkToFit="1"/>
    </xf>
    <xf numFmtId="2" fontId="11" fillId="9" borderId="47" xfId="0" applyNumberFormat="1" applyFont="1" applyFill="1" applyBorder="1" applyAlignment="1" applyProtection="1">
      <alignment horizontal="center" vertical="center" shrinkToFit="1"/>
    </xf>
    <xf numFmtId="165" fontId="11" fillId="9" borderId="0" xfId="0" applyNumberFormat="1" applyFont="1" applyFill="1" applyBorder="1" applyAlignment="1" applyProtection="1">
      <alignment horizontal="center" vertical="center"/>
    </xf>
    <xf numFmtId="165" fontId="11" fillId="9" borderId="47" xfId="0" applyNumberFormat="1" applyFont="1" applyFill="1" applyBorder="1" applyAlignment="1" applyProtection="1">
      <alignment horizontal="center" vertical="center"/>
    </xf>
    <xf numFmtId="2" fontId="9" fillId="6" borderId="49" xfId="0" applyNumberFormat="1" applyFont="1" applyFill="1" applyBorder="1" applyAlignment="1" applyProtection="1">
      <alignment horizontal="center" vertical="center" shrinkToFit="1"/>
    </xf>
    <xf numFmtId="2" fontId="9" fillId="6" borderId="50" xfId="0" applyNumberFormat="1" applyFont="1" applyFill="1" applyBorder="1" applyAlignment="1" applyProtection="1">
      <alignment horizontal="center" vertical="center" shrinkToFit="1"/>
    </xf>
    <xf numFmtId="1" fontId="9" fillId="6" borderId="44" xfId="0" applyNumberFormat="1" applyFont="1" applyFill="1" applyBorder="1" applyAlignment="1" applyProtection="1">
      <alignment horizontal="center" vertical="center" shrinkToFit="1"/>
    </xf>
    <xf numFmtId="1" fontId="9" fillId="6" borderId="2" xfId="0" applyNumberFormat="1" applyFont="1" applyFill="1" applyBorder="1" applyAlignment="1" applyProtection="1">
      <alignment horizontal="center" vertical="center" shrinkToFit="1"/>
    </xf>
    <xf numFmtId="164" fontId="22" fillId="2" borderId="0" xfId="1" applyNumberFormat="1" applyFont="1" applyFill="1" applyBorder="1" applyAlignment="1" applyProtection="1">
      <alignment horizontal="left" vertical="center" shrinkToFit="1"/>
    </xf>
    <xf numFmtId="0" fontId="23" fillId="5" borderId="21" xfId="0" applyFont="1" applyFill="1" applyBorder="1" applyAlignment="1" applyProtection="1">
      <alignment horizontal="center" vertical="center" shrinkToFit="1"/>
    </xf>
    <xf numFmtId="0" fontId="23" fillId="5" borderId="3" xfId="0" applyFont="1" applyFill="1" applyBorder="1" applyAlignment="1" applyProtection="1">
      <alignment horizontal="center" vertical="center" shrinkToFit="1"/>
    </xf>
    <xf numFmtId="2" fontId="9" fillId="7" borderId="51" xfId="0" applyNumberFormat="1" applyFont="1" applyFill="1" applyBorder="1" applyAlignment="1" applyProtection="1">
      <alignment horizontal="center" vertical="center" shrinkToFit="1"/>
    </xf>
    <xf numFmtId="2" fontId="9" fillId="7" borderId="52" xfId="0" applyNumberFormat="1" applyFont="1" applyFill="1" applyBorder="1" applyAlignment="1" applyProtection="1">
      <alignment horizontal="center" vertical="center" shrinkToFit="1"/>
    </xf>
    <xf numFmtId="2" fontId="9" fillId="6" borderId="44" xfId="0" applyNumberFormat="1" applyFont="1" applyFill="1" applyBorder="1" applyAlignment="1" applyProtection="1">
      <alignment horizontal="center" vertical="center" shrinkToFit="1"/>
    </xf>
    <xf numFmtId="2" fontId="9" fillId="6" borderId="45" xfId="0" applyNumberFormat="1" applyFont="1" applyFill="1" applyBorder="1" applyAlignment="1" applyProtection="1">
      <alignment horizontal="center" vertical="center" shrinkToFit="1"/>
    </xf>
    <xf numFmtId="2" fontId="9" fillId="6" borderId="2" xfId="0" applyNumberFormat="1" applyFont="1" applyFill="1" applyBorder="1" applyAlignment="1" applyProtection="1">
      <alignment horizontal="center" vertical="center" shrinkToFit="1"/>
    </xf>
    <xf numFmtId="2" fontId="9" fillId="6" borderId="4" xfId="0" applyNumberFormat="1" applyFont="1" applyFill="1" applyBorder="1" applyAlignment="1" applyProtection="1">
      <alignment horizontal="center" vertical="center" shrinkToFit="1"/>
    </xf>
    <xf numFmtId="166" fontId="10" fillId="8" borderId="46" xfId="0" applyNumberFormat="1" applyFont="1" applyFill="1" applyBorder="1" applyAlignment="1" applyProtection="1">
      <alignment horizontal="center" vertical="center" shrinkToFit="1"/>
    </xf>
    <xf numFmtId="166" fontId="10" fillId="8" borderId="44" xfId="0" applyNumberFormat="1" applyFont="1" applyFill="1" applyBorder="1" applyAlignment="1" applyProtection="1">
      <alignment horizontal="center" vertical="center" shrinkToFit="1"/>
    </xf>
    <xf numFmtId="166" fontId="10" fillId="8" borderId="1" xfId="0" applyNumberFormat="1" applyFont="1" applyFill="1" applyBorder="1" applyAlignment="1" applyProtection="1">
      <alignment horizontal="center" vertical="center" shrinkToFit="1"/>
    </xf>
    <xf numFmtId="166" fontId="10" fillId="8" borderId="0" xfId="0" applyNumberFormat="1" applyFont="1" applyFill="1" applyBorder="1" applyAlignment="1" applyProtection="1">
      <alignment horizontal="center" vertical="center" shrinkToFit="1"/>
    </xf>
    <xf numFmtId="164" fontId="14" fillId="11" borderId="14" xfId="0" applyNumberFormat="1" applyFont="1" applyFill="1" applyBorder="1" applyAlignment="1" applyProtection="1">
      <alignment horizontal="left" vertical="center"/>
    </xf>
    <xf numFmtId="164" fontId="14" fillId="11" borderId="53" xfId="0" applyNumberFormat="1" applyFont="1" applyFill="1" applyBorder="1" applyAlignment="1" applyProtection="1">
      <alignment horizontal="left" vertical="center"/>
    </xf>
    <xf numFmtId="164" fontId="14" fillId="11" borderId="14" xfId="1" applyNumberFormat="1" applyFont="1" applyFill="1" applyBorder="1" applyAlignment="1" applyProtection="1">
      <alignment horizontal="left" vertical="center"/>
    </xf>
    <xf numFmtId="164" fontId="14" fillId="11" borderId="14" xfId="0" applyNumberFormat="1" applyFont="1" applyFill="1" applyBorder="1" applyAlignment="1" applyProtection="1">
      <alignment horizontal="center" vertical="center"/>
    </xf>
    <xf numFmtId="0" fontId="16" fillId="3" borderId="0" xfId="0" applyFont="1" applyFill="1" applyBorder="1" applyAlignment="1" applyProtection="1">
      <alignment horizontal="center"/>
    </xf>
    <xf numFmtId="0" fontId="14" fillId="11" borderId="14" xfId="1" applyFont="1" applyFill="1" applyBorder="1" applyAlignment="1" applyProtection="1">
      <alignment horizontal="right" vertical="center"/>
    </xf>
  </cellXfs>
  <cellStyles count="4">
    <cellStyle name="Normal" xfId="0" builtinId="0"/>
    <cellStyle name="Normal 2" xfId="1"/>
    <cellStyle name="Normal 2 2" xfId="2"/>
    <cellStyle name="Normal 2 3" xfId="3"/>
  </cellStyles>
  <dxfs count="1">
    <dxf>
      <font>
        <color rgb="FFFF0000"/>
      </font>
    </dxf>
  </dxfs>
  <tableStyles count="0" defaultTableStyle="TableStyleMedium2" defaultPivotStyle="PivotStyleLight16"/>
  <colors>
    <mruColors>
      <color rgb="FF7D0000"/>
      <color rgb="FF006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-0.43</v>
        <stp/>
        <stp>StudyData</stp>
        <stp>Close(CLES4??12)when (LocalMonth(CLES4??12)=7 and LocalDay(CLES4??12)=14 and LocalYear(CLES4??12)=2017)</stp>
        <stp>Bar</stp>
        <stp/>
        <stp>Close</stp>
        <stp>D</stp>
        <stp>0</stp>
        <stp>ALL</stp>
        <stp/>
        <stp/>
        <stp>FALSE</stp>
        <stp>T</stp>
        <tr r="K27" s="9"/>
      </tp>
      <tp>
        <v>49.980000000000004</v>
        <stp/>
        <stp>ContractData</stp>
        <stp>CLEX7</stp>
        <stp>Settlement</stp>
        <stp/>
        <stp>T</stp>
        <tr r="AJ2" s="6"/>
        <tr r="AJ2" s="7"/>
        <tr r="AJ2" s="9"/>
        <tr r="AJ2" s="10"/>
        <tr r="AJ2" s="8"/>
      </tp>
      <tp>
        <v>50.32</v>
        <stp/>
        <stp>ContractData</stp>
        <stp>CLEZ7</stp>
        <stp>Settlement</stp>
        <stp/>
        <stp>T</stp>
        <tr r="AJ3" s="6"/>
        <tr r="AJ3" s="10"/>
        <tr r="AJ3" s="7"/>
        <tr r="AJ3" s="9"/>
        <tr r="AJ3" s="8"/>
      </tp>
      <tp>
        <v>-0.53</v>
        <stp/>
        <stp>StudyData</stp>
        <stp>Close(CLES5??12)when (LocalMonth(CLES5??12)=7 and LocalDay(CLES5??12)=14 and LocalYear(CLES5??12)=2017)</stp>
        <stp>Bar</stp>
        <stp/>
        <stp>Close</stp>
        <stp>D</stp>
        <stp>0</stp>
        <stp>ALL</stp>
        <stp/>
        <stp/>
        <stp>FALSE</stp>
        <stp>T</stp>
        <tr r="K27" s="10"/>
      </tp>
      <tp>
        <v>-0.43</v>
        <stp/>
        <stp>StudyData</stp>
        <stp>Close(CLES4??8)when (LocalMonth(CLES4??8)=7 and LocalDay(CLES4??8)=14 and LocalYear(CLES4??8)=2017)</stp>
        <stp>Bar</stp>
        <stp/>
        <stp>Close</stp>
        <stp>D</stp>
        <stp>0</stp>
        <stp>ALL</stp>
        <stp/>
        <stp/>
        <stp>FALSE</stp>
        <stp>T</stp>
        <tr r="K23" s="9"/>
      </tp>
      <tp>
        <v>-0.59</v>
        <stp/>
        <stp>StudyData</stp>
        <stp>Close(CLES5??9)when (LocalMonth(CLES5??9)=7 and LocalDay(CLES5??9)=14 and LocalYear(CLES5??9)=2017)</stp>
        <stp>Bar</stp>
        <stp/>
        <stp>Close</stp>
        <stp>D</stp>
        <stp>0</stp>
        <stp>ALL</stp>
        <stp/>
        <stp/>
        <stp>FALSE</stp>
        <stp>T</stp>
        <tr r="K24" s="10"/>
      </tp>
      <tp>
        <v>-0.48</v>
        <stp/>
        <stp>StudyData</stp>
        <stp>Close(CLES4??10)when (LocalMonth(CLES4??10)=7 and LocalDay(CLES4??10)=14 and LocalYear(CLES4??10)=2017)</stp>
        <stp>Bar</stp>
        <stp/>
        <stp>Close</stp>
        <stp>D</stp>
        <stp>0</stp>
        <stp>ALL</stp>
        <stp/>
        <stp/>
        <stp>FALSE</stp>
        <stp>T</stp>
        <tr r="K25" s="9"/>
      </tp>
      <tp>
        <v>-0.55000000000000004</v>
        <stp/>
        <stp>StudyData</stp>
        <stp>Close(CLES5??11)when (LocalMonth(CLES5??11)=7 and LocalDay(CLES5??11)=14 and LocalYear(CLES5??11)=2017)</stp>
        <stp>Bar</stp>
        <stp/>
        <stp>Close</stp>
        <stp>D</stp>
        <stp>0</stp>
        <stp>ALL</stp>
        <stp/>
        <stp/>
        <stp>FALSE</stp>
        <stp>T</stp>
        <tr r="K26" s="10"/>
      </tp>
      <tp>
        <v>-0.46</v>
        <stp/>
        <stp>StudyData</stp>
        <stp>Close(CLES4??9)when (LocalMonth(CLES4??9)=7 and LocalDay(CLES4??9)=14 and LocalYear(CLES4??9)=2017)</stp>
        <stp>Bar</stp>
        <stp/>
        <stp>Close</stp>
        <stp>D</stp>
        <stp>0</stp>
        <stp>ALL</stp>
        <stp/>
        <stp/>
        <stp>FALSE</stp>
        <stp>T</stp>
        <tr r="K24" s="9"/>
      </tp>
      <tp>
        <v>-0.55000000000000004</v>
        <stp/>
        <stp>StudyData</stp>
        <stp>Close(CLES5??8)when (LocalMonth(CLES5??8)=7 and LocalDay(CLES5??8)=14 and LocalYear(CLES5??8)=2017)</stp>
        <stp>Bar</stp>
        <stp/>
        <stp>Close</stp>
        <stp>D</stp>
        <stp>0</stp>
        <stp>ALL</stp>
        <stp/>
        <stp/>
        <stp>FALSE</stp>
        <stp>T</stp>
        <tr r="K23" s="10"/>
      </tp>
      <tp>
        <v>-0.46</v>
        <stp/>
        <stp>StudyData</stp>
        <stp>Close(CLES4??11)when (LocalMonth(CLES4??11)=7 and LocalDay(CLES4??11)=14 and LocalYear(CLES4??11)=2017)</stp>
        <stp>Bar</stp>
        <stp/>
        <stp>Close</stp>
        <stp>D</stp>
        <stp>0</stp>
        <stp>ALL</stp>
        <stp/>
        <stp/>
        <stp>FALSE</stp>
        <stp>T</stp>
        <tr r="K26" s="9"/>
      </tp>
      <tp>
        <v>-0.56999999999999995</v>
        <stp/>
        <stp>StudyData</stp>
        <stp>Close(CLES5??10)when (LocalMonth(CLES5??10)=7 and LocalDay(CLES5??10)=14 and LocalYear(CLES5??10)=2017)</stp>
        <stp>Bar</stp>
        <stp/>
        <stp>Close</stp>
        <stp>D</stp>
        <stp>0</stp>
        <stp>ALL</stp>
        <stp/>
        <stp/>
        <stp>FALSE</stp>
        <stp>T</stp>
        <tr r="K25" s="10"/>
      </tp>
      <tp>
        <v>-0.2</v>
        <stp/>
        <stp>StudyData</stp>
        <stp>Close(CLES2??8)when (LocalMonth(CLES2??8)=7 and LocalDay(CLES2??8)=14 and LocalYear(CLES2??8)=2017)</stp>
        <stp>Bar</stp>
        <stp/>
        <stp>Close</stp>
        <stp>D</stp>
        <stp>0</stp>
        <stp>ALL</stp>
        <stp/>
        <stp/>
        <stp>FALSE</stp>
        <stp>T</stp>
        <tr r="K23" s="7"/>
      </tp>
      <tp>
        <v>-0.34</v>
        <stp/>
        <stp>StudyData</stp>
        <stp>Close(CLES3??9)when (LocalMonth(CLES3??9)=7 and LocalDay(CLES3??9)=14 and LocalYear(CLES3??9)=2017)</stp>
        <stp>Bar</stp>
        <stp/>
        <stp>Close</stp>
        <stp>D</stp>
        <stp>0</stp>
        <stp>ALL</stp>
        <stp/>
        <stp/>
        <stp>FALSE</stp>
        <stp>T</stp>
        <tr r="K24" s="8"/>
      </tp>
      <tp>
        <v>-0.23</v>
        <stp/>
        <stp>StudyData</stp>
        <stp>Close(CLES2??10)when (LocalMonth(CLES2??10)=7 and LocalDay(CLES2??10)=14 and LocalYear(CLES2??10)=2017)</stp>
        <stp>Bar</stp>
        <stp/>
        <stp>Close</stp>
        <stp>D</stp>
        <stp>0</stp>
        <stp>ALL</stp>
        <stp/>
        <stp/>
        <stp>FALSE</stp>
        <stp>T</stp>
        <tr r="K25" s="7"/>
      </tp>
      <tp>
        <v>-0.37</v>
        <stp/>
        <stp>StudyData</stp>
        <stp>Close(CLES3??11)when (LocalMonth(CLES3??11)=7 and LocalDay(CLES3??11)=14 and LocalYear(CLES3??11)=2017)</stp>
        <stp>Bar</stp>
        <stp/>
        <stp>Close</stp>
        <stp>D</stp>
        <stp>0</stp>
        <stp>ALL</stp>
        <stp/>
        <stp/>
        <stp>FALSE</stp>
        <stp>T</stp>
        <tr r="K26" s="8"/>
      </tp>
      <tp>
        <v>-0.22</v>
        <stp/>
        <stp>StudyData</stp>
        <stp>Close(CLES2??9)when (LocalMonth(CLES2??9)=7 and LocalDay(CLES2??9)=14 and LocalYear(CLES2??9)=2017)</stp>
        <stp>Bar</stp>
        <stp/>
        <stp>Close</stp>
        <stp>D</stp>
        <stp>0</stp>
        <stp>ALL</stp>
        <stp/>
        <stp/>
        <stp>FALSE</stp>
        <stp>T</stp>
        <tr r="K24" s="7"/>
      </tp>
      <tp>
        <v>-0.31</v>
        <stp/>
        <stp>StudyData</stp>
        <stp>Close(CLES3??8)when (LocalMonth(CLES3??8)=7 and LocalDay(CLES3??8)=14 and LocalYear(CLES3??8)=2017)</stp>
        <stp>Bar</stp>
        <stp/>
        <stp>Close</stp>
        <stp>D</stp>
        <stp>0</stp>
        <stp>ALL</stp>
        <stp/>
        <stp/>
        <stp>FALSE</stp>
        <stp>T</stp>
        <tr r="K23" s="8"/>
      </tp>
      <tp>
        <v>-0.12</v>
        <stp/>
        <stp>StudyData</stp>
        <stp>Close(CLES1??12)when (LocalMonth(CLES1??12)=7 and LocalDay(CLES1??12)=14 and LocalYear(CLES1??12)=2017)</stp>
        <stp>Bar</stp>
        <stp/>
        <stp>Close</stp>
        <stp>D</stp>
        <stp>0</stp>
        <stp>ALL</stp>
        <stp/>
        <stp/>
        <stp>FALSE</stp>
        <stp>T</stp>
        <tr r="K27" s="6"/>
      </tp>
      <tp>
        <v>-0.24</v>
        <stp/>
        <stp>StudyData</stp>
        <stp>Close(CLES2??11)when (LocalMonth(CLES2??11)=7 and LocalDay(CLES2??11)=14 and LocalYear(CLES2??11)=2017)</stp>
        <stp>Bar</stp>
        <stp/>
        <stp>Close</stp>
        <stp>D</stp>
        <stp>0</stp>
        <stp>ALL</stp>
        <stp/>
        <stp/>
        <stp>FALSE</stp>
        <stp>T</stp>
        <tr r="K26" s="7"/>
      </tp>
      <tp>
        <v>-0.35</v>
        <stp/>
        <stp>StudyData</stp>
        <stp>Close(CLES3??10)when (LocalMonth(CLES3??10)=7 and LocalDay(CLES3??10)=14 and LocalYear(CLES3??10)=2017)</stp>
        <stp>Bar</stp>
        <stp/>
        <stp>Close</stp>
        <stp>D</stp>
        <stp>0</stp>
        <stp>ALL</stp>
        <stp/>
        <stp/>
        <stp>FALSE</stp>
        <stp>T</stp>
        <tr r="K25" s="8"/>
      </tp>
      <tp>
        <v>-0.11</v>
        <stp/>
        <stp>StudyData</stp>
        <stp>Close(CLES1??9)when (LocalMonth(CLES1??9)=7 and LocalDay(CLES1??9)=14 and LocalYear(CLES1??9)=2017)</stp>
        <stp>Bar</stp>
        <stp/>
        <stp>Close</stp>
        <stp>D</stp>
        <stp>0</stp>
        <stp>ALL</stp>
        <stp/>
        <stp/>
        <stp>FALSE</stp>
        <stp>T</stp>
        <tr r="K24" s="6"/>
      </tp>
      <tp>
        <v>-0.12</v>
        <stp/>
        <stp>StudyData</stp>
        <stp>Close(CLES1??11)when (LocalMonth(CLES1??11)=7 and LocalDay(CLES1??11)=14 and LocalYear(CLES1??11)=2017)</stp>
        <stp>Bar</stp>
        <stp/>
        <stp>Close</stp>
        <stp>D</stp>
        <stp>0</stp>
        <stp>ALL</stp>
        <stp/>
        <stp/>
        <stp>FALSE</stp>
        <stp>T</stp>
        <tr r="K26" s="6"/>
      </tp>
      <tp>
        <v>-0.25</v>
        <stp/>
        <stp>StudyData</stp>
        <stp>Close(CLES2??12)when (LocalMonth(CLES2??12)=7 and LocalDay(CLES2??12)=14 and LocalYear(CLES2??12)=2017)</stp>
        <stp>Bar</stp>
        <stp/>
        <stp>Close</stp>
        <stp>D</stp>
        <stp>0</stp>
        <stp>ALL</stp>
        <stp/>
        <stp/>
        <stp>FALSE</stp>
        <stp>T</stp>
        <tr r="K27" s="7"/>
      </tp>
      <tp>
        <v>-0.09</v>
        <stp/>
        <stp>StudyData</stp>
        <stp>Close(CLES1??8)when (LocalMonth(CLES1??8)=7 and LocalDay(CLES1??8)=14 and LocalYear(CLES1??8)=2017)</stp>
        <stp>Bar</stp>
        <stp/>
        <stp>Close</stp>
        <stp>D</stp>
        <stp>0</stp>
        <stp>ALL</stp>
        <stp/>
        <stp/>
        <stp>FALSE</stp>
        <stp>T</stp>
        <tr r="K23" s="6"/>
      </tp>
      <tp>
        <v>-0.11</v>
        <stp/>
        <stp>StudyData</stp>
        <stp>Close(CLES1??10)when (LocalMonth(CLES1??10)=7 and LocalDay(CLES1??10)=14 and LocalYear(CLES1??10)=2017)</stp>
        <stp>Bar</stp>
        <stp/>
        <stp>Close</stp>
        <stp>D</stp>
        <stp>0</stp>
        <stp>ALL</stp>
        <stp/>
        <stp/>
        <stp>FALSE</stp>
        <stp>T</stp>
        <tr r="K25" s="6"/>
      </tp>
      <tp>
        <v>-0.34</v>
        <stp/>
        <stp>StudyData</stp>
        <stp>Close(CLES3??12)when (LocalMonth(CLES3??12)=7 and LocalDay(CLES3??12)=14 and LocalYear(CLES3??12)=2017)</stp>
        <stp>Bar</stp>
        <stp/>
        <stp>Close</stp>
        <stp>D</stp>
        <stp>0</stp>
        <stp>ALL</stp>
        <stp/>
        <stp/>
        <stp>FALSE</stp>
        <stp>T</stp>
        <tr r="K27" s="8"/>
      </tp>
      <tp>
        <v>-0.64</v>
        <stp/>
        <stp>StudyData</stp>
        <stp>Close(CLES4??2)when (LocalMonth(CLES4??2)=7 and LocalDay(CLES4??2)=14 and LocalYear(CLES4??2)=2017)</stp>
        <stp>Bar</stp>
        <stp/>
        <stp>Close</stp>
        <stp>D</stp>
        <stp>0</stp>
        <stp>ALL</stp>
        <stp/>
        <stp/>
        <stp>FALSE</stp>
        <stp>T</stp>
        <tr r="K17" s="9"/>
      </tp>
      <tp>
        <v>-0.66</v>
        <stp/>
        <stp>StudyData</stp>
        <stp>Close(CLES5??3)when (LocalMonth(CLES5??3)=7 and LocalDay(CLES5??3)=14 and LocalYear(CLES5??3)=2017)</stp>
        <stp>Bar</stp>
        <stp/>
        <stp>Close</stp>
        <stp>D</stp>
        <stp>0</stp>
        <stp>ALL</stp>
        <stp/>
        <stp/>
        <stp>FALSE</stp>
        <stp>T</stp>
        <tr r="K18" s="10"/>
      </tp>
      <tp>
        <v>-0.11</v>
        <stp/>
        <stp>StudyData</stp>
        <stp>Close(CLES1??7)when (LocalMonth(CLES1??7)=7 and LocalDay(CLES1??7)=14 and LocalYear(CLES1??7)=2017)</stp>
        <stp>Bar</stp>
        <stp/>
        <stp>Close</stp>
        <stp>D</stp>
        <stp>0</stp>
        <stp>ALL</stp>
        <stp/>
        <stp/>
        <stp>FALSE</stp>
        <stp>T</stp>
        <tr r="K22" s="6"/>
      </tp>
      <tp>
        <v>-0.28000000000000003</v>
        <stp/>
        <stp>StudyData</stp>
        <stp>Close(CLES2??4)when (LocalMonth(CLES2??4)=7 and LocalDay(CLES2??4)=14 and LocalYear(CLES2??4)=2017)</stp>
        <stp>Bar</stp>
        <stp/>
        <stp>Close</stp>
        <stp>D</stp>
        <stp>0</stp>
        <stp>ALL</stp>
        <stp/>
        <stp/>
        <stp>FALSE</stp>
        <stp>T</stp>
        <tr r="K19" s="7"/>
      </tp>
      <tp>
        <v>-0.35</v>
        <stp/>
        <stp>StudyData</stp>
        <stp>Close(CLES3??5)when (LocalMonth(CLES3??5)=7 and LocalDay(CLES3??5)=14 and LocalYear(CLES3??5)=2017)</stp>
        <stp>Bar</stp>
        <stp/>
        <stp>Close</stp>
        <stp>D</stp>
        <stp>0</stp>
        <stp>ALL</stp>
        <stp/>
        <stp/>
        <stp>FALSE</stp>
        <stp>T</stp>
        <tr r="K20" s="8"/>
      </tp>
      <tp t="s">
        <v>Crude Light (Globex) Calendar Spread 4, Aug 18, Dec 18</v>
        <stp/>
        <stp>ContractData</stp>
        <stp>CLES4Q8</stp>
        <stp>LongDescription</stp>
        <tr r="B86" s="2"/>
      </tp>
      <tp t="s">
        <v>Crude Light (Globex) Calendar Spread 4, Sep 18, Jan 19</v>
        <stp/>
        <stp>ContractData</stp>
        <stp>CLES4U8</stp>
        <stp>LongDescription</stp>
        <tr r="B87" s="2"/>
      </tp>
      <tp t="s">
        <v>Crude Light (Globex) Calendar Spread 4, Oct 18, Feb 19</v>
        <stp/>
        <stp>ContractData</stp>
        <stp>CLES4V8</stp>
        <stp>LongDescription</stp>
        <tr r="B88" s="2"/>
      </tp>
      <tp t="s">
        <v>Crude Light (Globex) Calendar Spread 4, Nov 17, Mar 18</v>
        <stp/>
        <stp>ContractData</stp>
        <stp>CLES4X7</stp>
        <stp>LongDescription</stp>
        <tr r="B77" s="2"/>
      </tp>
      <tp t="s">
        <v>Crude Light (Globex) Calendar Spread 4, Dec 17, Apr 18</v>
        <stp/>
        <stp>ContractData</stp>
        <stp>CLES4Z7</stp>
        <stp>LongDescription</stp>
        <tr r="B78" s="2"/>
      </tp>
      <tp t="s">
        <v>Crude Light (Globex) Calendar Spread 4, Jan 18, May 18</v>
        <stp/>
        <stp>ContractData</stp>
        <stp>CLES4F8</stp>
        <stp>LongDescription</stp>
        <tr r="B79" s="2"/>
      </tp>
      <tp t="s">
        <v>Crude Light (Globex) Calendar Spread 4, Feb 18, Jun 18</v>
        <stp/>
        <stp>ContractData</stp>
        <stp>CLES4G8</stp>
        <stp>LongDescription</stp>
        <tr r="B80" s="2"/>
      </tp>
      <tp t="s">
        <v>Crude Light (Globex) Calendar Spread 4, Mar 18, Jul 18</v>
        <stp/>
        <stp>ContractData</stp>
        <stp>CLES4H8</stp>
        <stp>LongDescription</stp>
        <tr r="B81" s="2"/>
      </tp>
      <tp t="s">
        <v>Crude Light (Globex) Calendar Spread 4, Apr 18, Aug 18</v>
        <stp/>
        <stp>ContractData</stp>
        <stp>CLES4J8</stp>
        <stp>LongDescription</stp>
        <tr r="B82" s="2"/>
      </tp>
      <tp t="s">
        <v>Crude Light (Globex) Calendar Spread 4, May 18, Sep 18</v>
        <stp/>
        <stp>ContractData</stp>
        <stp>CLES4K8</stp>
        <stp>LongDescription</stp>
        <tr r="B83" s="2"/>
      </tp>
      <tp t="s">
        <v>Crude Light (Globex) Calendar Spread 4, Jun 18, Oct 18</v>
        <stp/>
        <stp>ContractData</stp>
        <stp>CLES4M8</stp>
        <stp>LongDescription</stp>
        <tr r="B84" s="2"/>
      </tp>
      <tp t="s">
        <v>Crude Light (Globex) Calendar Spread 4, Jul 18, Nov 18</v>
        <stp/>
        <stp>ContractData</stp>
        <stp>CLES4N8</stp>
        <stp>LongDescription</stp>
        <tr r="B85" s="2"/>
      </tp>
      <tp>
        <v>-0.55000000000000004</v>
        <stp/>
        <stp>StudyData</stp>
        <stp>Close(CLES4??3)when (LocalMonth(CLES4??3)=7 and LocalDay(CLES4??3)=14 and LocalYear(CLES4??3)=2017)</stp>
        <stp>Bar</stp>
        <stp/>
        <stp>Close</stp>
        <stp>D</stp>
        <stp>0</stp>
        <stp>ALL</stp>
        <stp/>
        <stp/>
        <stp>FALSE</stp>
        <stp>T</stp>
        <tr r="K18" s="9"/>
      </tp>
      <tp>
        <v>-0.75</v>
        <stp/>
        <stp>StudyData</stp>
        <stp>Close(CLES5??2)when (LocalMonth(CLES5??2)=7 and LocalDay(CLES5??2)=14 and LocalYear(CLES5??2)=2017)</stp>
        <stp>Bar</stp>
        <stp/>
        <stp>Close</stp>
        <stp>D</stp>
        <stp>0</stp>
        <stp>ALL</stp>
        <stp/>
        <stp/>
        <stp>FALSE</stp>
        <stp>T</stp>
        <tr r="K17" s="10"/>
      </tp>
      <tp>
        <v>-0.11</v>
        <stp/>
        <stp>StudyData</stp>
        <stp>Close(CLES1??6)when (LocalMonth(CLES1??6)=7 and LocalDay(CLES1??6)=14 and LocalYear(CLES1??6)=2017)</stp>
        <stp>Bar</stp>
        <stp/>
        <stp>Close</stp>
        <stp>D</stp>
        <stp>0</stp>
        <stp>ALL</stp>
        <stp/>
        <stp/>
        <stp>FALSE</stp>
        <stp>T</stp>
        <tr r="K21" s="6"/>
      </tp>
      <tp>
        <v>-0.24</v>
        <stp/>
        <stp>StudyData</stp>
        <stp>Close(CLES2??5)when (LocalMonth(CLES2??5)=7 and LocalDay(CLES2??5)=14 and LocalYear(CLES2??5)=2017)</stp>
        <stp>Bar</stp>
        <stp/>
        <stp>Close</stp>
        <stp>D</stp>
        <stp>0</stp>
        <stp>ALL</stp>
        <stp/>
        <stp/>
        <stp>FALSE</stp>
        <stp>T</stp>
        <tr r="K20" s="7"/>
      </tp>
      <tp>
        <v>-0.39</v>
        <stp/>
        <stp>StudyData</stp>
        <stp>Close(CLES3??4)when (LocalMonth(CLES3??4)=7 and LocalDay(CLES3??4)=14 and LocalYear(CLES3??4)=2017)</stp>
        <stp>Bar</stp>
        <stp/>
        <stp>Close</stp>
        <stp>D</stp>
        <stp>0</stp>
        <stp>ALL</stp>
        <stp/>
        <stp/>
        <stp>FALSE</stp>
        <stp>T</stp>
        <tr r="K19" s="8"/>
      </tp>
      <tp t="s">
        <v>Crude Light (Globex) Calendar Spread 5, Aug 18, Jan 19</v>
        <stp/>
        <stp>ContractData</stp>
        <stp>CLES5Q8</stp>
        <stp>LongDescription</stp>
        <tr r="B102" s="2"/>
      </tp>
      <tp t="s">
        <v>Crude Light (Globex) Calendar Spread 5, Sep 18, Feb 19</v>
        <stp/>
        <stp>ContractData</stp>
        <stp>CLES5U8</stp>
        <stp>LongDescription</stp>
        <tr r="B103" s="2"/>
      </tp>
      <tp t="s">
        <v>Crude Light (Globex) Calendar Spread 5, Oct 18, Mar 19</v>
        <stp/>
        <stp>ContractData</stp>
        <stp>CLES5V8</stp>
        <stp>LongDescription</stp>
        <tr r="B104" s="2"/>
      </tp>
      <tp t="s">
        <v>Crude Light (Globex) Calendar Spread 5, Nov 17, Apr 18</v>
        <stp/>
        <stp>ContractData</stp>
        <stp>CLES5X7</stp>
        <stp>LongDescription</stp>
        <tr r="B93" s="2"/>
      </tp>
      <tp t="s">
        <v>Crude Light (Globex) Calendar Spread 5, Dec 17, May 18</v>
        <stp/>
        <stp>ContractData</stp>
        <stp>CLES5Z7</stp>
        <stp>LongDescription</stp>
        <tr r="B94" s="2"/>
      </tp>
      <tp t="s">
        <v>Crude Light (Globex) Calendar Spread 5, Jan 18, Jun 18</v>
        <stp/>
        <stp>ContractData</stp>
        <stp>CLES5F8</stp>
        <stp>LongDescription</stp>
        <tr r="B95" s="2"/>
      </tp>
      <tp t="s">
        <v>Crude Light (Globex) Calendar Spread 5, Feb 18, Jul 18</v>
        <stp/>
        <stp>ContractData</stp>
        <stp>CLES5G8</stp>
        <stp>LongDescription</stp>
        <tr r="B96" s="2"/>
      </tp>
      <tp t="s">
        <v>Crude Light (Globex) Calendar Spread 5, Mar 18, Aug 18</v>
        <stp/>
        <stp>ContractData</stp>
        <stp>CLES5H8</stp>
        <stp>LongDescription</stp>
        <tr r="B97" s="2"/>
      </tp>
      <tp t="s">
        <v>Crude Light (Globex) Calendar Spread 5, Apr 18, Sep 18</v>
        <stp/>
        <stp>ContractData</stp>
        <stp>CLES5J8</stp>
        <stp>LongDescription</stp>
        <tr r="B98" s="2"/>
      </tp>
      <tp t="s">
        <v>Crude Light (Globex) Calendar Spread 5, May 18, Oct 18</v>
        <stp/>
        <stp>ContractData</stp>
        <stp>CLES5K8</stp>
        <stp>LongDescription</stp>
        <tr r="B99" s="2"/>
      </tp>
      <tp t="s">
        <v>Crude Light (Globex) Calendar Spread 5, Jun 18, Nov 18</v>
        <stp/>
        <stp>ContractData</stp>
        <stp>CLES5M8</stp>
        <stp>LongDescription</stp>
        <tr r="B100" s="2"/>
      </tp>
      <tp t="s">
        <v>Crude Light (Globex) Calendar Spread 5, Jul 18, Dec 18</v>
        <stp/>
        <stp>ContractData</stp>
        <stp>CLES5N8</stp>
        <stp>LongDescription</stp>
        <tr r="B101" s="2"/>
      </tp>
      <tp>
        <v>-0.87</v>
        <stp/>
        <stp>StudyData</stp>
        <stp>Close(CLES5??1)when (LocalMonth(CLES5??1)=7 and LocalDay(CLES5??1)=14 and LocalYear(CLES5??1)=2017)</stp>
        <stp>Bar</stp>
        <stp/>
        <stp>Close</stp>
        <stp>D</stp>
        <stp>0</stp>
        <stp>ALL</stp>
        <stp/>
        <stp/>
        <stp>FALSE</stp>
        <stp>T</stp>
        <tr r="K16" s="10"/>
      </tp>
      <tp>
        <v>-0.13</v>
        <stp/>
        <stp>StudyData</stp>
        <stp>Close(CLES1??5)when (LocalMonth(CLES1??5)=7 and LocalDay(CLES1??5)=14 and LocalYear(CLES1??5)=2017)</stp>
        <stp>Bar</stp>
        <stp/>
        <stp>Close</stp>
        <stp>D</stp>
        <stp>0</stp>
        <stp>ALL</stp>
        <stp/>
        <stp/>
        <stp>FALSE</stp>
        <stp>T</stp>
        <tr r="K20" s="6"/>
      </tp>
      <tp>
        <v>-0.22</v>
        <stp/>
        <stp>StudyData</stp>
        <stp>Close(CLES2??6)when (LocalMonth(CLES2??6)=7 and LocalDay(CLES2??6)=14 and LocalYear(CLES2??6)=2017)</stp>
        <stp>Bar</stp>
        <stp/>
        <stp>Close</stp>
        <stp>D</stp>
        <stp>0</stp>
        <stp>ALL</stp>
        <stp/>
        <stp/>
        <stp>FALSE</stp>
        <stp>T</stp>
        <tr r="K21" s="7"/>
      </tp>
      <tp>
        <v>-0.31</v>
        <stp/>
        <stp>StudyData</stp>
        <stp>Close(CLES3??7)when (LocalMonth(CLES3??7)=7 and LocalDay(CLES3??7)=14 and LocalYear(CLES3??7)=2017)</stp>
        <stp>Bar</stp>
        <stp/>
        <stp>Close</stp>
        <stp>D</stp>
        <stp>0</stp>
        <stp>ALL</stp>
        <stp/>
        <stp/>
        <stp>FALSE</stp>
        <stp>T</stp>
        <tr r="K22" s="8"/>
      </tp>
      <tp>
        <v>-0.74</v>
        <stp/>
        <stp>StudyData</stp>
        <stp>Close(CLES4??1)when (LocalMonth(CLES4??1)=7 and LocalDay(CLES4??1)=14 and LocalYear(CLES4??1)=2017)</stp>
        <stp>Bar</stp>
        <stp/>
        <stp>Close</stp>
        <stp>D</stp>
        <stp>0</stp>
        <stp>ALL</stp>
        <stp/>
        <stp/>
        <stp>FALSE</stp>
        <stp>T</stp>
        <tr r="K16" s="9"/>
      </tp>
      <tp>
        <v>-0.15</v>
        <stp/>
        <stp>StudyData</stp>
        <stp>Close(CLES1??4)when (LocalMonth(CLES1??4)=7 and LocalDay(CLES1??4)=14 and LocalYear(CLES1??4)=2017)</stp>
        <stp>Bar</stp>
        <stp/>
        <stp>Close</stp>
        <stp>D</stp>
        <stp>0</stp>
        <stp>ALL</stp>
        <stp/>
        <stp/>
        <stp>FALSE</stp>
        <stp>T</stp>
        <tr r="K19" s="6"/>
      </tp>
      <tp>
        <v>-0.2</v>
        <stp/>
        <stp>StudyData</stp>
        <stp>Close(CLES2??7)when (LocalMonth(CLES2??7)=7 and LocalDay(CLES2??7)=14 and LocalYear(CLES2??7)=2017)</stp>
        <stp>Bar</stp>
        <stp/>
        <stp>Close</stp>
        <stp>D</stp>
        <stp>0</stp>
        <stp>ALL</stp>
        <stp/>
        <stp/>
        <stp>FALSE</stp>
        <stp>T</stp>
        <tr r="K22" s="7"/>
      </tp>
      <tp>
        <v>-0.31</v>
        <stp/>
        <stp>StudyData</stp>
        <stp>Close(CLES3??6)when (LocalMonth(CLES3??6)=7 and LocalDay(CLES3??6)=14 and LocalYear(CLES3??6)=2017)</stp>
        <stp>Bar</stp>
        <stp/>
        <stp>Close</stp>
        <stp>D</stp>
        <stp>0</stp>
        <stp>ALL</stp>
        <stp/>
        <stp/>
        <stp>FALSE</stp>
        <stp>T</stp>
        <tr r="K21" s="8"/>
      </tp>
      <tp>
        <v>-0.42</v>
        <stp/>
        <stp>StudyData</stp>
        <stp>Close(CLES4??6)when (LocalMonth(CLES4??6)=7 and LocalDay(CLES4??6)=14 and LocalYear(CLES4??6)=2017)</stp>
        <stp>Bar</stp>
        <stp/>
        <stp>Close</stp>
        <stp>D</stp>
        <stp>0</stp>
        <stp>ALL</stp>
        <stp/>
        <stp/>
        <stp>FALSE</stp>
        <stp>T</stp>
        <tr r="K21" s="9"/>
      </tp>
      <tp>
        <v>-0.54</v>
        <stp/>
        <stp>StudyData</stp>
        <stp>Close(CLES5??7)when (LocalMonth(CLES5??7)=7 and LocalDay(CLES5??7)=14 and LocalYear(CLES5??7)=2017)</stp>
        <stp>Bar</stp>
        <stp/>
        <stp>Close</stp>
        <stp>D</stp>
        <stp>0</stp>
        <stp>ALL</stp>
        <stp/>
        <stp/>
        <stp>FALSE</stp>
        <stp>T</stp>
        <tr r="K22" s="10"/>
      </tp>
      <tp>
        <v>-0.16</v>
        <stp/>
        <stp>StudyData</stp>
        <stp>Close(CLES1??3)when (LocalMonth(CLES1??3)=7 and LocalDay(CLES1??3)=14 and LocalYear(CLES1??3)=2017)</stp>
        <stp>Bar</stp>
        <stp/>
        <stp>Close</stp>
        <stp>D</stp>
        <stp>0</stp>
        <stp>ALL</stp>
        <stp/>
        <stp/>
        <stp>FALSE</stp>
        <stp>T</stp>
        <tr r="K18" s="6"/>
      </tp>
      <tp>
        <v>-0.59</v>
        <stp/>
        <stp>StudyData</stp>
        <stp>Close(CLES3??1)when (LocalMonth(CLES3??1)=7 and LocalDay(CLES3??1)=14 and LocalYear(CLES3??1)=2017)</stp>
        <stp>Bar</stp>
        <stp/>
        <stp>Close</stp>
        <stp>D</stp>
        <stp>0</stp>
        <stp>ALL</stp>
        <stp/>
        <stp/>
        <stp>FALSE</stp>
        <stp>T</stp>
        <tr r="K16" s="8"/>
      </tp>
      <tp>
        <v>-0.42</v>
        <stp/>
        <stp>StudyData</stp>
        <stp>Close(CLES4??7)when (LocalMonth(CLES4??7)=7 and LocalDay(CLES4??7)=14 and LocalYear(CLES4??7)=2017)</stp>
        <stp>Bar</stp>
        <stp/>
        <stp>Close</stp>
        <stp>D</stp>
        <stp>0</stp>
        <stp>ALL</stp>
        <stp/>
        <stp/>
        <stp>FALSE</stp>
        <stp>T</stp>
        <tr r="K22" s="9"/>
      </tp>
      <tp>
        <v>-0.53</v>
        <stp/>
        <stp>StudyData</stp>
        <stp>Close(CLES5??6)when (LocalMonth(CLES5??6)=7 and LocalDay(CLES5??6)=14 and LocalYear(CLES5??6)=2017)</stp>
        <stp>Bar</stp>
        <stp/>
        <stp>Close</stp>
        <stp>D</stp>
        <stp>0</stp>
        <stp>ALL</stp>
        <stp/>
        <stp/>
        <stp>FALSE</stp>
        <stp>T</stp>
        <tr r="K21" s="10"/>
      </tp>
      <tp>
        <v>-0.2</v>
        <stp/>
        <stp>StudyData</stp>
        <stp>Close(CLES1??2)when (LocalMonth(CLES1??2)=7 and LocalDay(CLES1??2)=14 and LocalYear(CLES1??2)=2017)</stp>
        <stp>Bar</stp>
        <stp/>
        <stp>Close</stp>
        <stp>D</stp>
        <stp>0</stp>
        <stp>ALL</stp>
        <stp/>
        <stp/>
        <stp>FALSE</stp>
        <stp>T</stp>
        <tr r="K17" s="6"/>
      </tp>
      <tp>
        <v>-0.43</v>
        <stp/>
        <stp>StudyData</stp>
        <stp>Close(CLES2??1)when (LocalMonth(CLES2??1)=7 and LocalDay(CLES2??1)=14 and LocalYear(CLES2??1)=2017)</stp>
        <stp>Bar</stp>
        <stp/>
        <stp>Close</stp>
        <stp>D</stp>
        <stp>0</stp>
        <stp>ALL</stp>
        <stp/>
        <stp/>
        <stp>FALSE</stp>
        <stp>T</stp>
        <tr r="K16" s="7"/>
      </tp>
      <tp t="s">
        <v>Crude Light (Globex) Calendar Spread 1, Aug 18, Sep 18</v>
        <stp/>
        <stp>ContractData</stp>
        <stp>CLES1Q8</stp>
        <stp>LongDescription</stp>
        <tr r="B38" s="2"/>
      </tp>
      <tp t="s">
        <v>Crude Light (Globex) Calendar Spread 1, Sep 18, Oct 18</v>
        <stp/>
        <stp>ContractData</stp>
        <stp>CLES1U8</stp>
        <stp>LongDescription</stp>
        <tr r="B39" s="2"/>
      </tp>
      <tp t="s">
        <v>Crude Light (Globex) Calendar Spread 1, Oct 18, Nov 18</v>
        <stp/>
        <stp>ContractData</stp>
        <stp>CLES1V8</stp>
        <stp>LongDescription</stp>
        <tr r="B40" s="2"/>
      </tp>
      <tp t="s">
        <v>Crude Light (Globex) Calendar Spread 1, Nov 17, Dec 17</v>
        <stp/>
        <stp>ContractData</stp>
        <stp>CLES1X7</stp>
        <stp>LongDescription</stp>
        <tr r="B29" s="2"/>
      </tp>
      <tp t="s">
        <v>Crude Light (Globex) Calendar Spread 1, Dec 17, Jan 18</v>
        <stp/>
        <stp>ContractData</stp>
        <stp>CLES1Z7</stp>
        <stp>LongDescription</stp>
        <tr r="B30" s="2"/>
      </tp>
      <tp t="s">
        <v>Crude Light (Globex) Calendar Spread 1, Jan 18, Feb 18</v>
        <stp/>
        <stp>ContractData</stp>
        <stp>CLES1F8</stp>
        <stp>LongDescription</stp>
        <tr r="B31" s="2"/>
      </tp>
      <tp t="s">
        <v>Crude Light (Globex) Calendar Spread 1, Feb 18, Mar 18</v>
        <stp/>
        <stp>ContractData</stp>
        <stp>CLES1G8</stp>
        <stp>LongDescription</stp>
        <tr r="B32" s="2"/>
      </tp>
      <tp t="s">
        <v>Crude Light (Globex) Calendar Spread 1, Mar 18, Apr 18</v>
        <stp/>
        <stp>ContractData</stp>
        <stp>CLES1H8</stp>
        <stp>LongDescription</stp>
        <tr r="B33" s="2"/>
      </tp>
      <tp t="s">
        <v>Crude Light (Globex) Calendar Spread 1, Apr 18, May 18</v>
        <stp/>
        <stp>ContractData</stp>
        <stp>CLES1J8</stp>
        <stp>LongDescription</stp>
        <tr r="B34" s="2"/>
      </tp>
      <tp t="s">
        <v>Crude Light (Globex) Calendar Spread 1, May 18, Jun 18</v>
        <stp/>
        <stp>ContractData</stp>
        <stp>CLES1K8</stp>
        <stp>LongDescription</stp>
        <tr r="B35" s="2"/>
      </tp>
      <tp t="s">
        <v>Crude Light (Globex) Calendar Spread 1, Jun 18, Jul 18</v>
        <stp/>
        <stp>ContractData</stp>
        <stp>CLES1M8</stp>
        <stp>LongDescription</stp>
        <tr r="B36" s="2"/>
      </tp>
      <tp t="s">
        <v>Crude Light (Globex) Calendar Spread 1, Jul 18, Aug 18</v>
        <stp/>
        <stp>ContractData</stp>
        <stp>CLES1N8</stp>
        <stp>LongDescription</stp>
        <tr r="B37" s="2"/>
      </tp>
      <tp>
        <v>50.79</v>
        <stp/>
        <stp>ContractData</stp>
        <stp>CLEG8</stp>
        <stp>Settlement</stp>
        <stp/>
        <stp>T</stp>
        <tr r="AJ5" s="6"/>
        <tr r="AJ5" s="10"/>
        <tr r="AJ5" s="7"/>
        <tr r="AJ5" s="8"/>
        <tr r="AJ5" s="9"/>
      </tp>
      <tp>
        <v>50.6</v>
        <stp/>
        <stp>ContractData</stp>
        <stp>CLEF8</stp>
        <stp>Settlement</stp>
        <stp/>
        <stp>T</stp>
        <tr r="AJ4" s="6"/>
        <tr r="AJ4" s="10"/>
        <tr r="AJ4" s="8"/>
        <tr r="AJ4" s="9"/>
        <tr r="AJ4" s="7"/>
      </tp>
      <tp>
        <v>50.92</v>
        <stp/>
        <stp>ContractData</stp>
        <stp>CLEH8</stp>
        <stp>Settlement</stp>
        <stp/>
        <stp>T</stp>
        <tr r="AJ6" s="6"/>
        <tr r="AJ6" s="9"/>
        <tr r="AJ6" s="10"/>
        <tr r="AJ6" s="8"/>
        <tr r="AJ6" s="7"/>
      </tp>
      <tp>
        <v>51.01</v>
        <stp/>
        <stp>ContractData</stp>
        <stp>CLEK8</stp>
        <stp>Settlement</stp>
        <stp/>
        <stp>T</stp>
        <tr r="AJ8" s="6"/>
        <tr r="AJ8" s="7"/>
        <tr r="AJ8" s="9"/>
        <tr r="AJ8" s="8"/>
        <tr r="AJ8" s="10"/>
      </tp>
      <tp>
        <v>50.99</v>
        <stp/>
        <stp>ContractData</stp>
        <stp>CLEJ8</stp>
        <stp>Settlement</stp>
        <stp/>
        <stp>T</stp>
        <tr r="AJ7" s="6"/>
        <tr r="AJ7" s="7"/>
        <tr r="AJ7" s="10"/>
        <tr r="AJ7" s="9"/>
        <tr r="AJ7" s="8"/>
      </tp>
      <tp>
        <v>50.99</v>
        <stp/>
        <stp>ContractData</stp>
        <stp>CLEM8</stp>
        <stp>Settlement</stp>
        <stp/>
        <stp>T</stp>
        <tr r="AJ9" s="6"/>
        <tr r="AJ9" s="9"/>
        <tr r="AJ9" s="7"/>
        <tr r="AJ9" s="8"/>
        <tr r="AJ9" s="10"/>
      </tp>
      <tp>
        <v>50.93</v>
        <stp/>
        <stp>ContractData</stp>
        <stp>CLEN8</stp>
        <stp>Settlement</stp>
        <stp/>
        <stp>T</stp>
        <tr r="AJ10" s="6"/>
        <tr r="AJ10" s="10"/>
        <tr r="AJ10" s="9"/>
        <tr r="AJ10" s="8"/>
        <tr r="AJ10" s="7"/>
      </tp>
      <tp>
        <v>50.86</v>
        <stp/>
        <stp>ContractData</stp>
        <stp>CLEQ8</stp>
        <stp>Settlement</stp>
        <stp/>
        <stp>T</stp>
        <tr r="AJ11" s="6"/>
        <tr r="AJ11" s="10"/>
        <tr r="AJ11" s="7"/>
        <tr r="AJ11" s="9"/>
        <tr r="AJ11" s="8"/>
      </tp>
      <tp>
        <v>50.800000000000004</v>
        <stp/>
        <stp>ContractData</stp>
        <stp>CLEU8</stp>
        <stp>Settlement</stp>
        <stp/>
        <stp>T</stp>
        <tr r="AJ12" s="6"/>
        <tr r="AJ12" s="9"/>
        <tr r="AJ12" s="8"/>
        <tr r="AJ12" s="10"/>
        <tr r="AJ12" s="7"/>
      </tp>
      <tp>
        <v>50.74</v>
        <stp/>
        <stp>ContractData</stp>
        <stp>CLEV8</stp>
        <stp>Settlement</stp>
        <stp/>
        <stp>T</stp>
        <tr r="AJ13" s="6"/>
        <tr r="AJ13" s="9"/>
        <tr r="AJ13" s="8"/>
        <tr r="AJ13" s="7"/>
        <tr r="AJ13" s="10"/>
      </tp>
      <tp>
        <v>-0.5</v>
        <stp/>
        <stp>StudyData</stp>
        <stp>Close(CLES4??4)when (LocalMonth(CLES4??4)=7 and LocalDay(CLES4??4)=14 and LocalYear(CLES4??4)=2017)</stp>
        <stp>Bar</stp>
        <stp/>
        <stp>Close</stp>
        <stp>D</stp>
        <stp>0</stp>
        <stp>ALL</stp>
        <stp/>
        <stp/>
        <stp>FALSE</stp>
        <stp>T</stp>
        <tr r="K19" s="9"/>
      </tp>
      <tp>
        <v>-0.55000000000000004</v>
        <stp/>
        <stp>StudyData</stp>
        <stp>Close(CLES5??5)when (LocalMonth(CLES5??5)=7 and LocalDay(CLES5??5)=14 and LocalYear(CLES5??5)=2017)</stp>
        <stp>Bar</stp>
        <stp/>
        <stp>Close</stp>
        <stp>D</stp>
        <stp>0</stp>
        <stp>ALL</stp>
        <stp/>
        <stp/>
        <stp>FALSE</stp>
        <stp>T</stp>
        <tr r="K20" s="10"/>
      </tp>
      <tp>
        <v>-0.23</v>
        <stp/>
        <stp>StudyData</stp>
        <stp>Close(CLES1??1)when (LocalMonth(CLES1??1)=7 and LocalDay(CLES1??1)=14 and LocalYear(CLES1??1)=2017)</stp>
        <stp>Bar</stp>
        <stp/>
        <stp>Close</stp>
        <stp>D</stp>
        <stp>0</stp>
        <stp>ALL</stp>
        <stp/>
        <stp/>
        <stp>FALSE</stp>
        <stp>T</stp>
        <tr r="K16" s="6"/>
      </tp>
      <tp>
        <v>-0.36</v>
        <stp/>
        <stp>StudyData</stp>
        <stp>Close(CLES2??2)when (LocalMonth(CLES2??2)=7 and LocalDay(CLES2??2)=14 and LocalYear(CLES2??2)=2017)</stp>
        <stp>Bar</stp>
        <stp/>
        <stp>Close</stp>
        <stp>D</stp>
        <stp>0</stp>
        <stp>ALL</stp>
        <stp/>
        <stp/>
        <stp>FALSE</stp>
        <stp>T</stp>
        <tr r="K17" s="7"/>
      </tp>
      <tp>
        <v>-0.44</v>
        <stp/>
        <stp>StudyData</stp>
        <stp>Close(CLES3??3)when (LocalMonth(CLES3??3)=7 and LocalDay(CLES3??3)=14 and LocalYear(CLES3??3)=2017)</stp>
        <stp>Bar</stp>
        <stp/>
        <stp>Close</stp>
        <stp>D</stp>
        <stp>0</stp>
        <stp>ALL</stp>
        <stp/>
        <stp/>
        <stp>FALSE</stp>
        <stp>T</stp>
        <tr r="K18" s="8"/>
      </tp>
      <tp t="s">
        <v>Crude Light (Globex) Calendar Spread 2, Aug 18, Oct 18</v>
        <stp/>
        <stp>ContractData</stp>
        <stp>CLES2Q8</stp>
        <stp>LongDescription</stp>
        <tr r="B54" s="2"/>
      </tp>
      <tp t="s">
        <v>Crude Light (Globex) Calendar Spread 2, Sep 18, Nov 18</v>
        <stp/>
        <stp>ContractData</stp>
        <stp>CLES2U8</stp>
        <stp>LongDescription</stp>
        <tr r="B55" s="2"/>
      </tp>
      <tp t="s">
        <v>Crude Light (Globex) Calendar Spread 2, Oct 18, Dec 18</v>
        <stp/>
        <stp>ContractData</stp>
        <stp>CLES2V8</stp>
        <stp>LongDescription</stp>
        <tr r="B56" s="2"/>
      </tp>
      <tp t="s">
        <v>Crude Light (Globex) Calendar Spread 2, Nov 17, Jan 18</v>
        <stp/>
        <stp>ContractData</stp>
        <stp>CLES2X7</stp>
        <stp>LongDescription</stp>
        <tr r="B45" s="2"/>
      </tp>
      <tp t="s">
        <v>Crude Light (Globex) Calendar Spread 2, Dec 17, Feb 18</v>
        <stp/>
        <stp>ContractData</stp>
        <stp>CLES2Z7</stp>
        <stp>LongDescription</stp>
        <tr r="B46" s="2"/>
      </tp>
      <tp t="s">
        <v>Crude Light (Globex) Calendar Spread 2, Jan 18, Mar 18</v>
        <stp/>
        <stp>ContractData</stp>
        <stp>CLES2F8</stp>
        <stp>LongDescription</stp>
        <tr r="B47" s="2"/>
      </tp>
      <tp t="s">
        <v>Crude Light (Globex) Calendar Spread 2, Feb 18, Apr 18</v>
        <stp/>
        <stp>ContractData</stp>
        <stp>CLES2G8</stp>
        <stp>LongDescription</stp>
        <tr r="B48" s="2"/>
      </tp>
      <tp t="s">
        <v>Crude Light (Globex) Calendar Spread 2, Mar 18, May 18</v>
        <stp/>
        <stp>ContractData</stp>
        <stp>CLES2H8</stp>
        <stp>LongDescription</stp>
        <tr r="B49" s="2"/>
      </tp>
      <tp t="s">
        <v>Crude Light (Globex) Calendar Spread 2, Apr 18, Jun 18</v>
        <stp/>
        <stp>ContractData</stp>
        <stp>CLES2J8</stp>
        <stp>LongDescription</stp>
        <tr r="B50" s="2"/>
      </tp>
      <tp t="s">
        <v>Crude Light (Globex) Calendar Spread 2, May 18, Jul 18</v>
        <stp/>
        <stp>ContractData</stp>
        <stp>CLES2K8</stp>
        <stp>LongDescription</stp>
        <tr r="B51" s="2"/>
      </tp>
      <tp t="s">
        <v>Crude Light (Globex) Calendar Spread 2, Jun 18, Aug 18</v>
        <stp/>
        <stp>ContractData</stp>
        <stp>CLES2M8</stp>
        <stp>LongDescription</stp>
        <tr r="B52" s="2"/>
      </tp>
      <tp t="s">
        <v>Crude Light (Globex) Calendar Spread 2, Jul 18, Sep 18</v>
        <stp/>
        <stp>ContractData</stp>
        <stp>CLES2N8</stp>
        <stp>LongDescription</stp>
        <tr r="B53" s="2"/>
      </tp>
      <tp>
        <v>-0.44</v>
        <stp/>
        <stp>StudyData</stp>
        <stp>Close(CLES4??5)when (LocalMonth(CLES4??5)=7 and LocalDay(CLES4??5)=14 and LocalYear(CLES4??5)=2017)</stp>
        <stp>Bar</stp>
        <stp/>
        <stp>Close</stp>
        <stp>D</stp>
        <stp>0</stp>
        <stp>ALL</stp>
        <stp/>
        <stp/>
        <stp>FALSE</stp>
        <stp>T</stp>
        <tr r="K20" s="9"/>
      </tp>
      <tp>
        <v>-0.59</v>
        <stp/>
        <stp>StudyData</stp>
        <stp>Close(CLES5??4)when (LocalMonth(CLES5??4)=7 and LocalDay(CLES5??4)=14 and LocalYear(CLES5??4)=2017)</stp>
        <stp>Bar</stp>
        <stp/>
        <stp>Close</stp>
        <stp>D</stp>
        <stp>0</stp>
        <stp>ALL</stp>
        <stp/>
        <stp/>
        <stp>FALSE</stp>
        <stp>T</stp>
        <tr r="K19" s="10"/>
      </tp>
      <tp>
        <v>-0.31</v>
        <stp/>
        <stp>StudyData</stp>
        <stp>Close(CLES2??3)when (LocalMonth(CLES2??3)=7 and LocalDay(CLES2??3)=14 and LocalYear(CLES2??3)=2017)</stp>
        <stp>Bar</stp>
        <stp/>
        <stp>Close</stp>
        <stp>D</stp>
        <stp>0</stp>
        <stp>ALL</stp>
        <stp/>
        <stp/>
        <stp>FALSE</stp>
        <stp>T</stp>
        <tr r="K18" s="7"/>
      </tp>
      <tp>
        <v>-0.51</v>
        <stp/>
        <stp>StudyData</stp>
        <stp>Close(CLES3??2)when (LocalMonth(CLES3??2)=7 and LocalDay(CLES3??2)=14 and LocalYear(CLES3??2)=2017)</stp>
        <stp>Bar</stp>
        <stp/>
        <stp>Close</stp>
        <stp>D</stp>
        <stp>0</stp>
        <stp>ALL</stp>
        <stp/>
        <stp/>
        <stp>FALSE</stp>
        <stp>T</stp>
        <tr r="K17" s="8"/>
      </tp>
      <tp t="s">
        <v>Crude Light (Globex) Calendar Spread 3, Aug 18, Nov 18</v>
        <stp/>
        <stp>ContractData</stp>
        <stp>CLES3Q8</stp>
        <stp>LongDescription</stp>
        <tr r="B70" s="2"/>
      </tp>
      <tp t="s">
        <v>Crude Light (Globex) Calendar Spread 3, Sep 18, Dec 18</v>
        <stp/>
        <stp>ContractData</stp>
        <stp>CLES3U8</stp>
        <stp>LongDescription</stp>
        <tr r="B71" s="2"/>
      </tp>
      <tp t="s">
        <v>Crude Light (Globex) Calendar Spread 3, Oct 18, Jan 19</v>
        <stp/>
        <stp>ContractData</stp>
        <stp>CLES3V8</stp>
        <stp>LongDescription</stp>
        <tr r="B72" s="2"/>
      </tp>
      <tp t="s">
        <v>Crude Light (Globex) Calendar Spread 3, Nov 17, Feb 18</v>
        <stp/>
        <stp>ContractData</stp>
        <stp>CLES3X7</stp>
        <stp>LongDescription</stp>
        <tr r="B61" s="2"/>
      </tp>
      <tp t="s">
        <v>Crude Light (Globex) Calendar Spread 3, Dec 17, Mar 18</v>
        <stp/>
        <stp>ContractData</stp>
        <stp>CLES3Z7</stp>
        <stp>LongDescription</stp>
        <tr r="B62" s="2"/>
      </tp>
      <tp t="s">
        <v>Crude Light (Globex) Calendar Spread 3, Jan 18, Apr 18</v>
        <stp/>
        <stp>ContractData</stp>
        <stp>CLES3F8</stp>
        <stp>LongDescription</stp>
        <tr r="B63" s="2"/>
      </tp>
      <tp t="s">
        <v>Crude Light (Globex) Calendar Spread 3, Feb 18, May 18</v>
        <stp/>
        <stp>ContractData</stp>
        <stp>CLES3G8</stp>
        <stp>LongDescription</stp>
        <tr r="B64" s="2"/>
      </tp>
      <tp t="s">
        <v>Crude Light (Globex) Calendar Spread 3, Mar 18, Jun 18</v>
        <stp/>
        <stp>ContractData</stp>
        <stp>CLES3H8</stp>
        <stp>LongDescription</stp>
        <tr r="B65" s="2"/>
      </tp>
      <tp t="s">
        <v>Crude Light (Globex) Calendar Spread 3, Apr 18, Jul 18</v>
        <stp/>
        <stp>ContractData</stp>
        <stp>CLES3J8</stp>
        <stp>LongDescription</stp>
        <tr r="B66" s="2"/>
      </tp>
      <tp t="s">
        <v>Crude Light (Globex) Calendar Spread 3, May 18, Aug 18</v>
        <stp/>
        <stp>ContractData</stp>
        <stp>CLES3K8</stp>
        <stp>LongDescription</stp>
        <tr r="B67" s="2"/>
      </tp>
      <tp t="s">
        <v>Crude Light (Globex) Calendar Spread 3, Jun 18, Sep 18</v>
        <stp/>
        <stp>ContractData</stp>
        <stp>CLES3M8</stp>
        <stp>LongDescription</stp>
        <tr r="B68" s="2"/>
      </tp>
      <tp t="s">
        <v>Crude Light (Globex) Calendar Spread 3, Jul 18, Oct 18</v>
        <stp/>
        <stp>ContractData</stp>
        <stp>CLES3N8</stp>
        <stp>LongDescription</stp>
        <tr r="B69" s="2"/>
      </tp>
      <tp>
        <v>48.41</v>
        <stp/>
        <stp>StudyData</stp>
        <stp>Close(CLE?10)when (LocalMonth(CLE?10)=7 and LocalDay(CLE?10)=14 and LocalYear(CLEQ8)=2017)</stp>
        <stp>Bar</stp>
        <stp/>
        <stp>Close</stp>
        <stp>D</stp>
        <stp>0</stp>
        <stp>ALL</stp>
        <stp/>
        <stp/>
        <stp>FALSE</stp>
        <stp>T</stp>
        <tr r="E25" s="10"/>
        <tr r="E25" s="9"/>
        <tr r="E25" s="8"/>
        <tr r="E25" s="7"/>
        <tr r="E25" s="6"/>
      </tp>
      <tp>
        <v>48.64</v>
        <stp/>
        <stp>StudyData</stp>
        <stp>Close(CLE?12)when (LocalMonth(CLE?12)=7 and LocalDay(CLE?12)=14 and LocalYear(CLEV8)=2017)</stp>
        <stp>Bar</stp>
        <stp/>
        <stp>Close</stp>
        <stp>D</stp>
        <stp>0</stp>
        <stp>ALL</stp>
        <stp/>
        <stp/>
        <stp>FALSE</stp>
        <stp>T</stp>
        <tr r="E27" s="8"/>
        <tr r="E27" s="10"/>
        <tr r="E27" s="9"/>
        <tr r="E27" s="7"/>
        <tr r="E27" s="6"/>
      </tp>
      <tp>
        <v>48.52</v>
        <stp/>
        <stp>StudyData</stp>
        <stp>Close(CLE?11)when (LocalMonth(CLE?11)=7 and LocalDay(CLE?11)=14 and LocalYear(CLEU8)=2017)</stp>
        <stp>Bar</stp>
        <stp/>
        <stp>Close</stp>
        <stp>D</stp>
        <stp>0</stp>
        <stp>ALL</stp>
        <stp/>
        <stp/>
        <stp>FALSE</stp>
        <stp>T</stp>
        <tr r="E26" s="10"/>
        <tr r="E26" s="9"/>
        <tr r="E26" s="8"/>
        <tr r="E26" s="7"/>
        <tr r="E26" s="6"/>
      </tp>
      <tp>
        <v>91</v>
        <stp/>
        <stp>ContractData</stp>
        <stp>CLEX7</stp>
        <stp>MT_LastAskVolume</stp>
        <tr r="C7" s="2"/>
      </tp>
      <tp>
        <v>-0.62</v>
        <stp/>
        <stp>ContractData</stp>
        <stp>CLES2X7</stp>
        <stp>Settlement</stp>
        <stp/>
        <stp>T</stp>
        <tr r="AK2" s="7"/>
      </tp>
      <tp>
        <v>-0.47000000000000003</v>
        <stp/>
        <stp>ContractData</stp>
        <stp>CLES2Z7</stp>
        <stp>Settlement</stp>
        <stp/>
        <stp>T</stp>
        <tr r="AK3" s="7"/>
      </tp>
      <tp>
        <v>-0.81</v>
        <stp/>
        <stp>ContractData</stp>
        <stp>CLES3X7</stp>
        <stp>Settlement</stp>
        <stp/>
        <stp>T</stp>
        <tr r="AK2" s="8"/>
      </tp>
      <tp>
        <v>-0.6</v>
        <stp/>
        <stp>ContractData</stp>
        <stp>CLES3Z7</stp>
        <stp>Settlement</stp>
        <stp/>
        <stp>T</stp>
        <tr r="AK3" s="8"/>
      </tp>
      <tp>
        <v>-0.34</v>
        <stp/>
        <stp>ContractData</stp>
        <stp>CLES1X7</stp>
        <stp>Settlement</stp>
        <stp/>
        <stp>T</stp>
        <tr r="AK2" s="6"/>
      </tp>
      <tp>
        <v>-0.28000000000000003</v>
        <stp/>
        <stp>ContractData</stp>
        <stp>CLES1Z7</stp>
        <stp>Settlement</stp>
        <stp/>
        <stp>T</stp>
        <tr r="AK3" s="6"/>
      </tp>
      <tp>
        <v>-0.94000000000000006</v>
        <stp/>
        <stp>ContractData</stp>
        <stp>CLES4X7</stp>
        <stp>Settlement</stp>
        <stp/>
        <stp>T</stp>
        <tr r="AK2" s="9"/>
      </tp>
      <tp>
        <v>-0.67</v>
        <stp/>
        <stp>ContractData</stp>
        <stp>CLES4Z7</stp>
        <stp>Settlement</stp>
        <stp/>
        <stp>T</stp>
        <tr r="AK3" s="9"/>
      </tp>
      <tp>
        <v>-1.01</v>
        <stp/>
        <stp>ContractData</stp>
        <stp>CLES5X7</stp>
        <stp>Settlement</stp>
        <stp/>
        <stp>T</stp>
        <tr r="AK2" s="10"/>
      </tp>
      <tp>
        <v>-0.69000000000000006</v>
        <stp/>
        <stp>ContractData</stp>
        <stp>CLES5Z7</stp>
        <stp>Settlement</stp>
        <stp/>
        <stp>T</stp>
        <tr r="AK3" s="10"/>
      </tp>
      <tp>
        <v>0.59</v>
        <stp/>
        <stp>ContractData</stp>
        <stp>F.CLE?11</stp>
        <stp>NetLastQuoteToday</stp>
        <stp/>
        <stp>T</stp>
        <tr r="U12" s="6"/>
        <tr r="U12" s="9"/>
        <tr r="U12" s="10"/>
        <tr r="U12" s="7"/>
        <tr r="U12" s="8"/>
      </tp>
      <tp>
        <v>0.61</v>
        <stp/>
        <stp>ContractData</stp>
        <stp>F.CLE?10</stp>
        <stp>NetLastQuoteToday</stp>
        <stp/>
        <stp>T</stp>
        <tr r="U11" s="6"/>
        <tr r="U11" s="9"/>
        <tr r="U11" s="8"/>
        <tr r="U11" s="10"/>
        <tr r="U11" s="7"/>
      </tp>
      <tp>
        <v>0.57999999999999996</v>
        <stp/>
        <stp>ContractData</stp>
        <stp>F.CLE?12</stp>
        <stp>NetLastQuoteToday</stp>
        <stp/>
        <stp>T</stp>
        <tr r="U13" s="6"/>
        <tr r="U13" s="7"/>
        <tr r="U13" s="9"/>
        <tr r="U13" s="10"/>
        <tr r="U13" s="8"/>
      </tp>
      <tp>
        <v>-0.09</v>
        <stp/>
        <stp>ContractData</stp>
        <stp>CLES2H8</stp>
        <stp>Settlement</stp>
        <stp/>
        <stp>T</stp>
        <tr r="AK6" s="7"/>
      </tp>
      <tp>
        <v>0</v>
        <stp/>
        <stp>ContractData</stp>
        <stp>CLES2J8</stp>
        <stp>Settlement</stp>
        <stp/>
        <stp>T</stp>
        <tr r="AK7" s="7"/>
      </tp>
      <tp>
        <v>0.08</v>
        <stp/>
        <stp>ContractData</stp>
        <stp>CLES2K8</stp>
        <stp>Settlement</stp>
        <stp/>
        <stp>T</stp>
        <tr r="AK8" s="7"/>
      </tp>
      <tp>
        <v>0.13</v>
        <stp/>
        <stp>ContractData</stp>
        <stp>CLES2M8</stp>
        <stp>Settlement</stp>
        <stp/>
        <stp>T</stp>
        <tr r="AK9" s="7"/>
      </tp>
      <tp>
        <v>0.13</v>
        <stp/>
        <stp>ContractData</stp>
        <stp>CLES2N8</stp>
        <stp>Settlement</stp>
        <stp/>
        <stp>T</stp>
        <tr r="AK10" s="7"/>
      </tp>
      <tp>
        <v>-0.32</v>
        <stp/>
        <stp>ContractData</stp>
        <stp>CLES2F8</stp>
        <stp>Settlement</stp>
        <stp/>
        <stp>T</stp>
        <tr r="AK4" s="7"/>
      </tp>
      <tp>
        <v>-0.2</v>
        <stp/>
        <stp>ContractData</stp>
        <stp>CLES2G8</stp>
        <stp>Settlement</stp>
        <stp/>
        <stp>T</stp>
        <tr r="AK5" s="7"/>
      </tp>
      <tp>
        <v>0.12</v>
        <stp/>
        <stp>ContractData</stp>
        <stp>CLES2Q8</stp>
        <stp>Settlement</stp>
        <stp/>
        <stp>T</stp>
        <tr r="AK11" s="7"/>
      </tp>
      <tp>
        <v>0.11</v>
        <stp/>
        <stp>ContractData</stp>
        <stp>CLES2U8</stp>
        <stp>Settlement</stp>
        <stp/>
        <stp>T</stp>
        <tr r="AK12" s="7"/>
      </tp>
      <tp>
        <v>0.1</v>
        <stp/>
        <stp>ContractData</stp>
        <stp>CLES2V8</stp>
        <stp>Settlement</stp>
        <stp/>
        <stp>T</stp>
        <tr r="AK13" s="7"/>
      </tp>
      <tp>
        <v>-7.0000000000000007E-2</v>
        <stp/>
        <stp>ContractData</stp>
        <stp>CLES3H8</stp>
        <stp>Settlement</stp>
        <stp/>
        <stp>T</stp>
        <tr r="AK6" s="8"/>
      </tp>
      <tp>
        <v>0.06</v>
        <stp/>
        <stp>ContractData</stp>
        <stp>CLES3J8</stp>
        <stp>Settlement</stp>
        <stp/>
        <stp>T</stp>
        <tr r="AK7" s="8"/>
      </tp>
      <tp>
        <v>0.15</v>
        <stp/>
        <stp>ContractData</stp>
        <stp>CLES3K8</stp>
        <stp>Settlement</stp>
        <stp/>
        <stp>T</stp>
        <tr r="AK8" s="8"/>
      </tp>
      <tp>
        <v>0.19</v>
        <stp/>
        <stp>ContractData</stp>
        <stp>CLES3M8</stp>
        <stp>Settlement</stp>
        <stp/>
        <stp>T</stp>
        <tr r="AK9" s="8"/>
      </tp>
      <tp>
        <v>0.19</v>
        <stp/>
        <stp>ContractData</stp>
        <stp>CLES3N8</stp>
        <stp>Settlement</stp>
        <stp/>
        <stp>T</stp>
        <tr r="AK10" s="8"/>
      </tp>
      <tp>
        <v>-0.39</v>
        <stp/>
        <stp>ContractData</stp>
        <stp>CLES3F8</stp>
        <stp>Settlement</stp>
        <stp/>
        <stp>T</stp>
        <tr r="AK4" s="8"/>
      </tp>
      <tp>
        <v>-0.22</v>
        <stp/>
        <stp>ContractData</stp>
        <stp>CLES3G8</stp>
        <stp>Settlement</stp>
        <stp/>
        <stp>T</stp>
        <tr r="AK5" s="8"/>
      </tp>
      <tp>
        <v>0.17</v>
        <stp/>
        <stp>ContractData</stp>
        <stp>CLES3Q8</stp>
        <stp>Settlement</stp>
        <stp/>
        <stp>T</stp>
        <tr r="AK11" s="8"/>
      </tp>
      <tp>
        <v>0.16</v>
        <stp/>
        <stp>ContractData</stp>
        <stp>CLES3U8</stp>
        <stp>Settlement</stp>
        <stp/>
        <stp>T</stp>
        <tr r="AK12" s="8"/>
      </tp>
      <tp>
        <v>0.19</v>
        <stp/>
        <stp>ContractData</stp>
        <stp>CLES3V8</stp>
        <stp>Settlement</stp>
        <stp/>
        <stp>T</stp>
        <tr r="AK13" s="8"/>
      </tp>
      <tp>
        <v>-7.0000000000000007E-2</v>
        <stp/>
        <stp>ContractData</stp>
        <stp>CLES1H8</stp>
        <stp>Settlement</stp>
        <stp/>
        <stp>T</stp>
        <tr r="AK6" s="6"/>
      </tp>
      <tp>
        <v>-0.02</v>
        <stp/>
        <stp>ContractData</stp>
        <stp>CLES1J8</stp>
        <stp>Settlement</stp>
        <stp/>
        <stp>T</stp>
        <tr r="AK7" s="6"/>
      </tp>
      <tp>
        <v>0.02</v>
        <stp/>
        <stp>ContractData</stp>
        <stp>CLES1K8</stp>
        <stp>Settlement</stp>
        <stp/>
        <stp>T</stp>
        <tr r="AK8" s="6"/>
      </tp>
      <tp>
        <v>0.06</v>
        <stp/>
        <stp>ContractData</stp>
        <stp>CLES1M8</stp>
        <stp>Settlement</stp>
        <stp/>
        <stp>T</stp>
        <tr r="AK9" s="6"/>
      </tp>
      <tp>
        <v>7.0000000000000007E-2</v>
        <stp/>
        <stp>ContractData</stp>
        <stp>CLES1N8</stp>
        <stp>Settlement</stp>
        <stp/>
        <stp>T</stp>
        <tr r="AK10" s="6"/>
      </tp>
      <tp>
        <v>-0.19</v>
        <stp/>
        <stp>ContractData</stp>
        <stp>CLES1F8</stp>
        <stp>Settlement</stp>
        <stp/>
        <stp>T</stp>
        <tr r="AK4" s="6"/>
      </tp>
      <tp>
        <v>-0.13</v>
        <stp/>
        <stp>ContractData</stp>
        <stp>CLES1G8</stp>
        <stp>Settlement</stp>
        <stp/>
        <stp>T</stp>
        <tr r="AK5" s="6"/>
      </tp>
      <tp>
        <v>0.06</v>
        <stp/>
        <stp>ContractData</stp>
        <stp>CLES1Q8</stp>
        <stp>Settlement</stp>
        <stp/>
        <stp>T</stp>
        <tr r="AK11" s="6"/>
      </tp>
      <tp>
        <v>0.06</v>
        <stp/>
        <stp>ContractData</stp>
        <stp>CLES1U8</stp>
        <stp>Settlement</stp>
        <stp/>
        <stp>T</stp>
        <tr r="AK12" s="6"/>
      </tp>
      <tp>
        <v>0.05</v>
        <stp/>
        <stp>ContractData</stp>
        <stp>CLES1V8</stp>
        <stp>Settlement</stp>
        <stp/>
        <stp>T</stp>
        <tr r="AK13" s="6"/>
      </tp>
      <tp>
        <v>-0.01</v>
        <stp/>
        <stp>ContractData</stp>
        <stp>CLES4H8</stp>
        <stp>Settlement</stp>
        <stp/>
        <stp>T</stp>
        <tr r="AK6" s="9"/>
      </tp>
      <tp>
        <v>0.13</v>
        <stp/>
        <stp>ContractData</stp>
        <stp>CLES4J8</stp>
        <stp>Settlement</stp>
        <stp/>
        <stp>T</stp>
        <tr r="AK7" s="9"/>
      </tp>
      <tp>
        <v>0.21</v>
        <stp/>
        <stp>ContractData</stp>
        <stp>CLES4K8</stp>
        <stp>Settlement</stp>
        <stp/>
        <stp>T</stp>
        <tr r="AK8" s="9"/>
      </tp>
      <tp>
        <v>0.25</v>
        <stp/>
        <stp>ContractData</stp>
        <stp>CLES4M8</stp>
        <stp>Settlement</stp>
        <stp/>
        <stp>T</stp>
        <tr r="AK9" s="9"/>
      </tp>
      <tp>
        <v>0.24</v>
        <stp/>
        <stp>ContractData</stp>
        <stp>CLES4N8</stp>
        <stp>Settlement</stp>
        <stp/>
        <stp>T</stp>
        <tr r="AK10" s="9"/>
      </tp>
      <tp>
        <v>-0.41000000000000003</v>
        <stp/>
        <stp>ContractData</stp>
        <stp>CLES4F8</stp>
        <stp>Settlement</stp>
        <stp/>
        <stp>T</stp>
        <tr r="AK4" s="9"/>
      </tp>
      <tp>
        <v>-0.2</v>
        <stp/>
        <stp>ContractData</stp>
        <stp>CLES4G8</stp>
        <stp>Settlement</stp>
        <stp/>
        <stp>T</stp>
        <tr r="AK5" s="9"/>
      </tp>
      <tp>
        <v>0.22</v>
        <stp/>
        <stp>ContractData</stp>
        <stp>CLES4Q8</stp>
        <stp>Settlement</stp>
        <stp/>
        <stp>T</stp>
        <tr r="AK11" s="9"/>
      </tp>
      <tp>
        <v>0.25</v>
        <stp/>
        <stp>ContractData</stp>
        <stp>CLES4U8</stp>
        <stp>Settlement</stp>
        <stp/>
        <stp>T</stp>
        <tr r="AK12" s="9"/>
      </tp>
      <tp>
        <v>0.26</v>
        <stp/>
        <stp>ContractData</stp>
        <stp>CLES4V8</stp>
        <stp>Settlement</stp>
        <stp/>
        <stp>T</stp>
        <tr r="AK13" s="9"/>
      </tp>
      <tp>
        <v>0.06</v>
        <stp/>
        <stp>ContractData</stp>
        <stp>CLES5H8</stp>
        <stp>Settlement</stp>
        <stp/>
        <stp>T</stp>
        <tr r="AK6" s="10"/>
      </tp>
      <tp>
        <v>0.19</v>
        <stp/>
        <stp>ContractData</stp>
        <stp>CLES5J8</stp>
        <stp>Settlement</stp>
        <stp/>
        <stp>T</stp>
        <tr r="AK7" s="10"/>
      </tp>
      <tp>
        <v>0.27</v>
        <stp/>
        <stp>ContractData</stp>
        <stp>CLES5K8</stp>
        <stp>Settlement</stp>
        <stp/>
        <stp>T</stp>
        <tr r="AK8" s="10"/>
      </tp>
      <tp>
        <v>0.3</v>
        <stp/>
        <stp>ContractData</stp>
        <stp>CLES5M8</stp>
        <stp>Settlement</stp>
        <stp/>
        <stp>T</stp>
        <tr r="AK9" s="10"/>
      </tp>
      <tp>
        <v>0.28999999999999998</v>
        <stp/>
        <stp>ContractData</stp>
        <stp>CLES5N8</stp>
        <stp>Settlement</stp>
        <stp/>
        <stp>T</stp>
        <tr r="AK10" s="10"/>
      </tp>
      <tp>
        <v>-0.39</v>
        <stp/>
        <stp>ContractData</stp>
        <stp>CLES5F8</stp>
        <stp>Settlement</stp>
        <stp/>
        <stp>T</stp>
        <tr r="AK4" s="10"/>
      </tp>
      <tp>
        <v>-0.14000000000000001</v>
        <stp/>
        <stp>ContractData</stp>
        <stp>CLES5G8</stp>
        <stp>Settlement</stp>
        <stp/>
        <stp>T</stp>
        <tr r="AK5" s="10"/>
      </tp>
      <tp>
        <v>0.31</v>
        <stp/>
        <stp>ContractData</stp>
        <stp>CLES5Q8</stp>
        <stp>Settlement</stp>
        <stp/>
        <stp>T</stp>
        <tr r="AK11" s="10"/>
      </tp>
      <tp>
        <v>0.32</v>
        <stp/>
        <stp>ContractData</stp>
        <stp>CLES5U8</stp>
        <stp>Settlement</stp>
        <stp/>
        <stp>T</stp>
        <tr r="AK12" s="10"/>
      </tp>
      <tp>
        <v>0.33</v>
        <stp/>
        <stp>ContractData</stp>
        <stp>CLES5V8</stp>
        <stp>Settlement</stp>
        <stp/>
        <stp>T</stp>
        <tr r="AK13" s="10"/>
      </tp>
      <tp>
        <v>71</v>
        <stp/>
        <stp>ContractData</stp>
        <stp>CLEX7</stp>
        <stp>MT_LastBidVolume</stp>
        <tr r="C9" s="2"/>
      </tp>
      <tp>
        <v>50.89</v>
        <stp/>
        <stp>ContractData</stp>
        <stp>CLEN8</stp>
        <stp>Low</stp>
        <stp/>
        <stp>T</stp>
        <tr r="E21" s="2"/>
      </tp>
      <tp>
        <v>50.89</v>
        <stp/>
        <stp>ContractData</stp>
        <stp>CLEM8</stp>
        <stp>Low</stp>
        <stp/>
        <stp>T</stp>
        <tr r="E20" s="2"/>
      </tp>
      <tp>
        <v>50.97</v>
        <stp/>
        <stp>ContractData</stp>
        <stp>CLEJ8</stp>
        <stp>Low</stp>
        <stp/>
        <stp>T</stp>
        <tr r="E18" s="2"/>
      </tp>
      <tp>
        <v>51.11</v>
        <stp/>
        <stp>ContractData</stp>
        <stp>CLEK8</stp>
        <stp>Low</stp>
        <stp/>
        <stp>T</stp>
        <tr r="E19" s="2"/>
      </tp>
      <tp>
        <v>50.800000000000004</v>
        <stp/>
        <stp>ContractData</stp>
        <stp>CLEH8</stp>
        <stp>Low</stp>
        <stp/>
        <stp>T</stp>
        <tr r="E17" s="2"/>
      </tp>
      <tp>
        <v>50.47</v>
        <stp/>
        <stp>ContractData</stp>
        <stp>CLEF8</stp>
        <stp>Low</stp>
        <stp/>
        <stp>T</stp>
        <tr r="E15" s="2"/>
      </tp>
      <tp>
        <v>50.68</v>
        <stp/>
        <stp>ContractData</stp>
        <stp>CLEG8</stp>
        <stp>Low</stp>
        <stp/>
        <stp>T</stp>
        <tr r="E16" s="2"/>
      </tp>
      <tp>
        <v>50.19</v>
        <stp/>
        <stp>ContractData</stp>
        <stp>CLEZ7</stp>
        <stp>Low</stp>
        <stp/>
        <stp>T</stp>
        <tr r="E14" s="2"/>
      </tp>
      <tp>
        <v>49.85</v>
        <stp/>
        <stp>ContractData</stp>
        <stp>CLEX7</stp>
        <stp>Low</stp>
        <stp/>
        <stp>T</stp>
        <tr r="E13" s="2"/>
      </tp>
      <tp>
        <v>50.65</v>
        <stp/>
        <stp>ContractData</stp>
        <stp>CLEV8</stp>
        <stp>Low</stp>
        <stp/>
        <stp>T</stp>
        <tr r="E24" s="2"/>
      </tp>
      <tp>
        <v>50.870000000000005</v>
        <stp/>
        <stp>ContractData</stp>
        <stp>CLEU8</stp>
        <stp>Low</stp>
        <stp/>
        <stp>T</stp>
        <tr r="E23" s="2"/>
      </tp>
      <tp>
        <v>50.96</v>
        <stp/>
        <stp>ContractData</stp>
        <stp>CLEQ8</stp>
        <stp>Low</stp>
        <stp/>
        <stp>T</stp>
        <tr r="E22" s="2"/>
      </tp>
      <tp>
        <v>51.47</v>
        <stp/>
        <stp>ContractData</stp>
        <stp>CLEQ8</stp>
        <stp>Ask</stp>
        <stp/>
        <stp>T</stp>
        <tr r="T8" s="2"/>
        <tr r="T11" s="6"/>
        <tr r="T11" s="7"/>
        <tr r="T11" s="8"/>
        <tr r="T11" s="10"/>
        <tr r="T11" s="9"/>
      </tp>
      <tp>
        <v>51.32</v>
        <stp/>
        <stp>ContractData</stp>
        <stp>CLEV8</stp>
        <stp>Ask</stp>
        <stp/>
        <stp>T</stp>
        <tr r="V8" s="2"/>
        <tr r="T13" s="6"/>
        <tr r="T13" s="8"/>
        <tr r="T13" s="9"/>
        <tr r="T13" s="10"/>
        <tr r="T13" s="7"/>
      </tp>
      <tp>
        <v>51.39</v>
        <stp/>
        <stp>ContractData</stp>
        <stp>CLEU8</stp>
        <stp>Ask</stp>
        <stp/>
        <stp>T</stp>
        <tr r="U8" s="2"/>
        <tr r="T12" s="6"/>
        <tr r="T12" s="7"/>
        <tr r="T12" s="8"/>
        <tr r="T12" s="10"/>
        <tr r="T12" s="9"/>
      </tp>
      <tp>
        <v>51.06</v>
        <stp/>
        <stp>ContractData</stp>
        <stp>CLEZ7</stp>
        <stp>Ask</stp>
        <stp/>
        <stp>T</stp>
        <tr r="L8" s="2"/>
        <tr r="T3" s="6"/>
        <tr r="T3" s="10"/>
        <tr r="T3" s="8"/>
        <tr r="T3" s="9"/>
        <tr r="T3" s="7"/>
      </tp>
      <tp>
        <v>50.730000000000004</v>
        <stp/>
        <stp>ContractData</stp>
        <stp>CLEX7</stp>
        <stp>Ask</stp>
        <stp/>
        <stp>T</stp>
        <tr r="K8" s="2"/>
        <tr r="D7" s="2"/>
        <tr r="T2" s="6"/>
        <tr r="T2" s="8"/>
        <tr r="T2" s="7"/>
        <tr r="T2" s="9"/>
        <tr r="T2" s="10"/>
      </tp>
      <tp>
        <v>51.33</v>
        <stp/>
        <stp>ContractData</stp>
        <stp>CLEF8</stp>
        <stp>Ask</stp>
        <stp/>
        <stp>T</stp>
        <tr r="M8" s="2"/>
        <tr r="T4" s="6"/>
        <tr r="T4" s="9"/>
        <tr r="T4" s="10"/>
        <tr r="T4" s="8"/>
        <tr r="T4" s="7"/>
      </tp>
      <tp>
        <v>51.52</v>
        <stp/>
        <stp>ContractData</stp>
        <stp>CLEG8</stp>
        <stp>Ask</stp>
        <stp/>
        <stp>T</stp>
        <tr r="N8" s="2"/>
        <tr r="T5" s="6"/>
        <tr r="T5" s="10"/>
        <tr r="T5" s="9"/>
        <tr r="T5" s="7"/>
        <tr r="T5" s="8"/>
      </tp>
      <tp>
        <v>51.68</v>
        <stp/>
        <stp>ContractData</stp>
        <stp>CLEJ8</stp>
        <stp>Ask</stp>
        <stp/>
        <stp>T</stp>
        <tr r="P8" s="2"/>
        <tr r="T7" s="6"/>
        <tr r="T7" s="7"/>
        <tr r="T7" s="8"/>
        <tr r="T7" s="10"/>
        <tr r="T7" s="9"/>
      </tp>
      <tp>
        <v>51.68</v>
        <stp/>
        <stp>ContractData</stp>
        <stp>CLEK8</stp>
        <stp>Ask</stp>
        <stp/>
        <stp>T</stp>
        <tr r="Q8" s="2"/>
        <tr r="T8" s="6"/>
        <tr r="T8" s="10"/>
        <tr r="T8" s="9"/>
        <tr r="T8" s="8"/>
        <tr r="T8" s="7"/>
      </tp>
      <tp>
        <v>51.63</v>
        <stp/>
        <stp>ContractData</stp>
        <stp>CLEH8</stp>
        <stp>Ask</stp>
        <stp/>
        <stp>T</stp>
        <tr r="O8" s="2"/>
        <tr r="T6" s="6"/>
        <tr r="T6" s="9"/>
        <tr r="T6" s="8"/>
        <tr r="T6" s="7"/>
        <tr r="T6" s="10"/>
      </tp>
      <tp>
        <v>51.57</v>
        <stp/>
        <stp>ContractData</stp>
        <stp>CLEN8</stp>
        <stp>Ask</stp>
        <stp/>
        <stp>T</stp>
        <tr r="S8" s="2"/>
        <tr r="T10" s="6"/>
        <tr r="T10" s="7"/>
        <tr r="T10" s="9"/>
        <tr r="T10" s="8"/>
        <tr r="T10" s="10"/>
      </tp>
      <tp>
        <v>51.64</v>
        <stp/>
        <stp>ContractData</stp>
        <stp>CLEM8</stp>
        <stp>Ask</stp>
        <stp/>
        <stp>T</stp>
        <tr r="R8" s="2"/>
        <tr r="T9" s="6"/>
        <tr r="T9" s="9"/>
        <tr r="T9" s="7"/>
        <tr r="T9" s="8"/>
        <tr r="T9" s="10"/>
      </tp>
      <tp>
        <v>51.620000000000005</v>
        <stp/>
        <stp>ContractData</stp>
        <stp>CLEH8</stp>
        <stp>Bid</stp>
        <stp/>
        <stp>T</stp>
        <tr r="O9" s="2"/>
        <tr r="S6" s="6"/>
        <tr r="S6" s="9"/>
        <tr r="S6" s="7"/>
        <tr r="S6" s="8"/>
        <tr r="S6" s="10"/>
      </tp>
      <tp>
        <v>51.660000000000004</v>
        <stp/>
        <stp>ContractData</stp>
        <stp>CLEJ8</stp>
        <stp>Bid</stp>
        <stp/>
        <stp>T</stp>
        <tr r="P9" s="2"/>
        <tr r="S7" s="6"/>
        <tr r="S7" s="7"/>
        <tr r="S7" s="10"/>
        <tr r="S7" s="8"/>
        <tr r="S7" s="9"/>
      </tp>
      <tp>
        <v>51.660000000000004</v>
        <stp/>
        <stp>ContractData</stp>
        <stp>CLEK8</stp>
        <stp>Bid</stp>
        <stp/>
        <stp>T</stp>
        <tr r="Q9" s="2"/>
        <tr r="S8" s="6"/>
        <tr r="S8" s="7"/>
        <tr r="S8" s="10"/>
        <tr r="S8" s="8"/>
        <tr r="S8" s="9"/>
      </tp>
      <tp>
        <v>51.620000000000005</v>
        <stp/>
        <stp>ContractData</stp>
        <stp>CLEM8</stp>
        <stp>Bid</stp>
        <stp/>
        <stp>T</stp>
        <tr r="R9" s="2"/>
        <tr r="S9" s="6"/>
        <tr r="S9" s="10"/>
        <tr r="S9" s="9"/>
        <tr r="S9" s="7"/>
        <tr r="S9" s="8"/>
      </tp>
      <tp>
        <v>51.54</v>
        <stp/>
        <stp>ContractData</stp>
        <stp>CLEN8</stp>
        <stp>Bid</stp>
        <stp/>
        <stp>T</stp>
        <tr r="S9" s="2"/>
        <tr r="S10" s="6"/>
        <tr r="S10" s="9"/>
        <tr r="S10" s="10"/>
        <tr r="S10" s="7"/>
        <tr r="S10" s="8"/>
      </tp>
      <tp>
        <v>51.32</v>
        <stp/>
        <stp>ContractData</stp>
        <stp>CLEF8</stp>
        <stp>Bid</stp>
        <stp/>
        <stp>T</stp>
        <tr r="M9" s="2"/>
        <tr r="S4" s="6"/>
        <tr r="S4" s="8"/>
        <tr r="S4" s="10"/>
        <tr r="S4" s="9"/>
        <tr r="S4" s="7"/>
      </tp>
      <tp>
        <v>51.5</v>
        <stp/>
        <stp>ContractData</stp>
        <stp>CLEG8</stp>
        <stp>Bid</stp>
        <stp/>
        <stp>T</stp>
        <tr r="N9" s="2"/>
        <tr r="S5" s="6"/>
        <tr r="S5" s="9"/>
        <tr r="S5" s="7"/>
        <tr r="S5" s="10"/>
        <tr r="S5" s="8"/>
      </tp>
      <tp>
        <v>50.72</v>
        <stp/>
        <stp>ContractData</stp>
        <stp>CLEX7</stp>
        <stp>Bid</stp>
        <stp/>
        <stp>T</stp>
        <tr r="K9" s="2"/>
        <tr r="D9" s="2"/>
        <tr r="S2" s="6"/>
        <tr r="S2" s="7"/>
        <tr r="S2" s="8"/>
        <tr r="S2" s="9"/>
        <tr r="S2" s="10"/>
      </tp>
      <tp>
        <v>51.050000000000004</v>
        <stp/>
        <stp>ContractData</stp>
        <stp>CLEZ7</stp>
        <stp>Bid</stp>
        <stp/>
        <stp>T</stp>
        <tr r="L9" s="2"/>
        <tr r="S3" s="6"/>
        <tr r="S3" s="9"/>
        <tr r="S3" s="10"/>
        <tr r="S3" s="8"/>
        <tr r="S3" s="7"/>
      </tp>
      <tp>
        <v>51.45</v>
        <stp/>
        <stp>ContractData</stp>
        <stp>CLEQ8</stp>
        <stp>Bid</stp>
        <stp/>
        <stp>T</stp>
        <tr r="T9" s="2"/>
        <tr r="S11" s="6"/>
        <tr r="S11" s="9"/>
        <tr r="S11" s="7"/>
        <tr r="S11" s="10"/>
        <tr r="S11" s="8"/>
      </tp>
      <tp>
        <v>51.38</v>
        <stp/>
        <stp>ContractData</stp>
        <stp>CLEU8</stp>
        <stp>Bid</stp>
        <stp/>
        <stp>T</stp>
        <tr r="U9" s="2"/>
        <tr r="S12" s="6"/>
        <tr r="S12" s="8"/>
        <tr r="S12" s="10"/>
        <tr r="S12" s="9"/>
        <tr r="S12" s="7"/>
      </tp>
      <tp>
        <v>51.29</v>
        <stp/>
        <stp>ContractData</stp>
        <stp>CLEV8</stp>
        <stp>Bid</stp>
        <stp/>
        <stp>T</stp>
        <tr r="V9" s="2"/>
        <tr r="S13" s="6"/>
        <tr r="S13" s="8"/>
        <tr r="S13" s="10"/>
        <tr r="S13" s="9"/>
        <tr r="S13" s="7"/>
      </tp>
      <tp>
        <v>0.64</v>
        <stp/>
        <stp>ContractData</stp>
        <stp>CLEM8</stp>
        <stp>NetLastTradeToday</stp>
        <stp/>
        <stp>T</stp>
        <tr r="H20" s="2"/>
        <tr r="G20" s="2"/>
      </tp>
      <tp>
        <v>0.85</v>
        <stp/>
        <stp>ContractData</stp>
        <stp>CLEN8</stp>
        <stp>NetLastTradeToday</stp>
        <stp/>
        <stp>T</stp>
        <tr r="G21" s="2"/>
        <tr r="H21" s="2"/>
      </tp>
      <tp>
        <v>50.72</v>
        <stp/>
        <stp>ContractData</stp>
        <stp>CLEX7</stp>
        <stp>LastTradeorSettle</stp>
        <stp/>
        <stp>T</stp>
        <tr r="K10" s="2"/>
        <tr r="F9" s="2"/>
        <tr r="R2" s="6"/>
        <tr r="F13" s="2"/>
        <tr r="R2" s="8"/>
        <tr r="R2" s="9"/>
        <tr r="R2" s="7"/>
        <tr r="R2" s="10"/>
      </tp>
      <tp>
        <v>0.72</v>
        <stp/>
        <stp>ContractData</stp>
        <stp>CLEH8</stp>
        <stp>NetLastTradeToday</stp>
        <stp/>
        <stp>T</stp>
        <tr r="H17" s="2"/>
        <tr r="G17" s="2"/>
      </tp>
      <tp>
        <v>0.70000000000000007</v>
        <stp/>
        <stp>ContractData</stp>
        <stp>CLEK8</stp>
        <stp>NetLastTradeToday</stp>
        <stp/>
        <stp>T</stp>
        <tr r="G19" s="2"/>
        <tr r="H19" s="2"/>
      </tp>
      <tp>
        <v>51.06</v>
        <stp/>
        <stp>ContractData</stp>
        <stp>CLEZ7</stp>
        <stp>LastTradeorSettle</stp>
        <stp/>
        <stp>T</stp>
        <tr r="L10" s="2"/>
        <tr r="R3" s="6"/>
        <tr r="F14" s="2"/>
        <tr r="R3" s="8"/>
        <tr r="R3" s="10"/>
        <tr r="R3" s="9"/>
        <tr r="R3" s="7"/>
      </tp>
      <tp>
        <v>0.69000000000000006</v>
        <stp/>
        <stp>ContractData</stp>
        <stp>CLEJ8</stp>
        <stp>NetLastTradeToday</stp>
        <stp/>
        <stp>T</stp>
        <tr r="G18" s="2"/>
        <tr r="H18" s="2"/>
      </tp>
      <tp>
        <v>-0.21</v>
        <stp/>
        <stp>ContractData</stp>
        <stp>CLES2G8</stp>
        <stp>Low</stp>
        <stp/>
        <stp>T</stp>
        <tr r="E48" s="2"/>
      </tp>
      <tp>
        <v>-0.34</v>
        <stp/>
        <stp>ContractData</stp>
        <stp>CLES2F8</stp>
        <stp>Low</stp>
        <stp/>
        <stp>T</stp>
        <tr r="E47" s="2"/>
      </tp>
      <tp>
        <v>0.12</v>
        <stp/>
        <stp>ContractData</stp>
        <stp>CLES2N8</stp>
        <stp>Low</stp>
        <stp/>
        <stp>T</stp>
        <tr r="E53" s="2"/>
      </tp>
      <tp>
        <v>0.1</v>
        <stp/>
        <stp>ContractData</stp>
        <stp>CLES2M8</stp>
        <stp>Low</stp>
        <stp/>
        <stp>T</stp>
        <tr r="E52" s="2"/>
      </tp>
      <tp>
        <v>0.05</v>
        <stp/>
        <stp>ContractData</stp>
        <stp>CLES2K8</stp>
        <stp>Low</stp>
        <stp/>
        <stp>T</stp>
        <tr r="E51" s="2"/>
      </tp>
      <tp>
        <v>-0.02</v>
        <stp/>
        <stp>ContractData</stp>
        <stp>CLES2J8</stp>
        <stp>Low</stp>
        <stp/>
        <stp>T</stp>
        <tr r="E50" s="2"/>
      </tp>
      <tp>
        <v>-0.11</v>
        <stp/>
        <stp>ContractData</stp>
        <stp>CLES2H8</stp>
        <stp>Low</stp>
        <stp/>
        <stp>T</stp>
        <tr r="E49" s="2"/>
      </tp>
      <tp>
        <v>0.1</v>
        <stp/>
        <stp>ContractData</stp>
        <stp>CLES2V8</stp>
        <stp>Low</stp>
        <stp/>
        <stp>T</stp>
        <tr r="E56" s="2"/>
      </tp>
      <tp>
        <v>0.12</v>
        <stp/>
        <stp>ContractData</stp>
        <stp>CLES2U8</stp>
        <stp>Low</stp>
        <stp/>
        <stp>T</stp>
        <tr r="E55" s="2"/>
      </tp>
      <tp>
        <v>0.12</v>
        <stp/>
        <stp>ContractData</stp>
        <stp>CLES2Q8</stp>
        <stp>Low</stp>
        <stp/>
        <stp>T</stp>
        <tr r="E54" s="2"/>
      </tp>
      <tp>
        <v>-0.49</v>
        <stp/>
        <stp>ContractData</stp>
        <stp>CLES2Z7</stp>
        <stp>Low</stp>
        <stp/>
        <stp>T</stp>
        <tr r="E46" s="2"/>
      </tp>
      <tp>
        <v>-0.64</v>
        <stp/>
        <stp>ContractData</stp>
        <stp>CLES2X7</stp>
        <stp>Low</stp>
        <stp/>
        <stp>T</stp>
        <tr r="E45" s="2"/>
      </tp>
      <tp>
        <v>-0.25</v>
        <stp/>
        <stp>ContractData</stp>
        <stp>CLES3G8</stp>
        <stp>Low</stp>
        <stp/>
        <stp>T</stp>
        <tr r="E64" s="2"/>
      </tp>
      <tp>
        <v>-0.42</v>
        <stp/>
        <stp>ContractData</stp>
        <stp>CLES3F8</stp>
        <stp>Low</stp>
        <stp/>
        <stp>T</stp>
        <tr r="E63" s="2"/>
      </tp>
      <tp>
        <v>0.17</v>
        <stp/>
        <stp>ContractData</stp>
        <stp>CLES3N8</stp>
        <stp>Low</stp>
        <stp/>
        <stp>T</stp>
        <tr r="E69" s="2"/>
      </tp>
      <tp>
        <v>0.15</v>
        <stp/>
        <stp>ContractData</stp>
        <stp>CLES3M8</stp>
        <stp>Low</stp>
        <stp/>
        <stp>T</stp>
        <tr r="E68" s="2"/>
      </tp>
      <tp>
        <v>0.12</v>
        <stp/>
        <stp>ContractData</stp>
        <stp>CLES3K8</stp>
        <stp>Low</stp>
        <stp/>
        <stp>T</stp>
        <tr r="E67" s="2"/>
      </tp>
      <tp>
        <v>0.03</v>
        <stp/>
        <stp>ContractData</stp>
        <stp>CLES3J8</stp>
        <stp>Low</stp>
        <stp/>
        <stp>T</stp>
        <tr r="E66" s="2"/>
      </tp>
      <tp>
        <v>-0.11</v>
        <stp/>
        <stp>ContractData</stp>
        <stp>CLES3H8</stp>
        <stp>Low</stp>
        <stp/>
        <stp>T</stp>
        <tr r="E65" s="2"/>
      </tp>
      <tp t="s">
        <v/>
        <stp/>
        <stp>ContractData</stp>
        <stp>CLES3V8</stp>
        <stp>Low</stp>
        <stp/>
        <stp>T</stp>
        <tr r="E72" s="2"/>
      </tp>
      <tp>
        <v>0.14000000000000001</v>
        <stp/>
        <stp>ContractData</stp>
        <stp>CLES3U8</stp>
        <stp>Low</stp>
        <stp/>
        <stp>T</stp>
        <tr r="E71" s="2"/>
      </tp>
      <tp>
        <v>0.17</v>
        <stp/>
        <stp>ContractData</stp>
        <stp>CLES3Q8</stp>
        <stp>Low</stp>
        <stp/>
        <stp>T</stp>
        <tr r="E70" s="2"/>
      </tp>
      <tp>
        <v>-0.63</v>
        <stp/>
        <stp>ContractData</stp>
        <stp>CLES3Z7</stp>
        <stp>Low</stp>
        <stp/>
        <stp>T</stp>
        <tr r="E62" s="2"/>
      </tp>
      <tp>
        <v>-0.85</v>
        <stp/>
        <stp>ContractData</stp>
        <stp>CLES3X7</stp>
        <stp>Low</stp>
        <stp/>
        <stp>T</stp>
        <tr r="E61" s="2"/>
      </tp>
      <tp>
        <v>-0.14000000000000001</v>
        <stp/>
        <stp>ContractData</stp>
        <stp>CLES1G8</stp>
        <stp>Low</stp>
        <stp/>
        <stp>T</stp>
        <tr r="E32" s="2"/>
      </tp>
      <tp>
        <v>-0.2</v>
        <stp/>
        <stp>ContractData</stp>
        <stp>CLES1F8</stp>
        <stp>Low</stp>
        <stp/>
        <stp>T</stp>
        <tr r="E31" s="2"/>
      </tp>
      <tp>
        <v>0.06</v>
        <stp/>
        <stp>ContractData</stp>
        <stp>CLES1N8</stp>
        <stp>Low</stp>
        <stp/>
        <stp>T</stp>
        <tr r="E37" s="2"/>
      </tp>
      <tp>
        <v>0.04</v>
        <stp/>
        <stp>ContractData</stp>
        <stp>CLES1M8</stp>
        <stp>Low</stp>
        <stp/>
        <stp>T</stp>
        <tr r="E36" s="2"/>
      </tp>
      <tp>
        <v>0.01</v>
        <stp/>
        <stp>ContractData</stp>
        <stp>CLES1K8</stp>
        <stp>Low</stp>
        <stp/>
        <stp>T</stp>
        <tr r="E35" s="2"/>
      </tp>
      <tp>
        <v>-0.03</v>
        <stp/>
        <stp>ContractData</stp>
        <stp>CLES1J8</stp>
        <stp>Low</stp>
        <stp/>
        <stp>T</stp>
        <tr r="E34" s="2"/>
      </tp>
      <tp>
        <v>-0.08</v>
        <stp/>
        <stp>ContractData</stp>
        <stp>CLES1H8</stp>
        <stp>Low</stp>
        <stp/>
        <stp>T</stp>
        <tr r="E33" s="2"/>
      </tp>
      <tp>
        <v>0.05</v>
        <stp/>
        <stp>ContractData</stp>
        <stp>CLES1V8</stp>
        <stp>Low</stp>
        <stp/>
        <stp>T</stp>
        <tr r="E40" s="2"/>
      </tp>
      <tp>
        <v>0.06</v>
        <stp/>
        <stp>ContractData</stp>
        <stp>CLES1U8</stp>
        <stp>Low</stp>
        <stp/>
        <stp>T</stp>
        <tr r="E39" s="2"/>
      </tp>
      <tp>
        <v>0.06</v>
        <stp/>
        <stp>ContractData</stp>
        <stp>CLES1Q8</stp>
        <stp>Low</stp>
        <stp/>
        <stp>T</stp>
        <tr r="E38" s="2"/>
      </tp>
      <tp>
        <v>-0.28999999999999998</v>
        <stp/>
        <stp>ContractData</stp>
        <stp>CLES1Z7</stp>
        <stp>Low</stp>
        <stp/>
        <stp>T</stp>
        <tr r="E30" s="2"/>
      </tp>
      <tp>
        <v>-0.36</v>
        <stp/>
        <stp>ContractData</stp>
        <stp>CLES1X7</stp>
        <stp>Low</stp>
        <stp/>
        <stp>T</stp>
        <tr r="E29" s="2"/>
      </tp>
      <tp>
        <v>-0.24</v>
        <stp/>
        <stp>ContractData</stp>
        <stp>CLES4G8</stp>
        <stp>Low</stp>
        <stp/>
        <stp>T</stp>
        <tr r="E80" s="2"/>
      </tp>
      <tp>
        <v>-0.44</v>
        <stp/>
        <stp>ContractData</stp>
        <stp>CLES4F8</stp>
        <stp>Low</stp>
        <stp/>
        <stp>T</stp>
        <tr r="E79" s="2"/>
      </tp>
      <tp>
        <v>0.24</v>
        <stp/>
        <stp>ContractData</stp>
        <stp>CLES4N8</stp>
        <stp>Low</stp>
        <stp/>
        <stp>T</stp>
        <tr r="E85" s="2"/>
      </tp>
      <tp>
        <v>0.21</v>
        <stp/>
        <stp>ContractData</stp>
        <stp>CLES4M8</stp>
        <stp>Low</stp>
        <stp/>
        <stp>T</stp>
        <tr r="E84" s="2"/>
      </tp>
      <tp>
        <v>0.19</v>
        <stp/>
        <stp>ContractData</stp>
        <stp>CLES4K8</stp>
        <stp>Low</stp>
        <stp/>
        <stp>T</stp>
        <tr r="E83" s="2"/>
      </tp>
      <tp>
        <v>0.1</v>
        <stp/>
        <stp>ContractData</stp>
        <stp>CLES4J8</stp>
        <stp>Low</stp>
        <stp/>
        <stp>T</stp>
        <tr r="E82" s="2"/>
      </tp>
      <tp>
        <v>-0.04</v>
        <stp/>
        <stp>ContractData</stp>
        <stp>CLES4H8</stp>
        <stp>Low</stp>
        <stp/>
        <stp>T</stp>
        <tr r="E81" s="2"/>
      </tp>
      <tp t="s">
        <v/>
        <stp/>
        <stp>ContractData</stp>
        <stp>CLES4V8</stp>
        <stp>Low</stp>
        <stp/>
        <stp>T</stp>
        <tr r="E88" s="2"/>
      </tp>
      <tp t="s">
        <v/>
        <stp/>
        <stp>ContractData</stp>
        <stp>CLES4U8</stp>
        <stp>Low</stp>
        <stp/>
        <stp>T</stp>
        <tr r="E87" s="2"/>
      </tp>
      <tp>
        <v>0.22</v>
        <stp/>
        <stp>ContractData</stp>
        <stp>CLES4Q8</stp>
        <stp>Low</stp>
        <stp/>
        <stp>T</stp>
        <tr r="E86" s="2"/>
      </tp>
      <tp>
        <v>-0.71</v>
        <stp/>
        <stp>ContractData</stp>
        <stp>CLES4Z7</stp>
        <stp>Low</stp>
        <stp/>
        <stp>T</stp>
        <tr r="E78" s="2"/>
      </tp>
      <tp>
        <v>-0.98</v>
        <stp/>
        <stp>ContractData</stp>
        <stp>CLES4X7</stp>
        <stp>Low</stp>
        <stp/>
        <stp>T</stp>
        <tr r="E77" s="2"/>
      </tp>
      <tp>
        <v>-0.2</v>
        <stp/>
        <stp>ContractData</stp>
        <stp>CLES5G8</stp>
        <stp>Low</stp>
        <stp/>
        <stp>T</stp>
        <tr r="E96" s="2"/>
      </tp>
      <tp>
        <v>-0.44</v>
        <stp/>
        <stp>ContractData</stp>
        <stp>CLES5F8</stp>
        <stp>Low</stp>
        <stp/>
        <stp>T</stp>
        <tr r="E95" s="2"/>
      </tp>
      <tp t="s">
        <v/>
        <stp/>
        <stp>ContractData</stp>
        <stp>CLES5N8</stp>
        <stp>Low</stp>
        <stp/>
        <stp>T</stp>
        <tr r="E101" s="2"/>
      </tp>
      <tp>
        <v>0.38</v>
        <stp/>
        <stp>ContractData</stp>
        <stp>CLES5M8</stp>
        <stp>Low</stp>
        <stp/>
        <stp>T</stp>
        <tr r="E100" s="2"/>
      </tp>
      <tp>
        <v>0.37</v>
        <stp/>
        <stp>ContractData</stp>
        <stp>CLES5K8</stp>
        <stp>Low</stp>
        <stp/>
        <stp>T</stp>
        <tr r="E99" s="2"/>
      </tp>
      <tp t="s">
        <v/>
        <stp/>
        <stp>ContractData</stp>
        <stp>CLES5J8</stp>
        <stp>Low</stp>
        <stp/>
        <stp>T</stp>
        <tr r="E98" s="2"/>
      </tp>
      <tp t="s">
        <v/>
        <stp/>
        <stp>ContractData</stp>
        <stp>CLES5H8</stp>
        <stp>Low</stp>
        <stp/>
        <stp>T</stp>
        <tr r="E97" s="2"/>
      </tp>
      <tp t="s">
        <v/>
        <stp/>
        <stp>ContractData</stp>
        <stp>CLES5V8</stp>
        <stp>Low</stp>
        <stp/>
        <stp>T</stp>
        <tr r="E104" s="2"/>
      </tp>
      <tp t="s">
        <v/>
        <stp/>
        <stp>ContractData</stp>
        <stp>CLES5U8</stp>
        <stp>Low</stp>
        <stp/>
        <stp>T</stp>
        <tr r="E103" s="2"/>
      </tp>
      <tp t="s">
        <v/>
        <stp/>
        <stp>ContractData</stp>
        <stp>CLES5Q8</stp>
        <stp>Low</stp>
        <stp/>
        <stp>T</stp>
        <tr r="E102" s="2"/>
      </tp>
      <tp>
        <v>-0.74</v>
        <stp/>
        <stp>ContractData</stp>
        <stp>CLES5Z7</stp>
        <stp>Low</stp>
        <stp/>
        <stp>T</stp>
        <tr r="E94" s="2"/>
      </tp>
      <tp>
        <v>-1.06</v>
        <stp/>
        <stp>ContractData</stp>
        <stp>CLES5X7</stp>
        <stp>Low</stp>
        <stp/>
        <stp>T</stp>
        <tr r="E93" s="2"/>
      </tp>
      <tp>
        <v>-0.12</v>
        <stp/>
        <stp>ContractData</stp>
        <stp>CLES4G8</stp>
        <stp>Bid</stp>
        <stp/>
        <stp>T</stp>
        <tr r="Y5" s="9"/>
        <tr r="N76" s="2"/>
      </tp>
      <tp>
        <v>-0.35000000000000003</v>
        <stp/>
        <stp>ContractData</stp>
        <stp>CLES4F8</stp>
        <stp>Bid</stp>
        <stp/>
        <stp>T</stp>
        <tr r="Y4" s="9"/>
        <tr r="M76" s="2"/>
      </tp>
      <tp>
        <v>7.0000000000000007E-2</v>
        <stp/>
        <stp>ContractData</stp>
        <stp>CLES4H8</stp>
        <stp>Bid</stp>
        <stp/>
        <stp>T</stp>
        <tr r="Y6" s="9"/>
        <tr r="O76" s="2"/>
      </tp>
      <tp>
        <v>0.28000000000000003</v>
        <stp/>
        <stp>ContractData</stp>
        <stp>CLES4K8</stp>
        <stp>Bid</stp>
        <stp/>
        <stp>T</stp>
        <tr r="Y8" s="9"/>
        <tr r="Q76" s="2"/>
      </tp>
      <tp>
        <v>0.21</v>
        <stp/>
        <stp>ContractData</stp>
        <stp>CLES4J8</stp>
        <stp>Bid</stp>
        <stp/>
        <stp>T</stp>
        <tr r="Y7" s="9"/>
        <tr r="P76" s="2"/>
      </tp>
      <tp>
        <v>0.31</v>
        <stp/>
        <stp>ContractData</stp>
        <stp>CLES4M8</stp>
        <stp>Bid</stp>
        <stp/>
        <stp>T</stp>
        <tr r="Y9" s="9"/>
        <tr r="R76" s="2"/>
      </tp>
      <tp>
        <v>0.31</v>
        <stp/>
        <stp>ContractData</stp>
        <stp>CLES4N8</stp>
        <stp>Bid</stp>
        <stp/>
        <stp>T</stp>
        <tr r="Y10" s="9"/>
        <tr r="S76" s="2"/>
      </tp>
      <tp>
        <v>0.27</v>
        <stp/>
        <stp>ContractData</stp>
        <stp>CLES4Q8</stp>
        <stp>Bid</stp>
        <stp/>
        <stp>T</stp>
        <tr r="Y11" s="9"/>
        <tr r="T76" s="2"/>
      </tp>
      <tp t="s">
        <v/>
        <stp/>
        <stp>ContractData</stp>
        <stp>CLES4U8</stp>
        <stp>Bid</stp>
        <stp/>
        <stp>T</stp>
        <tr r="Y12" s="9"/>
        <tr r="U76" s="2"/>
      </tp>
      <tp t="s">
        <v/>
        <stp/>
        <stp>ContractData</stp>
        <stp>CLES4V8</stp>
        <stp>Bid</stp>
        <stp/>
        <stp>T</stp>
        <tr r="Y13" s="9"/>
        <tr r="V76" s="2"/>
      </tp>
      <tp>
        <v>-0.91</v>
        <stp/>
        <stp>ContractData</stp>
        <stp>CLES4X7</stp>
        <stp>Bid</stp>
        <stp/>
        <stp>T</stp>
        <tr r="Y2" s="9"/>
        <tr r="K76" s="2"/>
      </tp>
      <tp>
        <v>-0.63</v>
        <stp/>
        <stp>ContractData</stp>
        <stp>CLES4Z7</stp>
        <stp>Bid</stp>
        <stp/>
        <stp>T</stp>
        <tr r="Y3" s="9"/>
        <tr r="L76" s="2"/>
      </tp>
      <tp>
        <v>-0.06</v>
        <stp/>
        <stp>ContractData</stp>
        <stp>CLES5G8</stp>
        <stp>Bid</stp>
        <stp/>
        <stp>T</stp>
        <tr r="Y5" s="10"/>
        <tr r="N92" s="2"/>
      </tp>
      <tp>
        <v>-0.31</v>
        <stp/>
        <stp>ContractData</stp>
        <stp>CLES5F8</stp>
        <stp>Bid</stp>
        <stp/>
        <stp>T</stp>
        <tr r="Y4" s="10"/>
        <tr r="M92" s="2"/>
      </tp>
      <tp>
        <v>0.14000000000000001</v>
        <stp/>
        <stp>ContractData</stp>
        <stp>CLES5H8</stp>
        <stp>Bid</stp>
        <stp/>
        <stp>T</stp>
        <tr r="Y6" s="10"/>
        <tr r="O92" s="2"/>
      </tp>
      <tp>
        <v>0.36</v>
        <stp/>
        <stp>ContractData</stp>
        <stp>CLES5K8</stp>
        <stp>Bid</stp>
        <stp/>
        <stp>T</stp>
        <tr r="Y8" s="10"/>
        <tr r="Q92" s="2"/>
      </tp>
      <tp>
        <v>0.27</v>
        <stp/>
        <stp>ContractData</stp>
        <stp>CLES5J8</stp>
        <stp>Bid</stp>
        <stp/>
        <stp>T</stp>
        <tr r="Y7" s="10"/>
        <tr r="P92" s="2"/>
      </tp>
      <tp>
        <v>0.36</v>
        <stp/>
        <stp>ContractData</stp>
        <stp>CLES5M8</stp>
        <stp>Bid</stp>
        <stp/>
        <stp>T</stp>
        <tr r="Y9" s="10"/>
        <tr r="R92" s="2"/>
      </tp>
      <tp>
        <v>0.3</v>
        <stp/>
        <stp>ContractData</stp>
        <stp>CLES5N8</stp>
        <stp>Bid</stp>
        <stp/>
        <stp>T</stp>
        <tr r="Y10" s="10"/>
        <tr r="S92" s="2"/>
      </tp>
      <tp t="s">
        <v/>
        <stp/>
        <stp>ContractData</stp>
        <stp>CLES5Q8</stp>
        <stp>Bid</stp>
        <stp/>
        <stp>T</stp>
        <tr r="Y11" s="10"/>
        <tr r="T92" s="2"/>
      </tp>
      <tp t="s">
        <v/>
        <stp/>
        <stp>ContractData</stp>
        <stp>CLES5U8</stp>
        <stp>Bid</stp>
        <stp/>
        <stp>T</stp>
        <tr r="Y12" s="10"/>
        <tr r="U92" s="2"/>
      </tp>
      <tp t="s">
        <v/>
        <stp/>
        <stp>ContractData</stp>
        <stp>CLES5V8</stp>
        <stp>Bid</stp>
        <stp/>
        <stp>T</stp>
        <tr r="Y13" s="10"/>
        <tr r="V92" s="2"/>
      </tp>
      <tp>
        <v>-0.96</v>
        <stp/>
        <stp>ContractData</stp>
        <stp>CLES5X7</stp>
        <stp>Bid</stp>
        <stp/>
        <stp>T</stp>
        <tr r="Y2" s="10"/>
        <tr r="K92" s="2"/>
      </tp>
      <tp>
        <v>-0.62</v>
        <stp/>
        <stp>ContractData</stp>
        <stp>CLES5Z7</stp>
        <stp>Bid</stp>
        <stp/>
        <stp>T</stp>
        <tr r="Y3" s="10"/>
        <tr r="L92" s="2"/>
      </tp>
      <tp>
        <v>-0.61</v>
        <stp/>
        <stp>ContractData</stp>
        <stp>CLES5Z7</stp>
        <stp>Ask</stp>
        <stp/>
        <stp>T</stp>
        <tr r="Z3" s="10"/>
        <tr r="L91" s="2"/>
      </tp>
      <tp>
        <v>-0.94000000000000006</v>
        <stp/>
        <stp>ContractData</stp>
        <stp>CLES5X7</stp>
        <stp>Ask</stp>
        <stp/>
        <stp>T</stp>
        <tr r="Z2" s="10"/>
        <tr r="K91" s="2"/>
      </tp>
      <tp t="s">
        <v/>
        <stp/>
        <stp>ContractData</stp>
        <stp>CLES5Q8</stp>
        <stp>Ask</stp>
        <stp/>
        <stp>T</stp>
        <tr r="Z11" s="10"/>
        <tr r="T91" s="2"/>
      </tp>
      <tp t="s">
        <v/>
        <stp/>
        <stp>ContractData</stp>
        <stp>CLES5V8</stp>
        <stp>Ask</stp>
        <stp/>
        <stp>T</stp>
        <tr r="Z13" s="10"/>
        <tr r="V91" s="2"/>
      </tp>
      <tp t="s">
        <v/>
        <stp/>
        <stp>ContractData</stp>
        <stp>CLES5U8</stp>
        <stp>Ask</stp>
        <stp/>
        <stp>T</stp>
        <tr r="Z12" s="10"/>
        <tr r="U91" s="2"/>
      </tp>
      <tp>
        <v>0.38</v>
        <stp/>
        <stp>ContractData</stp>
        <stp>CLES5K8</stp>
        <stp>Ask</stp>
        <stp/>
        <stp>T</stp>
        <tr r="Z8" s="10"/>
        <tr r="Q91" s="2"/>
      </tp>
      <tp>
        <v>0.33</v>
        <stp/>
        <stp>ContractData</stp>
        <stp>CLES5J8</stp>
        <stp>Ask</stp>
        <stp/>
        <stp>T</stp>
        <tr r="Z7" s="10"/>
        <tr r="P91" s="2"/>
      </tp>
      <tp>
        <v>0.19</v>
        <stp/>
        <stp>ContractData</stp>
        <stp>CLES5H8</stp>
        <stp>Ask</stp>
        <stp/>
        <stp>T</stp>
        <tr r="Z6" s="10"/>
        <tr r="O91" s="2"/>
      </tp>
      <tp>
        <v>0.56000000000000005</v>
        <stp/>
        <stp>ContractData</stp>
        <stp>CLES5N8</stp>
        <stp>Ask</stp>
        <stp/>
        <stp>T</stp>
        <tr r="Z10" s="10"/>
        <tr r="S91" s="2"/>
      </tp>
      <tp>
        <v>0.43</v>
        <stp/>
        <stp>ContractData</stp>
        <stp>CLES5M8</stp>
        <stp>Ask</stp>
        <stp/>
        <stp>T</stp>
        <tr r="Z9" s="10"/>
        <tr r="R91" s="2"/>
      </tp>
      <tp>
        <v>-0.01</v>
        <stp/>
        <stp>ContractData</stp>
        <stp>CLES5G8</stp>
        <stp>Ask</stp>
        <stp/>
        <stp>T</stp>
        <tr r="Z5" s="10"/>
        <tr r="N91" s="2"/>
      </tp>
      <tp>
        <v>-0.28999999999999998</v>
        <stp/>
        <stp>ContractData</stp>
        <stp>CLES5F8</stp>
        <stp>Ask</stp>
        <stp/>
        <stp>T</stp>
        <tr r="Z4" s="10"/>
        <tr r="M91" s="2"/>
      </tp>
      <tp>
        <v>-0.61</v>
        <stp/>
        <stp>ContractData</stp>
        <stp>CLES4Z7</stp>
        <stp>Ask</stp>
        <stp/>
        <stp>T</stp>
        <tr r="Z3" s="9"/>
        <tr r="L75" s="2"/>
      </tp>
      <tp>
        <v>-0.9</v>
        <stp/>
        <stp>ContractData</stp>
        <stp>CLES4X7</stp>
        <stp>Ask</stp>
        <stp/>
        <stp>T</stp>
        <tr r="Z2" s="9"/>
        <tr r="K75" s="2"/>
      </tp>
      <tp>
        <v>0.28999999999999998</v>
        <stp/>
        <stp>ContractData</stp>
        <stp>CLES4Q8</stp>
        <stp>Ask</stp>
        <stp/>
        <stp>T</stp>
        <tr r="Z11" s="9"/>
        <tr r="T75" s="2"/>
      </tp>
      <tp t="s">
        <v/>
        <stp/>
        <stp>ContractData</stp>
        <stp>CLES4V8</stp>
        <stp>Ask</stp>
        <stp/>
        <stp>T</stp>
        <tr r="Z13" s="9"/>
        <tr r="V75" s="2"/>
      </tp>
      <tp t="s">
        <v/>
        <stp/>
        <stp>ContractData</stp>
        <stp>CLES4U8</stp>
        <stp>Ask</stp>
        <stp/>
        <stp>T</stp>
        <tr r="Z12" s="9"/>
        <tr r="U75" s="2"/>
      </tp>
      <tp>
        <v>0.3</v>
        <stp/>
        <stp>ContractData</stp>
        <stp>CLES4K8</stp>
        <stp>Ask</stp>
        <stp/>
        <stp>T</stp>
        <tr r="Z8" s="9"/>
        <tr r="Q75" s="2"/>
      </tp>
      <tp>
        <v>0.22</v>
        <stp/>
        <stp>ContractData</stp>
        <stp>CLES4J8</stp>
        <stp>Ask</stp>
        <stp/>
        <stp>T</stp>
        <tr r="Z7" s="9"/>
        <tr r="P75" s="2"/>
      </tp>
      <tp>
        <v>0.08</v>
        <stp/>
        <stp>ContractData</stp>
        <stp>CLES4H8</stp>
        <stp>Ask</stp>
        <stp/>
        <stp>T</stp>
        <tr r="Z6" s="9"/>
        <tr r="O75" s="2"/>
      </tp>
      <tp>
        <v>0.33</v>
        <stp/>
        <stp>ContractData</stp>
        <stp>CLES4N8</stp>
        <stp>Ask</stp>
        <stp/>
        <stp>T</stp>
        <tr r="Z10" s="9"/>
        <tr r="S75" s="2"/>
      </tp>
      <tp>
        <v>0.34</v>
        <stp/>
        <stp>ContractData</stp>
        <stp>CLES4M8</stp>
        <stp>Ask</stp>
        <stp/>
        <stp>T</stp>
        <tr r="Z9" s="9"/>
        <tr r="R75" s="2"/>
      </tp>
      <tp>
        <v>-0.11</v>
        <stp/>
        <stp>ContractData</stp>
        <stp>CLES4G8</stp>
        <stp>Ask</stp>
        <stp/>
        <stp>T</stp>
        <tr r="Z5" s="9"/>
        <tr r="N75" s="2"/>
      </tp>
      <tp>
        <v>-0.33</v>
        <stp/>
        <stp>ContractData</stp>
        <stp>CLES4F8</stp>
        <stp>Ask</stp>
        <stp/>
        <stp>T</stp>
        <tr r="Z4" s="9"/>
        <tr r="M75" s="2"/>
      </tp>
      <tp>
        <v>-0.56000000000000005</v>
        <stp/>
        <stp>ContractData</stp>
        <stp>CLES3Z7</stp>
        <stp>Ask</stp>
        <stp/>
        <stp>T</stp>
        <tr r="Z3" s="8"/>
        <tr r="L59" s="2"/>
      </tp>
      <tp>
        <v>-0.78</v>
        <stp/>
        <stp>ContractData</stp>
        <stp>CLES3X7</stp>
        <stp>Ask</stp>
        <stp/>
        <stp>T</stp>
        <tr r="Z2" s="8"/>
        <tr r="K59" s="2"/>
      </tp>
      <tp>
        <v>0.24</v>
        <stp/>
        <stp>ContractData</stp>
        <stp>CLES3Q8</stp>
        <stp>Ask</stp>
        <stp/>
        <stp>T</stp>
        <tr r="Z11" s="8"/>
        <tr r="T59" s="2"/>
      </tp>
      <tp>
        <v>0.25</v>
        <stp/>
        <stp>ContractData</stp>
        <stp>CLES3V8</stp>
        <stp>Ask</stp>
        <stp/>
        <stp>T</stp>
        <tr r="Z13" s="8"/>
        <tr r="V59" s="2"/>
      </tp>
      <tp>
        <v>0.21</v>
        <stp/>
        <stp>ContractData</stp>
        <stp>CLES3U8</stp>
        <stp>Ask</stp>
        <stp/>
        <stp>T</stp>
        <tr r="Z12" s="8"/>
        <tr r="U59" s="2"/>
      </tp>
      <tp>
        <v>0.21</v>
        <stp/>
        <stp>ContractData</stp>
        <stp>CLES3K8</stp>
        <stp>Ask</stp>
        <stp/>
        <stp>T</stp>
        <tr r="Z8" s="8"/>
        <tr r="Q59" s="2"/>
      </tp>
      <tp>
        <v>0.13</v>
        <stp/>
        <stp>ContractData</stp>
        <stp>CLES3J8</stp>
        <stp>Ask</stp>
        <stp/>
        <stp>T</stp>
        <tr r="Z7" s="8"/>
        <tr r="P59" s="2"/>
      </tp>
      <tp>
        <v>0.01</v>
        <stp/>
        <stp>ContractData</stp>
        <stp>CLES3H8</stp>
        <stp>Ask</stp>
        <stp/>
        <stp>T</stp>
        <tr r="Z6" s="8"/>
        <tr r="O59" s="2"/>
      </tp>
      <tp>
        <v>0.26</v>
        <stp/>
        <stp>ContractData</stp>
        <stp>CLES3N8</stp>
        <stp>Ask</stp>
        <stp/>
        <stp>T</stp>
        <tr r="Z10" s="8"/>
        <tr r="S59" s="2"/>
      </tp>
      <tp>
        <v>0.25</v>
        <stp/>
        <stp>ContractData</stp>
        <stp>CLES3M8</stp>
        <stp>Ask</stp>
        <stp/>
        <stp>T</stp>
        <tr r="Z9" s="8"/>
        <tr r="R59" s="2"/>
      </tp>
      <tp>
        <v>-0.15</v>
        <stp/>
        <stp>ContractData</stp>
        <stp>CLES3G8</stp>
        <stp>Ask</stp>
        <stp/>
        <stp>T</stp>
        <tr r="Z5" s="8"/>
        <tr r="N59" s="2"/>
      </tp>
      <tp>
        <v>-0.34</v>
        <stp/>
        <stp>ContractData</stp>
        <stp>CLES3F8</stp>
        <stp>Ask</stp>
        <stp/>
        <stp>T</stp>
        <tr r="Z4" s="8"/>
        <tr r="M59" s="2"/>
      </tp>
      <tp>
        <v>-0.45</v>
        <stp/>
        <stp>ContractData</stp>
        <stp>CLES2Z7</stp>
        <stp>Ask</stp>
        <stp/>
        <stp>T</stp>
        <tr r="Z3" s="7"/>
        <tr r="L43" s="2"/>
      </tp>
      <tp>
        <v>-0.6</v>
        <stp/>
        <stp>ContractData</stp>
        <stp>CLES2X7</stp>
        <stp>Ask</stp>
        <stp/>
        <stp>T</stp>
        <tr r="Z2" s="7"/>
        <tr r="K43" s="2"/>
      </tp>
      <tp>
        <v>-0.12</v>
        <stp/>
        <stp>ContractData</stp>
        <stp>CLES1G8</stp>
        <stp>Bid</stp>
        <stp/>
        <stp>T</stp>
        <tr r="Y5" s="6"/>
        <tr r="N28" s="2"/>
      </tp>
      <tp>
        <v>-0.19</v>
        <stp/>
        <stp>ContractData</stp>
        <stp>CLES1F8</stp>
        <stp>Bid</stp>
        <stp/>
        <stp>T</stp>
        <tr r="Y4" s="6"/>
        <tr r="M28" s="2"/>
      </tp>
      <tp>
        <v>-0.05</v>
        <stp/>
        <stp>ContractData</stp>
        <stp>CLES1H8</stp>
        <stp>Bid</stp>
        <stp/>
        <stp>T</stp>
        <tr r="Y6" s="6"/>
        <tr r="O28" s="2"/>
      </tp>
      <tp>
        <v>0.04</v>
        <stp/>
        <stp>ContractData</stp>
        <stp>CLES1K8</stp>
        <stp>Bid</stp>
        <stp/>
        <stp>T</stp>
        <tr r="Y8" s="6"/>
        <tr r="Q28" s="2"/>
      </tp>
      <tp>
        <v>0.17</v>
        <stp/>
        <stp>ContractData</stp>
        <stp>CLES2Q8</stp>
        <stp>Ask</stp>
        <stp/>
        <stp>T</stp>
        <tr r="Z11" s="7"/>
        <tr r="T43" s="2"/>
      </tp>
      <tp>
        <v>0</v>
        <stp/>
        <stp>ContractData</stp>
        <stp>CLES1J8</stp>
        <stp>Bid</stp>
        <stp/>
        <stp>T</stp>
        <tr r="Y7" s="6"/>
        <tr r="P28" s="2"/>
      </tp>
      <tp>
        <v>7.0000000000000007E-2</v>
        <stp/>
        <stp>ContractData</stp>
        <stp>CLES1M8</stp>
        <stp>Bid</stp>
        <stp/>
        <stp>T</stp>
        <tr r="Y9" s="6"/>
        <tr r="R28" s="2"/>
      </tp>
      <tp>
        <v>0.13</v>
        <stp/>
        <stp>ContractData</stp>
        <stp>CLES2V8</stp>
        <stp>Ask</stp>
        <stp/>
        <stp>T</stp>
        <tr r="Z13" s="7"/>
        <tr r="V43" s="2"/>
      </tp>
      <tp>
        <v>0.15</v>
        <stp/>
        <stp>ContractData</stp>
        <stp>CLES2U8</stp>
        <stp>Ask</stp>
        <stp/>
        <stp>T</stp>
        <tr r="Z12" s="7"/>
        <tr r="U43" s="2"/>
      </tp>
      <tp>
        <v>0.08</v>
        <stp/>
        <stp>ContractData</stp>
        <stp>CLES1N8</stp>
        <stp>Bid</stp>
        <stp/>
        <stp>T</stp>
        <tr r="Y10" s="6"/>
        <tr r="S28" s="2"/>
      </tp>
      <tp>
        <v>0.08</v>
        <stp/>
        <stp>ContractData</stp>
        <stp>CLES1Q8</stp>
        <stp>Bid</stp>
        <stp/>
        <stp>T</stp>
        <tr r="Y11" s="6"/>
        <tr r="T28" s="2"/>
      </tp>
      <tp>
        <v>0.13</v>
        <stp/>
        <stp>ContractData</stp>
        <stp>CLES2K8</stp>
        <stp>Ask</stp>
        <stp/>
        <stp>T</stp>
        <tr r="Z8" s="7"/>
        <tr r="Q43" s="2"/>
      </tp>
      <tp>
        <v>0.06</v>
        <stp/>
        <stp>ContractData</stp>
        <stp>CLES2J8</stp>
        <stp>Ask</stp>
        <stp/>
        <stp>T</stp>
        <tr r="Z7" s="7"/>
        <tr r="P43" s="2"/>
      </tp>
      <tp>
        <v>-0.04</v>
        <stp/>
        <stp>ContractData</stp>
        <stp>CLES2H8</stp>
        <stp>Ask</stp>
        <stp/>
        <stp>T</stp>
        <tr r="Z6" s="7"/>
        <tr r="O43" s="2"/>
      </tp>
      <tp>
        <v>7.0000000000000007E-2</v>
        <stp/>
        <stp>ContractData</stp>
        <stp>CLES1U8</stp>
        <stp>Bid</stp>
        <stp/>
        <stp>T</stp>
        <tr r="Y12" s="6"/>
        <tr r="U28" s="2"/>
      </tp>
      <tp>
        <v>0.18</v>
        <stp/>
        <stp>ContractData</stp>
        <stp>CLES2N8</stp>
        <stp>Ask</stp>
        <stp/>
        <stp>T</stp>
        <tr r="Z10" s="7"/>
        <tr r="S43" s="2"/>
      </tp>
      <tp>
        <v>0.17</v>
        <stp/>
        <stp>ContractData</stp>
        <stp>CLES2M8</stp>
        <stp>Ask</stp>
        <stp/>
        <stp>T</stp>
        <tr r="Z9" s="7"/>
        <tr r="R43" s="2"/>
      </tp>
      <tp>
        <v>0.06</v>
        <stp/>
        <stp>ContractData</stp>
        <stp>CLES1V8</stp>
        <stp>Bid</stp>
        <stp/>
        <stp>T</stp>
        <tr r="Y13" s="6"/>
        <tr r="V28" s="2"/>
      </tp>
      <tp>
        <v>-0.34</v>
        <stp/>
        <stp>ContractData</stp>
        <stp>CLES1X7</stp>
        <stp>Bid</stp>
        <stp/>
        <stp>T</stp>
        <tr r="Y2" s="6"/>
        <tr r="K28" s="2"/>
      </tp>
      <tp>
        <v>-0.28000000000000003</v>
        <stp/>
        <stp>ContractData</stp>
        <stp>CLES1Z7</stp>
        <stp>Bid</stp>
        <stp/>
        <stp>T</stp>
        <tr r="Y3" s="6"/>
        <tr r="L28" s="2"/>
      </tp>
      <tp>
        <v>-0.16</v>
        <stp/>
        <stp>ContractData</stp>
        <stp>CLES2G8</stp>
        <stp>Ask</stp>
        <stp/>
        <stp>T</stp>
        <tr r="Z5" s="7"/>
        <tr r="N43" s="2"/>
      </tp>
      <tp>
        <v>-0.28999999999999998</v>
        <stp/>
        <stp>ContractData</stp>
        <stp>CLES2F8</stp>
        <stp>Ask</stp>
        <stp/>
        <stp>T</stp>
        <tr r="Z4" s="7"/>
        <tr r="M43" s="2"/>
      </tp>
      <tp>
        <v>-0.27</v>
        <stp/>
        <stp>ContractData</stp>
        <stp>CLES1Z7</stp>
        <stp>Ask</stp>
        <stp/>
        <stp>T</stp>
        <tr r="Z3" s="6"/>
        <tr r="L27" s="2"/>
      </tp>
      <tp>
        <v>-0.33</v>
        <stp/>
        <stp>ContractData</stp>
        <stp>CLES1X7</stp>
        <stp>Ask</stp>
        <stp/>
        <stp>T</stp>
        <tr r="Z2" s="6"/>
        <tr r="K27" s="2"/>
      </tp>
      <tp>
        <v>-0.17</v>
        <stp/>
        <stp>ContractData</stp>
        <stp>CLES2G8</stp>
        <stp>Bid</stp>
        <stp/>
        <stp>T</stp>
        <tr r="Y5" s="7"/>
        <tr r="N44" s="2"/>
      </tp>
      <tp>
        <v>-0.3</v>
        <stp/>
        <stp>ContractData</stp>
        <stp>CLES2F8</stp>
        <stp>Bid</stp>
        <stp/>
        <stp>T</stp>
        <tr r="Y4" s="7"/>
        <tr r="M44" s="2"/>
      </tp>
      <tp>
        <v>-0.05</v>
        <stp/>
        <stp>ContractData</stp>
        <stp>CLES2H8</stp>
        <stp>Bid</stp>
        <stp/>
        <stp>T</stp>
        <tr r="Y6" s="7"/>
        <tr r="O44" s="2"/>
      </tp>
      <tp>
        <v>0.11</v>
        <stp/>
        <stp>ContractData</stp>
        <stp>CLES2K8</stp>
        <stp>Bid</stp>
        <stp/>
        <stp>T</stp>
        <tr r="Y8" s="7"/>
        <tr r="Q44" s="2"/>
      </tp>
      <tp>
        <v>0.09</v>
        <stp/>
        <stp>ContractData</stp>
        <stp>CLES1Q8</stp>
        <stp>Ask</stp>
        <stp/>
        <stp>T</stp>
        <tr r="Z11" s="6"/>
        <tr r="T27" s="2"/>
      </tp>
      <tp>
        <v>0.04</v>
        <stp/>
        <stp>ContractData</stp>
        <stp>CLES2J8</stp>
        <stp>Bid</stp>
        <stp/>
        <stp>T</stp>
        <tr r="Y7" s="7"/>
        <tr r="P44" s="2"/>
      </tp>
      <tp>
        <v>0.16</v>
        <stp/>
        <stp>ContractData</stp>
        <stp>CLES2M8</stp>
        <stp>Bid</stp>
        <stp/>
        <stp>T</stp>
        <tr r="Y9" s="7"/>
        <tr r="R44" s="2"/>
      </tp>
      <tp>
        <v>7.0000000000000007E-2</v>
        <stp/>
        <stp>ContractData</stp>
        <stp>CLES1V8</stp>
        <stp>Ask</stp>
        <stp/>
        <stp>T</stp>
        <tr r="Z13" s="6"/>
        <tr r="V27" s="2"/>
      </tp>
      <tp>
        <v>0.09</v>
        <stp/>
        <stp>ContractData</stp>
        <stp>CLES1U8</stp>
        <stp>Ask</stp>
        <stp/>
        <stp>T</stp>
        <tr r="Z12" s="6"/>
        <tr r="U27" s="2"/>
      </tp>
      <tp>
        <v>0.17</v>
        <stp/>
        <stp>ContractData</stp>
        <stp>CLES2N8</stp>
        <stp>Bid</stp>
        <stp/>
        <stp>T</stp>
        <tr r="Y10" s="7"/>
        <tr r="S44" s="2"/>
      </tp>
      <tp>
        <v>0.16</v>
        <stp/>
        <stp>ContractData</stp>
        <stp>CLES2Q8</stp>
        <stp>Bid</stp>
        <stp/>
        <stp>T</stp>
        <tr r="Y11" s="7"/>
        <tr r="T44" s="2"/>
      </tp>
      <tp>
        <v>0.05</v>
        <stp/>
        <stp>ContractData</stp>
        <stp>CLES1K8</stp>
        <stp>Ask</stp>
        <stp/>
        <stp>T</stp>
        <tr r="Z8" s="6"/>
        <tr r="Q27" s="2"/>
      </tp>
      <tp>
        <v>0.01</v>
        <stp/>
        <stp>ContractData</stp>
        <stp>CLES1J8</stp>
        <stp>Ask</stp>
        <stp/>
        <stp>T</stp>
        <tr r="Z7" s="6"/>
        <tr r="P27" s="2"/>
      </tp>
      <tp>
        <v>-0.04</v>
        <stp/>
        <stp>ContractData</stp>
        <stp>CLES1H8</stp>
        <stp>Ask</stp>
        <stp/>
        <stp>T</stp>
        <tr r="Z6" s="6"/>
        <tr r="O27" s="2"/>
      </tp>
      <tp>
        <v>0.14000000000000001</v>
        <stp/>
        <stp>ContractData</stp>
        <stp>CLES2U8</stp>
        <stp>Bid</stp>
        <stp/>
        <stp>T</stp>
        <tr r="Y12" s="7"/>
        <tr r="U44" s="2"/>
      </tp>
      <tp>
        <v>0.09</v>
        <stp/>
        <stp>ContractData</stp>
        <stp>CLES1N8</stp>
        <stp>Ask</stp>
        <stp/>
        <stp>T</stp>
        <tr r="Z10" s="6"/>
        <tr r="S27" s="2"/>
      </tp>
      <tp>
        <v>0.08</v>
        <stp/>
        <stp>ContractData</stp>
        <stp>CLES1M8</stp>
        <stp>Ask</stp>
        <stp/>
        <stp>T</stp>
        <tr r="Z9" s="6"/>
        <tr r="R27" s="2"/>
      </tp>
      <tp>
        <v>0.11</v>
        <stp/>
        <stp>ContractData</stp>
        <stp>CLES2V8</stp>
        <stp>Bid</stp>
        <stp/>
        <stp>T</stp>
        <tr r="Y13" s="7"/>
        <tr r="V44" s="2"/>
      </tp>
      <tp>
        <v>-0.61</v>
        <stp/>
        <stp>ContractData</stp>
        <stp>CLES2X7</stp>
        <stp>Bid</stp>
        <stp/>
        <stp>T</stp>
        <tr r="Y2" s="7"/>
        <tr r="K44" s="2"/>
      </tp>
      <tp>
        <v>-0.46</v>
        <stp/>
        <stp>ContractData</stp>
        <stp>CLES2Z7</stp>
        <stp>Bid</stp>
        <stp/>
        <stp>T</stp>
        <tr r="Y3" s="7"/>
        <tr r="L44" s="2"/>
      </tp>
      <tp>
        <v>-0.11</v>
        <stp/>
        <stp>ContractData</stp>
        <stp>CLES1G8</stp>
        <stp>Ask</stp>
        <stp/>
        <stp>T</stp>
        <tr r="Z5" s="6"/>
        <tr r="N27" s="2"/>
      </tp>
      <tp>
        <v>-0.18</v>
        <stp/>
        <stp>ContractData</stp>
        <stp>CLES1F8</stp>
        <stp>Ask</stp>
        <stp/>
        <stp>T</stp>
        <tr r="Z4" s="6"/>
        <tr r="M27" s="2"/>
      </tp>
      <tp>
        <v>-0.16</v>
        <stp/>
        <stp>ContractData</stp>
        <stp>CLES3G8</stp>
        <stp>Bid</stp>
        <stp/>
        <stp>T</stp>
        <tr r="Y5" s="8"/>
        <tr r="N60" s="2"/>
      </tp>
      <tp>
        <v>-0.35000000000000003</v>
        <stp/>
        <stp>ContractData</stp>
        <stp>CLES3F8</stp>
        <stp>Bid</stp>
        <stp/>
        <stp>T</stp>
        <tr r="Y4" s="8"/>
        <tr r="M60" s="2"/>
      </tp>
      <tp>
        <v>-0.01</v>
        <stp/>
        <stp>ContractData</stp>
        <stp>CLES3H8</stp>
        <stp>Bid</stp>
        <stp/>
        <stp>T</stp>
        <tr r="Y6" s="8"/>
        <tr r="O60" s="2"/>
      </tp>
      <tp>
        <v>0.2</v>
        <stp/>
        <stp>ContractData</stp>
        <stp>CLES3K8</stp>
        <stp>Bid</stp>
        <stp/>
        <stp>T</stp>
        <tr r="Y8" s="8"/>
        <tr r="Q60" s="2"/>
      </tp>
      <tp>
        <v>0.12</v>
        <stp/>
        <stp>ContractData</stp>
        <stp>CLES3J8</stp>
        <stp>Bid</stp>
        <stp/>
        <stp>T</stp>
        <tr r="Y7" s="8"/>
        <tr r="P60" s="2"/>
      </tp>
      <tp>
        <v>0.24</v>
        <stp/>
        <stp>ContractData</stp>
        <stp>CLES3M8</stp>
        <stp>Bid</stp>
        <stp/>
        <stp>T</stp>
        <tr r="Y9" s="8"/>
        <tr r="R60" s="2"/>
      </tp>
      <tp>
        <v>0.24</v>
        <stp/>
        <stp>ContractData</stp>
        <stp>CLES3N8</stp>
        <stp>Bid</stp>
        <stp/>
        <stp>T</stp>
        <tr r="Y10" s="8"/>
        <tr r="S60" s="2"/>
      </tp>
      <tp>
        <v>0.22</v>
        <stp/>
        <stp>ContractData</stp>
        <stp>CLES3Q8</stp>
        <stp>Bid</stp>
        <stp/>
        <stp>T</stp>
        <tr r="Y11" s="8"/>
        <tr r="T60" s="2"/>
      </tp>
      <tp>
        <v>0.2</v>
        <stp/>
        <stp>ContractData</stp>
        <stp>CLES3U8</stp>
        <stp>Bid</stp>
        <stp/>
        <stp>T</stp>
        <tr r="Y12" s="8"/>
        <tr r="U60" s="2"/>
      </tp>
      <tp>
        <v>0.18</v>
        <stp/>
        <stp>ContractData</stp>
        <stp>CLES3V8</stp>
        <stp>Bid</stp>
        <stp/>
        <stp>T</stp>
        <tr r="Y13" s="8"/>
        <tr r="V60" s="2"/>
      </tp>
      <tp>
        <v>-0.79</v>
        <stp/>
        <stp>ContractData</stp>
        <stp>CLES3X7</stp>
        <stp>Bid</stp>
        <stp/>
        <stp>T</stp>
        <tr r="Y2" s="8"/>
        <tr r="K60" s="2"/>
      </tp>
      <tp>
        <v>-0.57999999999999996</v>
        <stp/>
        <stp>ContractData</stp>
        <stp>CLES3Z7</stp>
        <stp>Bid</stp>
        <stp/>
        <stp>T</stp>
        <tr r="Y3" s="8"/>
        <tr r="L60" s="2"/>
      </tp>
      <tp>
        <v>51.4</v>
        <stp/>
        <stp>ContractData</stp>
        <stp>CLEU8</stp>
        <stp>LastTradeorSettle</stp>
        <stp/>
        <stp>T</stp>
        <tr r="U10" s="2"/>
        <tr r="R12" s="6"/>
        <tr r="F23" s="2"/>
        <tr r="R12" s="10"/>
        <tr r="R12" s="9"/>
        <tr r="R12" s="8"/>
        <tr r="R12" s="7"/>
      </tp>
      <tp t="s">
        <v>NOV</v>
        <stp/>
        <stp>ContractData</stp>
        <stp>CLE?</stp>
        <stp>ContractMonth</stp>
        <tr r="R35" s="6"/>
        <tr r="R35" s="9"/>
        <tr r="R35" s="7"/>
        <tr r="R35" s="10"/>
        <tr r="R35" s="8"/>
      </tp>
      <tp>
        <v>0.72</v>
        <stp/>
        <stp>ContractData</stp>
        <stp>CLEG8</stp>
        <stp>NetLastTradeToday</stp>
        <stp/>
        <stp>T</stp>
        <tr r="G16" s="2"/>
        <tr r="H16" s="2"/>
      </tp>
      <tp t="s">
        <v>Crude Light (Globex), Nov 17</v>
        <stp/>
        <stp>ContractData</stp>
        <stp>CLEX7</stp>
        <stp>LongDescription</stp>
        <tr r="B3" s="2"/>
        <tr r="B13" s="2"/>
      </tp>
      <tp t="s">
        <v>Crude Light (Globex), Dec 17</v>
        <stp/>
        <stp>ContractData</stp>
        <stp>CLEZ7</stp>
        <stp>LongDescription</stp>
        <tr r="B14" s="2"/>
      </tp>
      <tp t="s">
        <v>Crude Light (Globex), Aug 18</v>
        <stp/>
        <stp>ContractData</stp>
        <stp>CLEQ8</stp>
        <stp>LongDescription</stp>
        <tr r="B22" s="2"/>
      </tp>
      <tp t="s">
        <v>Crude Light (Globex), Sep 18</v>
        <stp/>
        <stp>ContractData</stp>
        <stp>CLEU8</stp>
        <stp>LongDescription</stp>
        <tr r="B23" s="2"/>
      </tp>
      <tp t="s">
        <v>Crude Light (Globex), Oct 18</v>
        <stp/>
        <stp>ContractData</stp>
        <stp>CLEV8</stp>
        <stp>LongDescription</stp>
        <tr r="B24" s="2"/>
      </tp>
      <tp t="s">
        <v>Crude Light (Globex), Mar 18</v>
        <stp/>
        <stp>ContractData</stp>
        <stp>CLEH8</stp>
        <stp>LongDescription</stp>
        <tr r="B17" s="2"/>
      </tp>
      <tp t="s">
        <v>Crude Light (Globex), May 18</v>
        <stp/>
        <stp>ContractData</stp>
        <stp>CLEK8</stp>
        <stp>LongDescription</stp>
        <tr r="B19" s="2"/>
      </tp>
      <tp t="s">
        <v>Crude Light (Globex), Apr 18</v>
        <stp/>
        <stp>ContractData</stp>
        <stp>CLEJ8</stp>
        <stp>LongDescription</stp>
        <tr r="B18" s="2"/>
      </tp>
      <tp t="s">
        <v>Crude Light (Globex), Jun 18</v>
        <stp/>
        <stp>ContractData</stp>
        <stp>CLEM8</stp>
        <stp>LongDescription</stp>
        <tr r="B20" s="2"/>
      </tp>
      <tp t="s">
        <v>Crude Light (Globex), Jul 18</v>
        <stp/>
        <stp>ContractData</stp>
        <stp>CLEN8</stp>
        <stp>LongDescription</stp>
        <tr r="B21" s="2"/>
      </tp>
      <tp t="s">
        <v>Crude Light (Globex), Feb 18</v>
        <stp/>
        <stp>ContractData</stp>
        <stp>CLEG8</stp>
        <stp>LongDescription</stp>
        <tr r="B16" s="2"/>
      </tp>
      <tp t="s">
        <v>Crude Light (Globex), Jan 18</v>
        <stp/>
        <stp>ContractData</stp>
        <stp>CLEF8</stp>
        <stp>LongDescription</stp>
        <tr r="N3" s="2"/>
        <tr r="B15" s="2"/>
      </tp>
      <tp>
        <v>51.300000000000004</v>
        <stp/>
        <stp>ContractData</stp>
        <stp>CLEV8</stp>
        <stp>LastTradeorSettle</stp>
        <stp/>
        <stp>T</stp>
        <tr r="V10" s="2"/>
        <tr r="R13" s="6"/>
        <tr r="R13" s="10"/>
        <tr r="R13" s="8"/>
        <tr r="R13" s="9"/>
        <tr r="R13" s="7"/>
        <tr r="F24" s="2"/>
      </tp>
      <tp>
        <v>0.74</v>
        <stp/>
        <stp>ContractData</stp>
        <stp>CLEF8</stp>
        <stp>NetLastTradeToday</stp>
        <stp/>
        <stp>T</stp>
        <tr r="H15" s="2"/>
        <tr r="G15" s="2"/>
      </tp>
      <tp>
        <v>51.7</v>
        <stp/>
        <stp>ContractData</stp>
        <stp>CLEQ8</stp>
        <stp>LastTradeorSettle</stp>
        <stp/>
        <stp>T</stp>
        <tr r="T10" s="2"/>
        <tr r="R11" s="6"/>
        <tr r="F22" s="2"/>
        <tr r="R11" s="9"/>
        <tr r="R11" s="10"/>
        <tr r="R11" s="8"/>
        <tr r="R11" s="7"/>
      </tp>
      <tp>
        <v>51.63</v>
        <stp/>
        <stp>ContractData</stp>
        <stp>CLEM8</stp>
        <stp>LastTradeorSettle</stp>
        <stp/>
        <stp>T</stp>
        <tr r="R10" s="2"/>
        <tr r="R9" s="6"/>
        <tr r="F20" s="2"/>
        <tr r="R9" s="10"/>
        <tr r="R9" s="7"/>
        <tr r="R9" s="8"/>
        <tr r="R9" s="9"/>
      </tp>
      <tp>
        <v>51.78</v>
        <stp/>
        <stp>ContractData</stp>
        <stp>CLEN8</stp>
        <stp>LastTradeorSettle</stp>
        <stp/>
        <stp>T</stp>
        <tr r="S10" s="2"/>
        <tr r="R10" s="6"/>
        <tr r="F21" s="2"/>
        <tr r="R10" s="10"/>
        <tr r="R10" s="8"/>
        <tr r="R10" s="7"/>
        <tr r="R10" s="9"/>
      </tp>
      <tp>
        <v>51.64</v>
        <stp/>
        <stp>ContractData</stp>
        <stp>CLEH8</stp>
        <stp>LastTradeorSettle</stp>
        <stp/>
        <stp>T</stp>
        <tr r="O10" s="2"/>
        <tr r="R6" s="6"/>
        <tr r="F17" s="2"/>
        <tr r="R6" s="9"/>
        <tr r="R6" s="8"/>
        <tr r="R6" s="10"/>
        <tr r="R6" s="7"/>
      </tp>
      <tp>
        <v>0.74</v>
        <stp/>
        <stp>ContractData</stp>
        <stp>CLEX7</stp>
        <stp>NetLastTradeToday</stp>
        <stp/>
        <stp>T</stp>
        <tr r="H9" s="2"/>
        <tr r="G13" s="2"/>
        <tr r="H13" s="2"/>
      </tp>
      <tp>
        <v>51.71</v>
        <stp/>
        <stp>ContractData</stp>
        <stp>CLEK8</stp>
        <stp>LastTradeorSettle</stp>
        <stp/>
        <stp>T</stp>
        <tr r="Q10" s="2"/>
        <tr r="R8" s="6"/>
        <tr r="F19" s="2"/>
        <tr r="R8" s="8"/>
        <tr r="R8" s="10"/>
        <tr r="R8" s="9"/>
        <tr r="R8" s="7"/>
      </tp>
      <tp>
        <v>51.68</v>
        <stp/>
        <stp>ContractData</stp>
        <stp>CLEJ8</stp>
        <stp>LastTradeorSettle</stp>
        <stp/>
        <stp>T</stp>
        <tr r="P10" s="2"/>
        <tr r="R7" s="6"/>
        <tr r="F18" s="2"/>
        <tr r="R7" s="7"/>
        <tr r="R7" s="10"/>
        <tr r="R7" s="9"/>
        <tr r="R7" s="8"/>
      </tp>
      <tp>
        <v>0.74</v>
        <stp/>
        <stp>ContractData</stp>
        <stp>CLEZ7</stp>
        <stp>NetLastTradeToday</stp>
        <stp/>
        <stp>T</stp>
        <tr r="H14" s="2"/>
        <tr r="G14" s="2"/>
      </tp>
      <tp>
        <v>0.6</v>
        <stp/>
        <stp>ContractData</stp>
        <stp>CLEU8</stp>
        <stp>NetLastTradeToday</stp>
        <stp/>
        <stp>T</stp>
        <tr r="H23" s="2"/>
        <tr r="G23" s="2"/>
      </tp>
      <tp>
        <v>51.51</v>
        <stp/>
        <stp>ContractData</stp>
        <stp>CLEG8</stp>
        <stp>LastTradeorSettle</stp>
        <stp/>
        <stp>T</stp>
        <tr r="N10" s="2"/>
        <tr r="R5" s="6"/>
        <tr r="F16" s="2"/>
        <tr r="R5" s="10"/>
        <tr r="R5" s="8"/>
        <tr r="R5" s="9"/>
        <tr r="R5" s="7"/>
      </tp>
      <tp>
        <v>51.34</v>
        <stp/>
        <stp>ContractData</stp>
        <stp>CLEF8</stp>
        <stp>LastTradeorSettle</stp>
        <stp/>
        <stp>T</stp>
        <tr r="M10" s="2"/>
        <tr r="R4" s="6"/>
        <tr r="F15" s="2"/>
        <tr r="R4" s="8"/>
        <tr r="R4" s="9"/>
        <tr r="R4" s="10"/>
        <tr r="R4" s="7"/>
      </tp>
      <tp>
        <v>0.56000000000000005</v>
        <stp/>
        <stp>ContractData</stp>
        <stp>CLEV8</stp>
        <stp>NetLastTradeToday</stp>
        <stp/>
        <stp>T</stp>
        <tr r="H24" s="2"/>
        <tr r="G24" s="2"/>
      </tp>
      <tp>
        <v>0.84</v>
        <stp/>
        <stp>ContractData</stp>
        <stp>CLEQ8</stp>
        <stp>NetLastTradeToday</stp>
        <stp/>
        <stp>T</stp>
        <tr r="G22" s="2"/>
        <tr r="H22" s="2"/>
      </tp>
      <tp>
        <v>0.03</v>
        <stp/>
        <stp>ContractData</stp>
        <stp>CLES1J8</stp>
        <stp>NetLastQuoteToday</stp>
        <stp/>
        <stp>T</stp>
        <tr r="X7" s="6"/>
      </tp>
      <tp>
        <v>0.04</v>
        <stp/>
        <stp>ContractData</stp>
        <stp>CLES2J8</stp>
        <stp>NetLastQuoteToday</stp>
        <stp/>
        <stp>T</stp>
        <tr r="X7" s="7"/>
      </tp>
      <tp>
        <v>7.0000000000000007E-2</v>
        <stp/>
        <stp>ContractData</stp>
        <stp>CLES3J8</stp>
        <stp>NetLastQuoteToday</stp>
        <stp/>
        <stp>T</stp>
        <tr r="X7" s="8"/>
      </tp>
      <tp>
        <v>0.09</v>
        <stp/>
        <stp>ContractData</stp>
        <stp>CLES4J8</stp>
        <stp>NetLastQuoteToday</stp>
        <stp/>
        <stp>T</stp>
        <tr r="X7" s="9"/>
      </tp>
      <tp>
        <v>0.14000000000000001</v>
        <stp/>
        <stp>ContractData</stp>
        <stp>CLES5J8</stp>
        <stp>NetLastQuoteToday</stp>
        <stp/>
        <stp>T</stp>
        <tr r="X7" s="10"/>
      </tp>
      <tp t="s">
        <v>CLES3G8</v>
        <stp/>
        <stp>ContractData</stp>
        <stp>CLES3?4</stp>
        <stp>Symbol</stp>
        <tr r="A64" s="2"/>
      </tp>
      <tp t="s">
        <v>CLES3H8</v>
        <stp/>
        <stp>ContractData</stp>
        <stp>CLES3?5</stp>
        <stp>Symbol</stp>
        <tr r="A65" s="2"/>
      </tp>
      <tp t="s">
        <v>CLES3J8</v>
        <stp/>
        <stp>ContractData</stp>
        <stp>CLES3?6</stp>
        <stp>Symbol</stp>
        <tr r="A66" s="2"/>
      </tp>
      <tp t="s">
        <v>CLES3K8</v>
        <stp/>
        <stp>ContractData</stp>
        <stp>CLES3?7</stp>
        <stp>Symbol</stp>
        <tr r="A67" s="2"/>
      </tp>
      <tp t="s">
        <v>CLES3X7</v>
        <stp/>
        <stp>ContractData</stp>
        <stp>CLES3?1</stp>
        <stp>Symbol</stp>
        <tr r="A61" s="2"/>
      </tp>
      <tp t="s">
        <v>CLES3Z7</v>
        <stp/>
        <stp>ContractData</stp>
        <stp>CLES3?2</stp>
        <stp>Symbol</stp>
        <tr r="A62" s="2"/>
      </tp>
      <tp t="s">
        <v>CLES3F8</v>
        <stp/>
        <stp>ContractData</stp>
        <stp>CLES3?3</stp>
        <stp>Symbol</stp>
        <tr r="A63" s="2"/>
      </tp>
      <tp t="s">
        <v>CLES3M8</v>
        <stp/>
        <stp>ContractData</stp>
        <stp>CLES3?8</stp>
        <stp>Symbol</stp>
        <tr r="A68" s="2"/>
      </tp>
      <tp t="s">
        <v>CLES3N8</v>
        <stp/>
        <stp>ContractData</stp>
        <stp>CLES3?9</stp>
        <stp>Symbol</stp>
        <tr r="A69" s="2"/>
      </tp>
      <tp t="s">
        <v>CLES2G8</v>
        <stp/>
        <stp>ContractData</stp>
        <stp>CLES2?4</stp>
        <stp>Symbol</stp>
        <tr r="A48" s="2"/>
      </tp>
      <tp t="s">
        <v>CLES2H8</v>
        <stp/>
        <stp>ContractData</stp>
        <stp>CLES2?5</stp>
        <stp>Symbol</stp>
        <tr r="A49" s="2"/>
      </tp>
      <tp t="s">
        <v>CLES2J8</v>
        <stp/>
        <stp>ContractData</stp>
        <stp>CLES2?6</stp>
        <stp>Symbol</stp>
        <tr r="A50" s="2"/>
      </tp>
      <tp t="s">
        <v>CLES2K8</v>
        <stp/>
        <stp>ContractData</stp>
        <stp>CLES2?7</stp>
        <stp>Symbol</stp>
        <tr r="A51" s="2"/>
      </tp>
      <tp t="s">
        <v>CLES2X7</v>
        <stp/>
        <stp>ContractData</stp>
        <stp>CLES2?1</stp>
        <stp>Symbol</stp>
        <tr r="A45" s="2"/>
      </tp>
      <tp t="s">
        <v>CLES2Z7</v>
        <stp/>
        <stp>ContractData</stp>
        <stp>CLES2?2</stp>
        <stp>Symbol</stp>
        <tr r="A46" s="2"/>
      </tp>
      <tp t="s">
        <v>CLES2F8</v>
        <stp/>
        <stp>ContractData</stp>
        <stp>CLES2?3</stp>
        <stp>Symbol</stp>
        <tr r="A47" s="2"/>
      </tp>
      <tp t="s">
        <v>CLES2M8</v>
        <stp/>
        <stp>ContractData</stp>
        <stp>CLES2?8</stp>
        <stp>Symbol</stp>
        <tr r="A52" s="2"/>
      </tp>
      <tp t="s">
        <v>CLES2N8</v>
        <stp/>
        <stp>ContractData</stp>
        <stp>CLES2?9</stp>
        <stp>Symbol</stp>
        <tr r="A53" s="2"/>
      </tp>
      <tp t="s">
        <v>CLES1H8</v>
        <stp/>
        <stp>ContractData</stp>
        <stp>CLES1H8</stp>
        <stp>Symbol</stp>
        <tr r="P11" s="2"/>
      </tp>
      <tp t="s">
        <v>CLES1K8</v>
        <stp/>
        <stp>ContractData</stp>
        <stp>CLES1K8</stp>
        <stp>Symbol</stp>
        <tr r="R11" s="2"/>
      </tp>
      <tp t="s">
        <v>CLES1J8</v>
        <stp/>
        <stp>ContractData</stp>
        <stp>CLES1J8</stp>
        <stp>Symbol</stp>
        <tr r="Q11" s="2"/>
      </tp>
      <tp t="s">
        <v>CLES1M8</v>
        <stp/>
        <stp>ContractData</stp>
        <stp>CLES1M8</stp>
        <stp>Symbol</stp>
        <tr r="S11" s="2"/>
      </tp>
      <tp t="s">
        <v>CLES1N8</v>
        <stp/>
        <stp>ContractData</stp>
        <stp>CLES1N8</stp>
        <stp>Symbol</stp>
        <tr r="T11" s="2"/>
      </tp>
      <tp t="s">
        <v>CLES1G8</v>
        <stp/>
        <stp>ContractData</stp>
        <stp>CLES1G8</stp>
        <stp>Symbol</stp>
        <tr r="O11" s="2"/>
      </tp>
      <tp t="s">
        <v>CLES1F8</v>
        <stp/>
        <stp>ContractData</stp>
        <stp>CLES1F8</stp>
        <stp>Symbol</stp>
        <tr r="N11" s="2"/>
      </tp>
      <tp t="s">
        <v>CLES1X7</v>
        <stp/>
        <stp>ContractData</stp>
        <stp>CLES1X7</stp>
        <stp>Symbol</stp>
        <tr r="L11" s="2"/>
      </tp>
      <tp t="s">
        <v>CLES1Z7</v>
        <stp/>
        <stp>ContractData</stp>
        <stp>CLES1Z7</stp>
        <stp>Symbol</stp>
        <tr r="M11" s="2"/>
      </tp>
      <tp t="s">
        <v>CLES1Q8</v>
        <stp/>
        <stp>ContractData</stp>
        <stp>CLES1Q8</stp>
        <stp>Symbol</stp>
        <tr r="U11" s="2"/>
      </tp>
      <tp t="s">
        <v>CLES1U8</v>
        <stp/>
        <stp>ContractData</stp>
        <stp>CLES1U8</stp>
        <stp>Symbol</stp>
        <tr r="V11" s="2"/>
      </tp>
      <tp t="s">
        <v>CLES1V8</v>
        <stp/>
        <stp>ContractData</stp>
        <stp>CLES1V8</stp>
        <stp>Symbol</stp>
        <tr r="W11" s="2"/>
      </tp>
      <tp t="s">
        <v>CLES5G8</v>
        <stp/>
        <stp>ContractData</stp>
        <stp>CLES5?4</stp>
        <stp>Symbol</stp>
        <tr r="A96" s="2"/>
      </tp>
      <tp t="s">
        <v>CLES5H8</v>
        <stp/>
        <stp>ContractData</stp>
        <stp>CLES5?5</stp>
        <stp>Symbol</stp>
        <tr r="A97" s="2"/>
      </tp>
      <tp t="s">
        <v>CLES5J8</v>
        <stp/>
        <stp>ContractData</stp>
        <stp>CLES5?6</stp>
        <stp>Symbol</stp>
        <tr r="A98" s="2"/>
      </tp>
      <tp t="s">
        <v>CLES5K8</v>
        <stp/>
        <stp>ContractData</stp>
        <stp>CLES5?7</stp>
        <stp>Symbol</stp>
        <tr r="A99" s="2"/>
      </tp>
      <tp t="s">
        <v>CLES5X7</v>
        <stp/>
        <stp>ContractData</stp>
        <stp>CLES5?1</stp>
        <stp>Symbol</stp>
        <tr r="A93" s="2"/>
      </tp>
      <tp t="s">
        <v>CLES5Z7</v>
        <stp/>
        <stp>ContractData</stp>
        <stp>CLES5?2</stp>
        <stp>Symbol</stp>
        <tr r="A94" s="2"/>
      </tp>
      <tp t="s">
        <v>CLES5F8</v>
        <stp/>
        <stp>ContractData</stp>
        <stp>CLES5?3</stp>
        <stp>Symbol</stp>
        <tr r="A95" s="2"/>
      </tp>
      <tp t="s">
        <v>CLES5M8</v>
        <stp/>
        <stp>ContractData</stp>
        <stp>CLES5?8</stp>
        <stp>Symbol</stp>
        <tr r="A100" s="2"/>
      </tp>
      <tp t="s">
        <v>CLES5N8</v>
        <stp/>
        <stp>ContractData</stp>
        <stp>CLES5?9</stp>
        <stp>Symbol</stp>
        <tr r="A101" s="2"/>
      </tp>
      <tp t="s">
        <v>CLES4G8</v>
        <stp/>
        <stp>ContractData</stp>
        <stp>CLES4?4</stp>
        <stp>Symbol</stp>
        <tr r="A80" s="2"/>
      </tp>
      <tp t="s">
        <v>CLES4H8</v>
        <stp/>
        <stp>ContractData</stp>
        <stp>CLES4?5</stp>
        <stp>Symbol</stp>
        <tr r="A81" s="2"/>
      </tp>
      <tp t="s">
        <v>CLES4J8</v>
        <stp/>
        <stp>ContractData</stp>
        <stp>CLES4?6</stp>
        <stp>Symbol</stp>
        <tr r="A82" s="2"/>
      </tp>
      <tp t="s">
        <v>CLES4K8</v>
        <stp/>
        <stp>ContractData</stp>
        <stp>CLES4?7</stp>
        <stp>Symbol</stp>
        <tr r="A83" s="2"/>
      </tp>
      <tp t="s">
        <v>CLES4X7</v>
        <stp/>
        <stp>ContractData</stp>
        <stp>CLES4?1</stp>
        <stp>Symbol</stp>
        <tr r="A77" s="2"/>
      </tp>
      <tp t="s">
        <v>CLES4Z7</v>
        <stp/>
        <stp>ContractData</stp>
        <stp>CLES4?2</stp>
        <stp>Symbol</stp>
        <tr r="A78" s="2"/>
      </tp>
      <tp t="s">
        <v>CLES4F8</v>
        <stp/>
        <stp>ContractData</stp>
        <stp>CLES4?3</stp>
        <stp>Symbol</stp>
        <tr r="A79" s="2"/>
      </tp>
      <tp t="s">
        <v>CLES4M8</v>
        <stp/>
        <stp>ContractData</stp>
        <stp>CLES4?8</stp>
        <stp>Symbol</stp>
        <tr r="A84" s="2"/>
      </tp>
      <tp t="s">
        <v>CLES4N8</v>
        <stp/>
        <stp>ContractData</stp>
        <stp>CLES4?9</stp>
        <stp>Symbol</stp>
        <tr r="A85" s="2"/>
      </tp>
      <tp>
        <v>0.03</v>
        <stp/>
        <stp>ContractData</stp>
        <stp>CLES1K8</stp>
        <stp>NetLastQuoteToday</stp>
        <stp/>
        <stp>T</stp>
        <tr r="X8" s="6"/>
      </tp>
      <tp>
        <v>0.03</v>
        <stp/>
        <stp>ContractData</stp>
        <stp>CLES2K8</stp>
        <stp>NetLastQuoteToday</stp>
        <stp/>
        <stp>T</stp>
        <tr r="X8" s="7"/>
      </tp>
      <tp>
        <v>0.06</v>
        <stp/>
        <stp>ContractData</stp>
        <stp>CLES3K8</stp>
        <stp>NetLastQuoteToday</stp>
        <stp/>
        <stp>T</stp>
        <tr r="X8" s="8"/>
      </tp>
      <tp>
        <v>7.0000000000000007E-2</v>
        <stp/>
        <stp>ContractData</stp>
        <stp>CLES4K8</stp>
        <stp>NetLastQuoteToday</stp>
        <stp/>
        <stp>T</stp>
        <tr r="X8" s="9"/>
      </tp>
      <tp>
        <v>0.11</v>
        <stp/>
        <stp>ContractData</stp>
        <stp>CLES5K8</stp>
        <stp>NetLastQuoteToday</stp>
        <stp/>
        <stp>T</stp>
        <tr r="X8" s="10"/>
      </tp>
      <tp>
        <v>0.15</v>
        <stp/>
        <stp>ContractData</stp>
        <stp>CLES2U8</stp>
        <stp>LastTradeorSettle</stp>
        <stp/>
        <stp>T</stp>
        <tr r="W12" s="7"/>
        <tr r="F55" s="2"/>
      </tp>
      <tp>
        <v>0.2</v>
        <stp/>
        <stp>ContractData</stp>
        <stp>CLES3U8</stp>
        <stp>LastTradeorSettle</stp>
        <stp/>
        <stp>T</stp>
        <tr r="W12" s="8"/>
        <tr r="F71" s="2"/>
      </tp>
      <tp>
        <v>0.08</v>
        <stp/>
        <stp>ContractData</stp>
        <stp>CLES1U8</stp>
        <stp>LastTradeorSettle</stp>
        <stp/>
        <stp>T</stp>
        <tr r="W12" s="6"/>
        <tr r="F39" s="2"/>
      </tp>
      <tp t="s">
        <v/>
        <stp/>
        <stp>ContractData</stp>
        <stp>CLES4U8</stp>
        <stp>LastTradeorSettle</stp>
        <stp/>
        <stp>T</stp>
        <tr r="W12" s="9"/>
        <tr r="F87" s="2"/>
      </tp>
      <tp t="s">
        <v/>
        <stp/>
        <stp>ContractData</stp>
        <stp>CLES5U8</stp>
        <stp>LastTradeorSettle</stp>
        <stp/>
        <stp>T</stp>
        <tr r="W12" s="10"/>
        <tr r="F103" s="2"/>
      </tp>
      <tp>
        <v>0.09</v>
        <stp/>
        <stp>ContractData</stp>
        <stp>CLES5F8</stp>
        <stp>NetLastTradeToday</stp>
        <stp/>
        <stp>T</stp>
        <tr r="H95" s="2"/>
        <tr r="G95" s="2"/>
      </tp>
      <tp>
        <v>7.0000000000000007E-2</v>
        <stp/>
        <stp>ContractData</stp>
        <stp>CLES4F8</stp>
        <stp>NetLastTradeToday</stp>
        <stp/>
        <stp>T</stp>
        <tr r="G79" s="2"/>
        <tr r="H79" s="2"/>
      </tp>
      <tp>
        <v>0.05</v>
        <stp/>
        <stp>ContractData</stp>
        <stp>CLES3F8</stp>
        <stp>NetLastTradeToday</stp>
        <stp/>
        <stp>T</stp>
        <tr r="H63" s="2"/>
        <tr r="G63" s="2"/>
      </tp>
      <tp>
        <v>0.02</v>
        <stp/>
        <stp>ContractData</stp>
        <stp>CLES2F8</stp>
        <stp>NetLastTradeToday</stp>
        <stp/>
        <stp>T</stp>
        <tr r="H47" s="2"/>
        <tr r="G47" s="2"/>
      </tp>
      <tp>
        <v>0</v>
        <stp/>
        <stp>ContractData</stp>
        <stp>CLES1F8</stp>
        <stp>NetLastTradeToday</stp>
        <stp/>
        <stp>T</stp>
        <tr r="G31" s="2"/>
        <tr r="H31" s="2"/>
      </tp>
      <tp>
        <v>0.02</v>
        <stp/>
        <stp>ContractData</stp>
        <stp>CLES1H8</stp>
        <stp>NetLastQuoteToday</stp>
        <stp/>
        <stp>T</stp>
        <tr r="X6" s="6"/>
      </tp>
      <tp>
        <v>0.05</v>
        <stp/>
        <stp>ContractData</stp>
        <stp>CLES2H8</stp>
        <stp>NetLastQuoteToday</stp>
        <stp/>
        <stp>T</stp>
        <tr r="X6" s="7"/>
      </tp>
      <tp>
        <v>0.06</v>
        <stp/>
        <stp>ContractData</stp>
        <stp>CLES3H8</stp>
        <stp>NetLastQuoteToday</stp>
        <stp/>
        <stp>T</stp>
        <tr r="X6" s="8"/>
      </tp>
      <tp>
        <v>0.09</v>
        <stp/>
        <stp>ContractData</stp>
        <stp>CLES4H8</stp>
        <stp>NetLastQuoteToday</stp>
        <stp/>
        <stp>T</stp>
        <tr r="X6" s="9"/>
      </tp>
      <tp>
        <v>0.13</v>
        <stp/>
        <stp>ContractData</stp>
        <stp>CLES5H8</stp>
        <stp>NetLastQuoteToday</stp>
        <stp/>
        <stp>T</stp>
        <tr r="X6" s="10"/>
      </tp>
      <tp>
        <v>0.13</v>
        <stp/>
        <stp>ContractData</stp>
        <stp>CLES2V8</stp>
        <stp>LastTradeorSettle</stp>
        <stp/>
        <stp>T</stp>
        <tr r="W13" s="7"/>
        <tr r="F56" s="2"/>
      </tp>
      <tp t="s">
        <v/>
        <stp/>
        <stp>ContractData</stp>
        <stp>CLES3V8</stp>
        <stp>LastTradeorSettle</stp>
        <stp/>
        <stp>T</stp>
        <tr r="W13" s="8"/>
        <tr r="F72" s="2"/>
      </tp>
      <tp>
        <v>7.0000000000000007E-2</v>
        <stp/>
        <stp>ContractData</stp>
        <stp>CLES1V8</stp>
        <stp>LastTradeorSettle</stp>
        <stp/>
        <stp>T</stp>
        <tr r="W13" s="6"/>
        <tr r="F40" s="2"/>
      </tp>
      <tp t="s">
        <v/>
        <stp/>
        <stp>ContractData</stp>
        <stp>CLES4V8</stp>
        <stp>LastTradeorSettle</stp>
        <stp/>
        <stp>T</stp>
        <tr r="W13" s="9"/>
        <tr r="F88" s="2"/>
      </tp>
      <tp t="s">
        <v/>
        <stp/>
        <stp>ContractData</stp>
        <stp>CLES5V8</stp>
        <stp>LastTradeorSettle</stp>
        <stp/>
        <stp>T</stp>
        <tr r="W13" s="10"/>
        <tr r="F104" s="2"/>
      </tp>
      <tp>
        <v>0.06</v>
        <stp/>
        <stp>ContractData</stp>
        <stp>CLES5G8</stp>
        <stp>NetLastTradeToday</stp>
        <stp/>
        <stp>T</stp>
        <tr r="G96" s="2"/>
        <tr r="H96" s="2"/>
      </tp>
      <tp>
        <v>0.1</v>
        <stp/>
        <stp>ContractData</stp>
        <stp>CLES4G8</stp>
        <stp>NetLastTradeToday</stp>
        <stp/>
        <stp>T</stp>
        <tr r="G80" s="2"/>
        <tr r="H80" s="2"/>
      </tp>
      <tp>
        <v>7.0000000000000007E-2</v>
        <stp/>
        <stp>ContractData</stp>
        <stp>CLES3G8</stp>
        <stp>NetLastTradeToday</stp>
        <stp/>
        <stp>T</stp>
        <tr r="G64" s="2"/>
        <tr r="H64" s="2"/>
      </tp>
      <tp>
        <v>0.04</v>
        <stp/>
        <stp>ContractData</stp>
        <stp>CLES2G8</stp>
        <stp>NetLastTradeToday</stp>
        <stp/>
        <stp>T</stp>
        <tr r="H48" s="2"/>
        <tr r="G48" s="2"/>
      </tp>
      <tp>
        <v>0.02</v>
        <stp/>
        <stp>ContractData</stp>
        <stp>CLES1G8</stp>
        <stp>NetLastTradeToday</stp>
        <stp/>
        <stp>T</stp>
        <tr r="G32" s="2"/>
        <tr r="H32" s="2"/>
      </tp>
      <tp>
        <v>0.02</v>
        <stp/>
        <stp>ContractData</stp>
        <stp>CLES1N8</stp>
        <stp>NetLastQuoteToday</stp>
        <stp/>
        <stp>T</stp>
        <tr r="X10" s="6"/>
      </tp>
      <tp>
        <v>0.04</v>
        <stp/>
        <stp>ContractData</stp>
        <stp>CLES2N8</stp>
        <stp>NetLastQuoteToday</stp>
        <stp/>
        <stp>T</stp>
        <tr r="X10" s="7"/>
      </tp>
      <tp>
        <v>0.05</v>
        <stp/>
        <stp>ContractData</stp>
        <stp>CLES3N8</stp>
        <stp>NetLastQuoteToday</stp>
        <stp/>
        <stp>T</stp>
        <tr r="X10" s="8"/>
      </tp>
      <tp>
        <v>0.09</v>
        <stp/>
        <stp>ContractData</stp>
        <stp>CLES4N8</stp>
        <stp>NetLastQuoteToday</stp>
        <stp/>
        <stp>T</stp>
        <tr r="X10" s="9"/>
      </tp>
      <tp>
        <v>0.01</v>
        <stp/>
        <stp>ContractData</stp>
        <stp>CLES5N8</stp>
        <stp>NetLastQuoteToday</stp>
        <stp/>
        <stp>T</stp>
        <tr r="X10" s="10"/>
      </tp>
      <tp>
        <v>0.16</v>
        <stp/>
        <stp>ContractData</stp>
        <stp>CLES2Q8</stp>
        <stp>LastTradeorSettle</stp>
        <stp/>
        <stp>T</stp>
        <tr r="W11" s="7"/>
        <tr r="F54" s="2"/>
      </tp>
      <tp>
        <v>0.23</v>
        <stp/>
        <stp>ContractData</stp>
        <stp>CLES3Q8</stp>
        <stp>LastTradeorSettle</stp>
        <stp/>
        <stp>T</stp>
        <tr r="W11" s="8"/>
        <tr r="F70" s="2"/>
      </tp>
      <tp>
        <v>0.09</v>
        <stp/>
        <stp>ContractData</stp>
        <stp>CLES1Q8</stp>
        <stp>LastTradeorSettle</stp>
        <stp/>
        <stp>T</stp>
        <tr r="W11" s="6"/>
        <tr r="F38" s="2"/>
      </tp>
      <tp>
        <v>0.28000000000000003</v>
        <stp/>
        <stp>ContractData</stp>
        <stp>CLES4Q8</stp>
        <stp>LastTradeorSettle</stp>
        <stp/>
        <stp>T</stp>
        <tr r="W11" s="9"/>
        <tr r="F86" s="2"/>
      </tp>
      <tp t="s">
        <v/>
        <stp/>
        <stp>ContractData</stp>
        <stp>CLES5Q8</stp>
        <stp>LastTradeorSettle</stp>
        <stp/>
        <stp>T</stp>
        <tr r="W11" s="10"/>
        <tr r="F102" s="2"/>
      </tp>
      <tp>
        <v>0.02</v>
        <stp/>
        <stp>ContractData</stp>
        <stp>CLES1M8</stp>
        <stp>NetLastQuoteToday</stp>
        <stp/>
        <stp>T</stp>
        <tr r="X9" s="6"/>
      </tp>
      <tp>
        <v>0.04</v>
        <stp/>
        <stp>ContractData</stp>
        <stp>CLES2M8</stp>
        <stp>NetLastQuoteToday</stp>
        <stp/>
        <stp>T</stp>
        <tr r="X9" s="7"/>
      </tp>
      <tp>
        <v>0.06</v>
        <stp/>
        <stp>ContractData</stp>
        <stp>CLES3M8</stp>
        <stp>NetLastQuoteToday</stp>
        <stp/>
        <stp>T</stp>
        <tr r="X9" s="8"/>
      </tp>
      <tp>
        <v>0.06</v>
        <stp/>
        <stp>ContractData</stp>
        <stp>CLES4M8</stp>
        <stp>NetLastQuoteToday</stp>
        <stp/>
        <stp>T</stp>
        <tr r="X9" s="9"/>
      </tp>
      <tp>
        <v>0.13</v>
        <stp/>
        <stp>ContractData</stp>
        <stp>CLES5M8</stp>
        <stp>NetLastQuoteToday</stp>
        <stp/>
        <stp>T</stp>
        <tr r="X9" s="10"/>
      </tp>
      <tp t="s">
        <v>CLES1V8</v>
        <stp/>
        <stp>ContractData</stp>
        <stp>CLES1??12</stp>
        <stp>Symbol</stp>
        <tr r="A40" s="2"/>
      </tp>
      <tp t="s">
        <v>CLES1U8</v>
        <stp/>
        <stp>ContractData</stp>
        <stp>CLES1??11</stp>
        <stp>Symbol</stp>
        <tr r="A39" s="2"/>
      </tp>
      <tp t="s">
        <v>CLES1Q8</v>
        <stp/>
        <stp>ContractData</stp>
        <stp>CLES1??10</stp>
        <stp>Symbol</stp>
        <tr r="A38" s="2"/>
      </tp>
      <tp>
        <v>0.09</v>
        <stp/>
        <stp>ContractData</stp>
        <stp>CLES5M8</stp>
        <stp>NetLastTradeToday</stp>
        <stp/>
        <stp>T</stp>
        <tr r="G100" s="2"/>
        <tr r="H100" s="2"/>
      </tp>
      <tp>
        <v>0.06</v>
        <stp/>
        <stp>ContractData</stp>
        <stp>CLES4M8</stp>
        <stp>NetLastTradeToday</stp>
        <stp/>
        <stp>T</stp>
        <tr r="G84" s="2"/>
        <tr r="H84" s="2"/>
      </tp>
      <tp>
        <v>0.06</v>
        <stp/>
        <stp>ContractData</stp>
        <stp>CLES3M8</stp>
        <stp>NetLastTradeToday</stp>
        <stp/>
        <stp>T</stp>
        <tr r="G68" s="2"/>
        <tr r="H68" s="2"/>
      </tp>
      <tp>
        <v>0.04</v>
        <stp/>
        <stp>ContractData</stp>
        <stp>CLES2M8</stp>
        <stp>NetLastTradeToday</stp>
        <stp/>
        <stp>T</stp>
        <tr r="G52" s="2"/>
        <tr r="H52" s="2"/>
      </tp>
      <tp>
        <v>0.02</v>
        <stp/>
        <stp>ContractData</stp>
        <stp>CLES1M8</stp>
        <stp>NetLastTradeToday</stp>
        <stp/>
        <stp>T</stp>
        <tr r="H36" s="2"/>
        <tr r="G36" s="2"/>
      </tp>
      <tp t="s">
        <v/>
        <stp/>
        <stp>ContractData</stp>
        <stp>CLES5N8</stp>
        <stp>NetLastTradeToday</stp>
        <stp/>
        <stp>T</stp>
        <tr r="H101" s="2"/>
        <tr r="G101" s="2"/>
      </tp>
      <tp>
        <v>0.09</v>
        <stp/>
        <stp>ContractData</stp>
        <stp>CLES4N8</stp>
        <stp>NetLastTradeToday</stp>
        <stp/>
        <stp>T</stp>
        <tr r="H85" s="2"/>
        <tr r="G85" s="2"/>
      </tp>
      <tp>
        <v>7.0000000000000007E-2</v>
        <stp/>
        <stp>ContractData</stp>
        <stp>CLES3N8</stp>
        <stp>NetLastTradeToday</stp>
        <stp/>
        <stp>T</stp>
        <tr r="H69" s="2"/>
        <tr r="G69" s="2"/>
      </tp>
      <tp>
        <v>0.04</v>
        <stp/>
        <stp>ContractData</stp>
        <stp>CLES2N8</stp>
        <stp>NetLastTradeToday</stp>
        <stp/>
        <stp>T</stp>
        <tr r="G53" s="2"/>
        <tr r="H53" s="2"/>
      </tp>
      <tp>
        <v>0.02</v>
        <stp/>
        <stp>ContractData</stp>
        <stp>CLES1N8</stp>
        <stp>NetLastTradeToday</stp>
        <stp/>
        <stp>T</stp>
        <tr r="H37" s="2"/>
        <tr r="G37" s="2"/>
      </tp>
      <tp t="s">
        <v/>
        <stp/>
        <stp>ContractData</stp>
        <stp>CLES5H8</stp>
        <stp>NetLastTradeToday</stp>
        <stp/>
        <stp>T</stp>
        <tr r="H97" s="2"/>
        <tr r="G97" s="2"/>
      </tp>
      <tp>
        <v>0.11</v>
        <stp/>
        <stp>ContractData</stp>
        <stp>CLES4H8</stp>
        <stp>NetLastTradeToday</stp>
        <stp/>
        <stp>T</stp>
        <tr r="H81" s="2"/>
        <tr r="G81" s="2"/>
      </tp>
      <tp>
        <v>7.0000000000000007E-2</v>
        <stp/>
        <stp>ContractData</stp>
        <stp>CLES3H8</stp>
        <stp>NetLastTradeToday</stp>
        <stp/>
        <stp>T</stp>
        <tr r="G65" s="2"/>
        <tr r="H65" s="2"/>
      </tp>
      <tp>
        <v>0.05</v>
        <stp/>
        <stp>ContractData</stp>
        <stp>CLES2H8</stp>
        <stp>NetLastTradeToday</stp>
        <stp/>
        <stp>T</stp>
        <tr r="H49" s="2"/>
        <tr r="G49" s="2"/>
      </tp>
      <tp>
        <v>0.02</v>
        <stp/>
        <stp>ContractData</stp>
        <stp>CLES1H8</stp>
        <stp>NetLastTradeToday</stp>
        <stp/>
        <stp>T</stp>
        <tr r="G33" s="2"/>
        <tr r="H33" s="2"/>
      </tp>
      <tp>
        <v>42760</v>
        <stp/>
        <stp>ContractData</stp>
        <stp>CLEF8</stp>
        <stp>T_CVol</stp>
        <tr r="I15" s="2"/>
      </tp>
      <tp>
        <v>20918</v>
        <stp/>
        <stp>ContractData</stp>
        <stp>CLEG8</stp>
        <stp>T_CVol</stp>
        <tr r="I16" s="2"/>
      </tp>
      <tp>
        <v>3146</v>
        <stp/>
        <stp>ContractData</stp>
        <stp>CLEN8</stp>
        <stp>T_CVol</stp>
        <tr r="I21" s="2"/>
      </tp>
      <tp>
        <v>27202</v>
        <stp/>
        <stp>ContractData</stp>
        <stp>CLEM8</stp>
        <stp>T_CVol</stp>
        <tr r="I20" s="2"/>
      </tp>
      <tp>
        <v>9429</v>
        <stp/>
        <stp>ContractData</stp>
        <stp>CLEJ8</stp>
        <stp>T_CVol</stp>
        <tr r="I18" s="2"/>
      </tp>
      <tp>
        <v>5167</v>
        <stp/>
        <stp>ContractData</stp>
        <stp>CLEK8</stp>
        <stp>T_CVol</stp>
        <tr r="I19" s="2"/>
      </tp>
      <tp>
        <v>25814</v>
        <stp/>
        <stp>ContractData</stp>
        <stp>CLEH8</stp>
        <stp>T_CVol</stp>
        <tr r="I17" s="2"/>
      </tp>
      <tp>
        <v>768</v>
        <stp/>
        <stp>ContractData</stp>
        <stp>CLEV8</stp>
        <stp>T_CVol</stp>
        <tr r="I24" s="2"/>
      </tp>
      <tp>
        <v>5318</v>
        <stp/>
        <stp>ContractData</stp>
        <stp>CLEU8</stp>
        <stp>T_CVol</stp>
        <tr r="I23" s="2"/>
      </tp>
      <tp>
        <v>998</v>
        <stp/>
        <stp>ContractData</stp>
        <stp>CLEQ8</stp>
        <stp>T_CVol</stp>
        <tr r="I22" s="2"/>
      </tp>
      <tp>
        <v>141406</v>
        <stp/>
        <stp>ContractData</stp>
        <stp>CLEZ7</stp>
        <stp>T_CVol</stp>
        <tr r="I14" s="2"/>
      </tp>
      <tp>
        <v>513340</v>
        <stp/>
        <stp>ContractData</stp>
        <stp>CLEX7</stp>
        <stp>T_CVol</stp>
        <tr r="I13" s="2"/>
      </tp>
      <tp>
        <v>0</v>
        <stp/>
        <stp>ContractData</stp>
        <stp>CLES1F8</stp>
        <stp>NetLastQuoteToday</stp>
        <stp/>
        <stp>T</stp>
        <tr r="X4" s="6"/>
      </tp>
      <tp>
        <v>0.02</v>
        <stp/>
        <stp>ContractData</stp>
        <stp>CLES2F8</stp>
        <stp>NetLastQuoteToday</stp>
        <stp/>
        <stp>T</stp>
        <tr r="X4" s="7"/>
      </tp>
      <tp>
        <v>0.05</v>
        <stp/>
        <stp>ContractData</stp>
        <stp>CLES3F8</stp>
        <stp>NetLastQuoteToday</stp>
        <stp/>
        <stp>T</stp>
        <tr r="X4" s="8"/>
      </tp>
      <tp>
        <v>0.06</v>
        <stp/>
        <stp>ContractData</stp>
        <stp>CLES4F8</stp>
        <stp>NetLastQuoteToday</stp>
        <stp/>
        <stp>T</stp>
        <tr r="X4" s="9"/>
      </tp>
      <tp>
        <v>0.1</v>
        <stp/>
        <stp>ContractData</stp>
        <stp>CLES5F8</stp>
        <stp>NetLastQuoteToday</stp>
        <stp/>
        <stp>T</stp>
        <tr r="X4" s="10"/>
      </tp>
      <tp>
        <v>-0.61</v>
        <stp/>
        <stp>ContractData</stp>
        <stp>CLES2X7</stp>
        <stp>LastTradeorSettle</stp>
        <stp/>
        <stp>T</stp>
        <tr r="W2" s="7"/>
        <tr r="F45" s="2"/>
      </tp>
      <tp>
        <v>-0.78</v>
        <stp/>
        <stp>ContractData</stp>
        <stp>CLES3X7</stp>
        <stp>LastTradeorSettle</stp>
        <stp/>
        <stp>T</stp>
        <tr r="W2" s="8"/>
        <tr r="F61" s="2"/>
      </tp>
      <tp>
        <v>-0.33</v>
        <stp/>
        <stp>ContractData</stp>
        <stp>CLES1X7</stp>
        <stp>LastTradeorSettle</stp>
        <stp/>
        <stp>T</stp>
        <tr r="W2" s="6"/>
        <tr r="F29" s="2"/>
      </tp>
      <tp>
        <v>-0.9</v>
        <stp/>
        <stp>ContractData</stp>
        <stp>CLES4X7</stp>
        <stp>LastTradeorSettle</stp>
        <stp/>
        <stp>T</stp>
        <tr r="W2" s="9"/>
        <tr r="F77" s="2"/>
      </tp>
      <tp>
        <v>-0.94000000000000006</v>
        <stp/>
        <stp>ContractData</stp>
        <stp>CLES5X7</stp>
        <stp>LastTradeorSettle</stp>
        <stp/>
        <stp>T</stp>
        <tr r="W2" s="10"/>
        <tr r="F93" s="2"/>
      </tp>
      <tp>
        <v>0.02</v>
        <stp/>
        <stp>ContractData</stp>
        <stp>CLES1G8</stp>
        <stp>NetLastQuoteToday</stp>
        <stp/>
        <stp>T</stp>
        <tr r="X5" s="6"/>
      </tp>
      <tp>
        <v>0.04</v>
        <stp/>
        <stp>ContractData</stp>
        <stp>CLES2G8</stp>
        <stp>NetLastQuoteToday</stp>
        <stp/>
        <stp>T</stp>
        <tr r="X5" s="7"/>
      </tp>
      <tp>
        <v>7.0000000000000007E-2</v>
        <stp/>
        <stp>ContractData</stp>
        <stp>CLES3G8</stp>
        <stp>NetLastQuoteToday</stp>
        <stp/>
        <stp>T</stp>
        <tr r="X5" s="8"/>
      </tp>
      <tp>
        <v>0.09</v>
        <stp/>
        <stp>ContractData</stp>
        <stp>CLES4G8</stp>
        <stp>NetLastQuoteToday</stp>
        <stp/>
        <stp>T</stp>
        <tr r="X5" s="9"/>
      </tp>
      <tp>
        <v>0.13</v>
        <stp/>
        <stp>ContractData</stp>
        <stp>CLES5G8</stp>
        <stp>NetLastQuoteToday</stp>
        <stp/>
        <stp>T</stp>
        <tr r="X5" s="10"/>
      </tp>
      <tp t="s">
        <v/>
        <stp/>
        <stp>ContractData</stp>
        <stp>CLES5J8</stp>
        <stp>NetLastTradeToday</stp>
        <stp/>
        <stp>T</stp>
        <tr r="G98" s="2"/>
        <tr r="H98" s="2"/>
      </tp>
      <tp>
        <v>0.09</v>
        <stp/>
        <stp>ContractData</stp>
        <stp>CLES4J8</stp>
        <stp>NetLastTradeToday</stp>
        <stp/>
        <stp>T</stp>
        <tr r="G82" s="2"/>
        <tr r="H82" s="2"/>
      </tp>
      <tp>
        <v>7.0000000000000007E-2</v>
        <stp/>
        <stp>ContractData</stp>
        <stp>CLES3J8</stp>
        <stp>NetLastTradeToday</stp>
        <stp/>
        <stp>T</stp>
        <tr r="H66" s="2"/>
        <tr r="G66" s="2"/>
      </tp>
      <tp>
        <v>0.05</v>
        <stp/>
        <stp>ContractData</stp>
        <stp>CLES2J8</stp>
        <stp>NetLastTradeToday</stp>
        <stp/>
        <stp>T</stp>
        <tr r="H50" s="2"/>
        <tr r="G50" s="2"/>
      </tp>
      <tp>
        <v>0.03</v>
        <stp/>
        <stp>ContractData</stp>
        <stp>CLES1J8</stp>
        <stp>NetLastTradeToday</stp>
        <stp/>
        <stp>T</stp>
        <tr r="G34" s="2"/>
        <tr r="H34" s="2"/>
      </tp>
      <tp>
        <v>-0.45</v>
        <stp/>
        <stp>ContractData</stp>
        <stp>CLES2Z7</stp>
        <stp>LastTradeorSettle</stp>
        <stp/>
        <stp>T</stp>
        <tr r="W3" s="7"/>
        <tr r="F46" s="2"/>
      </tp>
      <tp>
        <v>-0.57000000000000006</v>
        <stp/>
        <stp>ContractData</stp>
        <stp>CLES3Z7</stp>
        <stp>LastTradeorSettle</stp>
        <stp/>
        <stp>T</stp>
        <tr r="W3" s="8"/>
        <tr r="F62" s="2"/>
      </tp>
      <tp>
        <v>-0.27</v>
        <stp/>
        <stp>ContractData</stp>
        <stp>CLES1Z7</stp>
        <stp>LastTradeorSettle</stp>
        <stp/>
        <stp>T</stp>
        <tr r="W3" s="6"/>
        <tr r="F30" s="2"/>
      </tp>
      <tp>
        <v>-0.61</v>
        <stp/>
        <stp>ContractData</stp>
        <stp>CLES4Z7</stp>
        <stp>LastTradeorSettle</stp>
        <stp/>
        <stp>T</stp>
        <tr r="W3" s="9"/>
        <tr r="F78" s="2"/>
      </tp>
      <tp>
        <v>-0.61</v>
        <stp/>
        <stp>ContractData</stp>
        <stp>CLES5Z7</stp>
        <stp>LastTradeorSettle</stp>
        <stp/>
        <stp>T</stp>
        <tr r="W3" s="10"/>
        <tr r="F94" s="2"/>
      </tp>
      <tp>
        <v>0.1</v>
        <stp/>
        <stp>ContractData</stp>
        <stp>CLES5K8</stp>
        <stp>NetLastTradeToday</stp>
        <stp/>
        <stp>T</stp>
        <tr r="H99" s="2"/>
        <tr r="G99" s="2"/>
      </tp>
      <tp>
        <v>0.09</v>
        <stp/>
        <stp>ContractData</stp>
        <stp>CLES4K8</stp>
        <stp>NetLastTradeToday</stp>
        <stp/>
        <stp>T</stp>
        <tr r="H83" s="2"/>
        <tr r="G83" s="2"/>
      </tp>
      <tp>
        <v>0.06</v>
        <stp/>
        <stp>ContractData</stp>
        <stp>CLES3K8</stp>
        <stp>NetLastTradeToday</stp>
        <stp/>
        <stp>T</stp>
        <tr r="G67" s="2"/>
        <tr r="H67" s="2"/>
      </tp>
      <tp>
        <v>0.06</v>
        <stp/>
        <stp>ContractData</stp>
        <stp>CLES2K8</stp>
        <stp>NetLastTradeToday</stp>
        <stp/>
        <stp>T</stp>
        <tr r="G51" s="2"/>
        <tr r="H51" s="2"/>
      </tp>
      <tp>
        <v>0.03</v>
        <stp/>
        <stp>ContractData</stp>
        <stp>CLES1K8</stp>
        <stp>NetLastTradeToday</stp>
        <stp/>
        <stp>T</stp>
        <tr r="G35" s="2"/>
        <tr r="H35" s="2"/>
      </tp>
      <tp>
        <v>0.01</v>
        <stp/>
        <stp>ContractData</stp>
        <stp>CLES1Z7</stp>
        <stp>NetLastQuoteToday</stp>
        <stp/>
        <stp>T</stp>
        <tr r="X3" s="6"/>
      </tp>
      <tp>
        <v>0.02</v>
        <stp/>
        <stp>ContractData</stp>
        <stp>CLES2Z7</stp>
        <stp>NetLastQuoteToday</stp>
        <stp/>
        <stp>T</stp>
        <tr r="X3" s="7"/>
      </tp>
      <tp>
        <v>0.02</v>
        <stp/>
        <stp>ContractData</stp>
        <stp>CLES3Z7</stp>
        <stp>NetLastQuoteToday</stp>
        <stp/>
        <stp>T</stp>
        <tr r="X3" s="8"/>
      </tp>
      <tp>
        <v>0.04</v>
        <stp/>
        <stp>ContractData</stp>
        <stp>CLES4Z7</stp>
        <stp>NetLastQuoteToday</stp>
        <stp/>
        <stp>T</stp>
        <tr r="X3" s="9"/>
      </tp>
      <tp>
        <v>0.08</v>
        <stp/>
        <stp>ContractData</stp>
        <stp>CLES5Z7</stp>
        <stp>NetLastQuoteToday</stp>
        <stp/>
        <stp>T</stp>
        <tr r="X3" s="10"/>
      </tp>
      <tp t="s">
        <v/>
        <stp/>
        <stp>ContractData</stp>
        <stp>CLES5U8</stp>
        <stp>NetLastTradeToday</stp>
        <stp/>
        <stp>T</stp>
        <tr r="G103" s="2"/>
        <tr r="H103" s="2"/>
      </tp>
      <tp t="s">
        <v/>
        <stp/>
        <stp>ContractData</stp>
        <stp>CLES4U8</stp>
        <stp>NetLastTradeToday</stp>
        <stp/>
        <stp>T</stp>
        <tr r="H87" s="2"/>
        <tr r="G87" s="2"/>
      </tp>
      <tp>
        <v>0.04</v>
        <stp/>
        <stp>ContractData</stp>
        <stp>CLES3U8</stp>
        <stp>NetLastTradeToday</stp>
        <stp/>
        <stp>T</stp>
        <tr r="G71" s="2"/>
        <tr r="H71" s="2"/>
      </tp>
      <tp>
        <v>0.04</v>
        <stp/>
        <stp>ContractData</stp>
        <stp>CLES2U8</stp>
        <stp>NetLastTradeToday</stp>
        <stp/>
        <stp>T</stp>
        <tr r="H55" s="2"/>
        <tr r="G55" s="2"/>
      </tp>
      <tp>
        <v>0.02</v>
        <stp/>
        <stp>ContractData</stp>
        <stp>CLES1U8</stp>
        <stp>NetLastTradeToday</stp>
        <stp/>
        <stp>T</stp>
        <tr r="G39" s="2"/>
        <tr r="H39" s="2"/>
      </tp>
      <tp>
        <v>0.04</v>
        <stp/>
        <stp>ContractData</stp>
        <stp>CLES1M8</stp>
        <stp>Open</stp>
        <stp/>
        <stp>T</stp>
        <tr r="C36" s="2"/>
      </tp>
      <tp>
        <v>0.06</v>
        <stp/>
        <stp>ContractData</stp>
        <stp>CLES1N8</stp>
        <stp>Open</stp>
        <stp/>
        <stp>T</stp>
        <tr r="C37" s="2"/>
      </tp>
      <tp>
        <v>-0.08</v>
        <stp/>
        <stp>ContractData</stp>
        <stp>CLES1H8</stp>
        <stp>Open</stp>
        <stp/>
        <stp>T</stp>
        <tr r="C33" s="2"/>
      </tp>
      <tp>
        <v>0.01</v>
        <stp/>
        <stp>ContractData</stp>
        <stp>CLES1K8</stp>
        <stp>Open</stp>
        <stp/>
        <stp>T</stp>
        <tr r="C35" s="2"/>
      </tp>
      <tp>
        <v>-0.03</v>
        <stp/>
        <stp>ContractData</stp>
        <stp>CLES1J8</stp>
        <stp>Open</stp>
        <stp/>
        <stp>T</stp>
        <tr r="C34" s="2"/>
      </tp>
      <tp>
        <v>-0.13</v>
        <stp/>
        <stp>ContractData</stp>
        <stp>CLES1G8</stp>
        <stp>Open</stp>
        <stp/>
        <stp>T</stp>
        <tr r="C32" s="2"/>
      </tp>
      <tp>
        <v>-0.19</v>
        <stp/>
        <stp>ContractData</stp>
        <stp>CLES1F8</stp>
        <stp>Open</stp>
        <stp/>
        <stp>T</stp>
        <tr r="C31" s="2"/>
      </tp>
      <tp>
        <v>-0.34</v>
        <stp/>
        <stp>ContractData</stp>
        <stp>CLES1X7</stp>
        <stp>Open</stp>
        <stp/>
        <stp>T</stp>
        <tr r="C29" s="2"/>
      </tp>
      <tp>
        <v>-0.28000000000000003</v>
        <stp/>
        <stp>ContractData</stp>
        <stp>CLES1Z7</stp>
        <stp>Open</stp>
        <stp/>
        <stp>T</stp>
        <tr r="C30" s="2"/>
      </tp>
      <tp>
        <v>0.06</v>
        <stp/>
        <stp>ContractData</stp>
        <stp>CLES1U8</stp>
        <stp>Open</stp>
        <stp/>
        <stp>T</stp>
        <tr r="C39" s="2"/>
      </tp>
      <tp>
        <v>0.06</v>
        <stp/>
        <stp>ContractData</stp>
        <stp>CLES1V8</stp>
        <stp>Open</stp>
        <stp/>
        <stp>T</stp>
        <tr r="C40" s="2"/>
      </tp>
      <tp>
        <v>0.06</v>
        <stp/>
        <stp>ContractData</stp>
        <stp>CLES1Q8</stp>
        <stp>Open</stp>
        <stp/>
        <stp>T</stp>
        <tr r="C38" s="2"/>
      </tp>
      <tp t="s">
        <v/>
        <stp/>
        <stp>ContractData</stp>
        <stp>CLES5V8</stp>
        <stp>NetLastTradeToday</stp>
        <stp/>
        <stp>T</stp>
        <tr r="H104" s="2"/>
        <tr r="G104" s="2"/>
      </tp>
      <tp t="s">
        <v/>
        <stp/>
        <stp>ContractData</stp>
        <stp>CLES4V8</stp>
        <stp>NetLastTradeToday</stp>
        <stp/>
        <stp>T</stp>
        <tr r="H88" s="2"/>
        <tr r="G88" s="2"/>
      </tp>
      <tp t="s">
        <v/>
        <stp/>
        <stp>ContractData</stp>
        <stp>CLES3V8</stp>
        <stp>NetLastTradeToday</stp>
        <stp/>
        <stp>T</stp>
        <tr r="G72" s="2"/>
        <tr r="H72" s="2"/>
      </tp>
      <tp>
        <v>0.03</v>
        <stp/>
        <stp>ContractData</stp>
        <stp>CLES2V8</stp>
        <stp>NetLastTradeToday</stp>
        <stp/>
        <stp>T</stp>
        <tr r="H56" s="2"/>
        <tr r="G56" s="2"/>
      </tp>
      <tp>
        <v>0.02</v>
        <stp/>
        <stp>ContractData</stp>
        <stp>CLES1V8</stp>
        <stp>NetLastTradeToday</stp>
        <stp/>
        <stp>T</stp>
        <tr r="G40" s="2"/>
        <tr r="H40" s="2"/>
      </tp>
      <tp>
        <v>-0.3</v>
        <stp/>
        <stp>ContractData</stp>
        <stp>CLES2F8</stp>
        <stp>LastTradeorSettle</stp>
        <stp/>
        <stp>T</stp>
        <tr r="W4" s="7"/>
        <tr r="F47" s="2"/>
      </tp>
      <tp>
        <v>-0.34</v>
        <stp/>
        <stp>ContractData</stp>
        <stp>CLES3F8</stp>
        <stp>LastTradeorSettle</stp>
        <stp/>
        <stp>T</stp>
        <tr r="W4" s="8"/>
        <tr r="F63" s="2"/>
      </tp>
      <tp>
        <v>-0.19</v>
        <stp/>
        <stp>ContractData</stp>
        <stp>CLES1F8</stp>
        <stp>LastTradeorSettle</stp>
        <stp/>
        <stp>T</stp>
        <tr r="W4" s="6"/>
        <tr r="F31" s="2"/>
      </tp>
      <tp>
        <v>-0.34</v>
        <stp/>
        <stp>ContractData</stp>
        <stp>CLES4F8</stp>
        <stp>LastTradeorSettle</stp>
        <stp/>
        <stp>T</stp>
        <tr r="W4" s="9"/>
        <tr r="F79" s="2"/>
      </tp>
      <tp>
        <v>-0.3</v>
        <stp/>
        <stp>ContractData</stp>
        <stp>CLES5F8</stp>
        <stp>LastTradeorSettle</stp>
        <stp/>
        <stp>T</stp>
        <tr r="W4" s="10"/>
        <tr r="F95" s="2"/>
      </tp>
      <tp>
        <v>0</v>
        <stp/>
        <stp>ContractData</stp>
        <stp>CLES1X7</stp>
        <stp>NetLastQuoteToday</stp>
        <stp/>
        <stp>T</stp>
        <tr r="X2" s="6"/>
      </tp>
      <tp>
        <v>0.01</v>
        <stp/>
        <stp>ContractData</stp>
        <stp>CLES2X7</stp>
        <stp>NetLastQuoteToday</stp>
        <stp/>
        <stp>T</stp>
        <tr r="X2" s="7"/>
      </tp>
      <tp>
        <v>0.03</v>
        <stp/>
        <stp>ContractData</stp>
        <stp>CLES3X7</stp>
        <stp>NetLastQuoteToday</stp>
        <stp/>
        <stp>T</stp>
        <tr r="X2" s="8"/>
      </tp>
      <tp>
        <v>0.04</v>
        <stp/>
        <stp>ContractData</stp>
        <stp>CLES4X7</stp>
        <stp>NetLastQuoteToday</stp>
        <stp/>
        <stp>T</stp>
        <tr r="X2" s="9"/>
      </tp>
      <tp>
        <v>7.0000000000000007E-2</v>
        <stp/>
        <stp>ContractData</stp>
        <stp>CLES5X7</stp>
        <stp>NetLastQuoteToday</stp>
        <stp/>
        <stp>T</stp>
        <tr r="X2" s="10"/>
      </tp>
      <tp>
        <v>0.11</v>
        <stp/>
        <stp>ContractData</stp>
        <stp>CLES2M8</stp>
        <stp>Open</stp>
        <stp/>
        <stp>T</stp>
        <tr r="C52" s="2"/>
      </tp>
      <tp t="s">
        <v/>
        <stp/>
        <stp>ContractData</stp>
        <stp>CLES5U8</stp>
        <stp>High</stp>
        <stp/>
        <stp>T</stp>
        <tr r="D103" s="2"/>
      </tp>
      <tp t="s">
        <v/>
        <stp/>
        <stp>ContractData</stp>
        <stp>CLES5V8</stp>
        <stp>High</stp>
        <stp/>
        <stp>T</stp>
        <tr r="D104" s="2"/>
      </tp>
      <tp>
        <v>0.13</v>
        <stp/>
        <stp>ContractData</stp>
        <stp>CLES2N8</stp>
        <stp>Open</stp>
        <stp/>
        <stp>T</stp>
        <tr r="C53" s="2"/>
      </tp>
      <tp>
        <v>-0.1</v>
        <stp/>
        <stp>ContractData</stp>
        <stp>CLES2H8</stp>
        <stp>Open</stp>
        <stp/>
        <stp>T</stp>
        <tr r="C49" s="2"/>
      </tp>
      <tp t="s">
        <v/>
        <stp/>
        <stp>ContractData</stp>
        <stp>CLES5Q8</stp>
        <stp>High</stp>
        <stp/>
        <stp>T</stp>
        <tr r="D102" s="2"/>
      </tp>
      <tp>
        <v>0.06</v>
        <stp/>
        <stp>ContractData</stp>
        <stp>CLES2K8</stp>
        <stp>Open</stp>
        <stp/>
        <stp>T</stp>
        <tr r="C51" s="2"/>
      </tp>
      <tp>
        <v>-0.01</v>
        <stp/>
        <stp>ContractData</stp>
        <stp>CLES2J8</stp>
        <stp>Open</stp>
        <stp/>
        <stp>T</stp>
        <tr r="C50" s="2"/>
      </tp>
      <tp>
        <v>-0.21</v>
        <stp/>
        <stp>ContractData</stp>
        <stp>CLES2G8</stp>
        <stp>Open</stp>
        <stp/>
        <stp>T</stp>
        <tr r="C48" s="2"/>
      </tp>
      <tp>
        <v>-0.32</v>
        <stp/>
        <stp>ContractData</stp>
        <stp>CLES2F8</stp>
        <stp>Open</stp>
        <stp/>
        <stp>T</stp>
        <tr r="C47" s="2"/>
      </tp>
      <tp>
        <v>-0.85</v>
        <stp/>
        <stp>ContractData</stp>
        <stp>CLES5X7</stp>
        <stp>High</stp>
        <stp/>
        <stp>T</stp>
        <tr r="D93" s="2"/>
      </tp>
      <tp>
        <v>-0.52</v>
        <stp/>
        <stp>ContractData</stp>
        <stp>CLES5Z7</stp>
        <stp>High</stp>
        <stp/>
        <stp>T</stp>
        <tr r="D94" s="2"/>
      </tp>
      <tp>
        <v>-0.21</v>
        <stp/>
        <stp>ContractData</stp>
        <stp>CLES5F8</stp>
        <stp>High</stp>
        <stp/>
        <stp>T</stp>
        <tr r="D95" s="2"/>
      </tp>
      <tp>
        <v>-0.08</v>
        <stp/>
        <stp>ContractData</stp>
        <stp>CLES5G8</stp>
        <stp>High</stp>
        <stp/>
        <stp>T</stp>
        <tr r="D96" s="2"/>
      </tp>
      <tp>
        <v>-0.62</v>
        <stp/>
        <stp>ContractData</stp>
        <stp>CLES2X7</stp>
        <stp>Open</stp>
        <stp/>
        <stp>T</stp>
        <tr r="C45" s="2"/>
      </tp>
      <tp>
        <v>-0.47000000000000003</v>
        <stp/>
        <stp>ContractData</stp>
        <stp>CLES2Z7</stp>
        <stp>Open</stp>
        <stp/>
        <stp>T</stp>
        <tr r="C46" s="2"/>
      </tp>
      <tp>
        <v>0.12</v>
        <stp/>
        <stp>ContractData</stp>
        <stp>CLES2U8</stp>
        <stp>Open</stp>
        <stp/>
        <stp>T</stp>
        <tr r="C55" s="2"/>
      </tp>
      <tp>
        <v>0.4</v>
        <stp/>
        <stp>ContractData</stp>
        <stp>CLES5M8</stp>
        <stp>High</stp>
        <stp/>
        <stp>T</stp>
        <tr r="D100" s="2"/>
      </tp>
      <tp t="s">
        <v/>
        <stp/>
        <stp>ContractData</stp>
        <stp>CLES5N8</stp>
        <stp>High</stp>
        <stp/>
        <stp>T</stp>
        <tr r="D101" s="2"/>
      </tp>
      <tp>
        <v>0.1</v>
        <stp/>
        <stp>ContractData</stp>
        <stp>CLES2V8</stp>
        <stp>Open</stp>
        <stp/>
        <stp>T</stp>
        <tr r="C56" s="2"/>
      </tp>
      <tp>
        <v>0.13</v>
        <stp/>
        <stp>ContractData</stp>
        <stp>CLES2Q8</stp>
        <stp>Open</stp>
        <stp/>
        <stp>T</stp>
        <tr r="C54" s="2"/>
      </tp>
      <tp t="s">
        <v/>
        <stp/>
        <stp>ContractData</stp>
        <stp>CLES5H8</stp>
        <stp>High</stp>
        <stp/>
        <stp>T</stp>
        <tr r="D97" s="2"/>
      </tp>
      <tp t="s">
        <v/>
        <stp/>
        <stp>ContractData</stp>
        <stp>CLES5J8</stp>
        <stp>High</stp>
        <stp/>
        <stp>T</stp>
        <tr r="D98" s="2"/>
      </tp>
      <tp>
        <v>0.37</v>
        <stp/>
        <stp>ContractData</stp>
        <stp>CLES5K8</stp>
        <stp>High</stp>
        <stp/>
        <stp>T</stp>
        <tr r="D99" s="2"/>
      </tp>
      <tp>
        <v>-0.16</v>
        <stp/>
        <stp>ContractData</stp>
        <stp>CLES2G8</stp>
        <stp>LastTradeorSettle</stp>
        <stp/>
        <stp>T</stp>
        <tr r="W5" s="7"/>
        <tr r="F48" s="2"/>
      </tp>
      <tp>
        <v>-0.15</v>
        <stp/>
        <stp>ContractData</stp>
        <stp>CLES3G8</stp>
        <stp>LastTradeorSettle</stp>
        <stp/>
        <stp>T</stp>
        <tr r="W5" s="8"/>
        <tr r="F64" s="2"/>
      </tp>
      <tp>
        <v>-0.11</v>
        <stp/>
        <stp>ContractData</stp>
        <stp>CLES1G8</stp>
        <stp>LastTradeorSettle</stp>
        <stp/>
        <stp>T</stp>
        <tr r="W5" s="6"/>
        <tr r="F32" s="2"/>
      </tp>
      <tp>
        <v>-0.1</v>
        <stp/>
        <stp>ContractData</stp>
        <stp>CLES4G8</stp>
        <stp>LastTradeorSettle</stp>
        <stp/>
        <stp>T</stp>
        <tr r="W5" s="9"/>
        <tr r="F80" s="2"/>
      </tp>
      <tp>
        <v>-0.08</v>
        <stp/>
        <stp>ContractData</stp>
        <stp>CLES5G8</stp>
        <stp>LastTradeorSettle</stp>
        <stp/>
        <stp>T</stp>
        <tr r="W5" s="10"/>
        <tr r="F96" s="2"/>
      </tp>
      <tp>
        <v>0.16</v>
        <stp/>
        <stp>ContractData</stp>
        <stp>CLES3M8</stp>
        <stp>Open</stp>
        <stp/>
        <stp>T</stp>
        <tr r="C68" s="2"/>
      </tp>
      <tp t="s">
        <v/>
        <stp/>
        <stp>ContractData</stp>
        <stp>CLES4U8</stp>
        <stp>High</stp>
        <stp/>
        <stp>T</stp>
        <tr r="D87" s="2"/>
      </tp>
      <tp t="s">
        <v/>
        <stp/>
        <stp>ContractData</stp>
        <stp>CLES4V8</stp>
        <stp>High</stp>
        <stp/>
        <stp>T</stp>
        <tr r="D88" s="2"/>
      </tp>
      <tp>
        <v>0.19</v>
        <stp/>
        <stp>ContractData</stp>
        <stp>CLES3N8</stp>
        <stp>Open</stp>
        <stp/>
        <stp>T</stp>
        <tr r="C69" s="2"/>
      </tp>
      <tp>
        <v>-0.09</v>
        <stp/>
        <stp>ContractData</stp>
        <stp>CLES3H8</stp>
        <stp>Open</stp>
        <stp/>
        <stp>T</stp>
        <tr r="C65" s="2"/>
      </tp>
      <tp>
        <v>0.3</v>
        <stp/>
        <stp>ContractData</stp>
        <stp>CLES4Q8</stp>
        <stp>High</stp>
        <stp/>
        <stp>T</stp>
        <tr r="D86" s="2"/>
      </tp>
      <tp>
        <v>0.13</v>
        <stp/>
        <stp>ContractData</stp>
        <stp>CLES3K8</stp>
        <stp>Open</stp>
        <stp/>
        <stp>T</stp>
        <tr r="C67" s="2"/>
      </tp>
      <tp>
        <v>0.04</v>
        <stp/>
        <stp>ContractData</stp>
        <stp>CLES3J8</stp>
        <stp>Open</stp>
        <stp/>
        <stp>T</stp>
        <tr r="C66" s="2"/>
      </tp>
      <tp>
        <v>-0.23</v>
        <stp/>
        <stp>ContractData</stp>
        <stp>CLES3G8</stp>
        <stp>Open</stp>
        <stp/>
        <stp>T</stp>
        <tr r="C64" s="2"/>
      </tp>
      <tp>
        <v>-0.41000000000000003</v>
        <stp/>
        <stp>ContractData</stp>
        <stp>CLES3F8</stp>
        <stp>Open</stp>
        <stp/>
        <stp>T</stp>
        <tr r="C63" s="2"/>
      </tp>
      <tp>
        <v>-0.81</v>
        <stp/>
        <stp>ContractData</stp>
        <stp>CLES4X7</stp>
        <stp>High</stp>
        <stp/>
        <stp>T</stp>
        <tr r="D77" s="2"/>
      </tp>
      <tp>
        <v>-0.54</v>
        <stp/>
        <stp>ContractData</stp>
        <stp>CLES4Z7</stp>
        <stp>High</stp>
        <stp/>
        <stp>T</stp>
        <tr r="D78" s="2"/>
      </tp>
      <tp>
        <v>-0.27</v>
        <stp/>
        <stp>ContractData</stp>
        <stp>CLES4F8</stp>
        <stp>High</stp>
        <stp/>
        <stp>T</stp>
        <tr r="D79" s="2"/>
      </tp>
      <tp>
        <v>-0.05</v>
        <stp/>
        <stp>ContractData</stp>
        <stp>CLES4G8</stp>
        <stp>High</stp>
        <stp/>
        <stp>T</stp>
        <tr r="D80" s="2"/>
      </tp>
      <tp>
        <v>-0.82000000000000006</v>
        <stp/>
        <stp>ContractData</stp>
        <stp>CLES3X7</stp>
        <stp>Open</stp>
        <stp/>
        <stp>T</stp>
        <tr r="C61" s="2"/>
      </tp>
      <tp>
        <v>-0.61</v>
        <stp/>
        <stp>ContractData</stp>
        <stp>CLES3Z7</stp>
        <stp>Open</stp>
        <stp/>
        <stp>T</stp>
        <tr r="C62" s="2"/>
      </tp>
      <tp>
        <v>0.15</v>
        <stp/>
        <stp>ContractData</stp>
        <stp>CLES3U8</stp>
        <stp>Open</stp>
        <stp/>
        <stp>T</stp>
        <tr r="C71" s="2"/>
      </tp>
      <tp>
        <v>0.33</v>
        <stp/>
        <stp>ContractData</stp>
        <stp>CLES4M8</stp>
        <stp>High</stp>
        <stp/>
        <stp>T</stp>
        <tr r="D84" s="2"/>
      </tp>
      <tp>
        <v>0.33</v>
        <stp/>
        <stp>ContractData</stp>
        <stp>CLES4N8</stp>
        <stp>High</stp>
        <stp/>
        <stp>T</stp>
        <tr r="D85" s="2"/>
      </tp>
      <tp t="s">
        <v/>
        <stp/>
        <stp>ContractData</stp>
        <stp>CLES3V8</stp>
        <stp>Open</stp>
        <stp/>
        <stp>T</stp>
        <tr r="C72" s="2"/>
      </tp>
      <tp>
        <v>0.17</v>
        <stp/>
        <stp>ContractData</stp>
        <stp>CLES3Q8</stp>
        <stp>Open</stp>
        <stp/>
        <stp>T</stp>
        <tr r="C70" s="2"/>
      </tp>
      <tp>
        <v>0.11</v>
        <stp/>
        <stp>ContractData</stp>
        <stp>CLES4H8</stp>
        <stp>High</stp>
        <stp/>
        <stp>T</stp>
        <tr r="D81" s="2"/>
      </tp>
      <tp>
        <v>0.23</v>
        <stp/>
        <stp>ContractData</stp>
        <stp>CLES4J8</stp>
        <stp>High</stp>
        <stp/>
        <stp>T</stp>
        <tr r="D82" s="2"/>
      </tp>
      <tp>
        <v>0.3</v>
        <stp/>
        <stp>ContractData</stp>
        <stp>CLES4K8</stp>
        <stp>High</stp>
        <stp/>
        <stp>T</stp>
        <tr r="D83" s="2"/>
      </tp>
      <tp>
        <v>0.24</v>
        <stp/>
        <stp>ContractData</stp>
        <stp>CLES4M8</stp>
        <stp>Open</stp>
        <stp/>
        <stp>T</stp>
        <tr r="C84" s="2"/>
      </tp>
      <tp>
        <v>0.22</v>
        <stp/>
        <stp>ContractData</stp>
        <stp>CLES3U8</stp>
        <stp>High</stp>
        <stp/>
        <stp>T</stp>
        <tr r="D71" s="2"/>
      </tp>
      <tp t="s">
        <v/>
        <stp/>
        <stp>ContractData</stp>
        <stp>CLES3V8</stp>
        <stp>High</stp>
        <stp/>
        <stp>T</stp>
        <tr r="D72" s="2"/>
      </tp>
      <tp>
        <v>0.24</v>
        <stp/>
        <stp>ContractData</stp>
        <stp>CLES4N8</stp>
        <stp>Open</stp>
        <stp/>
        <stp>T</stp>
        <tr r="C85" s="2"/>
      </tp>
      <tp>
        <v>-0.03</v>
        <stp/>
        <stp>ContractData</stp>
        <stp>CLES4H8</stp>
        <stp>Open</stp>
        <stp/>
        <stp>T</stp>
        <tr r="C81" s="2"/>
      </tp>
      <tp>
        <v>0.24</v>
        <stp/>
        <stp>ContractData</stp>
        <stp>CLES3Q8</stp>
        <stp>High</stp>
        <stp/>
        <stp>T</stp>
        <tr r="D70" s="2"/>
      </tp>
      <tp>
        <v>0.19</v>
        <stp/>
        <stp>ContractData</stp>
        <stp>CLES4K8</stp>
        <stp>Open</stp>
        <stp/>
        <stp>T</stp>
        <tr r="C83" s="2"/>
      </tp>
      <tp>
        <v>0.1</v>
        <stp/>
        <stp>ContractData</stp>
        <stp>CLES4J8</stp>
        <stp>Open</stp>
        <stp/>
        <stp>T</stp>
        <tr r="C82" s="2"/>
      </tp>
      <tp>
        <v>-0.22</v>
        <stp/>
        <stp>ContractData</stp>
        <stp>CLES4G8</stp>
        <stp>Open</stp>
        <stp/>
        <stp>T</stp>
        <tr r="C80" s="2"/>
      </tp>
      <tp>
        <v>-0.42</v>
        <stp/>
        <stp>ContractData</stp>
        <stp>CLES4F8</stp>
        <stp>Open</stp>
        <stp/>
        <stp>T</stp>
        <tr r="C79" s="2"/>
      </tp>
      <tp>
        <v>-0.72</v>
        <stp/>
        <stp>ContractData</stp>
        <stp>CLES3X7</stp>
        <stp>High</stp>
        <stp/>
        <stp>T</stp>
        <tr r="D61" s="2"/>
      </tp>
      <tp>
        <v>-0.5</v>
        <stp/>
        <stp>ContractData</stp>
        <stp>CLES3Z7</stp>
        <stp>High</stp>
        <stp/>
        <stp>T</stp>
        <tr r="D62" s="2"/>
      </tp>
      <tp>
        <v>-0.28000000000000003</v>
        <stp/>
        <stp>ContractData</stp>
        <stp>CLES3F8</stp>
        <stp>High</stp>
        <stp/>
        <stp>T</stp>
        <tr r="D63" s="2"/>
      </tp>
      <tp>
        <v>-0.11</v>
        <stp/>
        <stp>ContractData</stp>
        <stp>CLES3G8</stp>
        <stp>High</stp>
        <stp/>
        <stp>T</stp>
        <tr r="D64" s="2"/>
      </tp>
      <tp>
        <v>-0.94000000000000006</v>
        <stp/>
        <stp>ContractData</stp>
        <stp>CLES4X7</stp>
        <stp>Open</stp>
        <stp/>
        <stp>T</stp>
        <tr r="C77" s="2"/>
      </tp>
      <tp>
        <v>-0.68</v>
        <stp/>
        <stp>ContractData</stp>
        <stp>CLES4Z7</stp>
        <stp>Open</stp>
        <stp/>
        <stp>T</stp>
        <tr r="C78" s="2"/>
      </tp>
      <tp t="s">
        <v/>
        <stp/>
        <stp>ContractData</stp>
        <stp>CLES4U8</stp>
        <stp>Open</stp>
        <stp/>
        <stp>T</stp>
        <tr r="C87" s="2"/>
      </tp>
      <tp>
        <v>0.27</v>
        <stp/>
        <stp>ContractData</stp>
        <stp>CLES3M8</stp>
        <stp>High</stp>
        <stp/>
        <stp>T</stp>
        <tr r="D68" s="2"/>
      </tp>
      <tp>
        <v>0.26</v>
        <stp/>
        <stp>ContractData</stp>
        <stp>CLES3N8</stp>
        <stp>High</stp>
        <stp/>
        <stp>T</stp>
        <tr r="D69" s="2"/>
      </tp>
      <tp t="s">
        <v/>
        <stp/>
        <stp>ContractData</stp>
        <stp>CLES4V8</stp>
        <stp>Open</stp>
        <stp/>
        <stp>T</stp>
        <tr r="C88" s="2"/>
      </tp>
      <tp>
        <v>0.22</v>
        <stp/>
        <stp>ContractData</stp>
        <stp>CLES4Q8</stp>
        <stp>Open</stp>
        <stp/>
        <stp>T</stp>
        <tr r="C86" s="2"/>
      </tp>
      <tp>
        <v>0.04</v>
        <stp/>
        <stp>ContractData</stp>
        <stp>CLES3H8</stp>
        <stp>High</stp>
        <stp/>
        <stp>T</stp>
        <tr r="D65" s="2"/>
      </tp>
      <tp>
        <v>0.15</v>
        <stp/>
        <stp>ContractData</stp>
        <stp>CLES3J8</stp>
        <stp>High</stp>
        <stp/>
        <stp>T</stp>
        <tr r="D66" s="2"/>
      </tp>
      <tp>
        <v>0.23</v>
        <stp/>
        <stp>ContractData</stp>
        <stp>CLES3K8</stp>
        <stp>High</stp>
        <stp/>
        <stp>T</stp>
        <tr r="D67" s="2"/>
      </tp>
      <tp t="s">
        <v/>
        <stp/>
        <stp>ContractData</stp>
        <stp>CLES5Q8</stp>
        <stp>NetLastTradeToday</stp>
        <stp/>
        <stp>T</stp>
        <tr r="H102" s="2"/>
        <tr r="G102" s="2"/>
      </tp>
      <tp>
        <v>0.06</v>
        <stp/>
        <stp>ContractData</stp>
        <stp>CLES4Q8</stp>
        <stp>NetLastTradeToday</stp>
        <stp/>
        <stp>T</stp>
        <tr r="H86" s="2"/>
        <tr r="G86" s="2"/>
      </tp>
      <tp>
        <v>0.06</v>
        <stp/>
        <stp>ContractData</stp>
        <stp>CLES3Q8</stp>
        <stp>NetLastTradeToday</stp>
        <stp/>
        <stp>T</stp>
        <tr r="G70" s="2"/>
        <tr r="H70" s="2"/>
      </tp>
      <tp>
        <v>0.04</v>
        <stp/>
        <stp>ContractData</stp>
        <stp>CLES2Q8</stp>
        <stp>NetLastTradeToday</stp>
        <stp/>
        <stp>T</stp>
        <tr r="H54" s="2"/>
        <tr r="G54" s="2"/>
      </tp>
      <tp>
        <v>0.03</v>
        <stp/>
        <stp>ContractData</stp>
        <stp>CLES1Q8</stp>
        <stp>NetLastTradeToday</stp>
        <stp/>
        <stp>T</stp>
        <tr r="H38" s="2"/>
        <tr r="G38" s="2"/>
      </tp>
      <tp>
        <v>0.38</v>
        <stp/>
        <stp>ContractData</stp>
        <stp>CLES5M8</stp>
        <stp>Open</stp>
        <stp/>
        <stp>T</stp>
        <tr r="C100" s="2"/>
      </tp>
      <tp>
        <v>0.15</v>
        <stp/>
        <stp>ContractData</stp>
        <stp>CLES2U8</stp>
        <stp>High</stp>
        <stp/>
        <stp>T</stp>
        <tr r="D55" s="2"/>
      </tp>
      <tp>
        <v>0.13</v>
        <stp/>
        <stp>ContractData</stp>
        <stp>CLES2V8</stp>
        <stp>High</stp>
        <stp/>
        <stp>T</stp>
        <tr r="D56" s="2"/>
      </tp>
      <tp t="s">
        <v/>
        <stp/>
        <stp>ContractData</stp>
        <stp>CLES5N8</stp>
        <stp>Open</stp>
        <stp/>
        <stp>T</stp>
        <tr r="C101" s="2"/>
      </tp>
      <tp t="s">
        <v/>
        <stp/>
        <stp>ContractData</stp>
        <stp>CLES5H8</stp>
        <stp>Open</stp>
        <stp/>
        <stp>T</stp>
        <tr r="C97" s="2"/>
      </tp>
      <tp>
        <v>0.17</v>
        <stp/>
        <stp>ContractData</stp>
        <stp>CLES2Q8</stp>
        <stp>High</stp>
        <stp/>
        <stp>T</stp>
        <tr r="D54" s="2"/>
      </tp>
      <tp>
        <v>0.37</v>
        <stp/>
        <stp>ContractData</stp>
        <stp>CLES5K8</stp>
        <stp>Open</stp>
        <stp/>
        <stp>T</stp>
        <tr r="C99" s="2"/>
      </tp>
      <tp t="s">
        <v/>
        <stp/>
        <stp>ContractData</stp>
        <stp>CLES5J8</stp>
        <stp>Open</stp>
        <stp/>
        <stp>T</stp>
        <tr r="C98" s="2"/>
      </tp>
      <tp>
        <v>-0.16</v>
        <stp/>
        <stp>ContractData</stp>
        <stp>CLES5G8</stp>
        <stp>Open</stp>
        <stp/>
        <stp>T</stp>
        <tr r="C96" s="2"/>
      </tp>
      <tp>
        <v>-0.42</v>
        <stp/>
        <stp>ContractData</stp>
        <stp>CLES5F8</stp>
        <stp>Open</stp>
        <stp/>
        <stp>T</stp>
        <tr r="C95" s="2"/>
      </tp>
      <tp>
        <v>-0.56000000000000005</v>
        <stp/>
        <stp>ContractData</stp>
        <stp>CLES2X7</stp>
        <stp>High</stp>
        <stp/>
        <stp>T</stp>
        <tr r="D45" s="2"/>
      </tp>
      <tp>
        <v>-0.41000000000000003</v>
        <stp/>
        <stp>ContractData</stp>
        <stp>CLES2Z7</stp>
        <stp>High</stp>
        <stp/>
        <stp>T</stp>
        <tr r="D46" s="2"/>
      </tp>
      <tp>
        <v>-0.24</v>
        <stp/>
        <stp>ContractData</stp>
        <stp>CLES2F8</stp>
        <stp>High</stp>
        <stp/>
        <stp>T</stp>
        <tr r="D47" s="2"/>
      </tp>
      <tp>
        <v>-0.13</v>
        <stp/>
        <stp>ContractData</stp>
        <stp>CLES2G8</stp>
        <stp>High</stp>
        <stp/>
        <stp>T</stp>
        <tr r="D48" s="2"/>
      </tp>
      <tp>
        <v>-1.02</v>
        <stp/>
        <stp>ContractData</stp>
        <stp>CLES5X7</stp>
        <stp>Open</stp>
        <stp/>
        <stp>T</stp>
        <tr r="C93" s="2"/>
      </tp>
      <tp>
        <v>-0.70000000000000007</v>
        <stp/>
        <stp>ContractData</stp>
        <stp>CLES5Z7</stp>
        <stp>Open</stp>
        <stp/>
        <stp>T</stp>
        <tr r="C94" s="2"/>
      </tp>
      <tp t="s">
        <v/>
        <stp/>
        <stp>ContractData</stp>
        <stp>CLES5U8</stp>
        <stp>Open</stp>
        <stp/>
        <stp>T</stp>
        <tr r="C103" s="2"/>
      </tp>
      <tp>
        <v>0.18</v>
        <stp/>
        <stp>ContractData</stp>
        <stp>CLES2M8</stp>
        <stp>High</stp>
        <stp/>
        <stp>T</stp>
        <tr r="D52" s="2"/>
      </tp>
      <tp>
        <v>0.18</v>
        <stp/>
        <stp>ContractData</stp>
        <stp>CLES2N8</stp>
        <stp>High</stp>
        <stp/>
        <stp>T</stp>
        <tr r="D53" s="2"/>
      </tp>
      <tp t="s">
        <v/>
        <stp/>
        <stp>ContractData</stp>
        <stp>CLES5V8</stp>
        <stp>Open</stp>
        <stp/>
        <stp>T</stp>
        <tr r="C104" s="2"/>
      </tp>
      <tp t="s">
        <v/>
        <stp/>
        <stp>ContractData</stp>
        <stp>CLES5Q8</stp>
        <stp>Open</stp>
        <stp/>
        <stp>T</stp>
        <tr r="C102" s="2"/>
      </tp>
      <tp>
        <v>-0.02</v>
        <stp/>
        <stp>ContractData</stp>
        <stp>CLES2H8</stp>
        <stp>High</stp>
        <stp/>
        <stp>T</stp>
        <tr r="D49" s="2"/>
      </tp>
      <tp>
        <v>7.0000000000000007E-2</v>
        <stp/>
        <stp>ContractData</stp>
        <stp>CLES2J8</stp>
        <stp>High</stp>
        <stp/>
        <stp>T</stp>
        <tr r="D50" s="2"/>
      </tp>
      <tp>
        <v>0.14000000000000001</v>
        <stp/>
        <stp>ContractData</stp>
        <stp>CLES2K8</stp>
        <stp>High</stp>
        <stp/>
        <stp>T</stp>
        <tr r="D51" s="2"/>
      </tp>
      <tp>
        <v>43013.510092592594</v>
        <stp/>
        <stp>SystemInfo</stp>
        <stp>Linetime</stp>
        <tr r="U3" s="2"/>
      </tp>
      <tp>
        <v>0.08</v>
        <stp/>
        <stp>ContractData</stp>
        <stp>CLES1U8</stp>
        <stp>High</stp>
        <stp/>
        <stp>T</stp>
        <tr r="D39" s="2"/>
      </tp>
      <tp>
        <v>7.0000000000000007E-2</v>
        <stp/>
        <stp>ContractData</stp>
        <stp>CLES1V8</stp>
        <stp>High</stp>
        <stp/>
        <stp>T</stp>
        <tr r="D40" s="2"/>
      </tp>
      <tp>
        <v>0.09</v>
        <stp/>
        <stp>ContractData</stp>
        <stp>CLES1Q8</stp>
        <stp>High</stp>
        <stp/>
        <stp>T</stp>
        <tr r="D38" s="2"/>
      </tp>
      <tp>
        <v>-0.31</v>
        <stp/>
        <stp>ContractData</stp>
        <stp>CLES1X7</stp>
        <stp>High</stp>
        <stp/>
        <stp>T</stp>
        <tr r="D29" s="2"/>
      </tp>
      <tp>
        <v>-0.25</v>
        <stp/>
        <stp>ContractData</stp>
        <stp>CLES1Z7</stp>
        <stp>High</stp>
        <stp/>
        <stp>T</stp>
        <tr r="D30" s="2"/>
      </tp>
      <tp>
        <v>-0.16</v>
        <stp/>
        <stp>ContractData</stp>
        <stp>CLES1F8</stp>
        <stp>High</stp>
        <stp/>
        <stp>T</stp>
        <tr r="D31" s="2"/>
      </tp>
      <tp>
        <v>-0.09</v>
        <stp/>
        <stp>ContractData</stp>
        <stp>CLES1G8</stp>
        <stp>High</stp>
        <stp/>
        <stp>T</stp>
        <tr r="D32" s="2"/>
      </tp>
      <tp>
        <v>0.08</v>
        <stp/>
        <stp>ContractData</stp>
        <stp>CLES1M8</stp>
        <stp>High</stp>
        <stp/>
        <stp>T</stp>
        <tr r="D36" s="2"/>
      </tp>
      <tp>
        <v>0.09</v>
        <stp/>
        <stp>ContractData</stp>
        <stp>CLES1N8</stp>
        <stp>High</stp>
        <stp/>
        <stp>T</stp>
        <tr r="D37" s="2"/>
      </tp>
      <tp>
        <v>-0.04</v>
        <stp/>
        <stp>ContractData</stp>
        <stp>CLES1H8</stp>
        <stp>High</stp>
        <stp/>
        <stp>T</stp>
        <tr r="D33" s="2"/>
      </tp>
      <tp>
        <v>0.02</v>
        <stp/>
        <stp>ContractData</stp>
        <stp>CLES1J8</stp>
        <stp>High</stp>
        <stp/>
        <stp>T</stp>
        <tr r="D34" s="2"/>
      </tp>
      <tp>
        <v>0.06</v>
        <stp/>
        <stp>ContractData</stp>
        <stp>CLES1K8</stp>
        <stp>High</stp>
        <stp/>
        <stp>T</stp>
        <tr r="D35" s="2"/>
      </tp>
      <tp>
        <v>0.63</v>
        <stp/>
        <stp>ContractData</stp>
        <stp>F.CLE?8</stp>
        <stp>NetLastQuoteToday</stp>
        <stp/>
        <stp>T</stp>
        <tr r="U9" s="6"/>
        <tr r="U9" s="8"/>
        <tr r="U9" s="9"/>
        <tr r="U9" s="7"/>
        <tr r="U9" s="10"/>
      </tp>
      <tp>
        <v>0.64</v>
        <stp/>
        <stp>ContractData</stp>
        <stp>F.CLE?9</stp>
        <stp>NetLastQuoteToday</stp>
        <stp/>
        <stp>T</stp>
        <tr r="U10" s="6"/>
        <tr r="U10" s="10"/>
        <tr r="U10" s="8"/>
        <tr r="U10" s="9"/>
        <tr r="U10" s="7"/>
      </tp>
      <tp>
        <v>0.69000000000000006</v>
        <stp/>
        <stp>ContractData</stp>
        <stp>F.CLE?6</stp>
        <stp>NetLastQuoteToday</stp>
        <stp/>
        <stp>T</stp>
        <tr r="U7" s="6"/>
        <tr r="U7" s="9"/>
        <tr r="U7" s="8"/>
        <tr r="U7" s="10"/>
        <tr r="U7" s="7"/>
      </tp>
      <tp>
        <v>0.65</v>
        <stp/>
        <stp>ContractData</stp>
        <stp>F.CLE?7</stp>
        <stp>NetLastQuoteToday</stp>
        <stp/>
        <stp>T</stp>
        <tr r="U8" s="6"/>
        <tr r="U8" s="10"/>
        <tr r="U8" s="9"/>
        <tr r="U8" s="8"/>
        <tr r="U8" s="7"/>
      </tp>
      <tp>
        <v>0.71</v>
        <stp/>
        <stp>ContractData</stp>
        <stp>F.CLE?4</stp>
        <stp>NetLastQuoteToday</stp>
        <stp/>
        <stp>T</stp>
        <tr r="U5" s="6"/>
        <tr r="U5" s="10"/>
        <tr r="U5" s="8"/>
        <tr r="U5" s="9"/>
        <tr r="U5" s="7"/>
      </tp>
      <tp>
        <v>0.71</v>
        <stp/>
        <stp>ContractData</stp>
        <stp>F.CLE?5</stp>
        <stp>NetLastQuoteToday</stp>
        <stp/>
        <stp>T</stp>
        <tr r="U6" s="6"/>
        <tr r="U6" s="9"/>
        <tr r="U6" s="7"/>
        <tr r="U6" s="10"/>
        <tr r="U6" s="8"/>
      </tp>
      <tp>
        <v>0.74</v>
        <stp/>
        <stp>ContractData</stp>
        <stp>F.CLE?2</stp>
        <stp>NetLastQuoteToday</stp>
        <stp/>
        <stp>T</stp>
        <tr r="U3" s="6"/>
        <tr r="U3" s="9"/>
        <tr r="U3" s="10"/>
        <tr r="U3" s="8"/>
        <tr r="U3" s="7"/>
      </tp>
      <tp>
        <v>0.73</v>
        <stp/>
        <stp>ContractData</stp>
        <stp>F.CLE?3</stp>
        <stp>NetLastQuoteToday</stp>
        <stp/>
        <stp>T</stp>
        <tr r="U4" s="6"/>
        <tr r="U4" s="9"/>
        <tr r="U4" s="7"/>
        <tr r="U4" s="10"/>
        <tr r="U4" s="8"/>
      </tp>
      <tp>
        <v>0.75</v>
        <stp/>
        <stp>ContractData</stp>
        <stp>F.CLE?1</stp>
        <stp>NetLastQuoteToday</stp>
        <stp/>
        <stp>T</stp>
        <tr r="U2" s="6"/>
        <tr r="U2" s="8"/>
        <tr r="U2" s="10"/>
        <tr r="U2" s="7"/>
        <tr r="U2" s="9"/>
      </tp>
      <tp>
        <v>0.17</v>
        <stp/>
        <stp>ContractData</stp>
        <stp>CLES2M8</stp>
        <stp>LastTradeorSettle</stp>
        <stp/>
        <stp>T</stp>
        <tr r="W9" s="7"/>
        <tr r="F52" s="2"/>
      </tp>
      <tp>
        <v>0.25</v>
        <stp/>
        <stp>ContractData</stp>
        <stp>CLES3M8</stp>
        <stp>LastTradeorSettle</stp>
        <stp/>
        <stp>T</stp>
        <tr r="W9" s="8"/>
        <tr r="F68" s="2"/>
      </tp>
      <tp>
        <v>0.08</v>
        <stp/>
        <stp>ContractData</stp>
        <stp>CLES1M8</stp>
        <stp>LastTradeorSettle</stp>
        <stp/>
        <stp>T</stp>
        <tr r="W9" s="6"/>
        <tr r="F36" s="2"/>
      </tp>
      <tp>
        <v>0.31</v>
        <stp/>
        <stp>ContractData</stp>
        <stp>CLES4M8</stp>
        <stp>LastTradeorSettle</stp>
        <stp/>
        <stp>T</stp>
        <tr r="W9" s="9"/>
        <tr r="F84" s="2"/>
      </tp>
      <tp>
        <v>0.39</v>
        <stp/>
        <stp>ContractData</stp>
        <stp>CLES5M8</stp>
        <stp>LastTradeorSettle</stp>
        <stp/>
        <stp>T</stp>
        <tr r="W9" s="10"/>
        <tr r="F100" s="2"/>
      </tp>
      <tp>
        <v>0.17</v>
        <stp/>
        <stp>ContractData</stp>
        <stp>CLES2N8</stp>
        <stp>LastTradeorSettle</stp>
        <stp/>
        <stp>T</stp>
        <tr r="W10" s="7"/>
        <tr r="F53" s="2"/>
      </tp>
      <tp>
        <v>0.26</v>
        <stp/>
        <stp>ContractData</stp>
        <stp>CLES3N8</stp>
        <stp>LastTradeorSettle</stp>
        <stp/>
        <stp>T</stp>
        <tr r="W10" s="8"/>
        <tr r="F69" s="2"/>
      </tp>
      <tp>
        <v>0.09</v>
        <stp/>
        <stp>ContractData</stp>
        <stp>CLES1N8</stp>
        <stp>LastTradeorSettle</stp>
        <stp/>
        <stp>T</stp>
        <tr r="W10" s="6"/>
        <tr r="F37" s="2"/>
      </tp>
      <tp>
        <v>0.33</v>
        <stp/>
        <stp>ContractData</stp>
        <stp>CLES4N8</stp>
        <stp>LastTradeorSettle</stp>
        <stp/>
        <stp>T</stp>
        <tr r="W10" s="9"/>
        <tr r="F85" s="2"/>
      </tp>
      <tp t="s">
        <v/>
        <stp/>
        <stp>ContractData</stp>
        <stp>CLES5N8</stp>
        <stp>LastTradeorSettle</stp>
        <stp/>
        <stp>T</stp>
        <tr r="W10" s="10"/>
        <tr r="F101" s="2"/>
      </tp>
      <tp t="s">
        <v>Crude Light (Globex) Calendar Spread 5, Jan 18, Jun 18</v>
        <stp/>
        <stp>ContractData</stp>
        <stp>CLES5F8</stp>
        <stp>LongDescription</stp>
        <stp/>
        <stp>T</stp>
        <tr r="AI4" s="10"/>
      </tp>
      <tp t="s">
        <v>Crude Light (Globex) Calendar Spread 5, Feb 18, Jul 18</v>
        <stp/>
        <stp>ContractData</stp>
        <stp>CLES5G8</stp>
        <stp>LongDescription</stp>
        <stp/>
        <stp>T</stp>
        <tr r="AI5" s="10"/>
      </tp>
      <tp t="s">
        <v>Crude Light (Globex) Calendar Spread 5, Jun 18, Nov 18</v>
        <stp/>
        <stp>ContractData</stp>
        <stp>CLES5M8</stp>
        <stp>LongDescription</stp>
        <stp/>
        <stp>T</stp>
        <tr r="AI9" s="10"/>
      </tp>
      <tp t="s">
        <v>Crude Light (Globex) Calendar Spread 5, Jul 18, Dec 18</v>
        <stp/>
        <stp>ContractData</stp>
        <stp>CLES5N8</stp>
        <stp>LongDescription</stp>
        <stp/>
        <stp>T</stp>
        <tr r="AI10" s="10"/>
      </tp>
      <tp t="s">
        <v>Crude Light (Globex) Calendar Spread 5, Mar 18, Aug 18</v>
        <stp/>
        <stp>ContractData</stp>
        <stp>CLES5H8</stp>
        <stp>LongDescription</stp>
        <stp/>
        <stp>T</stp>
        <tr r="AI6" s="10"/>
      </tp>
      <tp t="s">
        <v>Crude Light (Globex) Calendar Spread 5, Apr 18, Sep 18</v>
        <stp/>
        <stp>ContractData</stp>
        <stp>CLES5J8</stp>
        <stp>LongDescription</stp>
        <stp/>
        <stp>T</stp>
        <tr r="AI7" s="10"/>
      </tp>
      <tp t="s">
        <v>Crude Light (Globex) Calendar Spread 5, May 18, Oct 18</v>
        <stp/>
        <stp>ContractData</stp>
        <stp>CLES5K8</stp>
        <stp>LongDescription</stp>
        <stp/>
        <stp>T</stp>
        <tr r="AI8" s="10"/>
      </tp>
      <tp t="s">
        <v>Crude Light (Globex) Calendar Spread 5, Sep 18, Feb 19</v>
        <stp/>
        <stp>ContractData</stp>
        <stp>CLES5U8</stp>
        <stp>LongDescription</stp>
        <stp/>
        <stp>T</stp>
        <tr r="AI12" s="10"/>
      </tp>
      <tp t="s">
        <v>Crude Light (Globex) Calendar Spread 5, Oct 18, Mar 19</v>
        <stp/>
        <stp>ContractData</stp>
        <stp>CLES5V8</stp>
        <stp>LongDescription</stp>
        <stp/>
        <stp>T</stp>
        <tr r="AI13" s="10"/>
      </tp>
      <tp t="s">
        <v>Crude Light (Globex) Calendar Spread 5, Aug 18, Jan 19</v>
        <stp/>
        <stp>ContractData</stp>
        <stp>CLES5Q8</stp>
        <stp>LongDescription</stp>
        <stp/>
        <stp>T</stp>
        <tr r="AI11" s="10"/>
      </tp>
      <tp t="s">
        <v>Crude Light (Globex) Calendar Spread 5, Nov 17, Apr 18</v>
        <stp/>
        <stp>ContractData</stp>
        <stp>CLES5X7</stp>
        <stp>LongDescription</stp>
        <stp/>
        <stp>T</stp>
        <tr r="AI2" s="10"/>
      </tp>
      <tp t="s">
        <v>Crude Light (Globex) Calendar Spread 5, Dec 17, May 18</v>
        <stp/>
        <stp>ContractData</stp>
        <stp>CLES5Z7</stp>
        <stp>LongDescription</stp>
        <stp/>
        <stp>T</stp>
        <tr r="AI3" s="10"/>
      </tp>
      <tp t="s">
        <v>Crude Light (Globex) Calendar Spread 4, Jan 18, May 18</v>
        <stp/>
        <stp>ContractData</stp>
        <stp>CLES4F8</stp>
        <stp>LongDescription</stp>
        <stp/>
        <stp>T</stp>
        <tr r="AI4" s="9"/>
      </tp>
      <tp t="s">
        <v>Crude Light (Globex) Calendar Spread 4, Feb 18, Jun 18</v>
        <stp/>
        <stp>ContractData</stp>
        <stp>CLES4G8</stp>
        <stp>LongDescription</stp>
        <stp/>
        <stp>T</stp>
        <tr r="AI5" s="9"/>
      </tp>
      <tp t="s">
        <v>Crude Light (Globex) Calendar Spread 4, Jun 18, Oct 18</v>
        <stp/>
        <stp>ContractData</stp>
        <stp>CLES4M8</stp>
        <stp>LongDescription</stp>
        <stp/>
        <stp>T</stp>
        <tr r="AI9" s="9"/>
      </tp>
      <tp t="s">
        <v>Crude Light (Globex) Calendar Spread 4, Jul 18, Nov 18</v>
        <stp/>
        <stp>ContractData</stp>
        <stp>CLES4N8</stp>
        <stp>LongDescription</stp>
        <stp/>
        <stp>T</stp>
        <tr r="AI10" s="9"/>
      </tp>
      <tp t="s">
        <v>Crude Light (Globex) Calendar Spread 4, Mar 18, Jul 18</v>
        <stp/>
        <stp>ContractData</stp>
        <stp>CLES4H8</stp>
        <stp>LongDescription</stp>
        <stp/>
        <stp>T</stp>
        <tr r="AI6" s="9"/>
      </tp>
      <tp t="s">
        <v>Crude Light (Globex) Calendar Spread 4, Apr 18, Aug 18</v>
        <stp/>
        <stp>ContractData</stp>
        <stp>CLES4J8</stp>
        <stp>LongDescription</stp>
        <stp/>
        <stp>T</stp>
        <tr r="AI7" s="9"/>
      </tp>
      <tp t="s">
        <v>Crude Light (Globex) Calendar Spread 4, May 18, Sep 18</v>
        <stp/>
        <stp>ContractData</stp>
        <stp>CLES4K8</stp>
        <stp>LongDescription</stp>
        <stp/>
        <stp>T</stp>
        <tr r="AI8" s="9"/>
      </tp>
      <tp t="s">
        <v>Crude Light (Globex) Calendar Spread 4, Sep 18, Jan 19</v>
        <stp/>
        <stp>ContractData</stp>
        <stp>CLES4U8</stp>
        <stp>LongDescription</stp>
        <stp/>
        <stp>T</stp>
        <tr r="AI12" s="9"/>
      </tp>
      <tp t="s">
        <v>Crude Light (Globex) Calendar Spread 4, Oct 18, Feb 19</v>
        <stp/>
        <stp>ContractData</stp>
        <stp>CLES4V8</stp>
        <stp>LongDescription</stp>
        <stp/>
        <stp>T</stp>
        <tr r="AI13" s="9"/>
      </tp>
      <tp t="s">
        <v>Crude Light (Globex) Calendar Spread 4, Aug 18, Dec 18</v>
        <stp/>
        <stp>ContractData</stp>
        <stp>CLES4Q8</stp>
        <stp>LongDescription</stp>
        <stp/>
        <stp>T</stp>
        <tr r="AI11" s="9"/>
      </tp>
      <tp t="s">
        <v>Crude Light (Globex) Calendar Spread 4, Nov 17, Mar 18</v>
        <stp/>
        <stp>ContractData</stp>
        <stp>CLES4X7</stp>
        <stp>LongDescription</stp>
        <stp/>
        <stp>T</stp>
        <tr r="AI2" s="9"/>
      </tp>
      <tp t="s">
        <v>Crude Light (Globex) Calendar Spread 4, Dec 17, Apr 18</v>
        <stp/>
        <stp>ContractData</stp>
        <stp>CLES4Z7</stp>
        <stp>LongDescription</stp>
        <stp/>
        <stp>T</stp>
        <tr r="AI3" s="9"/>
      </tp>
      <tp t="s">
        <v>Crude Light (Globex) Calendar Spread 1, Jan 18, Feb 18</v>
        <stp/>
        <stp>ContractData</stp>
        <stp>CLES1F8</stp>
        <stp>LongDescription</stp>
        <stp/>
        <stp>T</stp>
        <tr r="AI4" s="6"/>
      </tp>
      <tp t="s">
        <v>Crude Light (Globex) Calendar Spread 1, Feb 18, Mar 18</v>
        <stp/>
        <stp>ContractData</stp>
        <stp>CLES1G8</stp>
        <stp>LongDescription</stp>
        <stp/>
        <stp>T</stp>
        <tr r="AI5" s="6"/>
      </tp>
      <tp t="s">
        <v>Crude Light (Globex) Calendar Spread 1, Jun 18, Jul 18</v>
        <stp/>
        <stp>ContractData</stp>
        <stp>CLES1M8</stp>
        <stp>LongDescription</stp>
        <stp/>
        <stp>T</stp>
        <tr r="AI9" s="6"/>
      </tp>
      <tp t="s">
        <v>Crude Light (Globex) Calendar Spread 1, Jul 18, Aug 18</v>
        <stp/>
        <stp>ContractData</stp>
        <stp>CLES1N8</stp>
        <stp>LongDescription</stp>
        <stp/>
        <stp>T</stp>
        <tr r="AI10" s="6"/>
      </tp>
      <tp t="s">
        <v>Crude Light (Globex) Calendar Spread 1, Mar 18, Apr 18</v>
        <stp/>
        <stp>ContractData</stp>
        <stp>CLES1H8</stp>
        <stp>LongDescription</stp>
        <stp/>
        <stp>T</stp>
        <tr r="AI6" s="6"/>
      </tp>
      <tp t="s">
        <v>Crude Light (Globex) Calendar Spread 1, Apr 18, May 18</v>
        <stp/>
        <stp>ContractData</stp>
        <stp>CLES1J8</stp>
        <stp>LongDescription</stp>
        <stp/>
        <stp>T</stp>
        <tr r="AI7" s="6"/>
      </tp>
      <tp t="s">
        <v>Crude Light (Globex) Calendar Spread 1, May 18, Jun 18</v>
        <stp/>
        <stp>ContractData</stp>
        <stp>CLES1K8</stp>
        <stp>LongDescription</stp>
        <stp/>
        <stp>T</stp>
        <tr r="AI8" s="6"/>
      </tp>
      <tp t="s">
        <v>Crude Light (Globex) Calendar Spread 1, Sep 18, Oct 18</v>
        <stp/>
        <stp>ContractData</stp>
        <stp>CLES1U8</stp>
        <stp>LongDescription</stp>
        <stp/>
        <stp>T</stp>
        <tr r="AI12" s="6"/>
      </tp>
      <tp t="s">
        <v>Crude Light (Globex) Calendar Spread 1, Oct 18, Nov 18</v>
        <stp/>
        <stp>ContractData</stp>
        <stp>CLES1V8</stp>
        <stp>LongDescription</stp>
        <stp/>
        <stp>T</stp>
        <tr r="AI13" s="6"/>
      </tp>
      <tp t="s">
        <v>Crude Light (Globex) Calendar Spread 1, Aug 18, Sep 18</v>
        <stp/>
        <stp>ContractData</stp>
        <stp>CLES1Q8</stp>
        <stp>LongDescription</stp>
        <stp/>
        <stp>T</stp>
        <tr r="AI11" s="6"/>
      </tp>
      <tp t="s">
        <v>Crude Light (Globex) Calendar Spread 1, Nov 17, Dec 17</v>
        <stp/>
        <stp>ContractData</stp>
        <stp>CLES1X7</stp>
        <stp>LongDescription</stp>
        <stp/>
        <stp>T</stp>
        <tr r="AI2" s="6"/>
      </tp>
      <tp t="s">
        <v>Crude Light (Globex) Calendar Spread 1, Dec 17, Jan 18</v>
        <stp/>
        <stp>ContractData</stp>
        <stp>CLES1Z7</stp>
        <stp>LongDescription</stp>
        <stp/>
        <stp>T</stp>
        <tr r="AI3" s="6"/>
      </tp>
      <tp t="s">
        <v>Crude Light (Globex) Calendar Spread 3, Jan 18, Apr 18</v>
        <stp/>
        <stp>ContractData</stp>
        <stp>CLES3F8</stp>
        <stp>LongDescription</stp>
        <stp/>
        <stp>T</stp>
        <tr r="AI4" s="8"/>
      </tp>
      <tp t="s">
        <v>Crude Light (Globex) Calendar Spread 3, Feb 18, May 18</v>
        <stp/>
        <stp>ContractData</stp>
        <stp>CLES3G8</stp>
        <stp>LongDescription</stp>
        <stp/>
        <stp>T</stp>
        <tr r="AI5" s="8"/>
      </tp>
      <tp t="s">
        <v>Crude Light (Globex) Calendar Spread 3, Jun 18, Sep 18</v>
        <stp/>
        <stp>ContractData</stp>
        <stp>CLES3M8</stp>
        <stp>LongDescription</stp>
        <stp/>
        <stp>T</stp>
        <tr r="AI9" s="8"/>
      </tp>
      <tp t="s">
        <v>Crude Light (Globex) Calendar Spread 3, Jul 18, Oct 18</v>
        <stp/>
        <stp>ContractData</stp>
        <stp>CLES3N8</stp>
        <stp>LongDescription</stp>
        <stp/>
        <stp>T</stp>
        <tr r="AI10" s="8"/>
      </tp>
      <tp t="s">
        <v>Crude Light (Globex) Calendar Spread 3, Mar 18, Jun 18</v>
        <stp/>
        <stp>ContractData</stp>
        <stp>CLES3H8</stp>
        <stp>LongDescription</stp>
        <stp/>
        <stp>T</stp>
        <tr r="AI6" s="8"/>
      </tp>
      <tp t="s">
        <v>Crude Light (Globex) Calendar Spread 3, Apr 18, Jul 18</v>
        <stp/>
        <stp>ContractData</stp>
        <stp>CLES3J8</stp>
        <stp>LongDescription</stp>
        <stp/>
        <stp>T</stp>
        <tr r="AI7" s="8"/>
      </tp>
      <tp t="s">
        <v>Crude Light (Globex) Calendar Spread 3, May 18, Aug 18</v>
        <stp/>
        <stp>ContractData</stp>
        <stp>CLES3K8</stp>
        <stp>LongDescription</stp>
        <stp/>
        <stp>T</stp>
        <tr r="AI8" s="8"/>
      </tp>
      <tp t="s">
        <v>Crude Light (Globex) Calendar Spread 3, Sep 18, Dec 18</v>
        <stp/>
        <stp>ContractData</stp>
        <stp>CLES3U8</stp>
        <stp>LongDescription</stp>
        <stp/>
        <stp>T</stp>
        <tr r="AI12" s="8"/>
      </tp>
      <tp t="s">
        <v>Crude Light (Globex) Calendar Spread 3, Oct 18, Jan 19</v>
        <stp/>
        <stp>ContractData</stp>
        <stp>CLES3V8</stp>
        <stp>LongDescription</stp>
        <stp/>
        <stp>T</stp>
        <tr r="AI13" s="8"/>
      </tp>
      <tp t="s">
        <v>Crude Light (Globex) Calendar Spread 3, Aug 18, Nov 18</v>
        <stp/>
        <stp>ContractData</stp>
        <stp>CLES3Q8</stp>
        <stp>LongDescription</stp>
        <stp/>
        <stp>T</stp>
        <tr r="AI11" s="8"/>
      </tp>
      <tp t="s">
        <v>Crude Light (Globex) Calendar Spread 3, Nov 17, Feb 18</v>
        <stp/>
        <stp>ContractData</stp>
        <stp>CLES3X7</stp>
        <stp>LongDescription</stp>
        <stp/>
        <stp>T</stp>
        <tr r="AI2" s="8"/>
      </tp>
      <tp t="s">
        <v>Crude Light (Globex) Calendar Spread 3, Dec 17, Mar 18</v>
        <stp/>
        <stp>ContractData</stp>
        <stp>CLES3Z7</stp>
        <stp>LongDescription</stp>
        <stp/>
        <stp>T</stp>
        <tr r="AI3" s="8"/>
      </tp>
      <tp t="s">
        <v>Crude Light (Globex) Calendar Spread 2, Jan 18, Mar 18</v>
        <stp/>
        <stp>ContractData</stp>
        <stp>CLES2F8</stp>
        <stp>LongDescription</stp>
        <stp/>
        <stp>T</stp>
        <tr r="AI4" s="7"/>
      </tp>
      <tp t="s">
        <v>Crude Light (Globex) Calendar Spread 2, Feb 18, Apr 18</v>
        <stp/>
        <stp>ContractData</stp>
        <stp>CLES2G8</stp>
        <stp>LongDescription</stp>
        <stp/>
        <stp>T</stp>
        <tr r="AI5" s="7"/>
      </tp>
      <tp t="s">
        <v>Crude Light (Globex) Calendar Spread 2, Jun 18, Aug 18</v>
        <stp/>
        <stp>ContractData</stp>
        <stp>CLES2M8</stp>
        <stp>LongDescription</stp>
        <stp/>
        <stp>T</stp>
        <tr r="AI9" s="7"/>
      </tp>
      <tp t="s">
        <v>Crude Light (Globex) Calendar Spread 2, Jul 18, Sep 18</v>
        <stp/>
        <stp>ContractData</stp>
        <stp>CLES2N8</stp>
        <stp>LongDescription</stp>
        <stp/>
        <stp>T</stp>
        <tr r="AI10" s="7"/>
      </tp>
      <tp t="s">
        <v>Crude Light (Globex) Calendar Spread 2, Mar 18, May 18</v>
        <stp/>
        <stp>ContractData</stp>
        <stp>CLES2H8</stp>
        <stp>LongDescription</stp>
        <stp/>
        <stp>T</stp>
        <tr r="AI6" s="7"/>
      </tp>
      <tp t="s">
        <v>Crude Light (Globex) Calendar Spread 2, Apr 18, Jun 18</v>
        <stp/>
        <stp>ContractData</stp>
        <stp>CLES2J8</stp>
        <stp>LongDescription</stp>
        <stp/>
        <stp>T</stp>
        <tr r="AI7" s="7"/>
      </tp>
      <tp t="s">
        <v>Crude Light (Globex) Calendar Spread 2, May 18, Jul 18</v>
        <stp/>
        <stp>ContractData</stp>
        <stp>CLES2K8</stp>
        <stp>LongDescription</stp>
        <stp/>
        <stp>T</stp>
        <tr r="AI8" s="7"/>
      </tp>
      <tp t="s">
        <v>Crude Light (Globex) Calendar Spread 2, Sep 18, Nov 18</v>
        <stp/>
        <stp>ContractData</stp>
        <stp>CLES2U8</stp>
        <stp>LongDescription</stp>
        <stp/>
        <stp>T</stp>
        <tr r="AI12" s="7"/>
      </tp>
      <tp t="s">
        <v>Crude Light (Globex) Calendar Spread 2, Oct 18, Dec 18</v>
        <stp/>
        <stp>ContractData</stp>
        <stp>CLES2V8</stp>
        <stp>LongDescription</stp>
        <stp/>
        <stp>T</stp>
        <tr r="AI13" s="7"/>
      </tp>
      <tp t="s">
        <v>Crude Light (Globex) Calendar Spread 2, Aug 18, Oct 18</v>
        <stp/>
        <stp>ContractData</stp>
        <stp>CLES2Q8</stp>
        <stp>LongDescription</stp>
        <stp/>
        <stp>T</stp>
        <tr r="AI11" s="7"/>
      </tp>
      <tp t="s">
        <v>Crude Light (Globex) Calendar Spread 2, Nov 17, Jan 18</v>
        <stp/>
        <stp>ContractData</stp>
        <stp>CLES2X7</stp>
        <stp>LongDescription</stp>
        <stp/>
        <stp>T</stp>
        <tr r="AI2" s="7"/>
      </tp>
      <tp t="s">
        <v>Crude Light (Globex) Calendar Spread 2, Dec 17, Feb 18</v>
        <stp/>
        <stp>ContractData</stp>
        <stp>CLES2Z7</stp>
        <stp>LongDescription</stp>
        <stp/>
        <stp>T</stp>
        <tr r="AI3" s="7"/>
      </tp>
      <tp>
        <v>0.03</v>
        <stp/>
        <stp>ContractData</stp>
        <stp>CLES1Q8</stp>
        <stp>NetLastQuoteToday</stp>
        <stp/>
        <stp>T</stp>
        <tr r="X11" s="6"/>
      </tp>
      <tp>
        <v>0.04</v>
        <stp/>
        <stp>ContractData</stp>
        <stp>CLES2Q8</stp>
        <stp>NetLastQuoteToday</stp>
        <stp/>
        <stp>T</stp>
        <tr r="X11" s="7"/>
      </tp>
      <tp>
        <v>7.0000000000000007E-2</v>
        <stp/>
        <stp>ContractData</stp>
        <stp>CLES3Q8</stp>
        <stp>NetLastQuoteToday</stp>
        <stp/>
        <stp>T</stp>
        <tr r="X11" s="8"/>
      </tp>
      <tp>
        <v>0.05</v>
        <stp/>
        <stp>ContractData</stp>
        <stp>CLES4Q8</stp>
        <stp>NetLastQuoteToday</stp>
        <stp/>
        <stp>T</stp>
        <tr r="X11" s="9"/>
      </tp>
      <tp t="s">
        <v/>
        <stp/>
        <stp>ContractData</stp>
        <stp>CLES5Q8</stp>
        <stp>NetLastQuoteToday</stp>
        <stp/>
        <stp>T</stp>
        <tr r="X11" s="10"/>
      </tp>
      <tp>
        <v>7.0000000000000007E-2</v>
        <stp/>
        <stp>ContractData</stp>
        <stp>CLES5X7</stp>
        <stp>NetLastTradeToday</stp>
        <stp/>
        <stp>T</stp>
        <tr r="H93" s="2"/>
        <tr r="G93" s="2"/>
      </tp>
      <tp>
        <v>0.04</v>
        <stp/>
        <stp>ContractData</stp>
        <stp>CLES4X7</stp>
        <stp>NetLastTradeToday</stp>
        <stp/>
        <stp>T</stp>
        <tr r="G77" s="2"/>
        <tr r="H77" s="2"/>
      </tp>
      <tp>
        <v>0.03</v>
        <stp/>
        <stp>ContractData</stp>
        <stp>CLES3X7</stp>
        <stp>NetLastTradeToday</stp>
        <stp/>
        <stp>T</stp>
        <tr r="H61" s="2"/>
        <tr r="G61" s="2"/>
      </tp>
      <tp>
        <v>0.01</v>
        <stp/>
        <stp>ContractData</stp>
        <stp>CLES2X7</stp>
        <stp>NetLastTradeToday</stp>
        <stp/>
        <stp>T</stp>
        <tr r="H45" s="2"/>
        <tr r="G45" s="2"/>
      </tp>
      <tp>
        <v>0.01</v>
        <stp/>
        <stp>ContractData</stp>
        <stp>CLES1X7</stp>
        <stp>NetLastTradeToday</stp>
        <stp/>
        <stp>T</stp>
        <tr r="H29" s="2"/>
        <tr r="G29" s="2"/>
      </tp>
      <tp>
        <v>0.02</v>
        <stp/>
        <stp>ContractData</stp>
        <stp>CLES1V8</stp>
        <stp>NetLastQuoteToday</stp>
        <stp/>
        <stp>T</stp>
        <tr r="X13" s="6"/>
      </tp>
      <tp>
        <v>0.01</v>
        <stp/>
        <stp>ContractData</stp>
        <stp>CLES2V8</stp>
        <stp>NetLastQuoteToday</stp>
        <stp/>
        <stp>T</stp>
        <tr r="X13" s="7"/>
      </tp>
      <tp>
        <v>-0.01</v>
        <stp/>
        <stp>ContractData</stp>
        <stp>CLES3V8</stp>
        <stp>NetLastQuoteToday</stp>
        <stp/>
        <stp>T</stp>
        <tr r="X13" s="8"/>
      </tp>
      <tp t="s">
        <v/>
        <stp/>
        <stp>ContractData</stp>
        <stp>CLES4V8</stp>
        <stp>NetLastQuoteToday</stp>
        <stp/>
        <stp>T</stp>
        <tr r="X13" s="9"/>
      </tp>
      <tp t="s">
        <v/>
        <stp/>
        <stp>ContractData</stp>
        <stp>CLES5V8</stp>
        <stp>NetLastQuoteToday</stp>
        <stp/>
        <stp>T</stp>
        <tr r="X13" s="10"/>
      </tp>
      <tp>
        <v>-0.04</v>
        <stp/>
        <stp>ContractData</stp>
        <stp>CLES2H8</stp>
        <stp>LastTradeorSettle</stp>
        <stp/>
        <stp>T</stp>
        <tr r="W6" s="7"/>
        <tr r="F49" s="2"/>
      </tp>
      <tp>
        <v>0</v>
        <stp/>
        <stp>ContractData</stp>
        <stp>CLES3H8</stp>
        <stp>LastTradeorSettle</stp>
        <stp/>
        <stp>T</stp>
        <tr r="W6" s="8"/>
        <tr r="F65" s="2"/>
      </tp>
      <tp>
        <v>-0.05</v>
        <stp/>
        <stp>ContractData</stp>
        <stp>CLES1H8</stp>
        <stp>LastTradeorSettle</stp>
        <stp/>
        <stp>T</stp>
        <tr r="W6" s="6"/>
        <tr r="F33" s="2"/>
      </tp>
      <tp>
        <v>0.1</v>
        <stp/>
        <stp>ContractData</stp>
        <stp>CLES4H8</stp>
        <stp>LastTradeorSettle</stp>
        <stp/>
        <stp>T</stp>
        <tr r="W6" s="9"/>
        <tr r="F81" s="2"/>
      </tp>
      <tp t="s">
        <v/>
        <stp/>
        <stp>ContractData</stp>
        <stp>CLES5H8</stp>
        <stp>LastTradeorSettle</stp>
        <stp/>
        <stp>T</stp>
        <tr r="W6" s="10"/>
        <tr r="F97" s="2"/>
      </tp>
      <tp t="s">
        <v>CLEU8</v>
        <stp/>
        <stp>ContractData</stp>
        <stp>CLE?11</stp>
        <stp>Symbol</stp>
        <tr r="Q12" s="6"/>
        <tr r="A23" s="2"/>
        <tr r="Q12" s="8"/>
        <tr r="Q12" s="7"/>
        <tr r="Q12" s="10"/>
        <tr r="Q12" s="9"/>
      </tp>
      <tp t="s">
        <v>CLEQ8</v>
        <stp/>
        <stp>ContractData</stp>
        <stp>CLE?10</stp>
        <stp>Symbol</stp>
        <tr r="Q11" s="6"/>
        <tr r="A22" s="2"/>
        <tr r="Q11" s="10"/>
        <tr r="Q11" s="8"/>
        <tr r="Q11" s="7"/>
        <tr r="Q11" s="9"/>
      </tp>
      <tp t="s">
        <v>CLEV8</v>
        <stp/>
        <stp>ContractData</stp>
        <stp>CLE?12</stp>
        <stp>Symbol</stp>
        <tr r="Q13" s="6"/>
        <tr r="Q13" s="9"/>
        <tr r="Q13" s="8"/>
        <tr r="Q13" s="7"/>
        <tr r="Q13" s="10"/>
        <tr r="A24" s="2"/>
      </tp>
      <tp>
        <v>0.08</v>
        <stp/>
        <stp>ContractData</stp>
        <stp>CLES5Z7</stp>
        <stp>NetLastTradeToday</stp>
        <stp/>
        <stp>T</stp>
        <tr r="G94" s="2"/>
        <tr r="H94" s="2"/>
      </tp>
      <tp>
        <v>0.06</v>
        <stp/>
        <stp>ContractData</stp>
        <stp>CLES4Z7</stp>
        <stp>NetLastTradeToday</stp>
        <stp/>
        <stp>T</stp>
        <tr r="H78" s="2"/>
        <tr r="G78" s="2"/>
      </tp>
      <tp>
        <v>0.03</v>
        <stp/>
        <stp>ContractData</stp>
        <stp>CLES3Z7</stp>
        <stp>NetLastTradeToday</stp>
        <stp/>
        <stp>T</stp>
        <tr r="H62" s="2"/>
        <tr r="G62" s="2"/>
      </tp>
      <tp>
        <v>0.02</v>
        <stp/>
        <stp>ContractData</stp>
        <stp>CLES2Z7</stp>
        <stp>NetLastTradeToday</stp>
        <stp/>
        <stp>T</stp>
        <tr r="H46" s="2"/>
        <tr r="G46" s="2"/>
      </tp>
      <tp>
        <v>0.01</v>
        <stp/>
        <stp>ContractData</stp>
        <stp>CLES1Z7</stp>
        <stp>NetLastTradeToday</stp>
        <stp/>
        <stp>T</stp>
        <tr r="H30" s="2"/>
        <tr r="G30" s="2"/>
      </tp>
      <tp>
        <v>0.05</v>
        <stp/>
        <stp>ContractData</stp>
        <stp>CLES2J8</stp>
        <stp>LastTradeorSettle</stp>
        <stp/>
        <stp>T</stp>
        <tr r="W7" s="7"/>
        <tr r="F50" s="2"/>
      </tp>
      <tp>
        <v>0.13</v>
        <stp/>
        <stp>ContractData</stp>
        <stp>CLES3J8</stp>
        <stp>LastTradeorSettle</stp>
        <stp/>
        <stp>T</stp>
        <tr r="W7" s="8"/>
        <tr r="F66" s="2"/>
      </tp>
      <tp>
        <v>0.01</v>
        <stp/>
        <stp>ContractData</stp>
        <stp>CLES1J8</stp>
        <stp>LastTradeorSettle</stp>
        <stp/>
        <stp>T</stp>
        <tr r="W7" s="6"/>
        <tr r="F34" s="2"/>
      </tp>
      <tp>
        <v>0.22</v>
        <stp/>
        <stp>ContractData</stp>
        <stp>CLES4J8</stp>
        <stp>LastTradeorSettle</stp>
        <stp/>
        <stp>T</stp>
        <tr r="W7" s="9"/>
        <tr r="F82" s="2"/>
      </tp>
      <tp t="s">
        <v/>
        <stp/>
        <stp>ContractData</stp>
        <stp>CLES5J8</stp>
        <stp>LastTradeorSettle</stp>
        <stp/>
        <stp>T</stp>
        <tr r="W7" s="10"/>
        <tr r="F98" s="2"/>
      </tp>
      <tp>
        <v>0.03</v>
        <stp/>
        <stp>ContractData</stp>
        <stp>CLES1U8</stp>
        <stp>NetLastQuoteToday</stp>
        <stp/>
        <stp>T</stp>
        <tr r="X12" s="6"/>
      </tp>
      <tp>
        <v>0.04</v>
        <stp/>
        <stp>ContractData</stp>
        <stp>CLES2U8</stp>
        <stp>NetLastQuoteToday</stp>
        <stp/>
        <stp>T</stp>
        <tr r="X12" s="7"/>
      </tp>
      <tp>
        <v>0.04</v>
        <stp/>
        <stp>ContractData</stp>
        <stp>CLES3U8</stp>
        <stp>NetLastQuoteToday</stp>
        <stp/>
        <stp>T</stp>
        <tr r="X12" s="8"/>
      </tp>
      <tp t="s">
        <v/>
        <stp/>
        <stp>ContractData</stp>
        <stp>CLES4U8</stp>
        <stp>NetLastQuoteToday</stp>
        <stp/>
        <stp>T</stp>
        <tr r="X12" s="9"/>
      </tp>
      <tp t="s">
        <v/>
        <stp/>
        <stp>ContractData</stp>
        <stp>CLES5U8</stp>
        <stp>NetLastQuoteToday</stp>
        <stp/>
        <stp>T</stp>
        <tr r="X12" s="10"/>
      </tp>
      <tp>
        <v>0.14000000000000001</v>
        <stp/>
        <stp>ContractData</stp>
        <stp>CLES2K8</stp>
        <stp>LastTradeorSettle</stp>
        <stp/>
        <stp>T</stp>
        <tr r="W8" s="7"/>
        <tr r="F51" s="2"/>
      </tp>
      <tp>
        <v>0.21</v>
        <stp/>
        <stp>ContractData</stp>
        <stp>CLES3K8</stp>
        <stp>LastTradeorSettle</stp>
        <stp/>
        <stp>T</stp>
        <tr r="W8" s="8"/>
        <tr r="F67" s="2"/>
      </tp>
      <tp>
        <v>0.05</v>
        <stp/>
        <stp>ContractData</stp>
        <stp>CLES1K8</stp>
        <stp>LastTradeorSettle</stp>
        <stp/>
        <stp>T</stp>
        <tr r="W8" s="6"/>
        <tr r="F35" s="2"/>
      </tp>
      <tp>
        <v>0.3</v>
        <stp/>
        <stp>ContractData</stp>
        <stp>CLES4K8</stp>
        <stp>LastTradeorSettle</stp>
        <stp/>
        <stp>T</stp>
        <tr r="W8" s="9"/>
        <tr r="F83" s="2"/>
      </tp>
      <tp>
        <v>0.37</v>
        <stp/>
        <stp>ContractData</stp>
        <stp>CLES5K8</stp>
        <stp>LastTradeorSettle</stp>
        <stp/>
        <stp>T</stp>
        <tr r="W8" s="10"/>
        <tr r="F99" s="2"/>
      </tp>
      <tp>
        <v>48.3</v>
        <stp/>
        <stp>StudyData</stp>
        <stp>Close(CLE?9)when (LocalMonth(CLE?9)=7 and LocalDay(CLE?9)=14 and LocalYear(CLEN8)=2017)</stp>
        <stp>Bar</stp>
        <stp/>
        <stp>Close</stp>
        <stp>D</stp>
        <stp>0</stp>
        <stp>ALL</stp>
        <stp/>
        <stp/>
        <stp>FALSE</stp>
        <stp>T</stp>
        <tr r="E24" s="8"/>
        <tr r="E24" s="9"/>
        <tr r="E24" s="10"/>
        <tr r="E24" s="7"/>
        <tr r="E24" s="6"/>
      </tp>
      <tp>
        <v>48.21</v>
        <stp/>
        <stp>StudyData</stp>
        <stp>Close(CLE?8)when (LocalMonth(CLE?8)=7 and LocalDay(CLE?8)=14 and LocalYear(CLEM8)=2017)</stp>
        <stp>Bar</stp>
        <stp/>
        <stp>Close</stp>
        <stp>D</stp>
        <stp>0</stp>
        <stp>ALL</stp>
        <stp/>
        <stp/>
        <stp>FALSE</stp>
        <stp>T</stp>
        <tr r="E23" s="9"/>
        <tr r="E23" s="10"/>
        <tr r="E23" s="8"/>
        <tr r="E23" s="7"/>
        <tr r="E23" s="6"/>
      </tp>
      <tp t="s">
        <v>Crude Light (Globex), Jun 18</v>
        <stp/>
        <stp>ContractData</stp>
        <stp>CLEM8</stp>
        <stp>LongDescription</stp>
        <stp/>
        <stp>T</stp>
        <tr r="AH9" s="6"/>
      </tp>
      <tp t="s">
        <v>Crude Light (Globex), Jul 18</v>
        <stp/>
        <stp>ContractData</stp>
        <stp>CLEN8</stp>
        <stp>LongDescription</stp>
        <stp/>
        <stp>T</stp>
        <tr r="AH10" s="6"/>
      </tp>
      <tp t="s">
        <v>Crude Light (Globex), Mar 18</v>
        <stp/>
        <stp>ContractData</stp>
        <stp>CLEH8</stp>
        <stp>LongDescription</stp>
        <stp/>
        <stp>T</stp>
        <tr r="AH6" s="6"/>
      </tp>
      <tp t="s">
        <v>Crude Light (Globex), May 18</v>
        <stp/>
        <stp>ContractData</stp>
        <stp>CLEK8</stp>
        <stp>LongDescription</stp>
        <stp/>
        <stp>T</stp>
        <tr r="AH8" s="6"/>
      </tp>
      <tp t="s">
        <v>Crude Light (Globex), Apr 18</v>
        <stp/>
        <stp>ContractData</stp>
        <stp>CLEJ8</stp>
        <stp>LongDescription</stp>
        <stp/>
        <stp>T</stp>
        <tr r="AH7" s="6"/>
      </tp>
      <tp t="s">
        <v>Crude Light (Globex), Feb 18</v>
        <stp/>
        <stp>ContractData</stp>
        <stp>CLEG8</stp>
        <stp>LongDescription</stp>
        <stp/>
        <stp>T</stp>
        <tr r="AH5" s="6"/>
      </tp>
      <tp t="s">
        <v>Crude Light (Globex), Jan 18</v>
        <stp/>
        <stp>ContractData</stp>
        <stp>CLEF8</stp>
        <stp>LongDescription</stp>
        <stp/>
        <stp>T</stp>
        <tr r="AH4" s="6"/>
      </tp>
      <tp t="s">
        <v>Crude Light (Globex), Nov 17</v>
        <stp/>
        <stp>ContractData</stp>
        <stp>CLEX7</stp>
        <stp>LongDescription</stp>
        <stp/>
        <stp>T</stp>
        <tr r="AH2" s="6"/>
      </tp>
      <tp t="s">
        <v>Crude Light (Globex), Dec 17</v>
        <stp/>
        <stp>ContractData</stp>
        <stp>CLEZ7</stp>
        <stp>LongDescription</stp>
        <stp/>
        <stp>T</stp>
        <tr r="AH3" s="6"/>
      </tp>
      <tp t="s">
        <v>Crude Light (Globex), Sep 18</v>
        <stp/>
        <stp>ContractData</stp>
        <stp>CLEU8</stp>
        <stp>LongDescription</stp>
        <stp/>
        <stp>T</stp>
        <tr r="AH12" s="6"/>
      </tp>
      <tp t="s">
        <v>Crude Light (Globex), Oct 18</v>
        <stp/>
        <stp>ContractData</stp>
        <stp>CLEV8</stp>
        <stp>LongDescription</stp>
        <stp/>
        <stp>T</stp>
        <tr r="AH13" s="6"/>
      </tp>
      <tp t="s">
        <v>Crude Light (Globex), Aug 18</v>
        <stp/>
        <stp>ContractData</stp>
        <stp>CLEQ8</stp>
        <stp>LongDescription</stp>
        <stp/>
        <stp>T</stp>
        <tr r="AH11" s="6"/>
      </tp>
      <tp>
        <v>47.55</v>
        <stp/>
        <stp>StudyData</stp>
        <stp>Close(CLE?3)when (LocalMonth(CLE?3)=7 and LocalDay(CLE?3)=14 and LocalYear(CLEF8)=2017)</stp>
        <stp>Bar</stp>
        <stp/>
        <stp>Close</stp>
        <stp>D</stp>
        <stp>0</stp>
        <stp>ALL</stp>
        <stp/>
        <stp/>
        <stp>FALSE</stp>
        <stp>T</stp>
        <tr r="E18" s="10"/>
        <tr r="E18" s="8"/>
        <tr r="E18" s="9"/>
        <tr r="E18" s="7"/>
        <tr r="E18" s="6"/>
      </tp>
      <tp>
        <v>47.35</v>
        <stp/>
        <stp>StudyData</stp>
        <stp>Close(CLE?2)when (LocalMonth(CLE?2)=7 and LocalDay(CLE?2)=14 and LocalYear(CLEZ7)=2017)</stp>
        <stp>Bar</stp>
        <stp/>
        <stp>Close</stp>
        <stp>D</stp>
        <stp>0</stp>
        <stp>ALL</stp>
        <stp/>
        <stp/>
        <stp>FALSE</stp>
        <stp>T</stp>
        <tr r="E17" s="10"/>
        <tr r="E17" s="9"/>
        <tr r="E17" s="8"/>
        <tr r="E17" s="7"/>
        <tr r="E17" s="6"/>
      </tp>
      <tp>
        <v>47.12</v>
        <stp/>
        <stp>StudyData</stp>
        <stp>Close(CLE?1)when (LocalMonth(CLE?1)=7 and LocalDay(CLE?1)=14 and LocalYear(CLEX7)=2017)</stp>
        <stp>Bar</stp>
        <stp/>
        <stp>Close</stp>
        <stp>D</stp>
        <stp>0</stp>
        <stp>ALL</stp>
        <stp/>
        <stp/>
        <stp>FALSE</stp>
        <stp>T</stp>
        <tr r="E16" s="9"/>
        <tr r="E16" s="8"/>
        <tr r="E16" s="10"/>
        <tr r="E16" s="7"/>
        <tr r="E16" s="6"/>
      </tp>
      <tp>
        <v>48.1</v>
        <stp/>
        <stp>StudyData</stp>
        <stp>Close(CLE?7)when (LocalMonth(CLE?7)=7 and LocalDay(CLE?7)=14 and LocalYear(CLEK8)=2017)</stp>
        <stp>Bar</stp>
        <stp/>
        <stp>Close</stp>
        <stp>D</stp>
        <stp>0</stp>
        <stp>ALL</stp>
        <stp/>
        <stp/>
        <stp>FALSE</stp>
        <stp>T</stp>
        <tr r="E22" s="8"/>
        <tr r="E22" s="9"/>
        <tr r="E22" s="10"/>
        <tr r="E22" s="7"/>
        <tr r="E22" s="6"/>
      </tp>
      <tp>
        <v>47.99</v>
        <stp/>
        <stp>StudyData</stp>
        <stp>Close(CLE?6)when (LocalMonth(CLE?6)=7 and LocalDay(CLE?6)=14 and LocalYear(CLEJ8)=2017)</stp>
        <stp>Bar</stp>
        <stp/>
        <stp>Close</stp>
        <stp>D</stp>
        <stp>0</stp>
        <stp>ALL</stp>
        <stp/>
        <stp/>
        <stp>FALSE</stp>
        <stp>T</stp>
        <tr r="E21" s="9"/>
        <tr r="E21" s="10"/>
        <tr r="E21" s="8"/>
        <tr r="E21" s="7"/>
        <tr r="E21" s="6"/>
      </tp>
      <tp>
        <v>47.86</v>
        <stp/>
        <stp>StudyData</stp>
        <stp>Close(CLE?5)when (LocalMonth(CLE?5)=7 and LocalDay(CLE?5)=14 and LocalYear(CLEH8)=2017)</stp>
        <stp>Bar</stp>
        <stp/>
        <stp>Close</stp>
        <stp>D</stp>
        <stp>0</stp>
        <stp>ALL</stp>
        <stp/>
        <stp/>
        <stp>FALSE</stp>
        <stp>T</stp>
        <tr r="E20" s="9"/>
        <tr r="E20" s="10"/>
        <tr r="E20" s="8"/>
        <tr r="E20" s="7"/>
        <tr r="E20" s="6"/>
      </tp>
      <tp>
        <v>47.71</v>
        <stp/>
        <stp>StudyData</stp>
        <stp>Close(CLE?4)when (LocalMonth(CLE?4)=7 and LocalDay(CLE?4)=14 and LocalYear(CLEG8)=2017)</stp>
        <stp>Bar</stp>
        <stp/>
        <stp>Close</stp>
        <stp>D</stp>
        <stp>0</stp>
        <stp>ALL</stp>
        <stp/>
        <stp/>
        <stp>FALSE</stp>
        <stp>T</stp>
        <tr r="E19" s="8"/>
        <tr r="E19" s="10"/>
        <tr r="E19" s="9"/>
        <tr r="E19" s="7"/>
        <tr r="E19" s="6"/>
      </tp>
      <tp>
        <v>51.22</v>
        <stp/>
        <stp>ContractData</stp>
        <stp>CLEX7</stp>
        <stp>High</stp>
        <stp/>
        <stp>T</stp>
        <tr r="D13" s="2"/>
      </tp>
      <tp>
        <v>51.53</v>
        <stp/>
        <stp>ContractData</stp>
        <stp>CLEZ7</stp>
        <stp>High</stp>
        <stp/>
        <stp>T</stp>
        <tr r="D14" s="2"/>
      </tp>
      <tp>
        <v>51.68</v>
        <stp/>
        <stp>ContractData</stp>
        <stp>CLEU8</stp>
        <stp>High</stp>
        <stp/>
        <stp>T</stp>
        <tr r="D23" s="2"/>
      </tp>
      <tp>
        <v>51.51</v>
        <stp/>
        <stp>ContractData</stp>
        <stp>CLEV8</stp>
        <stp>High</stp>
        <stp/>
        <stp>T</stp>
        <tr r="D24" s="2"/>
      </tp>
      <tp>
        <v>51.72</v>
        <stp/>
        <stp>ContractData</stp>
        <stp>CLEQ8</stp>
        <stp>High</stp>
        <stp/>
        <stp>T</stp>
        <tr r="D22" s="2"/>
      </tp>
      <tp>
        <v>51.99</v>
        <stp/>
        <stp>ContractData</stp>
        <stp>CLEM8</stp>
        <stp>High</stp>
        <stp/>
        <stp>T</stp>
        <tr r="D20" s="2"/>
      </tp>
      <tp>
        <v>51.89</v>
        <stp/>
        <stp>ContractData</stp>
        <stp>CLEN8</stp>
        <stp>High</stp>
        <stp/>
        <stp>T</stp>
        <tr r="D21" s="2"/>
      </tp>
      <tp>
        <v>52.01</v>
        <stp/>
        <stp>ContractData</stp>
        <stp>CLEH8</stp>
        <stp>High</stp>
        <stp/>
        <stp>T</stp>
        <tr r="D17" s="2"/>
      </tp>
      <tp>
        <v>52.02</v>
        <stp/>
        <stp>ContractData</stp>
        <stp>CLEK8</stp>
        <stp>High</stp>
        <stp/>
        <stp>T</stp>
        <tr r="D19" s="2"/>
      </tp>
      <tp>
        <v>52</v>
        <stp/>
        <stp>ContractData</stp>
        <stp>CLEJ8</stp>
        <stp>High</stp>
        <stp/>
        <stp>T</stp>
        <tr r="D18" s="2"/>
      </tp>
      <tp>
        <v>51.93</v>
        <stp/>
        <stp>ContractData</stp>
        <stp>CLEG8</stp>
        <stp>High</stp>
        <stp/>
        <stp>T</stp>
        <tr r="D16" s="2"/>
      </tp>
      <tp>
        <v>51.78</v>
        <stp/>
        <stp>ContractData</stp>
        <stp>CLEF8</stp>
        <stp>High</stp>
        <stp/>
        <stp>T</stp>
        <tr r="D15" s="2"/>
      </tp>
      <tp>
        <v>4</v>
        <stp/>
        <stp>ContractData</stp>
        <stp>CLES4N8</stp>
        <stp>T_CVol</stp>
        <tr r="I85" s="2"/>
      </tp>
      <tp>
        <v>28</v>
        <stp/>
        <stp>ContractData</stp>
        <stp>CLES4M8</stp>
        <stp>T_CVol</stp>
        <tr r="I84" s="2"/>
      </tp>
      <tp>
        <v>26</v>
        <stp/>
        <stp>ContractData</stp>
        <stp>CLES4K8</stp>
        <stp>T_CVol</stp>
        <tr r="I83" s="2"/>
      </tp>
      <tp>
        <v>9</v>
        <stp/>
        <stp>ContractData</stp>
        <stp>CLES4J8</stp>
        <stp>T_CVol</stp>
        <tr r="I82" s="2"/>
      </tp>
      <tp>
        <v>308</v>
        <stp/>
        <stp>ContractData</stp>
        <stp>CLES4H8</stp>
        <stp>T_CVol</stp>
        <tr r="I81" s="2"/>
      </tp>
      <tp>
        <v>954</v>
        <stp/>
        <stp>ContractData</stp>
        <stp>CLES4G8</stp>
        <stp>T_CVol</stp>
        <tr r="I80" s="2"/>
      </tp>
      <tp>
        <v>291</v>
        <stp/>
        <stp>ContractData</stp>
        <stp>CLES4F8</stp>
        <stp>T_CVol</stp>
        <tr r="I79" s="2"/>
      </tp>
      <tp>
        <v>1030</v>
        <stp/>
        <stp>ContractData</stp>
        <stp>CLES4Z7</stp>
        <stp>T_CVol</stp>
        <tr r="I78" s="2"/>
      </tp>
      <tp>
        <v>3124</v>
        <stp/>
        <stp>ContractData</stp>
        <stp>CLES4X7</stp>
        <stp>T_CVol</stp>
        <tr r="I77" s="2"/>
      </tp>
      <tp>
        <v>0</v>
        <stp/>
        <stp>ContractData</stp>
        <stp>CLES4V8</stp>
        <stp>T_CVol</stp>
        <tr r="I88" s="2"/>
      </tp>
      <tp>
        <v>0</v>
        <stp/>
        <stp>ContractData</stp>
        <stp>CLES4U8</stp>
        <stp>T_CVol</stp>
        <tr r="I87" s="2"/>
      </tp>
      <tp>
        <v>10</v>
        <stp/>
        <stp>ContractData</stp>
        <stp>CLES4Q8</stp>
        <stp>T_CVol</stp>
        <tr r="I86" s="2"/>
      </tp>
      <tp>
        <v>0</v>
        <stp/>
        <stp>ContractData</stp>
        <stp>CLES5N8</stp>
        <stp>T_CVol</stp>
        <tr r="I101" s="2"/>
      </tp>
      <tp>
        <v>18</v>
        <stp/>
        <stp>ContractData</stp>
        <stp>CLES5M8</stp>
        <stp>T_CVol</stp>
        <tr r="I100" s="2"/>
      </tp>
      <tp>
        <v>1</v>
        <stp/>
        <stp>ContractData</stp>
        <stp>CLES5K8</stp>
        <stp>T_CVol</stp>
        <tr r="I99" s="2"/>
      </tp>
      <tp>
        <v>0</v>
        <stp/>
        <stp>ContractData</stp>
        <stp>CLES5J8</stp>
        <stp>T_CVol</stp>
        <tr r="I98" s="2"/>
      </tp>
      <tp>
        <v>0</v>
        <stp/>
        <stp>ContractData</stp>
        <stp>CLES5H8</stp>
        <stp>T_CVol</stp>
        <tr r="I97" s="2"/>
      </tp>
      <tp>
        <v>48</v>
        <stp/>
        <stp>ContractData</stp>
        <stp>CLES5G8</stp>
        <stp>T_CVol</stp>
        <tr r="I96" s="2"/>
      </tp>
      <tp>
        <v>882</v>
        <stp/>
        <stp>ContractData</stp>
        <stp>CLES5F8</stp>
        <stp>T_CVol</stp>
        <tr r="I95" s="2"/>
      </tp>
      <tp>
        <v>165</v>
        <stp/>
        <stp>ContractData</stp>
        <stp>CLES5Z7</stp>
        <stp>T_CVol</stp>
        <tr r="I94" s="2"/>
      </tp>
      <tp>
        <v>1280</v>
        <stp/>
        <stp>ContractData</stp>
        <stp>CLES5X7</stp>
        <stp>T_CVol</stp>
        <tr r="I93" s="2"/>
      </tp>
      <tp>
        <v>0</v>
        <stp/>
        <stp>ContractData</stp>
        <stp>CLES5V8</stp>
        <stp>T_CVol</stp>
        <tr r="I104" s="2"/>
      </tp>
      <tp>
        <v>0</v>
        <stp/>
        <stp>ContractData</stp>
        <stp>CLES5U8</stp>
        <stp>T_CVol</stp>
        <tr r="I103" s="2"/>
      </tp>
      <tp>
        <v>0</v>
        <stp/>
        <stp>ContractData</stp>
        <stp>CLES5Q8</stp>
        <stp>T_CVol</stp>
        <tr r="I102" s="2"/>
      </tp>
      <tp>
        <v>104</v>
        <stp/>
        <stp>ContractData</stp>
        <stp>CLES1N8</stp>
        <stp>T_CVol</stp>
        <tr r="I37" s="2"/>
      </tp>
      <tp>
        <v>1694</v>
        <stp/>
        <stp>ContractData</stp>
        <stp>CLES1M8</stp>
        <stp>T_CVol</stp>
        <tr r="I36" s="2"/>
      </tp>
      <tp>
        <v>904</v>
        <stp/>
        <stp>ContractData</stp>
        <stp>CLES1K8</stp>
        <stp>T_CVol</stp>
        <tr r="AB112" s="2"/>
        <tr r="I35" s="2"/>
      </tp>
      <tp>
        <v>1660</v>
        <stp/>
        <stp>ContractData</stp>
        <stp>CLES1J8</stp>
        <stp>T_CVol</stp>
        <tr r="AB111" s="2"/>
        <tr r="I34" s="2"/>
      </tp>
      <tp>
        <v>3031</v>
        <stp/>
        <stp>ContractData</stp>
        <stp>CLES1H8</stp>
        <stp>T_CVol</stp>
        <tr r="AB110" s="2"/>
        <tr r="I33" s="2"/>
      </tp>
      <tp>
        <v>4336</v>
        <stp/>
        <stp>ContractData</stp>
        <stp>CLES1G8</stp>
        <stp>T_CVol</stp>
        <tr r="AB109" s="2"/>
        <tr r="I32" s="2"/>
      </tp>
      <tp>
        <v>4990</v>
        <stp/>
        <stp>ContractData</stp>
        <stp>CLES1F8</stp>
        <stp>T_CVol</stp>
        <tr r="AB108" s="2"/>
        <tr r="I31" s="2"/>
      </tp>
      <tp>
        <v>14927</v>
        <stp/>
        <stp>ContractData</stp>
        <stp>CLES1Z7</stp>
        <stp>T_CVol</stp>
        <tr r="AB107" s="2"/>
        <tr r="I30" s="2"/>
      </tp>
      <tp>
        <v>46191</v>
        <stp/>
        <stp>ContractData</stp>
        <stp>CLES1X7</stp>
        <stp>T_CVol</stp>
        <tr r="AB106" s="2"/>
        <tr r="I29" s="2"/>
      </tp>
      <tp>
        <v>270</v>
        <stp/>
        <stp>ContractData</stp>
        <stp>CLES1V8</stp>
        <stp>T_CVol</stp>
        <tr r="I40" s="2"/>
      </tp>
      <tp>
        <v>121</v>
        <stp/>
        <stp>ContractData</stp>
        <stp>CLES1U8</stp>
        <stp>T_CVol</stp>
        <tr r="I39" s="2"/>
      </tp>
      <tp>
        <v>372</v>
        <stp/>
        <stp>ContractData</stp>
        <stp>CLES1Q8</stp>
        <stp>T_CVol</stp>
        <tr r="I38" s="2"/>
      </tp>
      <tp>
        <v>153</v>
        <stp/>
        <stp>ContractData</stp>
        <stp>CLES2N8</stp>
        <stp>T_CVol</stp>
        <tr r="I53" s="2"/>
      </tp>
      <tp>
        <v>278</v>
        <stp/>
        <stp>ContractData</stp>
        <stp>CLES2M8</stp>
        <stp>T_CVol</stp>
        <tr r="I52" s="2"/>
      </tp>
      <tp>
        <v>294</v>
        <stp/>
        <stp>ContractData</stp>
        <stp>CLES2K8</stp>
        <stp>T_CVol</stp>
        <tr r="I51" s="2"/>
      </tp>
      <tp>
        <v>686</v>
        <stp/>
        <stp>ContractData</stp>
        <stp>CLES2J8</stp>
        <stp>T_CVol</stp>
        <tr r="I50" s="2"/>
      </tp>
      <tp>
        <v>890</v>
        <stp/>
        <stp>ContractData</stp>
        <stp>CLES2H8</stp>
        <stp>T_CVol</stp>
        <tr r="I49" s="2"/>
      </tp>
      <tp>
        <v>467</v>
        <stp/>
        <stp>ContractData</stp>
        <stp>CLES2G8</stp>
        <stp>T_CVol</stp>
        <tr r="I48" s="2"/>
      </tp>
      <tp>
        <v>3021</v>
        <stp/>
        <stp>ContractData</stp>
        <stp>CLES2F8</stp>
        <stp>T_CVol</stp>
        <tr r="I47" s="2"/>
      </tp>
      <tp>
        <v>2557</v>
        <stp/>
        <stp>ContractData</stp>
        <stp>CLES2Z7</stp>
        <stp>T_CVol</stp>
        <tr r="I46" s="2"/>
      </tp>
      <tp>
        <v>11636</v>
        <stp/>
        <stp>ContractData</stp>
        <stp>CLES2X7</stp>
        <stp>T_CVol</stp>
        <tr r="I45" s="2"/>
      </tp>
      <tp>
        <v>84</v>
        <stp/>
        <stp>ContractData</stp>
        <stp>CLES2V8</stp>
        <stp>T_CVol</stp>
        <tr r="I56" s="2"/>
      </tp>
      <tp>
        <v>48</v>
        <stp/>
        <stp>ContractData</stp>
        <stp>CLES2U8</stp>
        <stp>T_CVol</stp>
        <tr r="I55" s="2"/>
      </tp>
      <tp>
        <v>108</v>
        <stp/>
        <stp>ContractData</stp>
        <stp>CLES2Q8</stp>
        <stp>T_CVol</stp>
        <tr r="I54" s="2"/>
      </tp>
      <tp>
        <v>37</v>
        <stp/>
        <stp>ContractData</stp>
        <stp>CLES3N8</stp>
        <stp>T_CVol</stp>
        <tr r="I69" s="2"/>
      </tp>
      <tp>
        <v>1627</v>
        <stp/>
        <stp>ContractData</stp>
        <stp>CLES3M8</stp>
        <stp>T_CVol</stp>
        <tr r="I68" s="2"/>
      </tp>
      <tp>
        <v>51</v>
        <stp/>
        <stp>ContractData</stp>
        <stp>CLES3K8</stp>
        <stp>T_CVol</stp>
        <tr r="I67" s="2"/>
      </tp>
      <tp>
        <v>269</v>
        <stp/>
        <stp>ContractData</stp>
        <stp>CLES3J8</stp>
        <stp>T_CVol</stp>
        <tr r="I66" s="2"/>
      </tp>
      <tp>
        <v>2540</v>
        <stp/>
        <stp>ContractData</stp>
        <stp>CLES3H8</stp>
        <stp>T_CVol</stp>
        <tr r="I65" s="2"/>
      </tp>
      <tp>
        <v>540</v>
        <stp/>
        <stp>ContractData</stp>
        <stp>CLES3G8</stp>
        <stp>T_CVol</stp>
        <tr r="I64" s="2"/>
      </tp>
      <tp>
        <v>723</v>
        <stp/>
        <stp>ContractData</stp>
        <stp>CLES3F8</stp>
        <stp>T_CVol</stp>
        <tr r="I63" s="2"/>
      </tp>
      <tp>
        <v>4752</v>
        <stp/>
        <stp>ContractData</stp>
        <stp>CLES3Z7</stp>
        <stp>T_CVol</stp>
        <tr r="I62" s="2"/>
      </tp>
      <tp>
        <v>5144</v>
        <stp/>
        <stp>ContractData</stp>
        <stp>CLES3X7</stp>
        <stp>T_CVol</stp>
        <tr r="I61" s="2"/>
      </tp>
      <tp>
        <v>0</v>
        <stp/>
        <stp>ContractData</stp>
        <stp>CLES3V8</stp>
        <stp>T_CVol</stp>
        <tr r="I72" s="2"/>
      </tp>
      <tp>
        <v>727</v>
        <stp/>
        <stp>ContractData</stp>
        <stp>CLES3U8</stp>
        <stp>T_CVol</stp>
        <tr r="I71" s="2"/>
      </tp>
      <tp>
        <v>30</v>
        <stp/>
        <stp>ContractData</stp>
        <stp>CLES3Q8</stp>
        <stp>T_CVol</stp>
        <tr r="I70" s="2"/>
      </tp>
      <tp t="s">
        <v>SEP</v>
        <stp/>
        <stp>ContractData</stp>
        <stp>CLEU8</stp>
        <stp>ContractMonth</stp>
        <tr r="B12" s="6"/>
        <tr r="B12" s="8"/>
        <tr r="B12" s="10"/>
        <tr r="B12" s="7"/>
        <tr r="B12" s="9"/>
      </tp>
      <tp t="s">
        <v>OCT</v>
        <stp/>
        <stp>ContractData</stp>
        <stp>CLEV8</stp>
        <stp>ContractMonth</stp>
        <tr r="B13" s="6"/>
        <tr r="B13" s="7"/>
        <tr r="B13" s="10"/>
        <tr r="B13" s="9"/>
        <tr r="B13" s="8"/>
      </tp>
      <tp t="s">
        <v>AUG</v>
        <stp/>
        <stp>ContractData</stp>
        <stp>CLEQ8</stp>
        <stp>ContractMonth</stp>
        <tr r="B11" s="6"/>
        <tr r="B11" s="7"/>
        <tr r="B11" s="8"/>
        <tr r="B11" s="9"/>
        <tr r="B11" s="10"/>
      </tp>
      <tp t="s">
        <v>JAN</v>
        <stp/>
        <stp>ContractData</stp>
        <stp>CLEF8</stp>
        <stp>ContractMonth</stp>
        <tr r="B4" s="6"/>
        <tr r="B4" s="8"/>
        <tr r="B4" s="10"/>
        <tr r="B4" s="9"/>
        <tr r="B4" s="7"/>
      </tp>
      <tp t="s">
        <v>FEB</v>
        <stp/>
        <stp>ContractData</stp>
        <stp>CLEG8</stp>
        <stp>ContractMonth</stp>
        <tr r="B5" s="6"/>
        <tr r="B5" s="10"/>
        <tr r="B5" s="9"/>
        <tr r="B5" s="8"/>
        <tr r="B5" s="7"/>
      </tp>
      <tp t="s">
        <v>JUN</v>
        <stp/>
        <stp>ContractData</stp>
        <stp>CLEM8</stp>
        <stp>ContractMonth</stp>
        <tr r="B9" s="6"/>
        <tr r="B9" s="7"/>
        <tr r="B9" s="9"/>
        <tr r="B9" s="10"/>
        <tr r="B9" s="8"/>
      </tp>
      <tp t="s">
        <v>JUL</v>
        <stp/>
        <stp>ContractData</stp>
        <stp>CLEN8</stp>
        <stp>ContractMonth</stp>
        <tr r="B10" s="6"/>
        <tr r="B10" s="7"/>
        <tr r="B10" s="10"/>
        <tr r="B10" s="8"/>
        <tr r="B10" s="9"/>
      </tp>
      <tp t="s">
        <v>MAR</v>
        <stp/>
        <stp>ContractData</stp>
        <stp>CLEH8</stp>
        <stp>ContractMonth</stp>
        <tr r="B6" s="6"/>
        <tr r="B6" s="9"/>
        <tr r="B6" s="8"/>
        <tr r="B6" s="7"/>
        <tr r="B6" s="10"/>
      </tp>
      <tp t="s">
        <v>APR</v>
        <stp/>
        <stp>ContractData</stp>
        <stp>CLEJ8</stp>
        <stp>ContractMonth</stp>
        <tr r="B7" s="6"/>
        <tr r="B7" s="7"/>
        <tr r="B7" s="9"/>
        <tr r="B7" s="8"/>
        <tr r="B7" s="10"/>
      </tp>
      <tp t="s">
        <v>MAY</v>
        <stp/>
        <stp>ContractData</stp>
        <stp>CLEK8</stp>
        <stp>ContractMonth</stp>
        <tr r="B8" s="6"/>
        <tr r="B8" s="9"/>
        <tr r="B8" s="8"/>
        <tr r="B8" s="7"/>
        <tr r="B8" s="10"/>
      </tp>
      <tp>
        <v>50.49</v>
        <stp/>
        <stp>ContractData</stp>
        <stp>CLEF8</stp>
        <stp>Open</stp>
        <stp/>
        <stp>T</stp>
        <tr r="C15" s="2"/>
      </tp>
      <tp>
        <v>50.68</v>
        <stp/>
        <stp>ContractData</stp>
        <stp>CLEG8</stp>
        <stp>Open</stp>
        <stp/>
        <stp>T</stp>
        <tr r="C16" s="2"/>
      </tp>
      <tp>
        <v>50.89</v>
        <stp/>
        <stp>ContractData</stp>
        <stp>CLEM8</stp>
        <stp>Open</stp>
        <stp/>
        <stp>T</stp>
        <tr r="C20" s="2"/>
      </tp>
      <tp>
        <v>50.93</v>
        <stp/>
        <stp>ContractData</stp>
        <stp>CLEN8</stp>
        <stp>Open</stp>
        <stp/>
        <stp>T</stp>
        <tr r="C21" s="2"/>
      </tp>
      <tp>
        <v>50.84</v>
        <stp/>
        <stp>ContractData</stp>
        <stp>CLEH8</stp>
        <stp>Open</stp>
        <stp/>
        <stp>T</stp>
        <tr r="C17" s="2"/>
      </tp>
      <tp>
        <v>50.97</v>
        <stp/>
        <stp>ContractData</stp>
        <stp>CLEJ8</stp>
        <stp>Open</stp>
        <stp/>
        <stp>T</stp>
        <tr r="C18" s="2"/>
      </tp>
      <tp>
        <v>51.25</v>
        <stp/>
        <stp>ContractData</stp>
        <stp>CLEK8</stp>
        <stp>Open</stp>
        <stp/>
        <stp>T</stp>
        <tr r="C19" s="2"/>
      </tp>
      <tp>
        <v>51</v>
        <stp/>
        <stp>ContractData</stp>
        <stp>CLEU8</stp>
        <stp>Open</stp>
        <stp/>
        <stp>T</stp>
        <tr r="C23" s="2"/>
      </tp>
      <tp>
        <v>50.660000000000004</v>
        <stp/>
        <stp>ContractData</stp>
        <stp>CLEV8</stp>
        <stp>Open</stp>
        <stp/>
        <stp>T</stp>
        <tr r="C24" s="2"/>
      </tp>
      <tp>
        <v>50.980000000000004</v>
        <stp/>
        <stp>ContractData</stp>
        <stp>CLEQ8</stp>
        <stp>Open</stp>
        <stp/>
        <stp>T</stp>
        <tr r="C22" s="2"/>
      </tp>
      <tp>
        <v>49.88</v>
        <stp/>
        <stp>ContractData</stp>
        <stp>CLEX7</stp>
        <stp>Open</stp>
        <stp/>
        <stp>T</stp>
        <tr r="C13" s="2"/>
      </tp>
      <tp>
        <v>50.2</v>
        <stp/>
        <stp>ContractData</stp>
        <stp>CLEZ7</stp>
        <stp>Open</stp>
        <stp/>
        <stp>T</stp>
        <tr r="C14" s="2"/>
      </tp>
      <tp t="s">
        <v>CLEF8</v>
        <stp/>
        <stp>ContractData</stp>
        <stp>CLEF8</stp>
        <stp>Symbol</stp>
        <tr r="M6" s="2"/>
      </tp>
      <tp t="s">
        <v>CLEG8</v>
        <stp/>
        <stp>ContractData</stp>
        <stp>CLEG8</stp>
        <stp>Symbol</stp>
        <tr r="N6" s="2"/>
      </tp>
      <tp t="s">
        <v>CLEH8</v>
        <stp/>
        <stp>ContractData</stp>
        <stp>CLEH8</stp>
        <stp>Symbol</stp>
        <tr r="O6" s="2"/>
      </tp>
      <tp t="s">
        <v>CLEJ8</v>
        <stp/>
        <stp>ContractData</stp>
        <stp>CLEJ8</stp>
        <stp>Symbol</stp>
        <tr r="P6" s="2"/>
      </tp>
      <tp t="s">
        <v>CLEK8</v>
        <stp/>
        <stp>ContractData</stp>
        <stp>CLEK8</stp>
        <stp>Symbol</stp>
        <tr r="Q6" s="2"/>
      </tp>
      <tp t="s">
        <v>CLEM8</v>
        <stp/>
        <stp>ContractData</stp>
        <stp>CLEM8</stp>
        <stp>Symbol</stp>
        <tr r="R6" s="2"/>
      </tp>
      <tp t="s">
        <v>CLEN8</v>
        <stp/>
        <stp>ContractData</stp>
        <stp>CLEN8</stp>
        <stp>Symbol</stp>
        <tr r="S6" s="2"/>
      </tp>
      <tp t="s">
        <v>CLEQ8</v>
        <stp/>
        <stp>ContractData</stp>
        <stp>CLEQ8</stp>
        <stp>Symbol</stp>
        <tr r="T6" s="2"/>
      </tp>
      <tp t="s">
        <v>CLEU8</v>
        <stp/>
        <stp>ContractData</stp>
        <stp>CLEU8</stp>
        <stp>Symbol</stp>
        <tr r="U6" s="2"/>
      </tp>
      <tp t="s">
        <v>CLEV8</v>
        <stp/>
        <stp>ContractData</stp>
        <stp>CLEV8</stp>
        <stp>Symbol</stp>
        <tr r="V6" s="2"/>
      </tp>
      <tp t="s">
        <v>CLEX7</v>
        <stp/>
        <stp>ContractData</stp>
        <stp>CLEX7</stp>
        <stp>Symbol</stp>
        <tr r="K6" s="2"/>
      </tp>
      <tp t="s">
        <v>CLEZ7</v>
        <stp/>
        <stp>ContractData</stp>
        <stp>CLEZ7</stp>
        <stp>Symbol</stp>
        <tr r="L6" s="2"/>
      </tp>
      <tp t="s">
        <v>CLEZ7</v>
        <stp/>
        <stp>ContractData</stp>
        <stp>CLE?2</stp>
        <stp>Symbol</stp>
        <tr r="Q3" s="6"/>
        <tr r="S36" s="6"/>
        <tr r="A14" s="2"/>
        <tr r="Q3" s="7"/>
        <tr r="Q3" s="9"/>
        <tr r="Q3" s="8"/>
        <tr r="Q3" s="10"/>
        <tr r="S36" s="10"/>
        <tr r="S36" s="9"/>
        <tr r="S36" s="7"/>
        <tr r="S36" s="8"/>
      </tp>
      <tp t="s">
        <v>CLEF8</v>
        <stp/>
        <stp>ContractData</stp>
        <stp>CLE?3</stp>
        <stp>Symbol</stp>
        <tr r="Q4" s="6"/>
        <tr r="A15" s="2"/>
        <tr r="Q4" s="8"/>
        <tr r="Q4" s="10"/>
        <tr r="Q4" s="9"/>
        <tr r="Q4" s="7"/>
      </tp>
      <tp t="s">
        <v>CLEX7</v>
        <stp/>
        <stp>ContractData</stp>
        <stp>CLE?1</stp>
        <stp>Symbol</stp>
        <tr r="Q2" s="6"/>
        <tr r="A13" s="2"/>
        <tr r="S35" s="6"/>
        <tr r="Q2" s="9"/>
        <tr r="Q2" s="8"/>
        <tr r="Q2" s="10"/>
        <tr r="Q2" s="7"/>
        <tr r="S35" s="7"/>
        <tr r="S35" s="9"/>
        <tr r="S35" s="10"/>
        <tr r="S35" s="8"/>
      </tp>
      <tp t="s">
        <v>CLEJ8</v>
        <stp/>
        <stp>ContractData</stp>
        <stp>CLE?6</stp>
        <stp>Symbol</stp>
        <tr r="Q7" s="6"/>
        <tr r="A18" s="2"/>
        <tr r="Q7" s="7"/>
        <tr r="Q7" s="9"/>
        <tr r="Q7" s="8"/>
        <tr r="Q7" s="10"/>
      </tp>
      <tp t="s">
        <v>CLEK8</v>
        <stp/>
        <stp>ContractData</stp>
        <stp>CLE?7</stp>
        <stp>Symbol</stp>
        <tr r="Q8" s="6"/>
        <tr r="A19" s="2"/>
        <tr r="Q8" s="9"/>
        <tr r="Q8" s="8"/>
        <tr r="Q8" s="7"/>
        <tr r="Q8" s="10"/>
      </tp>
      <tp t="s">
        <v>CLEG8</v>
        <stp/>
        <stp>ContractData</stp>
        <stp>CLE?4</stp>
        <stp>Symbol</stp>
        <tr r="Q5" s="6"/>
        <tr r="A16" s="2"/>
        <tr r="Q5" s="7"/>
        <tr r="Q5" s="10"/>
        <tr r="Q5" s="8"/>
        <tr r="Q5" s="9"/>
      </tp>
      <tp t="s">
        <v>CLEH8</v>
        <stp/>
        <stp>ContractData</stp>
        <stp>CLE?5</stp>
        <stp>Symbol</stp>
        <tr r="Q6" s="6"/>
        <tr r="A17" s="2"/>
        <tr r="Q6" s="9"/>
        <tr r="Q6" s="7"/>
        <tr r="Q6" s="8"/>
        <tr r="Q6" s="10"/>
      </tp>
      <tp t="s">
        <v>CLEM8</v>
        <stp/>
        <stp>ContractData</stp>
        <stp>CLE?8</stp>
        <stp>Symbol</stp>
        <tr r="Q9" s="6"/>
        <tr r="A20" s="2"/>
        <tr r="Q9" s="9"/>
        <tr r="Q9" s="8"/>
        <tr r="Q9" s="10"/>
        <tr r="Q9" s="7"/>
      </tp>
      <tp t="s">
        <v>CLEN8</v>
        <stp/>
        <stp>ContractData</stp>
        <stp>CLE?9</stp>
        <stp>Symbol</stp>
        <tr r="Q10" s="6"/>
        <tr r="A21" s="2"/>
        <tr r="Q10" s="7"/>
        <tr r="Q10" s="10"/>
        <tr r="Q10" s="9"/>
        <tr r="Q10" s="8"/>
      </tp>
      <tp t="s">
        <v>CLES3V8</v>
        <stp/>
        <stp>ContractData</stp>
        <stp>CLES3?12</stp>
        <stp>Symbol</stp>
        <tr r="A72" s="2"/>
      </tp>
      <tp t="s">
        <v>CLES3Q8</v>
        <stp/>
        <stp>ContractData</stp>
        <stp>CLES3?10</stp>
        <stp>Symbol</stp>
        <tr r="A70" s="2"/>
      </tp>
      <tp t="s">
        <v>CLES3U8</v>
        <stp/>
        <stp>ContractData</stp>
        <stp>CLES3?11</stp>
        <stp>Symbol</stp>
        <tr r="A71" s="2"/>
      </tp>
      <tp>
        <v>-0.3</v>
        <stp/>
        <stp>StudyData</stp>
        <stp>CLES2F8</stp>
        <stp>Bar</stp>
        <stp/>
        <stp>Close</stp>
        <stp>D</stp>
        <stp/>
        <stp/>
        <stp/>
        <stp/>
        <stp/>
        <stp>T</stp>
        <tr r="M45" s="2"/>
      </tp>
      <tp>
        <v>-0.16</v>
        <stp/>
        <stp>StudyData</stp>
        <stp>CLES2G8</stp>
        <stp>Bar</stp>
        <stp/>
        <stp>Close</stp>
        <stp>D</stp>
        <stp/>
        <stp/>
        <stp/>
        <stp/>
        <stp/>
        <stp>T</stp>
        <tr r="N45" s="2"/>
      </tp>
      <tp>
        <v>0.05</v>
        <stp/>
        <stp>StudyData</stp>
        <stp>CLES2J8</stp>
        <stp>Bar</stp>
        <stp/>
        <stp>Close</stp>
        <stp>D</stp>
        <stp/>
        <stp/>
        <stp/>
        <stp/>
        <stp/>
        <stp>T</stp>
        <tr r="P45" s="2"/>
      </tp>
      <tp>
        <v>0.14000000000000001</v>
        <stp/>
        <stp>StudyData</stp>
        <stp>CLES2K8</stp>
        <stp>Bar</stp>
        <stp/>
        <stp>Close</stp>
        <stp>D</stp>
        <stp/>
        <stp/>
        <stp/>
        <stp/>
        <stp/>
        <stp>T</stp>
        <tr r="Q45" s="2"/>
      </tp>
      <tp>
        <v>-0.04</v>
        <stp/>
        <stp>StudyData</stp>
        <stp>CLES2H8</stp>
        <stp>Bar</stp>
        <stp/>
        <stp>Close</stp>
        <stp>D</stp>
        <stp/>
        <stp/>
        <stp/>
        <stp/>
        <stp/>
        <stp>T</stp>
        <tr r="O45" s="2"/>
      </tp>
      <tp>
        <v>0.17</v>
        <stp/>
        <stp>StudyData</stp>
        <stp>CLES2N8</stp>
        <stp>Bar</stp>
        <stp/>
        <stp>Close</stp>
        <stp>D</stp>
        <stp/>
        <stp/>
        <stp/>
        <stp/>
        <stp/>
        <stp>T</stp>
        <tr r="S45" s="2"/>
      </tp>
      <tp>
        <v>0.17</v>
        <stp/>
        <stp>StudyData</stp>
        <stp>CLES2M8</stp>
        <stp>Bar</stp>
        <stp/>
        <stp>Close</stp>
        <stp>D</stp>
        <stp/>
        <stp/>
        <stp/>
        <stp/>
        <stp/>
        <stp>T</stp>
        <tr r="R45" s="2"/>
      </tp>
      <tp>
        <v>0.16</v>
        <stp/>
        <stp>StudyData</stp>
        <stp>CLES2Q8</stp>
        <stp>Bar</stp>
        <stp/>
        <stp>Close</stp>
        <stp>D</stp>
        <stp/>
        <stp/>
        <stp/>
        <stp/>
        <stp/>
        <stp>T</stp>
        <tr r="T45" s="2"/>
      </tp>
      <tp>
        <v>0.13</v>
        <stp/>
        <stp>StudyData</stp>
        <stp>CLES2V8</stp>
        <stp>Bar</stp>
        <stp/>
        <stp>Close</stp>
        <stp>D</stp>
        <stp/>
        <stp/>
        <stp/>
        <stp/>
        <stp/>
        <stp>T</stp>
        <tr r="V45" s="2"/>
      </tp>
      <tp>
        <v>0.15</v>
        <stp/>
        <stp>StudyData</stp>
        <stp>CLES2U8</stp>
        <stp>Bar</stp>
        <stp/>
        <stp>Close</stp>
        <stp>D</stp>
        <stp/>
        <stp/>
        <stp/>
        <stp/>
        <stp/>
        <stp>T</stp>
        <tr r="U45" s="2"/>
      </tp>
      <tp>
        <v>-0.45</v>
        <stp/>
        <stp>StudyData</stp>
        <stp>CLES2Z7</stp>
        <stp>Bar</stp>
        <stp/>
        <stp>Close</stp>
        <stp>D</stp>
        <stp/>
        <stp/>
        <stp/>
        <stp/>
        <stp/>
        <stp>T</stp>
        <tr r="L45" s="2"/>
      </tp>
      <tp>
        <v>-0.61</v>
        <stp/>
        <stp>StudyData</stp>
        <stp>CLES2X7</stp>
        <stp>Bar</stp>
        <stp/>
        <stp>Close</stp>
        <stp>D</stp>
        <stp/>
        <stp/>
        <stp/>
        <stp/>
        <stp/>
        <stp>T</stp>
        <tr r="K45" s="2"/>
      </tp>
      <tp t="s">
        <v>CLES2V8</v>
        <stp/>
        <stp>ContractData</stp>
        <stp>CLES2?12</stp>
        <stp>Symbol</stp>
        <tr r="A56" s="2"/>
      </tp>
      <tp t="s">
        <v>CLES2Q8</v>
        <stp/>
        <stp>ContractData</stp>
        <stp>CLES2?10</stp>
        <stp>Symbol</stp>
        <tr r="A54" s="2"/>
      </tp>
      <tp t="s">
        <v>CLES2U8</v>
        <stp/>
        <stp>ContractData</stp>
        <stp>CLES2?11</stp>
        <stp>Symbol</stp>
        <tr r="A55" s="2"/>
      </tp>
      <tp>
        <v>-0.34</v>
        <stp/>
        <stp>StudyData</stp>
        <stp>CLES3F8</stp>
        <stp>Bar</stp>
        <stp/>
        <stp>Close</stp>
        <stp>D</stp>
        <stp/>
        <stp/>
        <stp/>
        <stp/>
        <stp/>
        <stp>T</stp>
        <tr r="M61" s="2"/>
      </tp>
      <tp>
        <v>-0.15</v>
        <stp/>
        <stp>StudyData</stp>
        <stp>CLES3G8</stp>
        <stp>Bar</stp>
        <stp/>
        <stp>Close</stp>
        <stp>D</stp>
        <stp/>
        <stp/>
        <stp/>
        <stp/>
        <stp/>
        <stp>T</stp>
        <tr r="N61" s="2"/>
      </tp>
      <tp>
        <v>0.13</v>
        <stp/>
        <stp>StudyData</stp>
        <stp>CLES3J8</stp>
        <stp>Bar</stp>
        <stp/>
        <stp>Close</stp>
        <stp>D</stp>
        <stp/>
        <stp/>
        <stp/>
        <stp/>
        <stp/>
        <stp>T</stp>
        <tr r="P61" s="2"/>
      </tp>
      <tp>
        <v>0.21</v>
        <stp/>
        <stp>StudyData</stp>
        <stp>CLES3K8</stp>
        <stp>Bar</stp>
        <stp/>
        <stp>Close</stp>
        <stp>D</stp>
        <stp/>
        <stp/>
        <stp/>
        <stp/>
        <stp/>
        <stp>T</stp>
        <tr r="Q61" s="2"/>
      </tp>
      <tp>
        <v>0</v>
        <stp/>
        <stp>StudyData</stp>
        <stp>CLES3H8</stp>
        <stp>Bar</stp>
        <stp/>
        <stp>Close</stp>
        <stp>D</stp>
        <stp/>
        <stp/>
        <stp/>
        <stp/>
        <stp/>
        <stp>T</stp>
        <tr r="O61" s="2"/>
      </tp>
      <tp>
        <v>0.26</v>
        <stp/>
        <stp>StudyData</stp>
        <stp>CLES3N8</stp>
        <stp>Bar</stp>
        <stp/>
        <stp>Close</stp>
        <stp>D</stp>
        <stp/>
        <stp/>
        <stp/>
        <stp/>
        <stp/>
        <stp>T</stp>
        <tr r="S61" s="2"/>
      </tp>
      <tp>
        <v>0.25</v>
        <stp/>
        <stp>StudyData</stp>
        <stp>CLES3M8</stp>
        <stp>Bar</stp>
        <stp/>
        <stp>Close</stp>
        <stp>D</stp>
        <stp/>
        <stp/>
        <stp/>
        <stp/>
        <stp/>
        <stp>T</stp>
        <tr r="R61" s="2"/>
      </tp>
      <tp>
        <v>0.23</v>
        <stp/>
        <stp>StudyData</stp>
        <stp>CLES3Q8</stp>
        <stp>Bar</stp>
        <stp/>
        <stp>Close</stp>
        <stp>D</stp>
        <stp/>
        <stp/>
        <stp/>
        <stp/>
        <stp/>
        <stp>T</stp>
        <tr r="T61" s="2"/>
      </tp>
      <tp t="s">
        <v/>
        <stp/>
        <stp>StudyData</stp>
        <stp>CLES3V8</stp>
        <stp>Bar</stp>
        <stp/>
        <stp>Close</stp>
        <stp>D</stp>
        <stp/>
        <stp/>
        <stp/>
        <stp/>
        <stp/>
        <stp>T</stp>
        <tr r="V61" s="2"/>
      </tp>
      <tp>
        <v>0.2</v>
        <stp/>
        <stp>StudyData</stp>
        <stp>CLES3U8</stp>
        <stp>Bar</stp>
        <stp/>
        <stp>Close</stp>
        <stp>D</stp>
        <stp/>
        <stp/>
        <stp/>
        <stp/>
        <stp/>
        <stp>T</stp>
        <tr r="U61" s="2"/>
      </tp>
      <tp>
        <v>-0.56999999999999995</v>
        <stp/>
        <stp>StudyData</stp>
        <stp>CLES3Z7</stp>
        <stp>Bar</stp>
        <stp/>
        <stp>Close</stp>
        <stp>D</stp>
        <stp/>
        <stp/>
        <stp/>
        <stp/>
        <stp/>
        <stp>T</stp>
        <tr r="L61" s="2"/>
      </tp>
      <tp>
        <v>-0.78</v>
        <stp/>
        <stp>StudyData</stp>
        <stp>CLES3X7</stp>
        <stp>Bar</stp>
        <stp/>
        <stp>Close</stp>
        <stp>D</stp>
        <stp/>
        <stp/>
        <stp/>
        <stp/>
        <stp/>
        <stp>T</stp>
        <tr r="K61" s="2"/>
      </tp>
      <tp t="s">
        <v>CLES1J8</v>
        <stp/>
        <stp>ContractData</stp>
        <stp>CLES1??6</stp>
        <stp>Symbol</stp>
        <tr r="A34" s="2"/>
      </tp>
      <tp t="s">
        <v>CLES1K8</v>
        <stp/>
        <stp>ContractData</stp>
        <stp>CLES1??7</stp>
        <stp>Symbol</stp>
        <tr r="A35" s="2"/>
      </tp>
      <tp t="s">
        <v>CLES1G8</v>
        <stp/>
        <stp>ContractData</stp>
        <stp>CLES1??4</stp>
        <stp>Symbol</stp>
        <tr r="A32" s="2"/>
      </tp>
      <tp t="s">
        <v>CLES1H8</v>
        <stp/>
        <stp>ContractData</stp>
        <stp>CLES1??5</stp>
        <stp>Symbol</stp>
        <tr r="A33" s="2"/>
      </tp>
      <tp t="s">
        <v>CLES1Z7</v>
        <stp/>
        <stp>ContractData</stp>
        <stp>CLES1??2</stp>
        <stp>Symbol</stp>
        <tr r="A30" s="2"/>
      </tp>
      <tp t="s">
        <v>CLES1F8</v>
        <stp/>
        <stp>ContractData</stp>
        <stp>CLES1??3</stp>
        <stp>Symbol</stp>
        <tr r="A31" s="2"/>
      </tp>
      <tp t="s">
        <v>CLES1X7</v>
        <stp/>
        <stp>ContractData</stp>
        <stp>CLES1??1</stp>
        <stp>Symbol</stp>
        <tr r="A29" s="2"/>
      </tp>
      <tp t="s">
        <v>CLES1M8</v>
        <stp/>
        <stp>ContractData</stp>
        <stp>CLES1??8</stp>
        <stp>Symbol</stp>
        <tr r="A36" s="2"/>
      </tp>
      <tp t="s">
        <v>CLES1N8</v>
        <stp/>
        <stp>ContractData</stp>
        <stp>CLES1??9</stp>
        <stp>Symbol</stp>
        <tr r="A37" s="2"/>
      </tp>
      <tp>
        <v>-0.19</v>
        <stp/>
        <stp>StudyData</stp>
        <stp>CLES1F8</stp>
        <stp>Bar</stp>
        <stp/>
        <stp>Close</stp>
        <stp>D</stp>
        <stp/>
        <stp/>
        <stp/>
        <stp/>
        <stp/>
        <stp>T</stp>
        <tr r="M29" s="2"/>
      </tp>
      <tp>
        <v>-0.11</v>
        <stp/>
        <stp>StudyData</stp>
        <stp>CLES1G8</stp>
        <stp>Bar</stp>
        <stp/>
        <stp>Close</stp>
        <stp>D</stp>
        <stp/>
        <stp/>
        <stp/>
        <stp/>
        <stp/>
        <stp>T</stp>
        <tr r="N29" s="2"/>
      </tp>
      <tp>
        <v>0.01</v>
        <stp/>
        <stp>StudyData</stp>
        <stp>CLES1J8</stp>
        <stp>Bar</stp>
        <stp/>
        <stp>Close</stp>
        <stp>D</stp>
        <stp/>
        <stp/>
        <stp/>
        <stp/>
        <stp/>
        <stp>T</stp>
        <tr r="P29" s="2"/>
      </tp>
      <tp>
        <v>0.05</v>
        <stp/>
        <stp>StudyData</stp>
        <stp>CLES1K8</stp>
        <stp>Bar</stp>
        <stp/>
        <stp>Close</stp>
        <stp>D</stp>
        <stp/>
        <stp/>
        <stp/>
        <stp/>
        <stp/>
        <stp>T</stp>
        <tr r="Q29" s="2"/>
      </tp>
      <tp>
        <v>-0.05</v>
        <stp/>
        <stp>StudyData</stp>
        <stp>CLES1H8</stp>
        <stp>Bar</stp>
        <stp/>
        <stp>Close</stp>
        <stp>D</stp>
        <stp/>
        <stp/>
        <stp/>
        <stp/>
        <stp/>
        <stp>T</stp>
        <tr r="O29" s="2"/>
      </tp>
      <tp>
        <v>0.09</v>
        <stp/>
        <stp>StudyData</stp>
        <stp>CLES1N8</stp>
        <stp>Bar</stp>
        <stp/>
        <stp>Close</stp>
        <stp>D</stp>
        <stp/>
        <stp/>
        <stp/>
        <stp/>
        <stp/>
        <stp>T</stp>
        <tr r="S29" s="2"/>
      </tp>
      <tp>
        <v>0.08</v>
        <stp/>
        <stp>StudyData</stp>
        <stp>CLES1M8</stp>
        <stp>Bar</stp>
        <stp/>
        <stp>Close</stp>
        <stp>D</stp>
        <stp/>
        <stp/>
        <stp/>
        <stp/>
        <stp/>
        <stp>T</stp>
        <tr r="R29" s="2"/>
      </tp>
      <tp>
        <v>0.09</v>
        <stp/>
        <stp>StudyData</stp>
        <stp>CLES1Q8</stp>
        <stp>Bar</stp>
        <stp/>
        <stp>Close</stp>
        <stp>D</stp>
        <stp/>
        <stp/>
        <stp/>
        <stp/>
        <stp/>
        <stp>T</stp>
        <tr r="T29" s="2"/>
      </tp>
      <tp>
        <v>7.0000000000000007E-2</v>
        <stp/>
        <stp>StudyData</stp>
        <stp>CLES1V8</stp>
        <stp>Bar</stp>
        <stp/>
        <stp>Close</stp>
        <stp>D</stp>
        <stp/>
        <stp/>
        <stp/>
        <stp/>
        <stp/>
        <stp>T</stp>
        <tr r="V29" s="2"/>
      </tp>
      <tp>
        <v>0.08</v>
        <stp/>
        <stp>StudyData</stp>
        <stp>CLES1U8</stp>
        <stp>Bar</stp>
        <stp/>
        <stp>Close</stp>
        <stp>D</stp>
        <stp/>
        <stp/>
        <stp/>
        <stp/>
        <stp/>
        <stp>T</stp>
        <tr r="U29" s="2"/>
      </tp>
      <tp>
        <v>-0.27</v>
        <stp/>
        <stp>StudyData</stp>
        <stp>CLES1Z7</stp>
        <stp>Bar</stp>
        <stp/>
        <stp>Close</stp>
        <stp>D</stp>
        <stp/>
        <stp/>
        <stp/>
        <stp/>
        <stp/>
        <stp>T</stp>
        <tr r="L29" s="2"/>
      </tp>
      <tp>
        <v>-0.33</v>
        <stp/>
        <stp>StudyData</stp>
        <stp>CLES1X7</stp>
        <stp>Bar</stp>
        <stp/>
        <stp>Close</stp>
        <stp>D</stp>
        <stp/>
        <stp/>
        <stp/>
        <stp/>
        <stp/>
        <stp>T</stp>
        <tr r="K29" s="2"/>
      </tp>
      <tp t="s">
        <v>NOV</v>
        <stp/>
        <stp>ContractData</stp>
        <stp>CLEX7</stp>
        <stp>ContractMonth</stp>
        <tr r="B2" s="6"/>
        <tr r="B2" s="7"/>
        <tr r="B2" s="8"/>
        <tr r="B2" s="9"/>
        <tr r="B2" s="10"/>
      </tp>
      <tp t="s">
        <v>DEC</v>
        <stp/>
        <stp>ContractData</stp>
        <stp>CLEZ7</stp>
        <stp>ContractMonth</stp>
        <tr r="B3" s="6"/>
        <tr r="B3" s="8"/>
        <tr r="B3" s="9"/>
        <tr r="B3" s="7"/>
        <tr r="B3" s="10"/>
      </tp>
      <tp t="s">
        <v>NOV</v>
        <stp/>
        <stp>ContractData</stp>
        <stp>CLE?1</stp>
        <stp>ContractMonth</stp>
        <tr r="R35" s="6"/>
        <tr r="R35" s="9"/>
        <tr r="R35" s="7"/>
        <tr r="R35" s="10"/>
        <tr r="R35" s="8"/>
      </tp>
      <tp t="s">
        <v>CLES5V8</v>
        <stp/>
        <stp>ContractData</stp>
        <stp>CLES5?12</stp>
        <stp>Symbol</stp>
        <tr r="A104" s="2"/>
      </tp>
      <tp t="s">
        <v>CLES5Q8</v>
        <stp/>
        <stp>ContractData</stp>
        <stp>CLES5?10</stp>
        <stp>Symbol</stp>
        <tr r="A102" s="2"/>
      </tp>
      <tp t="s">
        <v>CLES5U8</v>
        <stp/>
        <stp>ContractData</stp>
        <stp>CLES5?11</stp>
        <stp>Symbol</stp>
        <tr r="A103" s="2"/>
      </tp>
      <tp>
        <v>-0.34</v>
        <stp/>
        <stp>StudyData</stp>
        <stp>CLES4F8</stp>
        <stp>Bar</stp>
        <stp/>
        <stp>Close</stp>
        <stp>D</stp>
        <stp/>
        <stp/>
        <stp/>
        <stp/>
        <stp/>
        <stp>T</stp>
        <tr r="M77" s="2"/>
      </tp>
      <tp>
        <v>-0.1</v>
        <stp/>
        <stp>StudyData</stp>
        <stp>CLES4G8</stp>
        <stp>Bar</stp>
        <stp/>
        <stp>Close</stp>
        <stp>D</stp>
        <stp/>
        <stp/>
        <stp/>
        <stp/>
        <stp/>
        <stp>T</stp>
        <tr r="N77" s="2"/>
      </tp>
      <tp>
        <v>0.22</v>
        <stp/>
        <stp>StudyData</stp>
        <stp>CLES4J8</stp>
        <stp>Bar</stp>
        <stp/>
        <stp>Close</stp>
        <stp>D</stp>
        <stp/>
        <stp/>
        <stp/>
        <stp/>
        <stp/>
        <stp>T</stp>
        <tr r="P77" s="2"/>
      </tp>
      <tp>
        <v>0.3</v>
        <stp/>
        <stp>StudyData</stp>
        <stp>CLES4K8</stp>
        <stp>Bar</stp>
        <stp/>
        <stp>Close</stp>
        <stp>D</stp>
        <stp/>
        <stp/>
        <stp/>
        <stp/>
        <stp/>
        <stp>T</stp>
        <tr r="Q77" s="2"/>
      </tp>
      <tp>
        <v>0.1</v>
        <stp/>
        <stp>StudyData</stp>
        <stp>CLES4H8</stp>
        <stp>Bar</stp>
        <stp/>
        <stp>Close</stp>
        <stp>D</stp>
        <stp/>
        <stp/>
        <stp/>
        <stp/>
        <stp/>
        <stp>T</stp>
        <tr r="O77" s="2"/>
      </tp>
      <tp>
        <v>0.33</v>
        <stp/>
        <stp>StudyData</stp>
        <stp>CLES4N8</stp>
        <stp>Bar</stp>
        <stp/>
        <stp>Close</stp>
        <stp>D</stp>
        <stp/>
        <stp/>
        <stp/>
        <stp/>
        <stp/>
        <stp>T</stp>
        <tr r="S77" s="2"/>
      </tp>
      <tp>
        <v>0.31</v>
        <stp/>
        <stp>StudyData</stp>
        <stp>CLES4M8</stp>
        <stp>Bar</stp>
        <stp/>
        <stp>Close</stp>
        <stp>D</stp>
        <stp/>
        <stp/>
        <stp/>
        <stp/>
        <stp/>
        <stp>T</stp>
        <tr r="R77" s="2"/>
      </tp>
      <tp>
        <v>0.28000000000000003</v>
        <stp/>
        <stp>StudyData</stp>
        <stp>CLES4Q8</stp>
        <stp>Bar</stp>
        <stp/>
        <stp>Close</stp>
        <stp>D</stp>
        <stp/>
        <stp/>
        <stp/>
        <stp/>
        <stp/>
        <stp>T</stp>
        <tr r="T77" s="2"/>
      </tp>
      <tp t="s">
        <v/>
        <stp/>
        <stp>StudyData</stp>
        <stp>CLES4V8</stp>
        <stp>Bar</stp>
        <stp/>
        <stp>Close</stp>
        <stp>D</stp>
        <stp/>
        <stp/>
        <stp/>
        <stp/>
        <stp/>
        <stp>T</stp>
        <tr r="V77" s="2"/>
      </tp>
      <tp t="s">
        <v/>
        <stp/>
        <stp>StudyData</stp>
        <stp>CLES4U8</stp>
        <stp>Bar</stp>
        <stp/>
        <stp>Close</stp>
        <stp>D</stp>
        <stp/>
        <stp/>
        <stp/>
        <stp/>
        <stp/>
        <stp>T</stp>
        <tr r="U77" s="2"/>
      </tp>
      <tp>
        <v>-0.61</v>
        <stp/>
        <stp>StudyData</stp>
        <stp>CLES4Z7</stp>
        <stp>Bar</stp>
        <stp/>
        <stp>Close</stp>
        <stp>D</stp>
        <stp/>
        <stp/>
        <stp/>
        <stp/>
        <stp/>
        <stp>T</stp>
        <tr r="L77" s="2"/>
      </tp>
      <tp>
        <v>-0.9</v>
        <stp/>
        <stp>StudyData</stp>
        <stp>CLES4X7</stp>
        <stp>Bar</stp>
        <stp/>
        <stp>Close</stp>
        <stp>D</stp>
        <stp/>
        <stp/>
        <stp/>
        <stp/>
        <stp/>
        <stp>T</stp>
        <tr r="K77" s="2"/>
      </tp>
      <tp t="s">
        <v>CLES4V8</v>
        <stp/>
        <stp>ContractData</stp>
        <stp>CLES4?12</stp>
        <stp>Symbol</stp>
        <tr r="A88" s="2"/>
      </tp>
      <tp t="s">
        <v>CLES4Q8</v>
        <stp/>
        <stp>ContractData</stp>
        <stp>CLES4?10</stp>
        <stp>Symbol</stp>
        <tr r="A86" s="2"/>
      </tp>
      <tp t="s">
        <v>CLES4U8</v>
        <stp/>
        <stp>ContractData</stp>
        <stp>CLES4?11</stp>
        <stp>Symbol</stp>
        <tr r="A87" s="2"/>
      </tp>
      <tp>
        <v>-0.3</v>
        <stp/>
        <stp>StudyData</stp>
        <stp>CLES5F8</stp>
        <stp>Bar</stp>
        <stp/>
        <stp>Close</stp>
        <stp>D</stp>
        <stp/>
        <stp/>
        <stp/>
        <stp/>
        <stp/>
        <stp>T</stp>
        <tr r="M93" s="2"/>
      </tp>
      <tp>
        <v>-0.08</v>
        <stp/>
        <stp>StudyData</stp>
        <stp>CLES5G8</stp>
        <stp>Bar</stp>
        <stp/>
        <stp>Close</stp>
        <stp>D</stp>
        <stp/>
        <stp/>
        <stp/>
        <stp/>
        <stp/>
        <stp>T</stp>
        <tr r="N93" s="2"/>
      </tp>
      <tp t="s">
        <v/>
        <stp/>
        <stp>StudyData</stp>
        <stp>CLES5J8</stp>
        <stp>Bar</stp>
        <stp/>
        <stp>Close</stp>
        <stp>D</stp>
        <stp/>
        <stp/>
        <stp/>
        <stp/>
        <stp/>
        <stp>T</stp>
        <tr r="P93" s="2"/>
      </tp>
      <tp>
        <v>0.37</v>
        <stp/>
        <stp>StudyData</stp>
        <stp>CLES5K8</stp>
        <stp>Bar</stp>
        <stp/>
        <stp>Close</stp>
        <stp>D</stp>
        <stp/>
        <stp/>
        <stp/>
        <stp/>
        <stp/>
        <stp>T</stp>
        <tr r="Q93" s="2"/>
      </tp>
      <tp t="s">
        <v/>
        <stp/>
        <stp>StudyData</stp>
        <stp>CLES5H8</stp>
        <stp>Bar</stp>
        <stp/>
        <stp>Close</stp>
        <stp>D</stp>
        <stp/>
        <stp/>
        <stp/>
        <stp/>
        <stp/>
        <stp>T</stp>
        <tr r="O93" s="2"/>
      </tp>
      <tp t="s">
        <v/>
        <stp/>
        <stp>StudyData</stp>
        <stp>CLES5N8</stp>
        <stp>Bar</stp>
        <stp/>
        <stp>Close</stp>
        <stp>D</stp>
        <stp/>
        <stp/>
        <stp/>
        <stp/>
        <stp/>
        <stp>T</stp>
        <tr r="S93" s="2"/>
      </tp>
      <tp>
        <v>0.39</v>
        <stp/>
        <stp>StudyData</stp>
        <stp>CLES5M8</stp>
        <stp>Bar</stp>
        <stp/>
        <stp>Close</stp>
        <stp>D</stp>
        <stp/>
        <stp/>
        <stp/>
        <stp/>
        <stp/>
        <stp>T</stp>
        <tr r="R93" s="2"/>
      </tp>
      <tp t="s">
        <v/>
        <stp/>
        <stp>StudyData</stp>
        <stp>CLES5Q8</stp>
        <stp>Bar</stp>
        <stp/>
        <stp>Close</stp>
        <stp>D</stp>
        <stp/>
        <stp/>
        <stp/>
        <stp/>
        <stp/>
        <stp>T</stp>
        <tr r="T93" s="2"/>
      </tp>
      <tp t="s">
        <v/>
        <stp/>
        <stp>StudyData</stp>
        <stp>CLES5V8</stp>
        <stp>Bar</stp>
        <stp/>
        <stp>Close</stp>
        <stp>D</stp>
        <stp/>
        <stp/>
        <stp/>
        <stp/>
        <stp/>
        <stp>T</stp>
        <tr r="V93" s="2"/>
      </tp>
      <tp t="s">
        <v/>
        <stp/>
        <stp>StudyData</stp>
        <stp>CLES5U8</stp>
        <stp>Bar</stp>
        <stp/>
        <stp>Close</stp>
        <stp>D</stp>
        <stp/>
        <stp/>
        <stp/>
        <stp/>
        <stp/>
        <stp>T</stp>
        <tr r="U93" s="2"/>
      </tp>
      <tp>
        <v>-0.61</v>
        <stp/>
        <stp>StudyData</stp>
        <stp>CLES5Z7</stp>
        <stp>Bar</stp>
        <stp/>
        <stp>Close</stp>
        <stp>D</stp>
        <stp/>
        <stp/>
        <stp/>
        <stp/>
        <stp/>
        <stp>T</stp>
        <tr r="L93" s="2"/>
      </tp>
      <tp>
        <v>-0.94</v>
        <stp/>
        <stp>StudyData</stp>
        <stp>CLES5X7</stp>
        <stp>Bar</stp>
        <stp/>
        <stp>Close</stp>
        <stp>D</stp>
        <stp/>
        <stp/>
        <stp/>
        <stp/>
        <stp/>
        <stp>T</stp>
        <tr r="K93" s="2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volatileDependencies" Target="volatileDependencies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8055779964869842E-2"/>
          <c:y val="3.5291779225355292E-2"/>
          <c:w val="0.96194422003513014"/>
          <c:h val="0.7078242518969875"/>
        </c:manualLayout>
      </c:layout>
      <c:lineChart>
        <c:grouping val="standard"/>
        <c:varyColors val="0"/>
        <c:ser>
          <c:idx val="0"/>
          <c:order val="0"/>
          <c:tx>
            <c:v>Last</c:v>
          </c:tx>
          <c:spPr>
            <a:ln w="15875"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rgbClr val="00206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</a:gradFill>
              <a:ln w="6350">
                <a:solidFill>
                  <a:srgbClr val="002060"/>
                </a:solidFill>
              </a:ln>
            </c:spPr>
          </c:marker>
          <c:dLbls>
            <c:numFmt formatCode="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aseline="0"/>
                </a:pPr>
                <a:endParaRPr lang="en-US"/>
              </a:p>
            </c:txPr>
            <c:dLblPos val="t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CLE!$AH$2:$AH$13</c:f>
              <c:strCache>
                <c:ptCount val="12"/>
                <c:pt idx="0">
                  <c:v>Nov 17</c:v>
                </c:pt>
                <c:pt idx="1">
                  <c:v>Dec 17</c:v>
                </c:pt>
                <c:pt idx="2">
                  <c:v>Jan 18</c:v>
                </c:pt>
                <c:pt idx="3">
                  <c:v>Feb 18</c:v>
                </c:pt>
                <c:pt idx="4">
                  <c:v>Mar 18</c:v>
                </c:pt>
                <c:pt idx="5">
                  <c:v>Apr 18</c:v>
                </c:pt>
                <c:pt idx="6">
                  <c:v>May 18</c:v>
                </c:pt>
                <c:pt idx="7">
                  <c:v>Jun 18</c:v>
                </c:pt>
                <c:pt idx="8">
                  <c:v>Jul 18</c:v>
                </c:pt>
                <c:pt idx="9">
                  <c:v>Aug 18</c:v>
                </c:pt>
                <c:pt idx="10">
                  <c:v>Sep 18</c:v>
                </c:pt>
                <c:pt idx="11">
                  <c:v>Oct 18</c:v>
                </c:pt>
              </c:strCache>
            </c:strRef>
          </c:cat>
          <c:val>
            <c:numRef>
              <c:f>CLE!$AF$2:$AF$13</c:f>
              <c:numCache>
                <c:formatCode>General</c:formatCode>
                <c:ptCount val="12"/>
                <c:pt idx="0">
                  <c:v>50.72</c:v>
                </c:pt>
                <c:pt idx="1">
                  <c:v>51.06</c:v>
                </c:pt>
                <c:pt idx="2">
                  <c:v>51.325000000000003</c:v>
                </c:pt>
                <c:pt idx="3">
                  <c:v>51.51</c:v>
                </c:pt>
                <c:pt idx="4">
                  <c:v>51.625</c:v>
                </c:pt>
                <c:pt idx="5">
                  <c:v>51.68</c:v>
                </c:pt>
                <c:pt idx="6">
                  <c:v>51.67</c:v>
                </c:pt>
                <c:pt idx="7">
                  <c:v>51.63</c:v>
                </c:pt>
                <c:pt idx="8">
                  <c:v>51.555</c:v>
                </c:pt>
                <c:pt idx="9">
                  <c:v>51.46</c:v>
                </c:pt>
                <c:pt idx="10">
                  <c:v>51.385000000000005</c:v>
                </c:pt>
                <c:pt idx="11">
                  <c:v>51.300000000000004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22D-4695-B15A-506E188C34B3}"/>
            </c:ext>
          </c:extLst>
        </c:ser>
        <c:ser>
          <c:idx val="1"/>
          <c:order val="1"/>
          <c:tx>
            <c:v>Historical</c:v>
          </c:tx>
          <c:spPr>
            <a:ln w="19050">
              <a:solidFill>
                <a:srgbClr val="FF0000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srgbClr val="FF00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aseline="0"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CLE!$AH$2:$AH$13</c:f>
              <c:strCache>
                <c:ptCount val="12"/>
                <c:pt idx="0">
                  <c:v>Nov 17</c:v>
                </c:pt>
                <c:pt idx="1">
                  <c:v>Dec 17</c:v>
                </c:pt>
                <c:pt idx="2">
                  <c:v>Jan 18</c:v>
                </c:pt>
                <c:pt idx="3">
                  <c:v>Feb 18</c:v>
                </c:pt>
                <c:pt idx="4">
                  <c:v>Mar 18</c:v>
                </c:pt>
                <c:pt idx="5">
                  <c:v>Apr 18</c:v>
                </c:pt>
                <c:pt idx="6">
                  <c:v>May 18</c:v>
                </c:pt>
                <c:pt idx="7">
                  <c:v>Jun 18</c:v>
                </c:pt>
                <c:pt idx="8">
                  <c:v>Jul 18</c:v>
                </c:pt>
                <c:pt idx="9">
                  <c:v>Aug 18</c:v>
                </c:pt>
                <c:pt idx="10">
                  <c:v>Sep 18</c:v>
                </c:pt>
                <c:pt idx="11">
                  <c:v>Oct 18</c:v>
                </c:pt>
              </c:strCache>
            </c:strRef>
          </c:cat>
          <c:val>
            <c:numRef>
              <c:f>CLE!$E$16:$E$27</c:f>
              <c:numCache>
                <c:formatCode>0.00</c:formatCode>
                <c:ptCount val="12"/>
                <c:pt idx="0">
                  <c:v>47.12</c:v>
                </c:pt>
                <c:pt idx="1">
                  <c:v>47.35</c:v>
                </c:pt>
                <c:pt idx="2">
                  <c:v>47.55</c:v>
                </c:pt>
                <c:pt idx="3">
                  <c:v>47.71</c:v>
                </c:pt>
                <c:pt idx="4">
                  <c:v>47.86</c:v>
                </c:pt>
                <c:pt idx="5">
                  <c:v>47.99</c:v>
                </c:pt>
                <c:pt idx="6">
                  <c:v>48.1</c:v>
                </c:pt>
                <c:pt idx="7">
                  <c:v>48.21</c:v>
                </c:pt>
                <c:pt idx="8">
                  <c:v>48.3</c:v>
                </c:pt>
                <c:pt idx="9">
                  <c:v>48.41</c:v>
                </c:pt>
                <c:pt idx="10">
                  <c:v>48.52</c:v>
                </c:pt>
                <c:pt idx="11">
                  <c:v>48.64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22D-4695-B15A-506E188C3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628368"/>
        <c:axId val="192626128"/>
      </c:lineChart>
      <c:catAx>
        <c:axId val="192628368"/>
        <c:scaling>
          <c:orientation val="minMax"/>
        </c:scaling>
        <c:delete val="0"/>
        <c:axPos val="b"/>
        <c:majorGridlines>
          <c:spPr>
            <a:ln>
              <a:solidFill>
                <a:srgbClr val="00206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 rot="0" vert="horz"/>
          <a:lstStyle/>
          <a:p>
            <a:pPr>
              <a:defRPr>
                <a:noFill/>
              </a:defRPr>
            </a:pPr>
            <a:endParaRPr lang="en-US"/>
          </a:p>
        </c:txPr>
        <c:crossAx val="192626128"/>
        <c:crosses val="autoZero"/>
        <c:auto val="1"/>
        <c:lblAlgn val="ctr"/>
        <c:lblOffset val="100"/>
        <c:noMultiLvlLbl val="0"/>
      </c:catAx>
      <c:valAx>
        <c:axId val="192626128"/>
        <c:scaling>
          <c:orientation val="minMax"/>
        </c:scaling>
        <c:delete val="0"/>
        <c:axPos val="l"/>
        <c:majorGridlines>
          <c:spPr>
            <a:ln>
              <a:solidFill>
                <a:srgbClr val="FF0000"/>
              </a:solidFill>
              <a:prstDash val="dash"/>
            </a:ln>
          </c:spPr>
        </c:majorGridlines>
        <c:numFmt formatCode="#,##0.00" sourceLinked="0"/>
        <c:majorTickMark val="out"/>
        <c:minorTickMark val="none"/>
        <c:tickLblPos val="nextTo"/>
        <c:spPr>
          <a:noFill/>
          <a:ln>
            <a:solidFill>
              <a:srgbClr val="002060"/>
            </a:solidFill>
          </a:ln>
        </c:spPr>
        <c:txPr>
          <a:bodyPr/>
          <a:lstStyle/>
          <a:p>
            <a:pPr>
              <a:defRPr sz="800" baseline="0"/>
            </a:pPr>
            <a:endParaRPr lang="en-US"/>
          </a:p>
        </c:txPr>
        <c:crossAx val="192628368"/>
        <c:crosses val="autoZero"/>
        <c:crossBetween val="between"/>
      </c:valAx>
      <c:spPr>
        <a:noFill/>
        <a:ln w="12700">
          <a:solidFill>
            <a:srgbClr val="002060"/>
          </a:solidFill>
          <a:prstDash val="solid"/>
        </a:ln>
        <a:effectLst>
          <a:innerShdw blurRad="63500" dist="50800" dir="18900000">
            <a:prstClr val="black">
              <a:alpha val="50000"/>
            </a:prstClr>
          </a:innerShdw>
        </a:effectLst>
      </c:spPr>
    </c:plotArea>
    <c:plotVisOnly val="1"/>
    <c:dispBlanksAs val="gap"/>
    <c:showDLblsOverMax val="0"/>
  </c:chart>
  <c:spPr>
    <a:noFill/>
    <a:ln w="12700">
      <a:noFill/>
    </a:ln>
  </c:spPr>
  <c:txPr>
    <a:bodyPr/>
    <a:lstStyle/>
    <a:p>
      <a:pPr>
        <a:defRPr sz="9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4627432527109404E-2"/>
          <c:y val="0.18245614035087721"/>
          <c:w val="0.96237964676726162"/>
          <c:h val="0.45012604193706557"/>
        </c:manualLayout>
      </c:layout>
      <c:barChart>
        <c:barDir val="col"/>
        <c:grouping val="clustered"/>
        <c:varyColors val="0"/>
        <c:ser>
          <c:idx val="0"/>
          <c:order val="0"/>
          <c:tx>
            <c:v>Spread</c:v>
          </c:tx>
          <c:spPr>
            <a:gradFill>
              <a:gsLst>
                <a:gs pos="0">
                  <a:srgbClr val="002060"/>
                </a:gs>
                <a:gs pos="74000">
                  <a:schemeClr val="accent1">
                    <a:lumMod val="45000"/>
                    <a:lumOff val="55000"/>
                  </a:schemeClr>
                </a:gs>
                <a:gs pos="83000">
                  <a:schemeClr val="accent1">
                    <a:lumMod val="45000"/>
                    <a:lumOff val="55000"/>
                  </a:schemeClr>
                </a:gs>
                <a:gs pos="100000">
                  <a:srgbClr val="002060"/>
                </a:gs>
              </a:gsLst>
              <a:lin ang="5400000" scaled="1"/>
            </a:gra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'CLE4'!$AI$2:$AI$13</c:f>
              <c:strCache>
                <c:ptCount val="12"/>
                <c:pt idx="0">
                  <c:v>Nov 17, Mar 18</c:v>
                </c:pt>
                <c:pt idx="1">
                  <c:v>Dec 17, Apr 18</c:v>
                </c:pt>
                <c:pt idx="2">
                  <c:v>Jan 18, May 18</c:v>
                </c:pt>
                <c:pt idx="3">
                  <c:v>Feb 18, Jun 18</c:v>
                </c:pt>
                <c:pt idx="4">
                  <c:v>Mar 18, Jul 18</c:v>
                </c:pt>
                <c:pt idx="5">
                  <c:v>Apr 18, Aug 18</c:v>
                </c:pt>
                <c:pt idx="6">
                  <c:v>May 18, Sep 18</c:v>
                </c:pt>
                <c:pt idx="7">
                  <c:v>Jun 18, Oct 18</c:v>
                </c:pt>
                <c:pt idx="8">
                  <c:v>Jul 18, Nov 18</c:v>
                </c:pt>
                <c:pt idx="9">
                  <c:v>Aug 18, Dec 18</c:v>
                </c:pt>
                <c:pt idx="10">
                  <c:v>Sep 18, Jan 19</c:v>
                </c:pt>
                <c:pt idx="11">
                  <c:v>Oct 18, Feb 19</c:v>
                </c:pt>
              </c:strCache>
            </c:strRef>
          </c:cat>
          <c:val>
            <c:numRef>
              <c:f>'CLE4'!$L$16:$L$27</c:f>
              <c:numCache>
                <c:formatCode>General</c:formatCode>
                <c:ptCount val="12"/>
                <c:pt idx="0">
                  <c:v>-0.16000000000000003</c:v>
                </c:pt>
                <c:pt idx="1">
                  <c:v>3.0000000000000027E-2</c:v>
                </c:pt>
                <c:pt idx="2">
                  <c:v>0.21000000000000002</c:v>
                </c:pt>
                <c:pt idx="3">
                  <c:v>0.38500000000000001</c:v>
                </c:pt>
                <c:pt idx="4">
                  <c:v>0.51500000000000001</c:v>
                </c:pt>
                <c:pt idx="5">
                  <c:v>0.64</c:v>
                </c:pt>
                <c:pt idx="6">
                  <c:v>0.72</c:v>
                </c:pt>
                <c:pt idx="7">
                  <c:v>0.74</c:v>
                </c:pt>
                <c:pt idx="8">
                  <c:v>0.79</c:v>
                </c:pt>
                <c:pt idx="9">
                  <c:v>0.76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overlap val="60"/>
        <c:axId val="229353360"/>
        <c:axId val="229353920"/>
      </c:barChart>
      <c:catAx>
        <c:axId val="229353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rgbClr val="002060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29353920"/>
        <c:crosses val="autoZero"/>
        <c:auto val="1"/>
        <c:lblAlgn val="ctr"/>
        <c:lblOffset val="100"/>
        <c:noMultiLvlLbl val="0"/>
      </c:catAx>
      <c:valAx>
        <c:axId val="229353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FF000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29353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689838150834444E-2"/>
          <c:y val="0.18245614035087721"/>
          <c:w val="0.96131725173149341"/>
          <c:h val="0.45012604193706557"/>
        </c:manualLayout>
      </c:layout>
      <c:barChart>
        <c:barDir val="col"/>
        <c:grouping val="clustered"/>
        <c:varyColors val="0"/>
        <c:ser>
          <c:idx val="0"/>
          <c:order val="0"/>
          <c:tx>
            <c:v>Spread</c:v>
          </c:tx>
          <c:spPr>
            <a:gradFill>
              <a:gsLst>
                <a:gs pos="0">
                  <a:srgbClr val="002060"/>
                </a:gs>
                <a:gs pos="74000">
                  <a:schemeClr val="accent1">
                    <a:lumMod val="45000"/>
                    <a:lumOff val="55000"/>
                  </a:schemeClr>
                </a:gs>
                <a:gs pos="83000">
                  <a:schemeClr val="accent1">
                    <a:lumMod val="45000"/>
                    <a:lumOff val="55000"/>
                  </a:schemeClr>
                </a:gs>
                <a:gs pos="100000">
                  <a:srgbClr val="002060"/>
                </a:gs>
              </a:gsLst>
              <a:lin ang="5400000" scaled="1"/>
            </a:gra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'CLE5'!$AI$2:$AI$13</c:f>
              <c:strCache>
                <c:ptCount val="12"/>
                <c:pt idx="0">
                  <c:v>Nov 17, Apr 18</c:v>
                </c:pt>
                <c:pt idx="1">
                  <c:v>Dec 17, May 18</c:v>
                </c:pt>
                <c:pt idx="2">
                  <c:v>Jan 18, Jun 18</c:v>
                </c:pt>
                <c:pt idx="3">
                  <c:v>Feb 18, Jul 18</c:v>
                </c:pt>
                <c:pt idx="4">
                  <c:v>Mar 18, Aug 18</c:v>
                </c:pt>
                <c:pt idx="5">
                  <c:v>Apr 18, Sep 18</c:v>
                </c:pt>
                <c:pt idx="6">
                  <c:v>May 18, Oct 18</c:v>
                </c:pt>
                <c:pt idx="7">
                  <c:v>Jun 18, Nov 18</c:v>
                </c:pt>
                <c:pt idx="8">
                  <c:v>Jul 18, Dec 18</c:v>
                </c:pt>
                <c:pt idx="9">
                  <c:v>Aug 18, Jan 19</c:v>
                </c:pt>
                <c:pt idx="10">
                  <c:v>Sep 18, Feb 19</c:v>
                </c:pt>
                <c:pt idx="11">
                  <c:v>Oct 18, Mar 19</c:v>
                </c:pt>
              </c:strCache>
            </c:strRef>
          </c:cat>
          <c:val>
            <c:numRef>
              <c:f>'CLE5'!$L$16:$L$27</c:f>
              <c:numCache>
                <c:formatCode>General</c:formatCode>
                <c:ptCount val="12"/>
                <c:pt idx="0">
                  <c:v>-7.0000000000000062E-2</c:v>
                </c:pt>
                <c:pt idx="1">
                  <c:v>0.14000000000000001</c:v>
                </c:pt>
                <c:pt idx="2">
                  <c:v>0.36000000000000004</c:v>
                </c:pt>
                <c:pt idx="3">
                  <c:v>0.55499999999999994</c:v>
                </c:pt>
                <c:pt idx="4">
                  <c:v>0.71500000000000008</c:v>
                </c:pt>
                <c:pt idx="5">
                  <c:v>0.83000000000000007</c:v>
                </c:pt>
                <c:pt idx="6">
                  <c:v>0.91</c:v>
                </c:pt>
                <c:pt idx="7">
                  <c:v>0.94000000000000006</c:v>
                </c:pt>
                <c:pt idx="8">
                  <c:v>1.02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overlap val="60"/>
        <c:axId val="229356160"/>
        <c:axId val="225715088"/>
      </c:barChart>
      <c:catAx>
        <c:axId val="229356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rgbClr val="002060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25715088"/>
        <c:crosses val="autoZero"/>
        <c:auto val="1"/>
        <c:lblAlgn val="ctr"/>
        <c:lblOffset val="100"/>
        <c:noMultiLvlLbl val="0"/>
      </c:catAx>
      <c:valAx>
        <c:axId val="22571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FF000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29356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857239217420907E-2"/>
          <c:y val="0.18245565458163884"/>
          <c:w val="0.96154481561897476"/>
          <c:h val="0.49408260809504068"/>
        </c:manualLayout>
      </c:layout>
      <c:barChart>
        <c:barDir val="col"/>
        <c:grouping val="clustered"/>
        <c:varyColors val="0"/>
        <c:ser>
          <c:idx val="0"/>
          <c:order val="0"/>
          <c:tx>
            <c:v>Spread</c:v>
          </c:tx>
          <c:spPr>
            <a:gradFill>
              <a:gsLst>
                <a:gs pos="0">
                  <a:srgbClr val="002060"/>
                </a:gs>
                <a:gs pos="74000">
                  <a:schemeClr val="accent1">
                    <a:lumMod val="45000"/>
                    <a:lumOff val="55000"/>
                  </a:schemeClr>
                </a:gs>
                <a:gs pos="83000">
                  <a:schemeClr val="accent1">
                    <a:lumMod val="45000"/>
                    <a:lumOff val="55000"/>
                  </a:schemeClr>
                </a:gs>
                <a:gs pos="100000">
                  <a:srgbClr val="002060"/>
                </a:gs>
              </a:gsLst>
              <a:lin ang="5400000" scaled="1"/>
            </a:gra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CLE!$AH$2:$AH$13</c:f>
              <c:strCache>
                <c:ptCount val="12"/>
                <c:pt idx="0">
                  <c:v>Nov 17</c:v>
                </c:pt>
                <c:pt idx="1">
                  <c:v>Dec 17</c:v>
                </c:pt>
                <c:pt idx="2">
                  <c:v>Jan 18</c:v>
                </c:pt>
                <c:pt idx="3">
                  <c:v>Feb 18</c:v>
                </c:pt>
                <c:pt idx="4">
                  <c:v>Mar 18</c:v>
                </c:pt>
                <c:pt idx="5">
                  <c:v>Apr 18</c:v>
                </c:pt>
                <c:pt idx="6">
                  <c:v>May 18</c:v>
                </c:pt>
                <c:pt idx="7">
                  <c:v>Jun 18</c:v>
                </c:pt>
                <c:pt idx="8">
                  <c:v>Jul 18</c:v>
                </c:pt>
                <c:pt idx="9">
                  <c:v>Aug 18</c:v>
                </c:pt>
                <c:pt idx="10">
                  <c:v>Sep 18</c:v>
                </c:pt>
                <c:pt idx="11">
                  <c:v>Oct 18</c:v>
                </c:pt>
              </c:strCache>
            </c:strRef>
          </c:cat>
          <c:val>
            <c:numRef>
              <c:f>CLE!$G$16:$G$27</c:f>
              <c:numCache>
                <c:formatCode>0.00</c:formatCode>
                <c:ptCount val="12"/>
                <c:pt idx="0">
                  <c:v>3.6000000000000014</c:v>
                </c:pt>
                <c:pt idx="1">
                  <c:v>3.7100000000000009</c:v>
                </c:pt>
                <c:pt idx="2">
                  <c:v>3.7750000000000057</c:v>
                </c:pt>
                <c:pt idx="3">
                  <c:v>3.7999999999999972</c:v>
                </c:pt>
                <c:pt idx="4">
                  <c:v>3.7650000000000006</c:v>
                </c:pt>
                <c:pt idx="5">
                  <c:v>3.6899999999999977</c:v>
                </c:pt>
                <c:pt idx="6">
                  <c:v>3.5700000000000003</c:v>
                </c:pt>
                <c:pt idx="7">
                  <c:v>3.4200000000000017</c:v>
                </c:pt>
                <c:pt idx="8">
                  <c:v>3.2550000000000026</c:v>
                </c:pt>
                <c:pt idx="9">
                  <c:v>3.0500000000000043</c:v>
                </c:pt>
                <c:pt idx="10">
                  <c:v>2.865000000000002</c:v>
                </c:pt>
                <c:pt idx="11">
                  <c:v>2.6600000000000037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overlap val="60"/>
        <c:axId val="225717328"/>
        <c:axId val="225717888"/>
      </c:barChart>
      <c:catAx>
        <c:axId val="225717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rgbClr val="002060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25717888"/>
        <c:crosses val="autoZero"/>
        <c:auto val="1"/>
        <c:lblAlgn val="ctr"/>
        <c:lblOffset val="100"/>
        <c:noMultiLvlLbl val="0"/>
      </c:catAx>
      <c:valAx>
        <c:axId val="225717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FF0000"/>
              </a:solidFill>
              <a:prstDash val="sysDot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25717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549428525907105E-2"/>
          <c:y val="3.197351045372112E-2"/>
          <c:w val="0.96356259381315357"/>
          <c:h val="0.65220785018470839"/>
        </c:manualLayout>
      </c:layout>
      <c:lineChart>
        <c:grouping val="standard"/>
        <c:varyColors val="0"/>
        <c:ser>
          <c:idx val="0"/>
          <c:order val="0"/>
          <c:tx>
            <c:v>Last</c:v>
          </c:tx>
          <c:spPr>
            <a:ln w="15875"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rgbClr val="00206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</a:gradFill>
              <a:ln>
                <a:solidFill>
                  <a:srgbClr val="002060"/>
                </a:solidFill>
              </a:ln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aseline="0"/>
                </a:pPr>
                <a:endParaRPr lang="en-US"/>
              </a:p>
            </c:txPr>
            <c:dLblPos val="t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'CLE2'!$AI$2:$AI$13</c:f>
              <c:strCache>
                <c:ptCount val="12"/>
                <c:pt idx="0">
                  <c:v>Nov 17, Jan 18</c:v>
                </c:pt>
                <c:pt idx="1">
                  <c:v>Dec 17, Feb 18</c:v>
                </c:pt>
                <c:pt idx="2">
                  <c:v>Jan 18, Mar 18</c:v>
                </c:pt>
                <c:pt idx="3">
                  <c:v>Feb 18, Apr 18</c:v>
                </c:pt>
                <c:pt idx="4">
                  <c:v>Mar 18, May 18</c:v>
                </c:pt>
                <c:pt idx="5">
                  <c:v>Apr 18, Jun 18</c:v>
                </c:pt>
                <c:pt idx="6">
                  <c:v>May 18, Jul 18</c:v>
                </c:pt>
                <c:pt idx="7">
                  <c:v>Jun 18, Aug 18</c:v>
                </c:pt>
                <c:pt idx="8">
                  <c:v>Jul 18, Sep 18</c:v>
                </c:pt>
                <c:pt idx="9">
                  <c:v>Aug 18, Oct 18</c:v>
                </c:pt>
                <c:pt idx="10">
                  <c:v>Sep 18, Nov 18</c:v>
                </c:pt>
                <c:pt idx="11">
                  <c:v>Oct 18, Dec 18</c:v>
                </c:pt>
              </c:strCache>
            </c:strRef>
          </c:cat>
          <c:val>
            <c:numRef>
              <c:f>'CLE2'!$AG$2:$AG$13</c:f>
              <c:numCache>
                <c:formatCode>General</c:formatCode>
                <c:ptCount val="12"/>
                <c:pt idx="0">
                  <c:v>-0.61</c:v>
                </c:pt>
                <c:pt idx="1">
                  <c:v>-0.45</c:v>
                </c:pt>
                <c:pt idx="2">
                  <c:v>-0.3</c:v>
                </c:pt>
                <c:pt idx="3">
                  <c:v>-0.16</c:v>
                </c:pt>
                <c:pt idx="4">
                  <c:v>-0.04</c:v>
                </c:pt>
                <c:pt idx="5">
                  <c:v>0.05</c:v>
                </c:pt>
                <c:pt idx="6">
                  <c:v>0.12</c:v>
                </c:pt>
                <c:pt idx="7">
                  <c:v>0.17</c:v>
                </c:pt>
                <c:pt idx="8">
                  <c:v>0.17</c:v>
                </c:pt>
                <c:pt idx="9">
                  <c:v>0.16</c:v>
                </c:pt>
                <c:pt idx="10">
                  <c:v>0.15</c:v>
                </c:pt>
                <c:pt idx="11">
                  <c:v>0.13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89C-4BA7-BE1B-846F9E24BE3A}"/>
            </c:ext>
          </c:extLst>
        </c:ser>
        <c:ser>
          <c:idx val="1"/>
          <c:order val="1"/>
          <c:tx>
            <c:v>Historical</c:v>
          </c:tx>
          <c:spPr>
            <a:ln w="19050">
              <a:solidFill>
                <a:srgbClr val="FF0000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srgbClr val="FF0000"/>
                </a:solidFill>
              </a:ln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aseline="0"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'CLE2'!$AI$2:$AI$13</c:f>
              <c:strCache>
                <c:ptCount val="12"/>
                <c:pt idx="0">
                  <c:v>Nov 17, Jan 18</c:v>
                </c:pt>
                <c:pt idx="1">
                  <c:v>Dec 17, Feb 18</c:v>
                </c:pt>
                <c:pt idx="2">
                  <c:v>Jan 18, Mar 18</c:v>
                </c:pt>
                <c:pt idx="3">
                  <c:v>Feb 18, Apr 18</c:v>
                </c:pt>
                <c:pt idx="4">
                  <c:v>Mar 18, May 18</c:v>
                </c:pt>
                <c:pt idx="5">
                  <c:v>Apr 18, Jun 18</c:v>
                </c:pt>
                <c:pt idx="6">
                  <c:v>May 18, Jul 18</c:v>
                </c:pt>
                <c:pt idx="7">
                  <c:v>Jun 18, Aug 18</c:v>
                </c:pt>
                <c:pt idx="8">
                  <c:v>Jul 18, Sep 18</c:v>
                </c:pt>
                <c:pt idx="9">
                  <c:v>Aug 18, Oct 18</c:v>
                </c:pt>
                <c:pt idx="10">
                  <c:v>Sep 18, Nov 18</c:v>
                </c:pt>
                <c:pt idx="11">
                  <c:v>Oct 18, Dec 18</c:v>
                </c:pt>
              </c:strCache>
            </c:strRef>
          </c:cat>
          <c:val>
            <c:numRef>
              <c:f>'CLE2'!$K$16:$K$27</c:f>
              <c:numCache>
                <c:formatCode>General</c:formatCode>
                <c:ptCount val="12"/>
                <c:pt idx="0">
                  <c:v>-0.43</c:v>
                </c:pt>
                <c:pt idx="1">
                  <c:v>-0.36</c:v>
                </c:pt>
                <c:pt idx="2">
                  <c:v>-0.31</c:v>
                </c:pt>
                <c:pt idx="3">
                  <c:v>-0.28000000000000003</c:v>
                </c:pt>
                <c:pt idx="4">
                  <c:v>-0.24</c:v>
                </c:pt>
                <c:pt idx="5">
                  <c:v>-0.22</c:v>
                </c:pt>
                <c:pt idx="6">
                  <c:v>-0.2</c:v>
                </c:pt>
                <c:pt idx="7">
                  <c:v>-0.2</c:v>
                </c:pt>
                <c:pt idx="8">
                  <c:v>-0.22</c:v>
                </c:pt>
                <c:pt idx="9">
                  <c:v>-0.23</c:v>
                </c:pt>
                <c:pt idx="10">
                  <c:v>-0.24</c:v>
                </c:pt>
                <c:pt idx="11">
                  <c:v>-0.25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89C-4BA7-BE1B-846F9E24B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632848"/>
        <c:axId val="192621648"/>
        <c:extLst xmlns:c16r2="http://schemas.microsoft.com/office/drawing/2015/06/chart"/>
      </c:lineChart>
      <c:catAx>
        <c:axId val="192632848"/>
        <c:scaling>
          <c:orientation val="minMax"/>
        </c:scaling>
        <c:delete val="0"/>
        <c:axPos val="b"/>
        <c:majorGridlines>
          <c:spPr>
            <a:ln>
              <a:solidFill>
                <a:srgbClr val="00206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one"/>
        <c:spPr>
          <a:noFill/>
          <a:ln>
            <a:solidFill>
              <a:srgbClr val="002060"/>
            </a:solidFill>
          </a:ln>
        </c:spPr>
        <c:crossAx val="192621648"/>
        <c:crosses val="autoZero"/>
        <c:auto val="1"/>
        <c:lblAlgn val="ctr"/>
        <c:lblOffset val="100"/>
        <c:noMultiLvlLbl val="0"/>
      </c:catAx>
      <c:valAx>
        <c:axId val="192621648"/>
        <c:scaling>
          <c:orientation val="minMax"/>
        </c:scaling>
        <c:delete val="0"/>
        <c:axPos val="l"/>
        <c:majorGridlines>
          <c:spPr>
            <a:ln w="12700">
              <a:solidFill>
                <a:srgbClr val="FF0000"/>
              </a:solidFill>
              <a:prstDash val="dash"/>
            </a:ln>
          </c:spPr>
        </c:majorGridlines>
        <c:numFmt formatCode="#,##0.00" sourceLinked="0"/>
        <c:majorTickMark val="out"/>
        <c:minorTickMark val="none"/>
        <c:tickLblPos val="nextTo"/>
        <c:spPr>
          <a:noFill/>
          <a:ln>
            <a:solidFill>
              <a:srgbClr val="002060"/>
            </a:solidFill>
          </a:ln>
        </c:spPr>
        <c:crossAx val="192632848"/>
        <c:crosses val="autoZero"/>
        <c:crossBetween val="between"/>
      </c:valAx>
      <c:spPr>
        <a:noFill/>
        <a:ln cmpd="thickThin">
          <a:solidFill>
            <a:srgbClr val="002060"/>
          </a:solidFill>
        </a:ln>
      </c:spPr>
    </c:plotArea>
    <c:plotVisOnly val="1"/>
    <c:dispBlanksAs val="gap"/>
    <c:showDLblsOverMax val="0"/>
  </c:chart>
  <c:spPr>
    <a:noFill/>
    <a:ln w="12700" cmpd="sng">
      <a:noFill/>
    </a:ln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5252619212947804E-2"/>
          <c:y val="3.197351045372112E-2"/>
          <c:w val="0.96460300199579874"/>
          <c:h val="0.69278754180643987"/>
        </c:manualLayout>
      </c:layout>
      <c:lineChart>
        <c:grouping val="standard"/>
        <c:varyColors val="0"/>
        <c:ser>
          <c:idx val="0"/>
          <c:order val="0"/>
          <c:tx>
            <c:v>Last</c:v>
          </c:tx>
          <c:spPr>
            <a:ln w="15875"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rgbClr val="00206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</a:gradFill>
              <a:ln>
                <a:solidFill>
                  <a:srgbClr val="002060"/>
                </a:solidFill>
              </a:ln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aseline="0"/>
                </a:pPr>
                <a:endParaRPr lang="en-US"/>
              </a:p>
            </c:txPr>
            <c:dLblPos val="t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'CLE3'!$AI$2:$AI$13</c:f>
              <c:strCache>
                <c:ptCount val="12"/>
                <c:pt idx="0">
                  <c:v>Nov 17, Feb 18</c:v>
                </c:pt>
                <c:pt idx="1">
                  <c:v>Dec 17, Mar 18</c:v>
                </c:pt>
                <c:pt idx="2">
                  <c:v>Jan 18, Apr 18</c:v>
                </c:pt>
                <c:pt idx="3">
                  <c:v>Feb 18, May 18</c:v>
                </c:pt>
                <c:pt idx="4">
                  <c:v>Mar 18, Jun 18</c:v>
                </c:pt>
                <c:pt idx="5">
                  <c:v>Apr 18, Jul 18</c:v>
                </c:pt>
                <c:pt idx="6">
                  <c:v>May 18, Aug 18</c:v>
                </c:pt>
                <c:pt idx="7">
                  <c:v>Jun 18, Sep 18</c:v>
                </c:pt>
                <c:pt idx="8">
                  <c:v>Jul 18, Oct 18</c:v>
                </c:pt>
                <c:pt idx="9">
                  <c:v>Aug 18, Nov 18</c:v>
                </c:pt>
                <c:pt idx="10">
                  <c:v>Sep 18, Dec 18</c:v>
                </c:pt>
                <c:pt idx="11">
                  <c:v>Oct 18, Jan 19</c:v>
                </c:pt>
              </c:strCache>
            </c:strRef>
          </c:cat>
          <c:val>
            <c:numRef>
              <c:f>'CLE3'!$AG$2:$AG$13</c:f>
              <c:numCache>
                <c:formatCode>General</c:formatCode>
                <c:ptCount val="12"/>
                <c:pt idx="0">
                  <c:v>-0.78</c:v>
                </c:pt>
                <c:pt idx="1">
                  <c:v>-0.57000000000000006</c:v>
                </c:pt>
                <c:pt idx="2">
                  <c:v>-0.34</c:v>
                </c:pt>
                <c:pt idx="3">
                  <c:v>-0.15</c:v>
                </c:pt>
                <c:pt idx="4">
                  <c:v>0</c:v>
                </c:pt>
                <c:pt idx="5">
                  <c:v>0.13</c:v>
                </c:pt>
                <c:pt idx="6">
                  <c:v>0.21</c:v>
                </c:pt>
                <c:pt idx="7">
                  <c:v>0.25</c:v>
                </c:pt>
                <c:pt idx="8">
                  <c:v>0.26</c:v>
                </c:pt>
                <c:pt idx="9">
                  <c:v>0.23</c:v>
                </c:pt>
                <c:pt idx="10">
                  <c:v>0.2</c:v>
                </c:pt>
                <c:pt idx="11">
                  <c:v>0.215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7F7-451E-8FAB-70039CE24E7F}"/>
            </c:ext>
          </c:extLst>
        </c:ser>
        <c:ser>
          <c:idx val="1"/>
          <c:order val="1"/>
          <c:tx>
            <c:v>Historical</c:v>
          </c:tx>
          <c:spPr>
            <a:ln w="19050">
              <a:solidFill>
                <a:srgbClr val="FF0000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srgbClr val="FF0000"/>
                </a:solidFill>
              </a:ln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aseline="0"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'CLE3'!$AI$2:$AI$13</c:f>
              <c:strCache>
                <c:ptCount val="12"/>
                <c:pt idx="0">
                  <c:v>Nov 17, Feb 18</c:v>
                </c:pt>
                <c:pt idx="1">
                  <c:v>Dec 17, Mar 18</c:v>
                </c:pt>
                <c:pt idx="2">
                  <c:v>Jan 18, Apr 18</c:v>
                </c:pt>
                <c:pt idx="3">
                  <c:v>Feb 18, May 18</c:v>
                </c:pt>
                <c:pt idx="4">
                  <c:v>Mar 18, Jun 18</c:v>
                </c:pt>
                <c:pt idx="5">
                  <c:v>Apr 18, Jul 18</c:v>
                </c:pt>
                <c:pt idx="6">
                  <c:v>May 18, Aug 18</c:v>
                </c:pt>
                <c:pt idx="7">
                  <c:v>Jun 18, Sep 18</c:v>
                </c:pt>
                <c:pt idx="8">
                  <c:v>Jul 18, Oct 18</c:v>
                </c:pt>
                <c:pt idx="9">
                  <c:v>Aug 18, Nov 18</c:v>
                </c:pt>
                <c:pt idx="10">
                  <c:v>Sep 18, Dec 18</c:v>
                </c:pt>
                <c:pt idx="11">
                  <c:v>Oct 18, Jan 19</c:v>
                </c:pt>
              </c:strCache>
            </c:strRef>
          </c:cat>
          <c:val>
            <c:numRef>
              <c:f>'CLE3'!$K$16:$K$27</c:f>
              <c:numCache>
                <c:formatCode>General</c:formatCode>
                <c:ptCount val="12"/>
                <c:pt idx="0">
                  <c:v>-0.59</c:v>
                </c:pt>
                <c:pt idx="1">
                  <c:v>-0.51</c:v>
                </c:pt>
                <c:pt idx="2">
                  <c:v>-0.44</c:v>
                </c:pt>
                <c:pt idx="3">
                  <c:v>-0.39</c:v>
                </c:pt>
                <c:pt idx="4">
                  <c:v>-0.35</c:v>
                </c:pt>
                <c:pt idx="5">
                  <c:v>-0.31</c:v>
                </c:pt>
                <c:pt idx="6">
                  <c:v>-0.31</c:v>
                </c:pt>
                <c:pt idx="7">
                  <c:v>-0.31</c:v>
                </c:pt>
                <c:pt idx="8">
                  <c:v>-0.34</c:v>
                </c:pt>
                <c:pt idx="9">
                  <c:v>-0.35</c:v>
                </c:pt>
                <c:pt idx="10">
                  <c:v>-0.37</c:v>
                </c:pt>
                <c:pt idx="11">
                  <c:v>-0.34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7F7-451E-8FAB-70039CE24E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633408"/>
        <c:axId val="192633968"/>
        <c:extLst xmlns:c16r2="http://schemas.microsoft.com/office/drawing/2015/06/chart"/>
      </c:lineChart>
      <c:catAx>
        <c:axId val="192633408"/>
        <c:scaling>
          <c:orientation val="minMax"/>
        </c:scaling>
        <c:delete val="0"/>
        <c:axPos val="b"/>
        <c:majorGridlines>
          <c:spPr>
            <a:ln>
              <a:solidFill>
                <a:srgbClr val="00206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one"/>
        <c:spPr>
          <a:noFill/>
          <a:ln>
            <a:solidFill>
              <a:srgbClr val="002060"/>
            </a:solidFill>
          </a:ln>
        </c:spPr>
        <c:crossAx val="192633968"/>
        <c:crosses val="autoZero"/>
        <c:auto val="1"/>
        <c:lblAlgn val="ctr"/>
        <c:lblOffset val="100"/>
        <c:noMultiLvlLbl val="0"/>
      </c:catAx>
      <c:valAx>
        <c:axId val="192633968"/>
        <c:scaling>
          <c:orientation val="minMax"/>
        </c:scaling>
        <c:delete val="0"/>
        <c:axPos val="l"/>
        <c:majorGridlines>
          <c:spPr>
            <a:ln w="12700">
              <a:solidFill>
                <a:srgbClr val="FF0000"/>
              </a:solidFill>
              <a:prstDash val="dash"/>
            </a:ln>
          </c:spPr>
        </c:majorGridlines>
        <c:numFmt formatCode="#,##0.00" sourceLinked="0"/>
        <c:majorTickMark val="out"/>
        <c:minorTickMark val="none"/>
        <c:tickLblPos val="nextTo"/>
        <c:spPr>
          <a:noFill/>
          <a:ln>
            <a:solidFill>
              <a:srgbClr val="002060"/>
            </a:solidFill>
          </a:ln>
        </c:spPr>
        <c:crossAx val="192633408"/>
        <c:crosses val="autoZero"/>
        <c:crossBetween val="between"/>
      </c:valAx>
      <c:spPr>
        <a:noFill/>
        <a:ln cmpd="thickThin">
          <a:solidFill>
            <a:srgbClr val="002060"/>
          </a:solidFill>
        </a:ln>
      </c:spPr>
    </c:plotArea>
    <c:plotVisOnly val="1"/>
    <c:dispBlanksAs val="gap"/>
    <c:showDLblsOverMax val="0"/>
  </c:chart>
  <c:spPr>
    <a:noFill/>
    <a:ln w="12700" cmpd="sng">
      <a:noFill/>
    </a:ln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360946020196183E-2"/>
          <c:y val="3.197351045372112E-2"/>
          <c:w val="0.96639053979803813"/>
          <c:h val="0.65220785018470839"/>
        </c:manualLayout>
      </c:layout>
      <c:lineChart>
        <c:grouping val="standard"/>
        <c:varyColors val="0"/>
        <c:ser>
          <c:idx val="0"/>
          <c:order val="0"/>
          <c:tx>
            <c:v>Last</c:v>
          </c:tx>
          <c:spPr>
            <a:ln w="15875"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rgbClr val="00206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</a:gradFill>
              <a:ln>
                <a:solidFill>
                  <a:srgbClr val="002060"/>
                </a:solidFill>
              </a:ln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aseline="0"/>
                </a:pPr>
                <a:endParaRPr lang="en-US"/>
              </a:p>
            </c:txPr>
            <c:dLblPos val="t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'CLE4'!$AI$2:$AI$13</c:f>
              <c:strCache>
                <c:ptCount val="12"/>
                <c:pt idx="0">
                  <c:v>Nov 17, Mar 18</c:v>
                </c:pt>
                <c:pt idx="1">
                  <c:v>Dec 17, Apr 18</c:v>
                </c:pt>
                <c:pt idx="2">
                  <c:v>Jan 18, May 18</c:v>
                </c:pt>
                <c:pt idx="3">
                  <c:v>Feb 18, Jun 18</c:v>
                </c:pt>
                <c:pt idx="4">
                  <c:v>Mar 18, Jul 18</c:v>
                </c:pt>
                <c:pt idx="5">
                  <c:v>Apr 18, Aug 18</c:v>
                </c:pt>
                <c:pt idx="6">
                  <c:v>May 18, Sep 18</c:v>
                </c:pt>
                <c:pt idx="7">
                  <c:v>Jun 18, Oct 18</c:v>
                </c:pt>
                <c:pt idx="8">
                  <c:v>Jul 18, Nov 18</c:v>
                </c:pt>
                <c:pt idx="9">
                  <c:v>Aug 18, Dec 18</c:v>
                </c:pt>
                <c:pt idx="10">
                  <c:v>Sep 18, Jan 19</c:v>
                </c:pt>
                <c:pt idx="11">
                  <c:v>Oct 18, Feb 19</c:v>
                </c:pt>
              </c:strCache>
            </c:strRef>
          </c:cat>
          <c:val>
            <c:numRef>
              <c:f>'CLE4'!$AG$2:$AG$13</c:f>
              <c:numCache>
                <c:formatCode>General</c:formatCode>
                <c:ptCount val="12"/>
                <c:pt idx="0">
                  <c:v>-0.9</c:v>
                </c:pt>
                <c:pt idx="1">
                  <c:v>-0.61</c:v>
                </c:pt>
                <c:pt idx="2">
                  <c:v>-0.34</c:v>
                </c:pt>
                <c:pt idx="3">
                  <c:v>-0.11499999999999999</c:v>
                </c:pt>
                <c:pt idx="4">
                  <c:v>7.5000000000000011E-2</c:v>
                </c:pt>
                <c:pt idx="5">
                  <c:v>0.22</c:v>
                </c:pt>
                <c:pt idx="6">
                  <c:v>0.3</c:v>
                </c:pt>
                <c:pt idx="7">
                  <c:v>0.31</c:v>
                </c:pt>
                <c:pt idx="8">
                  <c:v>0.33</c:v>
                </c:pt>
                <c:pt idx="9">
                  <c:v>0.28000000000000003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C64-40C1-9F69-21986BA54FFC}"/>
            </c:ext>
          </c:extLst>
        </c:ser>
        <c:ser>
          <c:idx val="1"/>
          <c:order val="1"/>
          <c:tx>
            <c:v>Settlement</c:v>
          </c:tx>
          <c:spPr>
            <a:ln w="19050">
              <a:solidFill>
                <a:srgbClr val="FF0000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srgbClr val="FF0000"/>
                </a:solidFill>
              </a:ln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aseline="0"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'CLE4'!$AI$2:$AI$13</c:f>
              <c:strCache>
                <c:ptCount val="12"/>
                <c:pt idx="0">
                  <c:v>Nov 17, Mar 18</c:v>
                </c:pt>
                <c:pt idx="1">
                  <c:v>Dec 17, Apr 18</c:v>
                </c:pt>
                <c:pt idx="2">
                  <c:v>Jan 18, May 18</c:v>
                </c:pt>
                <c:pt idx="3">
                  <c:v>Feb 18, Jun 18</c:v>
                </c:pt>
                <c:pt idx="4">
                  <c:v>Mar 18, Jul 18</c:v>
                </c:pt>
                <c:pt idx="5">
                  <c:v>Apr 18, Aug 18</c:v>
                </c:pt>
                <c:pt idx="6">
                  <c:v>May 18, Sep 18</c:v>
                </c:pt>
                <c:pt idx="7">
                  <c:v>Jun 18, Oct 18</c:v>
                </c:pt>
                <c:pt idx="8">
                  <c:v>Jul 18, Nov 18</c:v>
                </c:pt>
                <c:pt idx="9">
                  <c:v>Aug 18, Dec 18</c:v>
                </c:pt>
                <c:pt idx="10">
                  <c:v>Sep 18, Jan 19</c:v>
                </c:pt>
                <c:pt idx="11">
                  <c:v>Oct 18, Feb 19</c:v>
                </c:pt>
              </c:strCache>
            </c:strRef>
          </c:cat>
          <c:val>
            <c:numRef>
              <c:f>'CLE4'!$K$16:$K$27</c:f>
              <c:numCache>
                <c:formatCode>General</c:formatCode>
                <c:ptCount val="12"/>
                <c:pt idx="0">
                  <c:v>-0.74</c:v>
                </c:pt>
                <c:pt idx="1">
                  <c:v>-0.64</c:v>
                </c:pt>
                <c:pt idx="2">
                  <c:v>-0.55000000000000004</c:v>
                </c:pt>
                <c:pt idx="3">
                  <c:v>-0.5</c:v>
                </c:pt>
                <c:pt idx="4">
                  <c:v>-0.44</c:v>
                </c:pt>
                <c:pt idx="5">
                  <c:v>-0.42</c:v>
                </c:pt>
                <c:pt idx="6">
                  <c:v>-0.42</c:v>
                </c:pt>
                <c:pt idx="7">
                  <c:v>-0.43</c:v>
                </c:pt>
                <c:pt idx="8">
                  <c:v>-0.46</c:v>
                </c:pt>
                <c:pt idx="9">
                  <c:v>-0.48</c:v>
                </c:pt>
                <c:pt idx="10">
                  <c:v>-0.46</c:v>
                </c:pt>
                <c:pt idx="11">
                  <c:v>-0.43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C64-40C1-9F69-21986BA54F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358320"/>
        <c:axId val="224358880"/>
        <c:extLst xmlns:c16r2="http://schemas.microsoft.com/office/drawing/2015/06/chart"/>
      </c:lineChart>
      <c:catAx>
        <c:axId val="224358320"/>
        <c:scaling>
          <c:orientation val="minMax"/>
        </c:scaling>
        <c:delete val="0"/>
        <c:axPos val="b"/>
        <c:majorGridlines>
          <c:spPr>
            <a:ln>
              <a:solidFill>
                <a:srgbClr val="00206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one"/>
        <c:spPr>
          <a:noFill/>
          <a:ln>
            <a:solidFill>
              <a:srgbClr val="002060"/>
            </a:solidFill>
          </a:ln>
        </c:spPr>
        <c:crossAx val="224358880"/>
        <c:crosses val="autoZero"/>
        <c:auto val="1"/>
        <c:lblAlgn val="ctr"/>
        <c:lblOffset val="100"/>
        <c:noMultiLvlLbl val="0"/>
      </c:catAx>
      <c:valAx>
        <c:axId val="224358880"/>
        <c:scaling>
          <c:orientation val="minMax"/>
        </c:scaling>
        <c:delete val="0"/>
        <c:axPos val="l"/>
        <c:majorGridlines>
          <c:spPr>
            <a:ln w="12700">
              <a:solidFill>
                <a:srgbClr val="FF0000"/>
              </a:solidFill>
              <a:prstDash val="sysDash"/>
            </a:ln>
          </c:spPr>
        </c:majorGridlines>
        <c:numFmt formatCode="#,##0.00" sourceLinked="0"/>
        <c:majorTickMark val="out"/>
        <c:minorTickMark val="none"/>
        <c:tickLblPos val="nextTo"/>
        <c:spPr>
          <a:noFill/>
          <a:ln>
            <a:solidFill>
              <a:srgbClr val="002060"/>
            </a:solidFill>
          </a:ln>
        </c:spPr>
        <c:crossAx val="224358320"/>
        <c:crosses val="autoZero"/>
        <c:crossBetween val="between"/>
      </c:valAx>
      <c:spPr>
        <a:noFill/>
        <a:ln cmpd="thickThin">
          <a:solidFill>
            <a:srgbClr val="002060"/>
          </a:solidFill>
        </a:ln>
      </c:spPr>
    </c:plotArea>
    <c:plotVisOnly val="1"/>
    <c:dispBlanksAs val="gap"/>
    <c:showDLblsOverMax val="0"/>
  </c:chart>
  <c:spPr>
    <a:noFill/>
    <a:ln w="12700" cmpd="sng">
      <a:noFill/>
    </a:ln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4231838819101919E-2"/>
          <c:y val="3.197351045372112E-2"/>
          <c:w val="0.96460299890410117"/>
          <c:h val="0.83771501188405262"/>
        </c:manualLayout>
      </c:layout>
      <c:lineChart>
        <c:grouping val="standard"/>
        <c:varyColors val="0"/>
        <c:ser>
          <c:idx val="0"/>
          <c:order val="0"/>
          <c:tx>
            <c:v>Last</c:v>
          </c:tx>
          <c:spPr>
            <a:ln w="15875"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rgbClr val="00206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</a:gradFill>
              <a:ln>
                <a:solidFill>
                  <a:srgbClr val="002060"/>
                </a:solidFill>
              </a:ln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aseline="0"/>
                </a:pPr>
                <a:endParaRPr lang="en-US"/>
              </a:p>
            </c:txPr>
            <c:dLblPos val="t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'CLE5'!$AI$2:$AI$13</c:f>
              <c:strCache>
                <c:ptCount val="12"/>
                <c:pt idx="0">
                  <c:v>Nov 17, Apr 18</c:v>
                </c:pt>
                <c:pt idx="1">
                  <c:v>Dec 17, May 18</c:v>
                </c:pt>
                <c:pt idx="2">
                  <c:v>Jan 18, Jun 18</c:v>
                </c:pt>
                <c:pt idx="3">
                  <c:v>Feb 18, Jul 18</c:v>
                </c:pt>
                <c:pt idx="4">
                  <c:v>Mar 18, Aug 18</c:v>
                </c:pt>
                <c:pt idx="5">
                  <c:v>Apr 18, Sep 18</c:v>
                </c:pt>
                <c:pt idx="6">
                  <c:v>May 18, Oct 18</c:v>
                </c:pt>
                <c:pt idx="7">
                  <c:v>Jun 18, Nov 18</c:v>
                </c:pt>
                <c:pt idx="8">
                  <c:v>Jul 18, Dec 18</c:v>
                </c:pt>
                <c:pt idx="9">
                  <c:v>Aug 18, Jan 19</c:v>
                </c:pt>
                <c:pt idx="10">
                  <c:v>Sep 18, Feb 19</c:v>
                </c:pt>
                <c:pt idx="11">
                  <c:v>Oct 18, Mar 19</c:v>
                </c:pt>
              </c:strCache>
            </c:strRef>
          </c:cat>
          <c:val>
            <c:numRef>
              <c:f>'CLE5'!$AG$2:$AG$13</c:f>
              <c:numCache>
                <c:formatCode>General</c:formatCode>
                <c:ptCount val="12"/>
                <c:pt idx="0">
                  <c:v>-0.94000000000000006</c:v>
                </c:pt>
                <c:pt idx="1">
                  <c:v>-0.61</c:v>
                </c:pt>
                <c:pt idx="2">
                  <c:v>-0.3</c:v>
                </c:pt>
                <c:pt idx="3">
                  <c:v>-3.4999999999999996E-2</c:v>
                </c:pt>
                <c:pt idx="4">
                  <c:v>0.16500000000000001</c:v>
                </c:pt>
                <c:pt idx="5">
                  <c:v>0.30000000000000004</c:v>
                </c:pt>
                <c:pt idx="6">
                  <c:v>0.37</c:v>
                </c:pt>
                <c:pt idx="7">
                  <c:v>0.39</c:v>
                </c:pt>
                <c:pt idx="8">
                  <c:v>0.43000000000000005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3EB-4C5C-9272-C17FDB174FE2}"/>
            </c:ext>
          </c:extLst>
        </c:ser>
        <c:ser>
          <c:idx val="1"/>
          <c:order val="1"/>
          <c:tx>
            <c:v>Historical</c:v>
          </c:tx>
          <c:spPr>
            <a:ln w="19050">
              <a:solidFill>
                <a:srgbClr val="FF0000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srgbClr val="FF00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aseline="0"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'CLE5'!$AI$2:$AI$13</c:f>
              <c:strCache>
                <c:ptCount val="12"/>
                <c:pt idx="0">
                  <c:v>Nov 17, Apr 18</c:v>
                </c:pt>
                <c:pt idx="1">
                  <c:v>Dec 17, May 18</c:v>
                </c:pt>
                <c:pt idx="2">
                  <c:v>Jan 18, Jun 18</c:v>
                </c:pt>
                <c:pt idx="3">
                  <c:v>Feb 18, Jul 18</c:v>
                </c:pt>
                <c:pt idx="4">
                  <c:v>Mar 18, Aug 18</c:v>
                </c:pt>
                <c:pt idx="5">
                  <c:v>Apr 18, Sep 18</c:v>
                </c:pt>
                <c:pt idx="6">
                  <c:v>May 18, Oct 18</c:v>
                </c:pt>
                <c:pt idx="7">
                  <c:v>Jun 18, Nov 18</c:v>
                </c:pt>
                <c:pt idx="8">
                  <c:v>Jul 18, Dec 18</c:v>
                </c:pt>
                <c:pt idx="9">
                  <c:v>Aug 18, Jan 19</c:v>
                </c:pt>
                <c:pt idx="10">
                  <c:v>Sep 18, Feb 19</c:v>
                </c:pt>
                <c:pt idx="11">
                  <c:v>Oct 18, Mar 19</c:v>
                </c:pt>
              </c:strCache>
            </c:strRef>
          </c:cat>
          <c:val>
            <c:numRef>
              <c:f>'CLE5'!$K$16:$K$27</c:f>
              <c:numCache>
                <c:formatCode>General</c:formatCode>
                <c:ptCount val="12"/>
                <c:pt idx="0">
                  <c:v>-0.87</c:v>
                </c:pt>
                <c:pt idx="1">
                  <c:v>-0.75</c:v>
                </c:pt>
                <c:pt idx="2">
                  <c:v>-0.66</c:v>
                </c:pt>
                <c:pt idx="3">
                  <c:v>-0.59</c:v>
                </c:pt>
                <c:pt idx="4">
                  <c:v>-0.55000000000000004</c:v>
                </c:pt>
                <c:pt idx="5">
                  <c:v>-0.53</c:v>
                </c:pt>
                <c:pt idx="6">
                  <c:v>-0.54</c:v>
                </c:pt>
                <c:pt idx="7">
                  <c:v>-0.55000000000000004</c:v>
                </c:pt>
                <c:pt idx="8">
                  <c:v>-0.59</c:v>
                </c:pt>
                <c:pt idx="9">
                  <c:v>-0.56999999999999995</c:v>
                </c:pt>
                <c:pt idx="10">
                  <c:v>-0.55000000000000004</c:v>
                </c:pt>
                <c:pt idx="11">
                  <c:v>-0.53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3EB-4C5C-9272-C17FDB174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341040"/>
        <c:axId val="229341600"/>
        <c:extLst xmlns:c16r2="http://schemas.microsoft.com/office/drawing/2015/06/chart"/>
      </c:lineChart>
      <c:catAx>
        <c:axId val="229341040"/>
        <c:scaling>
          <c:orientation val="minMax"/>
        </c:scaling>
        <c:delete val="0"/>
        <c:axPos val="b"/>
        <c:majorGridlines>
          <c:spPr>
            <a:ln>
              <a:solidFill>
                <a:srgbClr val="00206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one"/>
        <c:spPr>
          <a:noFill/>
          <a:ln>
            <a:solidFill>
              <a:srgbClr val="002060"/>
            </a:solidFill>
          </a:ln>
        </c:spPr>
        <c:crossAx val="229341600"/>
        <c:crosses val="autoZero"/>
        <c:auto val="1"/>
        <c:lblAlgn val="ctr"/>
        <c:lblOffset val="100"/>
        <c:noMultiLvlLbl val="0"/>
      </c:catAx>
      <c:valAx>
        <c:axId val="229341600"/>
        <c:scaling>
          <c:orientation val="minMax"/>
        </c:scaling>
        <c:delete val="0"/>
        <c:axPos val="l"/>
        <c:majorGridlines>
          <c:spPr>
            <a:ln w="12700">
              <a:solidFill>
                <a:srgbClr val="FF0000"/>
              </a:solidFill>
              <a:prstDash val="dash"/>
            </a:ln>
          </c:spPr>
        </c:majorGridlines>
        <c:numFmt formatCode="#,##0.00" sourceLinked="0"/>
        <c:majorTickMark val="out"/>
        <c:minorTickMark val="none"/>
        <c:tickLblPos val="nextTo"/>
        <c:spPr>
          <a:noFill/>
          <a:ln>
            <a:solidFill>
              <a:srgbClr val="002060"/>
            </a:solidFill>
          </a:ln>
        </c:spPr>
        <c:crossAx val="229341040"/>
        <c:crosses val="autoZero"/>
        <c:crossBetween val="between"/>
      </c:valAx>
      <c:spPr>
        <a:noFill/>
        <a:ln cmpd="thickThin">
          <a:solidFill>
            <a:srgbClr val="002060"/>
          </a:solidFill>
        </a:ln>
      </c:spPr>
    </c:plotArea>
    <c:plotVisOnly val="1"/>
    <c:dispBlanksAs val="gap"/>
    <c:showDLblsOverMax val="0"/>
  </c:chart>
  <c:spPr>
    <a:noFill/>
    <a:ln w="12700" cmpd="sng">
      <a:noFill/>
    </a:ln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2198328758510919E-2"/>
          <c:y val="3.2125498201613686E-2"/>
          <c:w val="0.96669607745568009"/>
          <c:h val="0.67164842813502956"/>
        </c:manualLayout>
      </c:layout>
      <c:lineChart>
        <c:grouping val="standard"/>
        <c:varyColors val="0"/>
        <c:ser>
          <c:idx val="0"/>
          <c:order val="0"/>
          <c:tx>
            <c:v>Last</c:v>
          </c:tx>
          <c:spPr>
            <a:ln w="15875"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rgbClr val="00206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</a:gradFill>
              <a:ln w="6350">
                <a:solidFill>
                  <a:srgbClr val="002060"/>
                </a:solidFill>
              </a:ln>
            </c:spPr>
          </c:marker>
          <c:dLbls>
            <c:numFmt formatCode="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aseline="0"/>
                </a:pPr>
                <a:endParaRPr lang="en-US"/>
              </a:p>
            </c:txPr>
            <c:dLblPos val="t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CLE!$AI$2:$AI$13</c:f>
              <c:strCache>
                <c:ptCount val="12"/>
                <c:pt idx="0">
                  <c:v>Nov 17, Dec 17</c:v>
                </c:pt>
                <c:pt idx="1">
                  <c:v>Dec 17, Jan 18</c:v>
                </c:pt>
                <c:pt idx="2">
                  <c:v>Jan 18, Feb 18</c:v>
                </c:pt>
                <c:pt idx="3">
                  <c:v>Feb 18, Mar 18</c:v>
                </c:pt>
                <c:pt idx="4">
                  <c:v>Mar 18, Apr 18</c:v>
                </c:pt>
                <c:pt idx="5">
                  <c:v>Apr 18, May 18</c:v>
                </c:pt>
                <c:pt idx="6">
                  <c:v>May 18, Jun 18</c:v>
                </c:pt>
                <c:pt idx="7">
                  <c:v>Jun 18, Jul 18</c:v>
                </c:pt>
                <c:pt idx="8">
                  <c:v>Jul 18, Aug 18</c:v>
                </c:pt>
                <c:pt idx="9">
                  <c:v>Aug 18, Sep 18</c:v>
                </c:pt>
                <c:pt idx="10">
                  <c:v>Sep 18, Oct 18</c:v>
                </c:pt>
                <c:pt idx="11">
                  <c:v>Oct 18, Nov 18</c:v>
                </c:pt>
              </c:strCache>
            </c:strRef>
          </c:cat>
          <c:val>
            <c:numRef>
              <c:f>CLE!$AG$2:$AG$13</c:f>
              <c:numCache>
                <c:formatCode>General</c:formatCode>
                <c:ptCount val="12"/>
                <c:pt idx="0">
                  <c:v>-0.33</c:v>
                </c:pt>
                <c:pt idx="1">
                  <c:v>-0.27</c:v>
                </c:pt>
                <c:pt idx="2">
                  <c:v>-0.19</c:v>
                </c:pt>
                <c:pt idx="3">
                  <c:v>-0.11</c:v>
                </c:pt>
                <c:pt idx="4">
                  <c:v>-0.05</c:v>
                </c:pt>
                <c:pt idx="5">
                  <c:v>0.01</c:v>
                </c:pt>
                <c:pt idx="6">
                  <c:v>0.05</c:v>
                </c:pt>
                <c:pt idx="7">
                  <c:v>0.08</c:v>
                </c:pt>
                <c:pt idx="8">
                  <c:v>0.09</c:v>
                </c:pt>
                <c:pt idx="9">
                  <c:v>0.09</c:v>
                </c:pt>
                <c:pt idx="10">
                  <c:v>0.08</c:v>
                </c:pt>
                <c:pt idx="11">
                  <c:v>7.0000000000000007E-2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22D-4695-B15A-506E188C34B3}"/>
            </c:ext>
          </c:extLst>
        </c:ser>
        <c:ser>
          <c:idx val="1"/>
          <c:order val="1"/>
          <c:tx>
            <c:v>Historical</c:v>
          </c:tx>
          <c:spPr>
            <a:ln w="19050">
              <a:solidFill>
                <a:srgbClr val="FF0000"/>
              </a:solidFill>
            </a:ln>
          </c:spPr>
          <c:marker>
            <c:symbol val="circle"/>
            <c:size val="5"/>
            <c:spPr>
              <a:noFill/>
              <a:ln w="6350">
                <a:solidFill>
                  <a:srgbClr val="FF0000"/>
                </a:solidFill>
              </a:ln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aseline="0"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CLE!$AI$2:$AI$13</c:f>
              <c:strCache>
                <c:ptCount val="12"/>
                <c:pt idx="0">
                  <c:v>Nov 17, Dec 17</c:v>
                </c:pt>
                <c:pt idx="1">
                  <c:v>Dec 17, Jan 18</c:v>
                </c:pt>
                <c:pt idx="2">
                  <c:v>Jan 18, Feb 18</c:v>
                </c:pt>
                <c:pt idx="3">
                  <c:v>Feb 18, Mar 18</c:v>
                </c:pt>
                <c:pt idx="4">
                  <c:v>Mar 18, Apr 18</c:v>
                </c:pt>
                <c:pt idx="5">
                  <c:v>Apr 18, May 18</c:v>
                </c:pt>
                <c:pt idx="6">
                  <c:v>May 18, Jun 18</c:v>
                </c:pt>
                <c:pt idx="7">
                  <c:v>Jun 18, Jul 18</c:v>
                </c:pt>
                <c:pt idx="8">
                  <c:v>Jul 18, Aug 18</c:v>
                </c:pt>
                <c:pt idx="9">
                  <c:v>Aug 18, Sep 18</c:v>
                </c:pt>
                <c:pt idx="10">
                  <c:v>Sep 18, Oct 18</c:v>
                </c:pt>
                <c:pt idx="11">
                  <c:v>Oct 18, Nov 18</c:v>
                </c:pt>
              </c:strCache>
            </c:strRef>
          </c:cat>
          <c:val>
            <c:numRef>
              <c:f>CLE!$K$16:$K$27</c:f>
              <c:numCache>
                <c:formatCode>0.00</c:formatCode>
                <c:ptCount val="12"/>
                <c:pt idx="0">
                  <c:v>-0.23</c:v>
                </c:pt>
                <c:pt idx="1">
                  <c:v>-0.2</c:v>
                </c:pt>
                <c:pt idx="2">
                  <c:v>-0.16</c:v>
                </c:pt>
                <c:pt idx="3">
                  <c:v>-0.15</c:v>
                </c:pt>
                <c:pt idx="4">
                  <c:v>-0.13</c:v>
                </c:pt>
                <c:pt idx="5">
                  <c:v>-0.11</c:v>
                </c:pt>
                <c:pt idx="6">
                  <c:v>-0.11</c:v>
                </c:pt>
                <c:pt idx="7">
                  <c:v>-0.09</c:v>
                </c:pt>
                <c:pt idx="8">
                  <c:v>-0.11</c:v>
                </c:pt>
                <c:pt idx="9">
                  <c:v>-0.11</c:v>
                </c:pt>
                <c:pt idx="10">
                  <c:v>-0.12</c:v>
                </c:pt>
                <c:pt idx="11">
                  <c:v>-0.12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22D-4695-B15A-506E188C3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344400"/>
        <c:axId val="229344960"/>
      </c:lineChart>
      <c:catAx>
        <c:axId val="229344400"/>
        <c:scaling>
          <c:orientation val="minMax"/>
        </c:scaling>
        <c:delete val="0"/>
        <c:axPos val="b"/>
        <c:majorGridlines>
          <c:spPr>
            <a:ln>
              <a:solidFill>
                <a:srgbClr val="00206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002060"/>
            </a:solidFill>
          </a:ln>
        </c:spPr>
        <c:txPr>
          <a:bodyPr rot="0" vert="horz"/>
          <a:lstStyle/>
          <a:p>
            <a:pPr>
              <a:defRPr>
                <a:noFill/>
              </a:defRPr>
            </a:pPr>
            <a:endParaRPr lang="en-US"/>
          </a:p>
        </c:txPr>
        <c:crossAx val="229344960"/>
        <c:crosses val="autoZero"/>
        <c:auto val="1"/>
        <c:lblAlgn val="ctr"/>
        <c:lblOffset val="100"/>
        <c:noMultiLvlLbl val="0"/>
      </c:catAx>
      <c:valAx>
        <c:axId val="229344960"/>
        <c:scaling>
          <c:orientation val="minMax"/>
        </c:scaling>
        <c:delete val="0"/>
        <c:axPos val="l"/>
        <c:majorGridlines>
          <c:spPr>
            <a:ln>
              <a:solidFill>
                <a:srgbClr val="FF0000"/>
              </a:solidFill>
              <a:prstDash val="dash"/>
            </a:ln>
          </c:spPr>
        </c:majorGridlines>
        <c:numFmt formatCode="#,##0.00" sourceLinked="0"/>
        <c:majorTickMark val="out"/>
        <c:minorTickMark val="none"/>
        <c:tickLblPos val="nextTo"/>
        <c:spPr>
          <a:noFill/>
          <a:ln>
            <a:solidFill>
              <a:srgbClr val="002060"/>
            </a:solidFill>
          </a:ln>
        </c:spPr>
        <c:txPr>
          <a:bodyPr/>
          <a:lstStyle/>
          <a:p>
            <a:pPr>
              <a:defRPr sz="800" baseline="0"/>
            </a:pPr>
            <a:endParaRPr lang="en-US"/>
          </a:p>
        </c:txPr>
        <c:crossAx val="229344400"/>
        <c:crosses val="autoZero"/>
        <c:crossBetween val="between"/>
      </c:valAx>
      <c:spPr>
        <a:noFill/>
        <a:ln w="12700">
          <a:solidFill>
            <a:srgbClr val="002060"/>
          </a:solidFill>
          <a:prstDash val="solid"/>
        </a:ln>
        <a:effectLst>
          <a:innerShdw blurRad="63500" dist="50800" dir="18900000">
            <a:prstClr val="black">
              <a:alpha val="50000"/>
            </a:prstClr>
          </a:innerShdw>
        </a:effectLst>
      </c:spPr>
    </c:plotArea>
    <c:plotVisOnly val="1"/>
    <c:dispBlanksAs val="gap"/>
    <c:showDLblsOverMax val="0"/>
  </c:chart>
  <c:spPr>
    <a:noFill/>
    <a:ln w="12700">
      <a:noFill/>
    </a:ln>
  </c:spPr>
  <c:txPr>
    <a:bodyPr/>
    <a:lstStyle/>
    <a:p>
      <a:pPr>
        <a:defRPr sz="9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575152828338964E-2"/>
          <c:y val="0.18245614035087721"/>
          <c:w val="0.96224743516893851"/>
          <c:h val="0.49408260809504068"/>
        </c:manualLayout>
      </c:layout>
      <c:barChart>
        <c:barDir val="col"/>
        <c:grouping val="clustered"/>
        <c:varyColors val="0"/>
        <c:ser>
          <c:idx val="0"/>
          <c:order val="0"/>
          <c:tx>
            <c:v>Spread</c:v>
          </c:tx>
          <c:spPr>
            <a:gradFill>
              <a:gsLst>
                <a:gs pos="0">
                  <a:srgbClr val="002060"/>
                </a:gs>
                <a:gs pos="74000">
                  <a:schemeClr val="accent1">
                    <a:lumMod val="45000"/>
                    <a:lumOff val="55000"/>
                  </a:schemeClr>
                </a:gs>
                <a:gs pos="83000">
                  <a:schemeClr val="accent1">
                    <a:lumMod val="45000"/>
                    <a:lumOff val="55000"/>
                  </a:schemeClr>
                </a:gs>
                <a:gs pos="100000">
                  <a:srgbClr val="002060"/>
                </a:gs>
              </a:gsLst>
              <a:lin ang="5400000" scaled="1"/>
            </a:gra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CLE!$AI$2:$AI$13</c:f>
              <c:strCache>
                <c:ptCount val="12"/>
                <c:pt idx="0">
                  <c:v>Nov 17, Dec 17</c:v>
                </c:pt>
                <c:pt idx="1">
                  <c:v>Dec 17, Jan 18</c:v>
                </c:pt>
                <c:pt idx="2">
                  <c:v>Jan 18, Feb 18</c:v>
                </c:pt>
                <c:pt idx="3">
                  <c:v>Feb 18, Mar 18</c:v>
                </c:pt>
                <c:pt idx="4">
                  <c:v>Mar 18, Apr 18</c:v>
                </c:pt>
                <c:pt idx="5">
                  <c:v>Apr 18, May 18</c:v>
                </c:pt>
                <c:pt idx="6">
                  <c:v>May 18, Jun 18</c:v>
                </c:pt>
                <c:pt idx="7">
                  <c:v>Jun 18, Jul 18</c:v>
                </c:pt>
                <c:pt idx="8">
                  <c:v>Jul 18, Aug 18</c:v>
                </c:pt>
                <c:pt idx="9">
                  <c:v>Aug 18, Sep 18</c:v>
                </c:pt>
                <c:pt idx="10">
                  <c:v>Sep 18, Oct 18</c:v>
                </c:pt>
                <c:pt idx="11">
                  <c:v>Oct 18, Nov 18</c:v>
                </c:pt>
              </c:strCache>
            </c:strRef>
          </c:cat>
          <c:val>
            <c:numRef>
              <c:f>CLE!$L$16:$L$27</c:f>
              <c:numCache>
                <c:formatCode>General</c:formatCode>
                <c:ptCount val="12"/>
                <c:pt idx="0">
                  <c:v>-0.1</c:v>
                </c:pt>
                <c:pt idx="1">
                  <c:v>-7.0000000000000007E-2</c:v>
                </c:pt>
                <c:pt idx="2">
                  <c:v>-0.03</c:v>
                </c:pt>
                <c:pt idx="3">
                  <c:v>3.9999999999999994E-2</c:v>
                </c:pt>
                <c:pt idx="4">
                  <c:v>0.08</c:v>
                </c:pt>
                <c:pt idx="5">
                  <c:v>0.12</c:v>
                </c:pt>
                <c:pt idx="6">
                  <c:v>0.16</c:v>
                </c:pt>
                <c:pt idx="7">
                  <c:v>0.16999999999999998</c:v>
                </c:pt>
                <c:pt idx="8">
                  <c:v>0.2</c:v>
                </c:pt>
                <c:pt idx="9">
                  <c:v>0.2</c:v>
                </c:pt>
                <c:pt idx="10">
                  <c:v>0.2</c:v>
                </c:pt>
                <c:pt idx="11">
                  <c:v>0.19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overlap val="60"/>
        <c:axId val="229346640"/>
        <c:axId val="229347200"/>
      </c:barChart>
      <c:catAx>
        <c:axId val="229346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rgbClr val="002060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29347200"/>
        <c:crosses val="autoZero"/>
        <c:auto val="1"/>
        <c:lblAlgn val="ctr"/>
        <c:lblOffset val="100"/>
        <c:noMultiLvlLbl val="0"/>
      </c:catAx>
      <c:valAx>
        <c:axId val="229347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FF000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29346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769364976824978E-2"/>
          <c:y val="0.18245614035087721"/>
          <c:w val="0.95766362185257026"/>
          <c:h val="0.45012604193706557"/>
        </c:manualLayout>
      </c:layout>
      <c:barChart>
        <c:barDir val="col"/>
        <c:grouping val="clustered"/>
        <c:varyColors val="0"/>
        <c:ser>
          <c:idx val="0"/>
          <c:order val="0"/>
          <c:tx>
            <c:v>Spread</c:v>
          </c:tx>
          <c:spPr>
            <a:gradFill>
              <a:gsLst>
                <a:gs pos="0">
                  <a:srgbClr val="002060"/>
                </a:gs>
                <a:gs pos="74000">
                  <a:schemeClr val="accent1">
                    <a:lumMod val="45000"/>
                    <a:lumOff val="55000"/>
                  </a:schemeClr>
                </a:gs>
                <a:gs pos="83000">
                  <a:schemeClr val="accent1">
                    <a:lumMod val="45000"/>
                    <a:lumOff val="55000"/>
                  </a:schemeClr>
                </a:gs>
                <a:gs pos="100000">
                  <a:srgbClr val="002060"/>
                </a:gs>
              </a:gsLst>
              <a:lin ang="5400000" scaled="1"/>
            </a:gra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'CLE2'!$AI$2:$AI$13</c:f>
              <c:strCache>
                <c:ptCount val="12"/>
                <c:pt idx="0">
                  <c:v>Nov 17, Jan 18</c:v>
                </c:pt>
                <c:pt idx="1">
                  <c:v>Dec 17, Feb 18</c:v>
                </c:pt>
                <c:pt idx="2">
                  <c:v>Jan 18, Mar 18</c:v>
                </c:pt>
                <c:pt idx="3">
                  <c:v>Feb 18, Apr 18</c:v>
                </c:pt>
                <c:pt idx="4">
                  <c:v>Mar 18, May 18</c:v>
                </c:pt>
                <c:pt idx="5">
                  <c:v>Apr 18, Jun 18</c:v>
                </c:pt>
                <c:pt idx="6">
                  <c:v>May 18, Jul 18</c:v>
                </c:pt>
                <c:pt idx="7">
                  <c:v>Jun 18, Aug 18</c:v>
                </c:pt>
                <c:pt idx="8">
                  <c:v>Jul 18, Sep 18</c:v>
                </c:pt>
                <c:pt idx="9">
                  <c:v>Aug 18, Oct 18</c:v>
                </c:pt>
                <c:pt idx="10">
                  <c:v>Sep 18, Nov 18</c:v>
                </c:pt>
                <c:pt idx="11">
                  <c:v>Oct 18, Dec 18</c:v>
                </c:pt>
              </c:strCache>
            </c:strRef>
          </c:cat>
          <c:val>
            <c:numRef>
              <c:f>'CLE2'!$L$16:$L$27</c:f>
              <c:numCache>
                <c:formatCode>General</c:formatCode>
                <c:ptCount val="12"/>
                <c:pt idx="0">
                  <c:v>-0.18</c:v>
                </c:pt>
                <c:pt idx="1">
                  <c:v>-9.0000000000000024E-2</c:v>
                </c:pt>
                <c:pt idx="2">
                  <c:v>1.0000000000000009E-2</c:v>
                </c:pt>
                <c:pt idx="3">
                  <c:v>0.12000000000000002</c:v>
                </c:pt>
                <c:pt idx="4">
                  <c:v>0.19999999999999998</c:v>
                </c:pt>
                <c:pt idx="5">
                  <c:v>0.27</c:v>
                </c:pt>
                <c:pt idx="6">
                  <c:v>0.32</c:v>
                </c:pt>
                <c:pt idx="7">
                  <c:v>0.37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overlap val="60"/>
        <c:axId val="229347760"/>
        <c:axId val="229348320"/>
      </c:barChart>
      <c:catAx>
        <c:axId val="229347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rgbClr val="002060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29348320"/>
        <c:crosses val="autoZero"/>
        <c:auto val="1"/>
        <c:lblAlgn val="ctr"/>
        <c:lblOffset val="100"/>
        <c:noMultiLvlLbl val="0"/>
      </c:catAx>
      <c:valAx>
        <c:axId val="22934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FF000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29347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578430190869979E-2"/>
          <c:y val="0.18245614035087721"/>
          <c:w val="0.95785454021313587"/>
          <c:h val="0.45012604193706557"/>
        </c:manualLayout>
      </c:layout>
      <c:barChart>
        <c:barDir val="col"/>
        <c:grouping val="clustered"/>
        <c:varyColors val="0"/>
        <c:ser>
          <c:idx val="0"/>
          <c:order val="0"/>
          <c:tx>
            <c:v>Spread</c:v>
          </c:tx>
          <c:spPr>
            <a:gradFill>
              <a:gsLst>
                <a:gs pos="0">
                  <a:srgbClr val="002060"/>
                </a:gs>
                <a:gs pos="74000">
                  <a:schemeClr val="accent1">
                    <a:lumMod val="45000"/>
                    <a:lumOff val="55000"/>
                  </a:schemeClr>
                </a:gs>
                <a:gs pos="83000">
                  <a:schemeClr val="accent1">
                    <a:lumMod val="45000"/>
                    <a:lumOff val="55000"/>
                  </a:schemeClr>
                </a:gs>
                <a:gs pos="100000">
                  <a:srgbClr val="002060"/>
                </a:gs>
              </a:gsLst>
              <a:lin ang="5400000" scaled="1"/>
            </a:gra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'CLE3'!$AI$2:$AI$13</c:f>
              <c:strCache>
                <c:ptCount val="12"/>
                <c:pt idx="0">
                  <c:v>Nov 17, Feb 18</c:v>
                </c:pt>
                <c:pt idx="1">
                  <c:v>Dec 17, Mar 18</c:v>
                </c:pt>
                <c:pt idx="2">
                  <c:v>Jan 18, Apr 18</c:v>
                </c:pt>
                <c:pt idx="3">
                  <c:v>Feb 18, May 18</c:v>
                </c:pt>
                <c:pt idx="4">
                  <c:v>Mar 18, Jun 18</c:v>
                </c:pt>
                <c:pt idx="5">
                  <c:v>Apr 18, Jul 18</c:v>
                </c:pt>
                <c:pt idx="6">
                  <c:v>May 18, Aug 18</c:v>
                </c:pt>
                <c:pt idx="7">
                  <c:v>Jun 18, Sep 18</c:v>
                </c:pt>
                <c:pt idx="8">
                  <c:v>Jul 18, Oct 18</c:v>
                </c:pt>
                <c:pt idx="9">
                  <c:v>Aug 18, Nov 18</c:v>
                </c:pt>
                <c:pt idx="10">
                  <c:v>Sep 18, Dec 18</c:v>
                </c:pt>
                <c:pt idx="11">
                  <c:v>Oct 18, Jan 19</c:v>
                </c:pt>
              </c:strCache>
            </c:strRef>
          </c:cat>
          <c:val>
            <c:numRef>
              <c:f>'CLE3'!$L$16:$L$27</c:f>
              <c:numCache>
                <c:formatCode>General</c:formatCode>
                <c:ptCount val="12"/>
                <c:pt idx="0">
                  <c:v>-0.19000000000000006</c:v>
                </c:pt>
                <c:pt idx="1">
                  <c:v>-6.0000000000000053E-2</c:v>
                </c:pt>
                <c:pt idx="2">
                  <c:v>9.9999999999999978E-2</c:v>
                </c:pt>
                <c:pt idx="3">
                  <c:v>0.24000000000000002</c:v>
                </c:pt>
                <c:pt idx="4">
                  <c:v>0.35</c:v>
                </c:pt>
                <c:pt idx="5">
                  <c:v>0.44</c:v>
                </c:pt>
                <c:pt idx="6">
                  <c:v>0.52</c:v>
                </c:pt>
                <c:pt idx="7">
                  <c:v>0.56000000000000005</c:v>
                </c:pt>
                <c:pt idx="8">
                  <c:v>0.60000000000000009</c:v>
                </c:pt>
                <c:pt idx="9">
                  <c:v>0.57999999999999996</c:v>
                </c:pt>
                <c:pt idx="10">
                  <c:v>0.57000000000000006</c:v>
                </c:pt>
                <c:pt idx="11">
                  <c:v>0.55500000000000005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overlap val="60"/>
        <c:axId val="229350560"/>
        <c:axId val="229351120"/>
      </c:barChart>
      <c:catAx>
        <c:axId val="229350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rgbClr val="002060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29351120"/>
        <c:crosses val="autoZero"/>
        <c:auto val="1"/>
        <c:lblAlgn val="ctr"/>
        <c:lblOffset val="100"/>
        <c:noMultiLvlLbl val="0"/>
      </c:catAx>
      <c:valAx>
        <c:axId val="229351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FF000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29350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3" Type="http://schemas.openxmlformats.org/officeDocument/2006/relationships/chart" Target="../charts/chart3.xml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3.png"/><Relationship Id="rId11" Type="http://schemas.openxmlformats.org/officeDocument/2006/relationships/chart" Target="../charts/chart8.xml"/><Relationship Id="rId5" Type="http://schemas.openxmlformats.org/officeDocument/2006/relationships/image" Target="../media/image2.png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4" Type="http://schemas.openxmlformats.org/officeDocument/2006/relationships/image" Target="../media/image1.png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800099</xdr:colOff>
      <xdr:row>9</xdr:row>
      <xdr:rowOff>171451</xdr:rowOff>
    </xdr:from>
    <xdr:to>
      <xdr:col>22</xdr:col>
      <xdr:colOff>9525</xdr:colOff>
      <xdr:row>24</xdr:row>
      <xdr:rowOff>28575</xdr:rowOff>
    </xdr:to>
    <xdr:graphicFrame macro="">
      <xdr:nvGraphicFramePr>
        <xdr:cNvPr id="24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28576</xdr:colOff>
      <xdr:row>45</xdr:row>
      <xdr:rowOff>9525</xdr:rowOff>
    </xdr:from>
    <xdr:to>
      <xdr:col>21</xdr:col>
      <xdr:colOff>942976</xdr:colOff>
      <xdr:row>56</xdr:row>
      <xdr:rowOff>104776</xdr:rowOff>
    </xdr:to>
    <xdr:graphicFrame macro="">
      <xdr:nvGraphicFramePr>
        <xdr:cNvPr id="19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47625</xdr:colOff>
      <xdr:row>60</xdr:row>
      <xdr:rowOff>180975</xdr:rowOff>
    </xdr:from>
    <xdr:to>
      <xdr:col>21</xdr:col>
      <xdr:colOff>942975</xdr:colOff>
      <xdr:row>72</xdr:row>
      <xdr:rowOff>85726</xdr:rowOff>
    </xdr:to>
    <xdr:graphicFrame macro="">
      <xdr:nvGraphicFramePr>
        <xdr:cNvPr id="20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</xdr:col>
      <xdr:colOff>342900</xdr:colOff>
      <xdr:row>25</xdr:row>
      <xdr:rowOff>142875</xdr:rowOff>
    </xdr:from>
    <xdr:ext cx="583582" cy="137790"/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4400550"/>
          <a:ext cx="583582" cy="137790"/>
        </a:xfrm>
        <a:prstGeom prst="rect">
          <a:avLst/>
        </a:prstGeom>
      </xdr:spPr>
    </xdr:pic>
    <xdr:clientData/>
  </xdr:oneCellAnchor>
  <xdr:oneCellAnchor>
    <xdr:from>
      <xdr:col>7</xdr:col>
      <xdr:colOff>457201</xdr:colOff>
      <xdr:row>25</xdr:row>
      <xdr:rowOff>123825</xdr:rowOff>
    </xdr:from>
    <xdr:ext cx="628473" cy="148390"/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4526" y="4381500"/>
          <a:ext cx="628473" cy="148390"/>
        </a:xfrm>
        <a:prstGeom prst="rect">
          <a:avLst/>
        </a:prstGeom>
      </xdr:spPr>
    </xdr:pic>
    <xdr:clientData/>
  </xdr:oneCellAnchor>
  <xdr:oneCellAnchor>
    <xdr:from>
      <xdr:col>1</xdr:col>
      <xdr:colOff>514350</xdr:colOff>
      <xdr:row>105</xdr:row>
      <xdr:rowOff>133350</xdr:rowOff>
    </xdr:from>
    <xdr:ext cx="718254" cy="169588"/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21793200"/>
          <a:ext cx="718254" cy="169588"/>
        </a:xfrm>
        <a:prstGeom prst="rect">
          <a:avLst/>
        </a:prstGeom>
      </xdr:spPr>
    </xdr:pic>
    <xdr:clientData/>
  </xdr:oneCellAnchor>
  <xdr:twoCellAnchor>
    <xdr:from>
      <xdr:col>9</xdr:col>
      <xdr:colOff>19050</xdr:colOff>
      <xdr:row>77</xdr:row>
      <xdr:rowOff>19050</xdr:rowOff>
    </xdr:from>
    <xdr:to>
      <xdr:col>22</xdr:col>
      <xdr:colOff>0</xdr:colOff>
      <xdr:row>88</xdr:row>
      <xdr:rowOff>114301</xdr:rowOff>
    </xdr:to>
    <xdr:graphicFrame macro="">
      <xdr:nvGraphicFramePr>
        <xdr:cNvPr id="36" name="Chart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57151</xdr:colOff>
      <xdr:row>93</xdr:row>
      <xdr:rowOff>28576</xdr:rowOff>
    </xdr:from>
    <xdr:to>
      <xdr:col>22</xdr:col>
      <xdr:colOff>0</xdr:colOff>
      <xdr:row>102</xdr:row>
      <xdr:rowOff>114300</xdr:rowOff>
    </xdr:to>
    <xdr:graphicFrame macro="">
      <xdr:nvGraphicFramePr>
        <xdr:cNvPr id="38" name="Chart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47625</xdr:colOff>
      <xdr:row>29</xdr:row>
      <xdr:rowOff>47625</xdr:rowOff>
    </xdr:from>
    <xdr:to>
      <xdr:col>22</xdr:col>
      <xdr:colOff>19049</xdr:colOff>
      <xdr:row>40</xdr:row>
      <xdr:rowOff>9525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28575</xdr:colOff>
      <xdr:row>36</xdr:row>
      <xdr:rowOff>123825</xdr:rowOff>
    </xdr:from>
    <xdr:to>
      <xdr:col>22</xdr:col>
      <xdr:colOff>66675</xdr:colOff>
      <xdr:row>41</xdr:row>
      <xdr:rowOff>76200</xdr:rowOff>
    </xdr:to>
    <xdr:graphicFrame macro="">
      <xdr:nvGraphicFramePr>
        <xdr:cNvPr id="22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oneCellAnchor>
    <xdr:from>
      <xdr:col>1</xdr:col>
      <xdr:colOff>333375</xdr:colOff>
      <xdr:row>41</xdr:row>
      <xdr:rowOff>142875</xdr:rowOff>
    </xdr:from>
    <xdr:ext cx="583582" cy="137790"/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7448550"/>
          <a:ext cx="583582" cy="137790"/>
        </a:xfrm>
        <a:prstGeom prst="rect">
          <a:avLst/>
        </a:prstGeom>
      </xdr:spPr>
    </xdr:pic>
    <xdr:clientData/>
  </xdr:oneCellAnchor>
  <xdr:oneCellAnchor>
    <xdr:from>
      <xdr:col>7</xdr:col>
      <xdr:colOff>447676</xdr:colOff>
      <xdr:row>41</xdr:row>
      <xdr:rowOff>123825</xdr:rowOff>
    </xdr:from>
    <xdr:ext cx="628473" cy="148390"/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1" y="7429500"/>
          <a:ext cx="628473" cy="148390"/>
        </a:xfrm>
        <a:prstGeom prst="rect">
          <a:avLst/>
        </a:prstGeom>
      </xdr:spPr>
    </xdr:pic>
    <xdr:clientData/>
  </xdr:oneCellAnchor>
  <xdr:oneCellAnchor>
    <xdr:from>
      <xdr:col>1</xdr:col>
      <xdr:colOff>352425</xdr:colOff>
      <xdr:row>57</xdr:row>
      <xdr:rowOff>133350</xdr:rowOff>
    </xdr:from>
    <xdr:ext cx="583582" cy="137790"/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10487025"/>
          <a:ext cx="583582" cy="137790"/>
        </a:xfrm>
        <a:prstGeom prst="rect">
          <a:avLst/>
        </a:prstGeom>
      </xdr:spPr>
    </xdr:pic>
    <xdr:clientData/>
  </xdr:oneCellAnchor>
  <xdr:oneCellAnchor>
    <xdr:from>
      <xdr:col>7</xdr:col>
      <xdr:colOff>466726</xdr:colOff>
      <xdr:row>57</xdr:row>
      <xdr:rowOff>114300</xdr:rowOff>
    </xdr:from>
    <xdr:ext cx="628473" cy="148390"/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4051" y="10467975"/>
          <a:ext cx="628473" cy="148390"/>
        </a:xfrm>
        <a:prstGeom prst="rect">
          <a:avLst/>
        </a:prstGeom>
      </xdr:spPr>
    </xdr:pic>
    <xdr:clientData/>
  </xdr:oneCellAnchor>
  <xdr:oneCellAnchor>
    <xdr:from>
      <xdr:col>1</xdr:col>
      <xdr:colOff>333375</xdr:colOff>
      <xdr:row>73</xdr:row>
      <xdr:rowOff>161925</xdr:rowOff>
    </xdr:from>
    <xdr:ext cx="583582" cy="137790"/>
    <xdr:pic>
      <xdr:nvPicPr>
        <xdr:cNvPr id="39" name="Picture 3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13563600"/>
          <a:ext cx="583582" cy="137790"/>
        </a:xfrm>
        <a:prstGeom prst="rect">
          <a:avLst/>
        </a:prstGeom>
      </xdr:spPr>
    </xdr:pic>
    <xdr:clientData/>
  </xdr:oneCellAnchor>
  <xdr:oneCellAnchor>
    <xdr:from>
      <xdr:col>7</xdr:col>
      <xdr:colOff>447676</xdr:colOff>
      <xdr:row>73</xdr:row>
      <xdr:rowOff>142875</xdr:rowOff>
    </xdr:from>
    <xdr:ext cx="628473" cy="148390"/>
    <xdr:pic>
      <xdr:nvPicPr>
        <xdr:cNvPr id="40" name="Picture 39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1" y="13544550"/>
          <a:ext cx="628473" cy="148390"/>
        </a:xfrm>
        <a:prstGeom prst="rect">
          <a:avLst/>
        </a:prstGeom>
      </xdr:spPr>
    </xdr:pic>
    <xdr:clientData/>
  </xdr:oneCellAnchor>
  <xdr:oneCellAnchor>
    <xdr:from>
      <xdr:col>1</xdr:col>
      <xdr:colOff>314325</xdr:colOff>
      <xdr:row>89</xdr:row>
      <xdr:rowOff>171450</xdr:rowOff>
    </xdr:from>
    <xdr:ext cx="583582" cy="137790"/>
    <xdr:pic>
      <xdr:nvPicPr>
        <xdr:cNvPr id="41" name="Picture 40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6621125"/>
          <a:ext cx="583582" cy="137790"/>
        </a:xfrm>
        <a:prstGeom prst="rect">
          <a:avLst/>
        </a:prstGeom>
      </xdr:spPr>
    </xdr:pic>
    <xdr:clientData/>
  </xdr:oneCellAnchor>
  <xdr:oneCellAnchor>
    <xdr:from>
      <xdr:col>7</xdr:col>
      <xdr:colOff>428626</xdr:colOff>
      <xdr:row>89</xdr:row>
      <xdr:rowOff>152400</xdr:rowOff>
    </xdr:from>
    <xdr:ext cx="628473" cy="148390"/>
    <xdr:pic>
      <xdr:nvPicPr>
        <xdr:cNvPr id="42" name="Picture 4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5951" y="16602075"/>
          <a:ext cx="628473" cy="148390"/>
        </a:xfrm>
        <a:prstGeom prst="rect">
          <a:avLst/>
        </a:prstGeom>
      </xdr:spPr>
    </xdr:pic>
    <xdr:clientData/>
  </xdr:oneCellAnchor>
  <xdr:twoCellAnchor>
    <xdr:from>
      <xdr:col>9</xdr:col>
      <xdr:colOff>38100</xdr:colOff>
      <xdr:row>52</xdr:row>
      <xdr:rowOff>133350</xdr:rowOff>
    </xdr:from>
    <xdr:to>
      <xdr:col>22</xdr:col>
      <xdr:colOff>66674</xdr:colOff>
      <xdr:row>57</xdr:row>
      <xdr:rowOff>85725</xdr:rowOff>
    </xdr:to>
    <xdr:graphicFrame macro="">
      <xdr:nvGraphicFramePr>
        <xdr:cNvPr id="43" name="Chart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38100</xdr:colOff>
      <xdr:row>68</xdr:row>
      <xdr:rowOff>161925</xdr:rowOff>
    </xdr:from>
    <xdr:to>
      <xdr:col>22</xdr:col>
      <xdr:colOff>95249</xdr:colOff>
      <xdr:row>73</xdr:row>
      <xdr:rowOff>114300</xdr:rowOff>
    </xdr:to>
    <xdr:graphicFrame macro="">
      <xdr:nvGraphicFramePr>
        <xdr:cNvPr id="44" name="Chart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9</xdr:col>
      <xdr:colOff>0</xdr:colOff>
      <xdr:row>84</xdr:row>
      <xdr:rowOff>152400</xdr:rowOff>
    </xdr:from>
    <xdr:to>
      <xdr:col>21</xdr:col>
      <xdr:colOff>942975</xdr:colOff>
      <xdr:row>89</xdr:row>
      <xdr:rowOff>104775</xdr:rowOff>
    </xdr:to>
    <xdr:graphicFrame macro="">
      <xdr:nvGraphicFramePr>
        <xdr:cNvPr id="45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</xdr:col>
      <xdr:colOff>19049</xdr:colOff>
      <xdr:row>101</xdr:row>
      <xdr:rowOff>57150</xdr:rowOff>
    </xdr:from>
    <xdr:to>
      <xdr:col>22</xdr:col>
      <xdr:colOff>9525</xdr:colOff>
      <xdr:row>106</xdr:row>
      <xdr:rowOff>9525</xdr:rowOff>
    </xdr:to>
    <xdr:graphicFrame macro="">
      <xdr:nvGraphicFramePr>
        <xdr:cNvPr id="46" name="Chart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9</xdr:col>
      <xdr:colOff>19051</xdr:colOff>
      <xdr:row>20</xdr:row>
      <xdr:rowOff>123824</xdr:rowOff>
    </xdr:from>
    <xdr:to>
      <xdr:col>22</xdr:col>
      <xdr:colOff>19050</xdr:colOff>
      <xdr:row>25</xdr:row>
      <xdr:rowOff>76199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T116"/>
  <sheetViews>
    <sheetView showGridLines="0" showRowColHeaders="0" tabSelected="1" topLeftCell="A4" zoomScaleNormal="100" workbookViewId="0">
      <selection activeCell="K4" sqref="K4"/>
    </sheetView>
  </sheetViews>
  <sheetFormatPr defaultColWidth="9" defaultRowHeight="12.75" x14ac:dyDescent="0.2"/>
  <cols>
    <col min="1" max="1" width="0.875" style="19" customWidth="1"/>
    <col min="2" max="2" width="15.625" style="20" customWidth="1"/>
    <col min="3" max="6" width="9.625" style="21" customWidth="1"/>
    <col min="7" max="7" width="7.625" style="21" customWidth="1"/>
    <col min="8" max="8" width="8.625" style="20" customWidth="1"/>
    <col min="9" max="9" width="10.625" style="20" customWidth="1"/>
    <col min="10" max="10" width="5.625" style="20" customWidth="1"/>
    <col min="11" max="22" width="12.625" style="20" customWidth="1"/>
    <col min="23" max="23" width="10.75" style="20" customWidth="1"/>
    <col min="24" max="25" width="10.75" style="22" customWidth="1"/>
    <col min="26" max="35" width="9" style="22"/>
    <col min="36" max="16384" width="9" style="20"/>
  </cols>
  <sheetData>
    <row r="1" spans="1:46" ht="9" hidden="1" customHeight="1" x14ac:dyDescent="0.2"/>
    <row r="2" spans="1:46" ht="2.1" customHeight="1" x14ac:dyDescent="0.2"/>
    <row r="3" spans="1:46" ht="12" customHeight="1" x14ac:dyDescent="0.3">
      <c r="B3" s="135" t="str">
        <f>"CQG "&amp;RTD("cqg.rtd",,"ContractData",K6,"LongDescription")</f>
        <v>CQG Crude Light (Globex), Nov 17</v>
      </c>
      <c r="C3" s="136"/>
      <c r="D3" s="136"/>
      <c r="E3" s="136"/>
      <c r="F3" s="136"/>
      <c r="G3" s="136"/>
      <c r="H3" s="136"/>
      <c r="I3" s="136"/>
      <c r="J3" s="137"/>
      <c r="K3" s="12" t="s">
        <v>31</v>
      </c>
      <c r="L3" s="12" t="s">
        <v>32</v>
      </c>
      <c r="M3" s="12" t="s">
        <v>33</v>
      </c>
      <c r="N3" s="150" t="str">
        <f>LEFT("CQG "&amp;RTD("cqg.rtd",,"ContractData",M6,"LongDescription"),24)&amp;" Forward Curves"</f>
        <v>CQG Crude Light (Globex) Forward Curves</v>
      </c>
      <c r="O3" s="150"/>
      <c r="P3" s="150"/>
      <c r="Q3" s="150"/>
      <c r="R3" s="150"/>
      <c r="S3" s="150"/>
      <c r="T3" s="150"/>
      <c r="U3" s="138">
        <f>RTD("cqg.rtd", ,"SystemInfo", "Linetime")</f>
        <v>43013.510092592594</v>
      </c>
      <c r="V3" s="139"/>
      <c r="W3" s="23"/>
      <c r="X3" s="23"/>
    </row>
    <row r="4" spans="1:46" ht="12" customHeight="1" x14ac:dyDescent="0.2">
      <c r="B4" s="135"/>
      <c r="C4" s="136"/>
      <c r="D4" s="136"/>
      <c r="E4" s="136"/>
      <c r="F4" s="136"/>
      <c r="G4" s="136"/>
      <c r="H4" s="136"/>
      <c r="I4" s="136"/>
      <c r="J4" s="137"/>
      <c r="K4" s="18">
        <v>7</v>
      </c>
      <c r="L4" s="18">
        <v>14</v>
      </c>
      <c r="M4" s="18">
        <v>2017</v>
      </c>
      <c r="N4" s="151"/>
      <c r="O4" s="151"/>
      <c r="P4" s="151"/>
      <c r="Q4" s="151"/>
      <c r="R4" s="151"/>
      <c r="S4" s="151"/>
      <c r="T4" s="151"/>
      <c r="U4" s="140"/>
      <c r="V4" s="141"/>
      <c r="W4" s="24"/>
      <c r="X4" s="24"/>
    </row>
    <row r="5" spans="1:46" ht="12" customHeight="1" x14ac:dyDescent="0.3">
      <c r="B5" s="135"/>
      <c r="C5" s="136"/>
      <c r="D5" s="136"/>
      <c r="E5" s="136"/>
      <c r="F5" s="136"/>
      <c r="G5" s="136"/>
      <c r="H5" s="136"/>
      <c r="I5" s="136"/>
      <c r="J5" s="137"/>
      <c r="K5" s="13"/>
      <c r="L5" s="14" t="s">
        <v>34</v>
      </c>
      <c r="M5" s="12" t="s">
        <v>40</v>
      </c>
      <c r="N5" s="152"/>
      <c r="O5" s="152"/>
      <c r="P5" s="152"/>
      <c r="Q5" s="152"/>
      <c r="R5" s="152"/>
      <c r="S5" s="152"/>
      <c r="T5" s="152"/>
      <c r="U5" s="142"/>
      <c r="V5" s="143"/>
      <c r="W5" s="23"/>
      <c r="X5" s="23"/>
    </row>
    <row r="6" spans="1:46" ht="14.45" hidden="1" customHeight="1" x14ac:dyDescent="0.3">
      <c r="B6" s="15"/>
      <c r="C6" s="16"/>
      <c r="D6" s="16"/>
      <c r="E6" s="16"/>
      <c r="F6" s="16"/>
      <c r="G6" s="16"/>
      <c r="H6" s="16"/>
      <c r="I6" s="17"/>
      <c r="J6" s="16"/>
      <c r="K6" s="25" t="str">
        <f>RTD("cqg.rtd", ,"ContractData",CLE!Q2, "Symbol")</f>
        <v>CLEX7</v>
      </c>
      <c r="L6" s="26" t="str">
        <f>RTD("cqg.rtd", ,"ContractData",CLE!Q3, "Symbol")</f>
        <v>CLEZ7</v>
      </c>
      <c r="M6" s="26" t="str">
        <f>RTD("cqg.rtd", ,"ContractData",CLE!Q4, "Symbol")</f>
        <v>CLEF8</v>
      </c>
      <c r="N6" s="26" t="str">
        <f>RTD("cqg.rtd", ,"ContractData",CLE!Q5, "Symbol")</f>
        <v>CLEG8</v>
      </c>
      <c r="O6" s="27" t="str">
        <f>RTD("cqg.rtd", ,"ContractData",CLE!Q6, "Symbol")</f>
        <v>CLEH8</v>
      </c>
      <c r="P6" s="27" t="str">
        <f>RTD("cqg.rtd", ,"ContractData",CLE!Q7, "Symbol")</f>
        <v>CLEJ8</v>
      </c>
      <c r="Q6" s="28" t="str">
        <f>RTD("cqg.rtd", ,"ContractData",CLE!Q8, "Symbol")</f>
        <v>CLEK8</v>
      </c>
      <c r="R6" s="29" t="str">
        <f>RTD("cqg.rtd", ,"ContractData",CLE!Q9, "Symbol")</f>
        <v>CLEM8</v>
      </c>
      <c r="S6" s="29" t="str">
        <f>RTD("cqg.rtd", ,"ContractData",CLE!Q10, "Symbol")</f>
        <v>CLEN8</v>
      </c>
      <c r="T6" s="29" t="str">
        <f>RTD("cqg.rtd", ,"ContractData",CLE!Q11, "Symbol")</f>
        <v>CLEQ8</v>
      </c>
      <c r="U6" s="29" t="str">
        <f>RTD("cqg.rtd", ,"ContractData",CLE!Q12, "Symbol")</f>
        <v>CLEU8</v>
      </c>
      <c r="V6" s="30" t="str">
        <f>RTD("cqg.rtd", ,"ContractData",CLE!Q13, "Symbol")</f>
        <v>CLEV8</v>
      </c>
      <c r="W6" s="23"/>
      <c r="X6" s="23"/>
      <c r="Z6" s="22" t="str">
        <f>LEFT(RIGHT(E7,2),1)</f>
        <v/>
      </c>
      <c r="AB6" s="22" t="str">
        <f>LEFT(RIGHT(G7,2),1)</f>
        <v/>
      </c>
      <c r="AC6" s="22" t="str">
        <f>LEFT(RIGHT(H7,2),1)</f>
        <v/>
      </c>
      <c r="AD6" s="22" t="str">
        <f>LEFT(RIGHT(I7,2),1)</f>
        <v/>
      </c>
      <c r="AE6" s="22" t="str">
        <f t="shared" ref="AE6:AR6" si="0">LEFT(RIGHT(K6,2),1)</f>
        <v>X</v>
      </c>
      <c r="AF6" s="22" t="str">
        <f t="shared" si="0"/>
        <v>Z</v>
      </c>
      <c r="AG6" s="22" t="str">
        <f t="shared" si="0"/>
        <v>F</v>
      </c>
      <c r="AH6" s="22" t="str">
        <f t="shared" si="0"/>
        <v>G</v>
      </c>
      <c r="AI6" s="22" t="str">
        <f t="shared" si="0"/>
        <v>H</v>
      </c>
      <c r="AJ6" s="22" t="str">
        <f t="shared" si="0"/>
        <v>J</v>
      </c>
      <c r="AK6" s="22" t="str">
        <f t="shared" si="0"/>
        <v>K</v>
      </c>
      <c r="AL6" s="22" t="str">
        <f t="shared" si="0"/>
        <v>M</v>
      </c>
      <c r="AM6" s="22" t="str">
        <f t="shared" si="0"/>
        <v>N</v>
      </c>
      <c r="AN6" s="22" t="str">
        <f t="shared" si="0"/>
        <v>Q</v>
      </c>
      <c r="AO6" s="22" t="str">
        <f t="shared" si="0"/>
        <v>U</v>
      </c>
      <c r="AP6" s="22" t="str">
        <f t="shared" si="0"/>
        <v>V</v>
      </c>
      <c r="AQ6" s="22" t="str">
        <f t="shared" si="0"/>
        <v/>
      </c>
      <c r="AR6" s="22" t="str">
        <f t="shared" si="0"/>
        <v/>
      </c>
      <c r="AS6" s="22"/>
      <c r="AT6" s="22"/>
    </row>
    <row r="7" spans="1:46" ht="14.45" customHeight="1" x14ac:dyDescent="0.2">
      <c r="B7" s="163" t="s">
        <v>1</v>
      </c>
      <c r="C7" s="165">
        <f>RTD("cqg.rtd", ,"ContractData",K6, "MT_LastAskVolume")</f>
        <v>91</v>
      </c>
      <c r="D7" s="172">
        <f>RTD("cqg.rtd", ,"ContractData",K6, "Ask",,"T")</f>
        <v>50.730000000000004</v>
      </c>
      <c r="E7" s="173"/>
      <c r="F7" s="176" t="s">
        <v>14</v>
      </c>
      <c r="G7" s="177"/>
      <c r="H7" s="177"/>
      <c r="I7" s="177"/>
      <c r="J7" s="133"/>
      <c r="K7" s="31" t="str">
        <f t="shared" ref="K7:Q7" si="1">IF(AE6="F","JAN",IF(AE6="G","FEB",IF(AE6="H","MAR",IF(AE6="J","APR",IF(AE6="K","MAY",IF(AE6="M","JUN",IF(AE6="N","JUL",IF(AE6="Q","AUG",IF(AE6="U","SEP",IF(AE6="V","OCT",IF(AE6="X","NOV",IF(AE6="Z","DEC",))))))))))))</f>
        <v>NOV</v>
      </c>
      <c r="L7" s="32" t="str">
        <f t="shared" si="1"/>
        <v>DEC</v>
      </c>
      <c r="M7" s="32" t="str">
        <f t="shared" si="1"/>
        <v>JAN</v>
      </c>
      <c r="N7" s="32" t="str">
        <f t="shared" si="1"/>
        <v>FEB</v>
      </c>
      <c r="O7" s="32" t="str">
        <f t="shared" si="1"/>
        <v>MAR</v>
      </c>
      <c r="P7" s="32" t="str">
        <f t="shared" si="1"/>
        <v>APR</v>
      </c>
      <c r="Q7" s="32" t="str">
        <f t="shared" si="1"/>
        <v>MAY</v>
      </c>
      <c r="R7" s="32" t="str">
        <f>IF(AL6="F","JAN",IF(AL6="G","FEB",IF(AL6="H","MAR",IF(AL6="J","APR",IF(AL6="K","MAY",IF(AL6="M","JUN",IF(AL6="N","JUL",IF(AL6="Q","AUG",IF(AL6="U","SEP",IF(AL6="V","OCT",IF(AL6="X","NOV",IF(AL6="Z","DEC",))))))))))))</f>
        <v>JUN</v>
      </c>
      <c r="S7" s="32" t="str">
        <f t="shared" ref="S7:V7" si="2">IF(AM6="F","JAN",IF(AM6="G","FEB",IF(AM6="H","MAR",IF(AM6="J","APR",IF(AM6="K","MAY",IF(AM6="M","JUN",IF(AM6="N","JUL",IF(AM6="Q","AUG",IF(AM6="U","SEP",IF(AM6="V","OCT",IF(AM6="X","NOV",IF(AM6="Z","DEC",))))))))))))</f>
        <v>JUL</v>
      </c>
      <c r="T7" s="32" t="str">
        <f t="shared" si="2"/>
        <v>AUG</v>
      </c>
      <c r="U7" s="32" t="str">
        <f t="shared" si="2"/>
        <v>SEP</v>
      </c>
      <c r="V7" s="33" t="str">
        <f t="shared" si="2"/>
        <v>OCT</v>
      </c>
      <c r="W7" s="24"/>
      <c r="X7" s="24"/>
    </row>
    <row r="8" spans="1:46" ht="14.45" customHeight="1" x14ac:dyDescent="0.3">
      <c r="B8" s="164"/>
      <c r="C8" s="166"/>
      <c r="D8" s="174"/>
      <c r="E8" s="175"/>
      <c r="F8" s="178"/>
      <c r="G8" s="179"/>
      <c r="H8" s="179"/>
      <c r="I8" s="179"/>
      <c r="J8" s="133"/>
      <c r="K8" s="34" t="str">
        <f>TEXT(RTD("cqg.rtd",,"ContractData",K6,"Ask",,"T"),"#.00")&amp;" "&amp;"A"</f>
        <v>50.73 A</v>
      </c>
      <c r="L8" s="35" t="str">
        <f>TEXT(RTD("cqg.rtd",,"ContractData",L6,"Ask",,"T"),"#.00")&amp;" "&amp;"A"</f>
        <v>51.06 A</v>
      </c>
      <c r="M8" s="35" t="str">
        <f>TEXT(RTD("cqg.rtd",,"ContractData",M6,"Ask",,"T"),"#.00")&amp;" "&amp;"A"</f>
        <v>51.33 A</v>
      </c>
      <c r="N8" s="35" t="str">
        <f>TEXT(RTD("cqg.rtd",,"ContractData",N6,"Ask",,"T"),"#.00")&amp;" "&amp;"A"</f>
        <v>51.52 A</v>
      </c>
      <c r="O8" s="35" t="str">
        <f>TEXT(RTD("cqg.rtd",,"ContractData",O6,"Ask",,"T"),"#.00")&amp;" "&amp;"A"</f>
        <v>51.63 A</v>
      </c>
      <c r="P8" s="35" t="str">
        <f>TEXT(RTD("cqg.rtd",,"ContractData",P6,"Ask",,"T"),"#.00")&amp;" "&amp;"A"</f>
        <v>51.68 A</v>
      </c>
      <c r="Q8" s="35" t="str">
        <f>TEXT(RTD("cqg.rtd",,"ContractData",Q6,"Ask",,"T"),"#.00")&amp;" "&amp;"A"</f>
        <v>51.68 A</v>
      </c>
      <c r="R8" s="35" t="str">
        <f>TEXT(RTD("cqg.rtd",,"ContractData",R6,"Ask",,"T"),"#.00")&amp;" "&amp;"A"</f>
        <v>51.64 A</v>
      </c>
      <c r="S8" s="35" t="str">
        <f>TEXT(RTD("cqg.rtd",,"ContractData",S6,"Ask",,"T"),"#.00")&amp;" "&amp;"A"</f>
        <v>51.57 A</v>
      </c>
      <c r="T8" s="35" t="str">
        <f>TEXT(RTD("cqg.rtd",,"ContractData",T6,"Ask",,"T"),"#.00")&amp;" "&amp;"A"</f>
        <v>51.47 A</v>
      </c>
      <c r="U8" s="35" t="str">
        <f>TEXT(RTD("cqg.rtd",,"ContractData",U6,"Ask",,"T"),"#.00")&amp;" "&amp;"A"</f>
        <v>51.39 A</v>
      </c>
      <c r="V8" s="36" t="str">
        <f>TEXT(RTD("cqg.rtd",,"ContractData",V6,"Ask",,"T"),"#.00")&amp;" "&amp;"A"</f>
        <v>51.32 A</v>
      </c>
      <c r="W8" s="23"/>
      <c r="X8" s="23"/>
    </row>
    <row r="9" spans="1:46" ht="14.45" customHeight="1" x14ac:dyDescent="0.3">
      <c r="B9" s="170" t="s">
        <v>0</v>
      </c>
      <c r="C9" s="153">
        <f>RTD("cqg.rtd", ,"ContractData",K6, "MT_LastBidVolume")</f>
        <v>71</v>
      </c>
      <c r="D9" s="155">
        <f>RTD("cqg.rtd", ,"ContractData",K6, "Bid",,"T")</f>
        <v>50.72</v>
      </c>
      <c r="E9" s="155"/>
      <c r="F9" s="157">
        <f>RTD("cqg.rtd", ,"ContractData",K6,"LastTradeorSettle",,"T")</f>
        <v>50.72</v>
      </c>
      <c r="G9" s="158"/>
      <c r="H9" s="161" t="str">
        <f>IF(G13&gt;0,"+"&amp;TEXT(RTD("cqg.rtd",,"ContractData",K6,"NetLastTradeToday",,"T"),"#.00"),TEXT(G13,"#.00"))</f>
        <v>+.74</v>
      </c>
      <c r="I9" s="161"/>
      <c r="J9" s="133"/>
      <c r="K9" s="34" t="str">
        <f>TEXT(RTD("cqg.rtd",,"ContractData",K6,"Bid",,"T"),"#.00")&amp;" "&amp;"B"</f>
        <v>50.72 B</v>
      </c>
      <c r="L9" s="35" t="str">
        <f>TEXT(RTD("cqg.rtd",,"ContractData",L6,"Bid",,"T"),"#.00")&amp;" "&amp;"B"</f>
        <v>51.05 B</v>
      </c>
      <c r="M9" s="35" t="str">
        <f>TEXT(RTD("cqg.rtd",,"ContractData",M6,"Bid",,"T"),"#.00")&amp;" "&amp;"B"</f>
        <v>51.32 B</v>
      </c>
      <c r="N9" s="35" t="str">
        <f>TEXT(RTD("cqg.rtd",,"ContractData",N6,"Bid",,"T"),"#.00")&amp;" "&amp;"B"</f>
        <v>51.50 B</v>
      </c>
      <c r="O9" s="35" t="str">
        <f>TEXT(RTD("cqg.rtd",,"ContractData",O6,"Bid",,"T"),"#.00")&amp;" "&amp;"B"</f>
        <v>51.62 B</v>
      </c>
      <c r="P9" s="35" t="str">
        <f>TEXT(RTD("cqg.rtd",,"ContractData",P6,"Bid",,"T"),"#.00")&amp;" "&amp;"B"</f>
        <v>51.66 B</v>
      </c>
      <c r="Q9" s="35" t="str">
        <f>TEXT(RTD("cqg.rtd",,"ContractData",Q6,"Bid",,"T"),"#.00")&amp;" "&amp;"B"</f>
        <v>51.66 B</v>
      </c>
      <c r="R9" s="35" t="str">
        <f>TEXT(RTD("cqg.rtd",,"ContractData",R6,"Bid",,"T"),"#.00")&amp;" "&amp;"B"</f>
        <v>51.62 B</v>
      </c>
      <c r="S9" s="35" t="str">
        <f>TEXT(RTD("cqg.rtd",,"ContractData",S6,"Bid",,"T"),"#.00")&amp;" "&amp;"B"</f>
        <v>51.54 B</v>
      </c>
      <c r="T9" s="35" t="str">
        <f>TEXT(RTD("cqg.rtd",,"ContractData",T6,"Bid",,"T"),"#.00")&amp;" "&amp;"B"</f>
        <v>51.45 B</v>
      </c>
      <c r="U9" s="35" t="str">
        <f>TEXT(RTD("cqg.rtd",,"ContractData",U6,"Bid",,"T"),"#.00")&amp;" "&amp;"B"</f>
        <v>51.38 B</v>
      </c>
      <c r="V9" s="36" t="str">
        <f>TEXT(RTD("cqg.rtd",,"ContractData",V6,"Bid",,"T"),"#.00")&amp;" "&amp;"B"</f>
        <v>51.29 B</v>
      </c>
      <c r="W9" s="23"/>
      <c r="X9" s="23"/>
    </row>
    <row r="10" spans="1:46" ht="14.45" customHeight="1" x14ac:dyDescent="0.3">
      <c r="B10" s="171"/>
      <c r="C10" s="154"/>
      <c r="D10" s="156"/>
      <c r="E10" s="156"/>
      <c r="F10" s="159"/>
      <c r="G10" s="160"/>
      <c r="H10" s="162"/>
      <c r="I10" s="162"/>
      <c r="J10" s="133"/>
      <c r="K10" s="34" t="str">
        <f>TEXT(RTD("cqg.rtd", ,"ContractData",K6,"LastTradeorSettle",,"T"),"#.00")&amp;" "&amp;"L"</f>
        <v>50.72 L</v>
      </c>
      <c r="L10" s="35" t="str">
        <f>TEXT(RTD("cqg.rtd", ,"ContractData",L6,"LastTradeorSettle",,"T"),"#.00")&amp;" "&amp;"L"</f>
        <v>51.06 L</v>
      </c>
      <c r="M10" s="35" t="str">
        <f>TEXT(RTD("cqg.rtd", ,"ContractData",M6,"LastTradeorSettle",,"T"),"#.00")&amp;" "&amp;"L"</f>
        <v>51.34 L</v>
      </c>
      <c r="N10" s="35" t="str">
        <f>TEXT(RTD("cqg.rtd", ,"ContractData",N6,"LastTradeorSettle",,"T"),"#.00")&amp;" "&amp;"L"</f>
        <v>51.51 L</v>
      </c>
      <c r="O10" s="35" t="str">
        <f>TEXT(RTD("cqg.rtd", ,"ContractData",O6,"LastTradeorSettle",,"T"),"#.00")&amp;" "&amp;"L"</f>
        <v>51.64 L</v>
      </c>
      <c r="P10" s="35" t="str">
        <f>TEXT(RTD("cqg.rtd", ,"ContractData",P6,"LastTradeorSettle",,"T"),"#.00")&amp;" "&amp;"L"</f>
        <v>51.68 L</v>
      </c>
      <c r="Q10" s="35" t="str">
        <f>TEXT(RTD("cqg.rtd", ,"ContractData",Q6,"LastTradeorSettle",,"T"),"#.00")&amp;" "&amp;"L"</f>
        <v>51.71 L</v>
      </c>
      <c r="R10" s="35" t="str">
        <f>TEXT(RTD("cqg.rtd", ,"ContractData",R6,"LastTradeorSettle",,"T"),"#.00")&amp;" "&amp;"L"</f>
        <v>51.63 L</v>
      </c>
      <c r="S10" s="35" t="str">
        <f>TEXT(RTD("cqg.rtd", ,"ContractData",S6,"LastTradeorSettle",,"T"),"#.00")&amp;" "&amp;"L"</f>
        <v>51.78 L</v>
      </c>
      <c r="T10" s="35" t="str">
        <f>TEXT(RTD("cqg.rtd", ,"ContractData",T6,"LastTradeorSettle",,"T"),"#.00")&amp;" "&amp;"L"</f>
        <v>51.70 L</v>
      </c>
      <c r="U10" s="35" t="str">
        <f>TEXT(RTD("cqg.rtd", ,"ContractData",U6,"LastTradeorSettle",,"T"),"#.00")&amp;" "&amp;"L"</f>
        <v>51.40 L</v>
      </c>
      <c r="V10" s="36" t="str">
        <f>TEXT(RTD("cqg.rtd", ,"ContractData",V6,"LastTradeorSettle",,"T"),"#.00")&amp;" "&amp;"L"</f>
        <v>51.30 L</v>
      </c>
      <c r="W10" s="23"/>
      <c r="X10" s="23"/>
    </row>
    <row r="11" spans="1:46" ht="14.45" hidden="1" customHeight="1" x14ac:dyDescent="0.3">
      <c r="B11" s="37"/>
      <c r="C11" s="38"/>
      <c r="D11" s="39"/>
      <c r="E11" s="39"/>
      <c r="F11" s="40"/>
      <c r="G11" s="40"/>
      <c r="H11" s="41"/>
      <c r="I11" s="41"/>
      <c r="J11" s="42"/>
      <c r="K11" s="43"/>
      <c r="L11" s="44" t="str">
        <f>RTD("cqg.rtd", ,"ContractData",CLE!D2, "Symbol")</f>
        <v>CLES1X7</v>
      </c>
      <c r="M11" s="44" t="str">
        <f>RTD("cqg.rtd", ,"ContractData",CLE!E2, "Symbol")</f>
        <v>CLES1Z7</v>
      </c>
      <c r="N11" s="44" t="str">
        <f>RTD("cqg.rtd", ,"ContractData",CLE!F2, "Symbol")</f>
        <v>CLES1F8</v>
      </c>
      <c r="O11" s="44" t="str">
        <f>RTD("cqg.rtd", ,"ContractData",CLE!G2, "Symbol")</f>
        <v>CLES1G8</v>
      </c>
      <c r="P11" s="44" t="str">
        <f>RTD("cqg.rtd", ,"ContractData",CLE!H2, "Symbol")</f>
        <v>CLES1H8</v>
      </c>
      <c r="Q11" s="44" t="str">
        <f>RTD("cqg.rtd", ,"ContractData",CLE!I2, "Symbol")</f>
        <v>CLES1J8</v>
      </c>
      <c r="R11" s="44" t="str">
        <f>RTD("cqg.rtd", ,"ContractData",CLE!J2, "Symbol")</f>
        <v>CLES1K8</v>
      </c>
      <c r="S11" s="44" t="str">
        <f>RTD("cqg.rtd", ,"ContractData",CLE!K2, "Symbol")</f>
        <v>CLES1M8</v>
      </c>
      <c r="T11" s="44" t="str">
        <f>RTD("cqg.rtd", ,"ContractData",CLE!L2, "Symbol")</f>
        <v>CLES1N8</v>
      </c>
      <c r="U11" s="44" t="str">
        <f>RTD("cqg.rtd", ,"ContractData",CLE!M2, "Symbol")</f>
        <v>CLES1Q8</v>
      </c>
      <c r="V11" s="44" t="str">
        <f>RTD("cqg.rtd", ,"ContractData",CLE!N2, "Symbol")</f>
        <v>CLES1U8</v>
      </c>
      <c r="W11" s="45" t="str">
        <f>RTD("cqg.rtd", ,"ContractData",CLE!O2, "Symbol")</f>
        <v>CLES1V8</v>
      </c>
      <c r="X11" s="46"/>
    </row>
    <row r="12" spans="1:46" ht="14.45" customHeight="1" x14ac:dyDescent="0.2">
      <c r="B12" s="47" t="s">
        <v>16</v>
      </c>
      <c r="C12" s="48" t="s">
        <v>9</v>
      </c>
      <c r="D12" s="48" t="s">
        <v>10</v>
      </c>
      <c r="E12" s="48" t="s">
        <v>11</v>
      </c>
      <c r="F12" s="48" t="s">
        <v>8</v>
      </c>
      <c r="G12" s="48" t="s">
        <v>12</v>
      </c>
      <c r="H12" s="49" t="s">
        <v>12</v>
      </c>
      <c r="I12" s="50" t="s">
        <v>13</v>
      </c>
      <c r="J12" s="51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3"/>
      <c r="W12" s="54"/>
      <c r="X12" s="55"/>
      <c r="AI12" s="20"/>
    </row>
    <row r="13" spans="1:46" ht="14.45" customHeight="1" x14ac:dyDescent="0.3">
      <c r="A13" s="19" t="str">
        <f>RTD("cqg.rtd",,"ContractData","CLE?1", "Symbol")</f>
        <v>CLEX7</v>
      </c>
      <c r="B13" s="56" t="str">
        <f>RIGHT(RTD("cqg.rtd",,"ContractData",A13, "LongDescription"),7)</f>
        <v xml:space="preserve"> Nov 17</v>
      </c>
      <c r="C13" s="57">
        <f>RTD("cqg.rtd", ,"ContractData",A13, "Open",,"T")</f>
        <v>49.88</v>
      </c>
      <c r="D13" s="57">
        <f>RTD("cqg.rtd", ,"ContractData",A13, "High",,"T")</f>
        <v>51.22</v>
      </c>
      <c r="E13" s="57">
        <f>RTD("cqg.rtd", ,"ContractData",A13, "Low",,"T")</f>
        <v>49.85</v>
      </c>
      <c r="F13" s="57">
        <f>RTD("cqg.rtd", ,"ContractData",A13, "LastTradeorSettle",,"T")</f>
        <v>50.72</v>
      </c>
      <c r="G13" s="58">
        <f>RTD("cqg.rtd",,"ContractData",A13,"NetLastTradeToday",,"T")</f>
        <v>0.74</v>
      </c>
      <c r="H13" s="59">
        <f>RTD("cqg.rtd",,"ContractData",A13,"NetLastTradeToday",,"T")</f>
        <v>0.74</v>
      </c>
      <c r="I13" s="60">
        <f>RTD("cqg.rtd", ,"ContractData",A13, "T_CVol")</f>
        <v>513340</v>
      </c>
      <c r="J13" s="61"/>
      <c r="K13" s="184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3"/>
      <c r="W13" s="62"/>
      <c r="X13" s="23"/>
      <c r="Y13" s="22" t="s">
        <v>7</v>
      </c>
      <c r="Z13" s="22" t="s">
        <v>7</v>
      </c>
    </row>
    <row r="14" spans="1:46" ht="14.45" customHeight="1" x14ac:dyDescent="0.3">
      <c r="A14" s="19" t="str">
        <f>RTD("cqg.rtd",,"ContractData","CLE?2", "Symbol")</f>
        <v>CLEZ7</v>
      </c>
      <c r="B14" s="56" t="str">
        <f>RIGHT(RTD("cqg.rtd",,"ContractData",A14, "LongDescription"),7)</f>
        <v xml:space="preserve"> Dec 17</v>
      </c>
      <c r="C14" s="57">
        <f>RTD("cqg.rtd", ,"ContractData",A14, "Open",,"T")</f>
        <v>50.2</v>
      </c>
      <c r="D14" s="57">
        <f>RTD("cqg.rtd", ,"ContractData",A14, "High",,"T")</f>
        <v>51.53</v>
      </c>
      <c r="E14" s="57">
        <f>RTD("cqg.rtd", ,"ContractData",A14, "Low",,"T")</f>
        <v>50.19</v>
      </c>
      <c r="F14" s="57">
        <f>RTD("cqg.rtd", ,"ContractData",A14, "LastTradeorSettle",,"T")</f>
        <v>51.06</v>
      </c>
      <c r="G14" s="58">
        <f>RTD("cqg.rtd",,"ContractData",A14,"NetLastTradeToday",,"T")</f>
        <v>0.74</v>
      </c>
      <c r="H14" s="59">
        <f>RTD("cqg.rtd",,"ContractData",A14,"NetLastTradeToday",,"T")</f>
        <v>0.74</v>
      </c>
      <c r="I14" s="60">
        <f>RTD("cqg.rtd", ,"ContractData",A14, "T_CVol")</f>
        <v>141406</v>
      </c>
      <c r="J14" s="61"/>
      <c r="K14" s="184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3"/>
      <c r="W14" s="62"/>
      <c r="X14" s="23"/>
    </row>
    <row r="15" spans="1:46" ht="14.45" customHeight="1" x14ac:dyDescent="0.3">
      <c r="A15" s="19" t="str">
        <f>RTD("cqg.rtd",,"ContractData","CLE?3", "Symbol")</f>
        <v>CLEF8</v>
      </c>
      <c r="B15" s="56" t="str">
        <f>RIGHT(RTD("cqg.rtd",,"ContractData",A15, "LongDescription"),7)</f>
        <v xml:space="preserve"> Jan 18</v>
      </c>
      <c r="C15" s="57">
        <f>RTD("cqg.rtd", ,"ContractData",A15, "Open",,"T")</f>
        <v>50.49</v>
      </c>
      <c r="D15" s="57">
        <f>RTD("cqg.rtd", ,"ContractData",A15, "High",,"T")</f>
        <v>51.78</v>
      </c>
      <c r="E15" s="57">
        <f>RTD("cqg.rtd", ,"ContractData",A15, "Low",,"T")</f>
        <v>50.47</v>
      </c>
      <c r="F15" s="57">
        <f>RTD("cqg.rtd", ,"ContractData",A15, "LastTradeorSettle",,"T")</f>
        <v>51.34</v>
      </c>
      <c r="G15" s="58">
        <f>RTD("cqg.rtd",,"ContractData",A15,"NetLastTradeToday",,"T")</f>
        <v>0.74</v>
      </c>
      <c r="H15" s="59">
        <f>RTD("cqg.rtd",,"ContractData",A15,"NetLastTradeToday",,"T")</f>
        <v>0.74</v>
      </c>
      <c r="I15" s="60">
        <f>RTD("cqg.rtd", ,"ContractData",A15, "T_CVol")</f>
        <v>42760</v>
      </c>
      <c r="J15" s="61"/>
      <c r="K15" s="184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4"/>
      <c r="X15" s="23"/>
    </row>
    <row r="16" spans="1:46" ht="14.45" customHeight="1" x14ac:dyDescent="0.3">
      <c r="A16" s="19" t="str">
        <f>RTD("cqg.rtd",,"ContractData","CLE?4", "Symbol")</f>
        <v>CLEG8</v>
      </c>
      <c r="B16" s="56" t="str">
        <f>RIGHT(RTD("cqg.rtd",,"ContractData",A16, "LongDescription"),7)</f>
        <v xml:space="preserve"> Feb 18</v>
      </c>
      <c r="C16" s="57">
        <f>RTD("cqg.rtd", ,"ContractData",A16, "Open",,"T")</f>
        <v>50.68</v>
      </c>
      <c r="D16" s="57">
        <f>RTD("cqg.rtd", ,"ContractData",A16, "High",,"T")</f>
        <v>51.93</v>
      </c>
      <c r="E16" s="57">
        <f>RTD("cqg.rtd", ,"ContractData",A16, "Low",,"T")</f>
        <v>50.68</v>
      </c>
      <c r="F16" s="57">
        <f>RTD("cqg.rtd", ,"ContractData",A16, "LastTradeorSettle",,"T")</f>
        <v>51.51</v>
      </c>
      <c r="G16" s="58">
        <f>RTD("cqg.rtd",,"ContractData",A16,"NetLastTradeToday",,"T")</f>
        <v>0.72</v>
      </c>
      <c r="H16" s="59">
        <f>RTD("cqg.rtd",,"ContractData",A16,"NetLastTradeToday",,"T")</f>
        <v>0.72</v>
      </c>
      <c r="I16" s="60">
        <f>RTD("cqg.rtd", ,"ContractData",A16, "T_CVol")</f>
        <v>20918</v>
      </c>
      <c r="J16" s="61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6"/>
      <c r="W16" s="67"/>
    </row>
    <row r="17" spans="1:36" ht="14.45" customHeight="1" x14ac:dyDescent="0.3">
      <c r="A17" s="19" t="str">
        <f>RTD("cqg.rtd",,"ContractData","CLE?5", "Symbol")</f>
        <v>CLEH8</v>
      </c>
      <c r="B17" s="56" t="str">
        <f>RIGHT(RTD("cqg.rtd",,"ContractData",A17, "LongDescription"),7)</f>
        <v xml:space="preserve"> Mar 18</v>
      </c>
      <c r="C17" s="57">
        <f>RTD("cqg.rtd", ,"ContractData",A17, "Open",,"T")</f>
        <v>50.84</v>
      </c>
      <c r="D17" s="57">
        <f>RTD("cqg.rtd", ,"ContractData",A17, "High",,"T")</f>
        <v>52.01</v>
      </c>
      <c r="E17" s="57">
        <f>RTD("cqg.rtd", ,"ContractData",A17, "Low",,"T")</f>
        <v>50.800000000000004</v>
      </c>
      <c r="F17" s="57">
        <f>RTD("cqg.rtd", ,"ContractData",A17, "LastTradeorSettle",,"T")</f>
        <v>51.64</v>
      </c>
      <c r="G17" s="58">
        <f>RTD("cqg.rtd",,"ContractData",A17,"NetLastTradeToday",,"T")</f>
        <v>0.72</v>
      </c>
      <c r="H17" s="59">
        <f>RTD("cqg.rtd",,"ContractData",A17,"NetLastTradeToday",,"T")</f>
        <v>0.72</v>
      </c>
      <c r="I17" s="60">
        <f>RTD("cqg.rtd", ,"ContractData",A17, "T_CVol")</f>
        <v>25814</v>
      </c>
      <c r="J17" s="61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9"/>
      <c r="W17" s="67"/>
      <c r="X17" s="22" t="s">
        <v>7</v>
      </c>
    </row>
    <row r="18" spans="1:36" ht="15" customHeight="1" x14ac:dyDescent="0.3">
      <c r="A18" s="19" t="str">
        <f>RTD("cqg.rtd",,"ContractData","CLE?6", "Symbol")</f>
        <v>CLEJ8</v>
      </c>
      <c r="B18" s="56" t="str">
        <f>RIGHT(RTD("cqg.rtd",,"ContractData",A18, "LongDescription"),7)</f>
        <v xml:space="preserve"> Apr 18</v>
      </c>
      <c r="C18" s="57">
        <f>RTD("cqg.rtd", ,"ContractData",A18, "Open",,"T")</f>
        <v>50.97</v>
      </c>
      <c r="D18" s="57">
        <f>RTD("cqg.rtd", ,"ContractData",A18, "High",,"T")</f>
        <v>52</v>
      </c>
      <c r="E18" s="57">
        <f>RTD("cqg.rtd", ,"ContractData",A18, "Low",,"T")</f>
        <v>50.97</v>
      </c>
      <c r="F18" s="57">
        <f>RTD("cqg.rtd", ,"ContractData",A18, "LastTradeorSettle",,"T")</f>
        <v>51.68</v>
      </c>
      <c r="G18" s="58">
        <f>RTD("cqg.rtd",,"ContractData",A18,"NetLastTradeToday",,"T")</f>
        <v>0.69000000000000006</v>
      </c>
      <c r="H18" s="59">
        <f>RTD("cqg.rtd",,"ContractData",A18,"NetLastTradeToday",,"T")</f>
        <v>0.69000000000000006</v>
      </c>
      <c r="I18" s="60">
        <f>RTD("cqg.rtd", ,"ContractData",A18, "T_CVol")</f>
        <v>9429</v>
      </c>
      <c r="J18" s="61"/>
      <c r="K18" s="68"/>
      <c r="L18" s="68"/>
      <c r="M18" s="68"/>
      <c r="N18" s="68"/>
      <c r="O18" s="68"/>
      <c r="P18" s="68"/>
      <c r="Q18" s="68"/>
      <c r="R18" s="70"/>
      <c r="S18" s="71"/>
      <c r="T18" s="71"/>
      <c r="U18" s="71"/>
      <c r="V18" s="72"/>
      <c r="W18" s="67"/>
    </row>
    <row r="19" spans="1:36" ht="15" customHeight="1" x14ac:dyDescent="0.3">
      <c r="A19" s="19" t="str">
        <f>RTD("cqg.rtd",,"ContractData","CLE?7", "Symbol")</f>
        <v>CLEK8</v>
      </c>
      <c r="B19" s="56" t="str">
        <f>RIGHT(RTD("cqg.rtd",,"ContractData",A19, "LongDescription"),7)</f>
        <v xml:space="preserve"> May 18</v>
      </c>
      <c r="C19" s="57">
        <f>RTD("cqg.rtd", ,"ContractData",A19, "Open",,"T")</f>
        <v>51.25</v>
      </c>
      <c r="D19" s="57">
        <f>RTD("cqg.rtd", ,"ContractData",A19, "High",,"T")</f>
        <v>52.02</v>
      </c>
      <c r="E19" s="57">
        <f>RTD("cqg.rtd", ,"ContractData",A19, "Low",,"T")</f>
        <v>51.11</v>
      </c>
      <c r="F19" s="57">
        <f>RTD("cqg.rtd", ,"ContractData",A19, "LastTradeorSettle",,"T")</f>
        <v>51.71</v>
      </c>
      <c r="G19" s="58">
        <f>RTD("cqg.rtd",,"ContractData",A19,"NetLastTradeToday",,"T")</f>
        <v>0.70000000000000007</v>
      </c>
      <c r="H19" s="59">
        <f>RTD("cqg.rtd",,"ContractData",A19,"NetLastTradeToday",,"T")</f>
        <v>0.70000000000000007</v>
      </c>
      <c r="I19" s="60">
        <f>RTD("cqg.rtd", ,"ContractData",A19, "T_CVol")</f>
        <v>5167</v>
      </c>
      <c r="J19" s="61"/>
      <c r="K19" s="68"/>
      <c r="L19" s="68"/>
      <c r="M19" s="68"/>
      <c r="N19" s="68"/>
      <c r="O19" s="68"/>
      <c r="P19" s="68"/>
      <c r="Q19" s="68"/>
      <c r="R19" s="70"/>
      <c r="S19" s="71"/>
      <c r="T19" s="71"/>
      <c r="U19" s="71"/>
      <c r="V19" s="72"/>
      <c r="W19" s="67"/>
    </row>
    <row r="20" spans="1:36" ht="15" customHeight="1" x14ac:dyDescent="0.3">
      <c r="A20" s="19" t="str">
        <f>RTD("cqg.rtd",,"ContractData","CLE?8", "Symbol")</f>
        <v>CLEM8</v>
      </c>
      <c r="B20" s="56" t="str">
        <f>RIGHT(RTD("cqg.rtd",,"ContractData",A20, "LongDescription"),7)</f>
        <v xml:space="preserve"> Jun 18</v>
      </c>
      <c r="C20" s="57">
        <f>RTD("cqg.rtd", ,"ContractData",A20, "Open",,"T")</f>
        <v>50.89</v>
      </c>
      <c r="D20" s="57">
        <f>RTD("cqg.rtd", ,"ContractData",A20, "High",,"T")</f>
        <v>51.99</v>
      </c>
      <c r="E20" s="57">
        <f>RTD("cqg.rtd", ,"ContractData",A20, "Low",,"T")</f>
        <v>50.89</v>
      </c>
      <c r="F20" s="57">
        <f>RTD("cqg.rtd", ,"ContractData",A20, "LastTradeorSettle",,"T")</f>
        <v>51.63</v>
      </c>
      <c r="G20" s="58">
        <f>RTD("cqg.rtd",,"ContractData",A20,"NetLastTradeToday",,"T")</f>
        <v>0.64</v>
      </c>
      <c r="H20" s="59">
        <f>RTD("cqg.rtd",,"ContractData",A20,"NetLastTradeToday",,"T")</f>
        <v>0.64</v>
      </c>
      <c r="I20" s="60">
        <f>RTD("cqg.rtd", ,"ContractData",A20, "T_CVol")</f>
        <v>27202</v>
      </c>
      <c r="J20" s="61"/>
      <c r="K20" s="68"/>
      <c r="L20" s="68"/>
      <c r="M20" s="68"/>
      <c r="N20" s="68"/>
      <c r="O20" s="68"/>
      <c r="P20" s="68"/>
      <c r="Q20" s="68"/>
      <c r="R20" s="73"/>
      <c r="S20" s="71"/>
      <c r="T20" s="71"/>
      <c r="U20" s="71"/>
      <c r="V20" s="72"/>
      <c r="W20" s="67"/>
    </row>
    <row r="21" spans="1:36" ht="15" customHeight="1" x14ac:dyDescent="0.3">
      <c r="A21" s="19" t="str">
        <f>RTD("cqg.rtd",,"ContractData","CLE?9", "Symbol")</f>
        <v>CLEN8</v>
      </c>
      <c r="B21" s="56" t="str">
        <f>RIGHT(RTD("cqg.rtd",,"ContractData",A21, "LongDescription"),7)</f>
        <v xml:space="preserve"> Jul 18</v>
      </c>
      <c r="C21" s="57">
        <f>RTD("cqg.rtd", ,"ContractData",A21, "Open",,"T")</f>
        <v>50.93</v>
      </c>
      <c r="D21" s="57">
        <f>RTD("cqg.rtd", ,"ContractData",A21, "High",,"T")</f>
        <v>51.89</v>
      </c>
      <c r="E21" s="57">
        <f>RTD("cqg.rtd", ,"ContractData",A21, "Low",,"T")</f>
        <v>50.89</v>
      </c>
      <c r="F21" s="57">
        <f>RTD("cqg.rtd", ,"ContractData",A21, "LastTradeorSettle",,"T")</f>
        <v>51.78</v>
      </c>
      <c r="G21" s="58">
        <f>RTD("cqg.rtd",,"ContractData",A21,"NetLastTradeToday",,"T")</f>
        <v>0.85</v>
      </c>
      <c r="H21" s="59">
        <f>RTD("cqg.rtd",,"ContractData",A21,"NetLastTradeToday",,"T")</f>
        <v>0.85</v>
      </c>
      <c r="I21" s="60">
        <f>RTD("cqg.rtd", ,"ContractData",A21, "T_CVol")</f>
        <v>3146</v>
      </c>
      <c r="J21" s="61"/>
      <c r="K21" s="68"/>
      <c r="L21" s="68"/>
      <c r="M21" s="68"/>
      <c r="N21" s="68"/>
      <c r="O21" s="68"/>
      <c r="P21" s="68"/>
      <c r="Q21" s="68"/>
      <c r="R21" s="70"/>
      <c r="S21" s="71"/>
      <c r="T21" s="71"/>
      <c r="U21" s="71"/>
      <c r="V21" s="72"/>
      <c r="W21" s="67"/>
    </row>
    <row r="22" spans="1:36" ht="15" customHeight="1" x14ac:dyDescent="0.3">
      <c r="A22" s="19" t="str">
        <f>RTD("cqg.rtd",,"ContractData","CLE?10", "Symbol")</f>
        <v>CLEQ8</v>
      </c>
      <c r="B22" s="56" t="str">
        <f>RIGHT(RTD("cqg.rtd",,"ContractData",A22, "LongDescription"),7)</f>
        <v xml:space="preserve"> Aug 18</v>
      </c>
      <c r="C22" s="57">
        <f>RTD("cqg.rtd", ,"ContractData",A22, "Open",,"T")</f>
        <v>50.980000000000004</v>
      </c>
      <c r="D22" s="57">
        <f>RTD("cqg.rtd", ,"ContractData",A22, "High",,"T")</f>
        <v>51.72</v>
      </c>
      <c r="E22" s="57">
        <f>RTD("cqg.rtd", ,"ContractData",A22, "Low",,"T")</f>
        <v>50.96</v>
      </c>
      <c r="F22" s="57">
        <f>RTD("cqg.rtd", ,"ContractData",A22, "LastTradeorSettle",,"T")</f>
        <v>51.7</v>
      </c>
      <c r="G22" s="58">
        <f>RTD("cqg.rtd",,"ContractData",A22,"NetLastTradeToday",,"T")</f>
        <v>0.84</v>
      </c>
      <c r="H22" s="59">
        <f>RTD("cqg.rtd",,"ContractData",A22,"NetLastTradeToday",,"T")</f>
        <v>0.84</v>
      </c>
      <c r="I22" s="60">
        <f>RTD("cqg.rtd", ,"ContractData",A22, "T_CVol")</f>
        <v>998</v>
      </c>
      <c r="J22" s="61"/>
      <c r="K22" s="68"/>
      <c r="L22" s="68"/>
      <c r="M22" s="68"/>
      <c r="N22" s="68"/>
      <c r="O22" s="68"/>
      <c r="P22" s="68"/>
      <c r="Q22" s="68"/>
      <c r="R22" s="70"/>
      <c r="S22" s="71"/>
      <c r="T22" s="71"/>
      <c r="U22" s="71"/>
      <c r="V22" s="72"/>
      <c r="W22" s="67"/>
    </row>
    <row r="23" spans="1:36" ht="15" customHeight="1" x14ac:dyDescent="0.3">
      <c r="A23" s="19" t="str">
        <f>RTD("cqg.rtd",,"ContractData","CLE?11", "Symbol")</f>
        <v>CLEU8</v>
      </c>
      <c r="B23" s="56" t="str">
        <f>RIGHT(RTD("cqg.rtd",,"ContractData",A23, "LongDescription"),7)</f>
        <v xml:space="preserve"> Sep 18</v>
      </c>
      <c r="C23" s="57">
        <f>RTD("cqg.rtd", ,"ContractData",A23, "Open",,"T")</f>
        <v>51</v>
      </c>
      <c r="D23" s="57">
        <f>RTD("cqg.rtd", ,"ContractData",A23, "High",,"T")</f>
        <v>51.68</v>
      </c>
      <c r="E23" s="57">
        <f>RTD("cqg.rtd", ,"ContractData",A23, "Low",,"T")</f>
        <v>50.870000000000005</v>
      </c>
      <c r="F23" s="57">
        <f>RTD("cqg.rtd", ,"ContractData",A23, "LastTradeorSettle",,"T")</f>
        <v>51.4</v>
      </c>
      <c r="G23" s="58">
        <f>RTD("cqg.rtd",,"ContractData",A23,"NetLastTradeToday",,"T")</f>
        <v>0.6</v>
      </c>
      <c r="H23" s="59">
        <f>RTD("cqg.rtd",,"ContractData",A23,"NetLastTradeToday",,"T")</f>
        <v>0.6</v>
      </c>
      <c r="I23" s="60">
        <f>RTD("cqg.rtd", ,"ContractData",A23, "T_CVol")</f>
        <v>5318</v>
      </c>
      <c r="J23" s="61"/>
      <c r="K23" s="68"/>
      <c r="L23" s="68"/>
      <c r="M23" s="68"/>
      <c r="N23" s="68"/>
      <c r="O23" s="68"/>
      <c r="P23" s="68"/>
      <c r="Q23" s="68"/>
      <c r="R23" s="70"/>
      <c r="S23" s="71"/>
      <c r="T23" s="71"/>
      <c r="U23" s="71"/>
      <c r="V23" s="72"/>
      <c r="W23" s="67"/>
    </row>
    <row r="24" spans="1:36" ht="15" customHeight="1" x14ac:dyDescent="0.3">
      <c r="A24" s="19" t="str">
        <f>RTD("cqg.rtd",,"ContractData","CLE?12", "Symbol")</f>
        <v>CLEV8</v>
      </c>
      <c r="B24" s="56" t="str">
        <f>RIGHT(RTD("cqg.rtd",,"ContractData",A24, "LongDescription"),7)</f>
        <v xml:space="preserve"> Oct 18</v>
      </c>
      <c r="C24" s="57">
        <f>RTD("cqg.rtd", ,"ContractData",A24, "Open",,"T")</f>
        <v>50.660000000000004</v>
      </c>
      <c r="D24" s="57">
        <f>RTD("cqg.rtd", ,"ContractData",A24, "High",,"T")</f>
        <v>51.51</v>
      </c>
      <c r="E24" s="57">
        <f>RTD("cqg.rtd", ,"ContractData",A24, "Low",,"T")</f>
        <v>50.65</v>
      </c>
      <c r="F24" s="57">
        <f>RTD("cqg.rtd", ,"ContractData",A24, "LastTradeorSettle",,"T")</f>
        <v>51.300000000000004</v>
      </c>
      <c r="G24" s="58">
        <f>RTD("cqg.rtd",,"ContractData",A24,"NetLastTradeToday",,"T")</f>
        <v>0.56000000000000005</v>
      </c>
      <c r="H24" s="59">
        <f>RTD("cqg.rtd",,"ContractData",A24,"NetLastTradeToday",,"T")</f>
        <v>0.56000000000000005</v>
      </c>
      <c r="I24" s="60">
        <f>RTD("cqg.rtd", ,"ContractData",A24, "T_CVol")</f>
        <v>768</v>
      </c>
      <c r="J24" s="61"/>
      <c r="K24" s="68"/>
      <c r="L24" s="68"/>
      <c r="M24" s="68"/>
      <c r="N24" s="68"/>
      <c r="O24" s="68"/>
      <c r="P24" s="68"/>
      <c r="Q24" s="68"/>
      <c r="R24" s="70"/>
      <c r="S24" s="71"/>
      <c r="T24" s="71"/>
      <c r="U24" s="71"/>
      <c r="V24" s="72"/>
      <c r="W24" s="67"/>
    </row>
    <row r="25" spans="1:36" ht="12" customHeight="1" x14ac:dyDescent="0.3">
      <c r="B25" s="144"/>
      <c r="C25" s="145"/>
      <c r="D25" s="74"/>
      <c r="E25" s="75"/>
      <c r="F25" s="76"/>
      <c r="G25" s="75"/>
      <c r="H25" s="77"/>
      <c r="I25" s="75"/>
      <c r="J25" s="78"/>
      <c r="K25" s="79"/>
      <c r="L25" s="79"/>
      <c r="M25" s="79"/>
      <c r="N25" s="79"/>
      <c r="O25" s="79"/>
      <c r="P25" s="79"/>
      <c r="Q25" s="79"/>
      <c r="R25" s="80"/>
      <c r="S25" s="81"/>
      <c r="T25" s="81"/>
      <c r="U25" s="81"/>
      <c r="V25" s="82"/>
      <c r="W25" s="67"/>
    </row>
    <row r="26" spans="1:36" ht="15" customHeight="1" x14ac:dyDescent="0.2">
      <c r="B26" s="168" t="s">
        <v>15</v>
      </c>
      <c r="C26" s="169"/>
      <c r="D26" s="169"/>
      <c r="E26" s="169"/>
      <c r="F26" s="169"/>
      <c r="G26" s="169"/>
      <c r="H26" s="169"/>
      <c r="I26" s="169"/>
      <c r="J26" s="83"/>
      <c r="K26" s="84" t="str">
        <f>B29</f>
        <v xml:space="preserve"> Nov 17, Dec 17</v>
      </c>
      <c r="L26" s="85" t="str">
        <f>B30</f>
        <v xml:space="preserve"> Dec 17, Jan 18</v>
      </c>
      <c r="M26" s="85" t="str">
        <f>B31</f>
        <v xml:space="preserve"> Jan 18, Feb 18</v>
      </c>
      <c r="N26" s="85" t="str">
        <f>B32</f>
        <v xml:space="preserve"> Feb 18, Mar 18</v>
      </c>
      <c r="O26" s="85" t="str">
        <f>B33</f>
        <v xml:space="preserve"> Mar 18, Apr 18</v>
      </c>
      <c r="P26" s="85" t="str">
        <f>B34</f>
        <v xml:space="preserve"> Apr 18, May 18</v>
      </c>
      <c r="Q26" s="85" t="str">
        <f>B35</f>
        <v xml:space="preserve"> May 18, Jun 18</v>
      </c>
      <c r="R26" s="85" t="str">
        <f>B36</f>
        <v xml:space="preserve"> Jun 18, Jul 18</v>
      </c>
      <c r="S26" s="85" t="str">
        <f>B37</f>
        <v xml:space="preserve"> Jul 18, Aug 18</v>
      </c>
      <c r="T26" s="85" t="str">
        <f>B38</f>
        <v xml:space="preserve"> Aug 18, Sep 18</v>
      </c>
      <c r="U26" s="85" t="str">
        <f>B39</f>
        <v xml:space="preserve"> Sep 18, Oct 18</v>
      </c>
      <c r="V26" s="85" t="str">
        <f>B40</f>
        <v xml:space="preserve"> Oct 18, Nov 18</v>
      </c>
      <c r="W26" s="67"/>
      <c r="AJ26" s="22"/>
    </row>
    <row r="27" spans="1:36" ht="15" customHeight="1" x14ac:dyDescent="0.3">
      <c r="B27" s="148"/>
      <c r="C27" s="149"/>
      <c r="D27" s="149"/>
      <c r="E27" s="149"/>
      <c r="F27" s="149"/>
      <c r="G27" s="149"/>
      <c r="H27" s="149"/>
      <c r="I27" s="149"/>
      <c r="J27" s="83"/>
      <c r="K27" s="86" t="str">
        <f>TEXT(RTD("cqg.rtd",,"ContractData",A29,"Ask",,"T"),"#.00")&amp;" "&amp;"A"</f>
        <v>-.33 A</v>
      </c>
      <c r="L27" s="34" t="str">
        <f>TEXT(RTD("cqg.rtd",,"ContractData",A30,"Ask",,"T"),"#.00")&amp;" "&amp;"A"</f>
        <v>-.27 A</v>
      </c>
      <c r="M27" s="35" t="str">
        <f>TEXT(RTD("cqg.rtd",,"ContractData",A31,"Ask",,"T"),"#.00")&amp;" "&amp;"A"</f>
        <v>-.18 A</v>
      </c>
      <c r="N27" s="35" t="str">
        <f>TEXT(RTD("cqg.rtd",,"ContractData",A32,"Ask",,"T"),"#.00")&amp;" "&amp;"A"</f>
        <v>-.11 A</v>
      </c>
      <c r="O27" s="35" t="str">
        <f>TEXT(RTD("cqg.rtd",,"ContractData",A33,"Ask",,"T"),"#.00")&amp;" "&amp;"A"</f>
        <v>-.04 A</v>
      </c>
      <c r="P27" s="35" t="str">
        <f>TEXT(RTD("cqg.rtd",,"ContractData",A34,"Ask",,"T"),"#.00")&amp;" "&amp;"A"</f>
        <v>.01 A</v>
      </c>
      <c r="Q27" s="35" t="str">
        <f>TEXT(RTD("cqg.rtd",,"ContractData",A35,"Ask",,"T"),"#.00")&amp;" "&amp;"A"</f>
        <v>.05 A</v>
      </c>
      <c r="R27" s="35" t="str">
        <f>TEXT(RTD("cqg.rtd",,"ContractData",A36,"Ask",,"T"),"#.00")&amp;" "&amp;"A"</f>
        <v>.08 A</v>
      </c>
      <c r="S27" s="35" t="str">
        <f>TEXT(RTD("cqg.rtd",,"ContractData",A37,"Ask",,"T"),"#.00")&amp;" "&amp;"A"</f>
        <v>.09 A</v>
      </c>
      <c r="T27" s="35" t="str">
        <f>TEXT(RTD("cqg.rtd",,"ContractData",A38,"Ask",,"T"),"#.00")&amp;" "&amp;"A"</f>
        <v>.09 A</v>
      </c>
      <c r="U27" s="35" t="str">
        <f>TEXT(RTD("cqg.rtd",,"ContractData",A39,"Ask",,"T"),"#.00")&amp;" "&amp;"A"</f>
        <v>.09 A</v>
      </c>
      <c r="V27" s="35" t="str">
        <f>TEXT(RTD("cqg.rtd",,"ContractData",A40,"Ask",,"T"),"#.00")&amp;" "&amp;"A"</f>
        <v>.07 A</v>
      </c>
      <c r="W27" s="67"/>
    </row>
    <row r="28" spans="1:36" ht="15" customHeight="1" x14ac:dyDescent="0.3">
      <c r="B28" s="87" t="s">
        <v>16</v>
      </c>
      <c r="C28" s="48" t="s">
        <v>9</v>
      </c>
      <c r="D28" s="48" t="s">
        <v>10</v>
      </c>
      <c r="E28" s="48" t="s">
        <v>11</v>
      </c>
      <c r="F28" s="48" t="s">
        <v>8</v>
      </c>
      <c r="G28" s="48" t="s">
        <v>12</v>
      </c>
      <c r="H28" s="48" t="s">
        <v>12</v>
      </c>
      <c r="I28" s="88" t="s">
        <v>13</v>
      </c>
      <c r="J28" s="89"/>
      <c r="K28" s="90" t="str">
        <f>TEXT(RTD("cqg.rtd",,"ContractData",A29,"Bid",,"T"),"#.00")&amp;" "&amp;"B"</f>
        <v>-.34 B</v>
      </c>
      <c r="L28" s="34" t="str">
        <f>TEXT(RTD("cqg.rtd",,"ContractData",A30,"Bid",,"T"),"#.00")&amp;" "&amp;"B"</f>
        <v>-.28 B</v>
      </c>
      <c r="M28" s="35" t="str">
        <f>TEXT(RTD("cqg.rtd",,"ContractData",A31,"Bid",,"T"),"#.00")&amp;" "&amp;"B"</f>
        <v>-.19 B</v>
      </c>
      <c r="N28" s="35" t="str">
        <f>TEXT(RTD("cqg.rtd",,"ContractData",A32,"Bid",,"T"),"#.00")&amp;" "&amp;"B"</f>
        <v>-.12 B</v>
      </c>
      <c r="O28" s="35" t="str">
        <f>TEXT(RTD("cqg.rtd",,"ContractData",A33,"Bid",,"T"),"#.00")&amp;" "&amp;"B"</f>
        <v>-.05 B</v>
      </c>
      <c r="P28" s="35" t="str">
        <f>TEXT(RTD("cqg.rtd",,"ContractData",A34,"Bid",,"T"),"#.00")&amp;" "&amp;"B"</f>
        <v>.00 B</v>
      </c>
      <c r="Q28" s="35" t="str">
        <f>TEXT(RTD("cqg.rtd",,"ContractData",A35,"Bid",,"T"),"#.00")&amp;" "&amp;"B"</f>
        <v>.04 B</v>
      </c>
      <c r="R28" s="35" t="str">
        <f>TEXT(RTD("cqg.rtd",,"ContractData",A36,"Bid",,"T"),"#.00")&amp;" "&amp;"B"</f>
        <v>.07 B</v>
      </c>
      <c r="S28" s="35" t="str">
        <f>TEXT(RTD("cqg.rtd",,"ContractData",A37,"Bid",,"T"),"#.00")&amp;" "&amp;"B"</f>
        <v>.08 B</v>
      </c>
      <c r="T28" s="35" t="str">
        <f>TEXT(RTD("cqg.rtd",,"ContractData",A38,"Bid",,"T"),"#.00")&amp;" "&amp;"B"</f>
        <v>.08 B</v>
      </c>
      <c r="U28" s="35" t="str">
        <f>TEXT(RTD("cqg.rtd",,"ContractData",A39,"Bid",,"T"),"#.00")&amp;" "&amp;"B"</f>
        <v>.07 B</v>
      </c>
      <c r="V28" s="35" t="str">
        <f>TEXT(RTD("cqg.rtd",,"ContractData",A40,"Bid",,"T"),"#.00")&amp;" "&amp;"B"</f>
        <v>.06 B</v>
      </c>
      <c r="W28" s="67"/>
      <c r="X28" s="22" t="s">
        <v>7</v>
      </c>
    </row>
    <row r="29" spans="1:36" ht="15" customHeight="1" x14ac:dyDescent="0.3">
      <c r="A29" s="19" t="str">
        <f>RTD("cqg.rtd",,"ContractData",CLE!J16, "Symbol")</f>
        <v>CLES1X7</v>
      </c>
      <c r="B29" s="91" t="str">
        <f>RIGHT(RTD("cqg.rtd",,"ContractData",A29, "LongDescription"),15)</f>
        <v xml:space="preserve"> Nov 17, Dec 17</v>
      </c>
      <c r="C29" s="57">
        <f>RTD("cqg.rtd", ,"ContractData",A29, "Open",,"T")</f>
        <v>-0.34</v>
      </c>
      <c r="D29" s="57">
        <f>RTD("cqg.rtd", ,"ContractData",A29, "High",,"T")</f>
        <v>-0.31</v>
      </c>
      <c r="E29" s="57">
        <f>RTD("cqg.rtd", ,"ContractData",A29, "Low",,"T")</f>
        <v>-0.36</v>
      </c>
      <c r="F29" s="57">
        <f>RTD("cqg.rtd", ,"ContractData",A29, "LastTradeorSettle",,"T")</f>
        <v>-0.33</v>
      </c>
      <c r="G29" s="58">
        <f>RTD("cqg.rtd",,"ContractData",A29,"NetLastTradeToday",,"T")</f>
        <v>0.01</v>
      </c>
      <c r="H29" s="59">
        <f>RTD("cqg.rtd",,"ContractData",A29,"NetLastTradeToday",,"T")</f>
        <v>0.01</v>
      </c>
      <c r="I29" s="60">
        <f>RTD("cqg.rtd", ,"ContractData",A29, "T_CVol")</f>
        <v>46191</v>
      </c>
      <c r="J29" s="61"/>
      <c r="K29" s="92" t="str">
        <f>TEXT(RTD("cqg.rtd",,"StudyData",A29,  "Bar",, "Close", "D",,,,,,"T"),"#.00")&amp;" "&amp;"L"</f>
        <v>-.33 L</v>
      </c>
      <c r="L29" s="34" t="str">
        <f>TEXT(RTD("cqg.rtd",,"StudyData",A30,  "Bar",, "Close", "D",,,,,,"T"),"#.00")&amp;" "&amp;"L"</f>
        <v>-.27 L</v>
      </c>
      <c r="M29" s="35" t="str">
        <f>TEXT(RTD("cqg.rtd",,"StudyData",A31,  "Bar",, "Close", "D",,,,,,"T"),"#.00")&amp;" "&amp;"L"</f>
        <v>-.19 L</v>
      </c>
      <c r="N29" s="35" t="str">
        <f>TEXT(RTD("cqg.rtd",,"StudyData",A32,  "Bar",, "Close", "D",,,,,,"T"),"#.00")&amp;" "&amp;"L"</f>
        <v>-.11 L</v>
      </c>
      <c r="O29" s="35" t="str">
        <f>TEXT(RTD("cqg.rtd",,"StudyData",A33,  "Bar",, "Close", "D",,,,,,"T"),"#.00")&amp;" "&amp;"L"</f>
        <v>-.05 L</v>
      </c>
      <c r="P29" s="35" t="str">
        <f>TEXT(RTD("cqg.rtd",,"StudyData",A34,  "Bar",, "Close", "D",,,,,,"T"),"#.00")&amp;" "&amp;"L"</f>
        <v>.01 L</v>
      </c>
      <c r="Q29" s="35" t="str">
        <f>TEXT(RTD("cqg.rtd",,"StudyData",A35,  "Bar",, "Close", "D",,,,,,"T"),"#.00")&amp;" "&amp;"L"</f>
        <v>.05 L</v>
      </c>
      <c r="R29" s="35" t="str">
        <f>TEXT(RTD("cqg.rtd",,"StudyData",A36,  "Bar",, "Close", "D",,,,,,"T"),"#.00")&amp;" "&amp;"L"</f>
        <v>.08 L</v>
      </c>
      <c r="S29" s="35" t="str">
        <f>TEXT(RTD("cqg.rtd",,"StudyData",A37,  "Bar",, "Close", "D",,,,,,"T"),"#.00")&amp;" "&amp;"L"</f>
        <v>.09 L</v>
      </c>
      <c r="T29" s="35" t="str">
        <f>TEXT(RTD("cqg.rtd",,"StudyData",A38,  "Bar",, "Close", "D",,,,,,"T"),"#.00")&amp;" "&amp;"L"</f>
        <v>.09 L</v>
      </c>
      <c r="U29" s="35" t="str">
        <f>TEXT(RTD("cqg.rtd",,"StudyData",A39,  "Bar",, "Close", "D",,,,,,"T"),"#.00")&amp;" "&amp;"L"</f>
        <v>.08 L</v>
      </c>
      <c r="V29" s="35" t="str">
        <f>TEXT(RTD("cqg.rtd",,"StudyData",A40,  "Bar",, "Close", "D",,,,,,"T"),"#.00")&amp;" "&amp;"L"</f>
        <v>.07 L</v>
      </c>
      <c r="W29" s="67"/>
    </row>
    <row r="30" spans="1:36" ht="15" customHeight="1" x14ac:dyDescent="0.3">
      <c r="A30" s="19" t="str">
        <f>RTD("cqg.rtd",,"ContractData",CLE!J17, "Symbol")</f>
        <v>CLES1Z7</v>
      </c>
      <c r="B30" s="91" t="str">
        <f>RIGHT(RTD("cqg.rtd",,"ContractData",A30, "LongDescription"),15)</f>
        <v xml:space="preserve"> Dec 17, Jan 18</v>
      </c>
      <c r="C30" s="57">
        <f>RTD("cqg.rtd", ,"ContractData",A30, "Open",,"T")</f>
        <v>-0.28000000000000003</v>
      </c>
      <c r="D30" s="57">
        <f>RTD("cqg.rtd", ,"ContractData",A30, "High",,"T")</f>
        <v>-0.25</v>
      </c>
      <c r="E30" s="57">
        <f>RTD("cqg.rtd", ,"ContractData",A30, "Low",,"T")</f>
        <v>-0.28999999999999998</v>
      </c>
      <c r="F30" s="57">
        <f>RTD("cqg.rtd", ,"ContractData",A30, "LastTradeorSettle",,"T")</f>
        <v>-0.27</v>
      </c>
      <c r="G30" s="58">
        <f>RTD("cqg.rtd",,"ContractData",A30,"NetLastTradeToday",,"T")</f>
        <v>0.01</v>
      </c>
      <c r="H30" s="59">
        <f>RTD("cqg.rtd",,"ContractData",A30,"NetLastTradeToday",,"T")</f>
        <v>0.01</v>
      </c>
      <c r="I30" s="60">
        <f>RTD("cqg.rtd", ,"ContractData",A30, "T_CVol")</f>
        <v>14927</v>
      </c>
      <c r="J30" s="61"/>
      <c r="K30" s="93"/>
      <c r="L30" s="93"/>
      <c r="M30" s="93"/>
      <c r="N30" s="93"/>
      <c r="O30" s="93"/>
      <c r="P30" s="93"/>
      <c r="Q30" s="93"/>
      <c r="R30" s="94"/>
      <c r="S30" s="95"/>
      <c r="T30" s="95"/>
      <c r="U30" s="95"/>
      <c r="V30" s="96"/>
      <c r="W30" s="67"/>
    </row>
    <row r="31" spans="1:36" ht="15" customHeight="1" x14ac:dyDescent="0.3">
      <c r="A31" s="19" t="str">
        <f>RTD("cqg.rtd",,"ContractData",CLE!J18, "Symbol")</f>
        <v>CLES1F8</v>
      </c>
      <c r="B31" s="91" t="str">
        <f>RIGHT(RTD("cqg.rtd",,"ContractData",A31, "LongDescription"),15)</f>
        <v xml:space="preserve"> Jan 18, Feb 18</v>
      </c>
      <c r="C31" s="57">
        <f>RTD("cqg.rtd", ,"ContractData",A31, "Open",,"T")</f>
        <v>-0.19</v>
      </c>
      <c r="D31" s="57">
        <f>RTD("cqg.rtd", ,"ContractData",A31, "High",,"T")</f>
        <v>-0.16</v>
      </c>
      <c r="E31" s="57">
        <f>RTD("cqg.rtd", ,"ContractData",A31, "Low",,"T")</f>
        <v>-0.2</v>
      </c>
      <c r="F31" s="57">
        <f>RTD("cqg.rtd", ,"ContractData",A31, "LastTradeorSettle",,"T")</f>
        <v>-0.19</v>
      </c>
      <c r="G31" s="58">
        <f>RTD("cqg.rtd",,"ContractData",A31,"NetLastTradeToday",,"T")</f>
        <v>0</v>
      </c>
      <c r="H31" s="59">
        <f>RTD("cqg.rtd",,"ContractData",A31,"NetLastTradeToday",,"T")</f>
        <v>0</v>
      </c>
      <c r="I31" s="60">
        <f>RTD("cqg.rtd", ,"ContractData",A31, "T_CVol")</f>
        <v>4990</v>
      </c>
      <c r="J31" s="61"/>
      <c r="K31" s="97"/>
      <c r="L31" s="97"/>
      <c r="M31" s="97"/>
      <c r="N31" s="97"/>
      <c r="O31" s="97"/>
      <c r="P31" s="97"/>
      <c r="Q31" s="97"/>
      <c r="R31" s="98"/>
      <c r="S31" s="67"/>
      <c r="T31" s="67"/>
      <c r="U31" s="67"/>
      <c r="V31" s="99"/>
      <c r="W31" s="67"/>
    </row>
    <row r="32" spans="1:36" ht="15" customHeight="1" x14ac:dyDescent="0.3">
      <c r="A32" s="19" t="str">
        <f>RTD("cqg.rtd",,"ContractData",CLE!J19, "Symbol")</f>
        <v>CLES1G8</v>
      </c>
      <c r="B32" s="91" t="str">
        <f>RIGHT(RTD("cqg.rtd",,"ContractData",A32, "LongDescription"),15)</f>
        <v xml:space="preserve"> Feb 18, Mar 18</v>
      </c>
      <c r="C32" s="57">
        <f>RTD("cqg.rtd", ,"ContractData",A32, "Open",,"T")</f>
        <v>-0.13</v>
      </c>
      <c r="D32" s="57">
        <f>RTD("cqg.rtd", ,"ContractData",A32, "High",,"T")</f>
        <v>-0.09</v>
      </c>
      <c r="E32" s="57">
        <f>RTD("cqg.rtd", ,"ContractData",A32, "Low",,"T")</f>
        <v>-0.14000000000000001</v>
      </c>
      <c r="F32" s="57">
        <f>RTD("cqg.rtd", ,"ContractData",A32, "LastTradeorSettle",,"T")</f>
        <v>-0.11</v>
      </c>
      <c r="G32" s="58">
        <f>RTD("cqg.rtd",,"ContractData",A32,"NetLastTradeToday",,"T")</f>
        <v>0.02</v>
      </c>
      <c r="H32" s="59">
        <f>RTD("cqg.rtd",,"ContractData",A32,"NetLastTradeToday",,"T")</f>
        <v>0.02</v>
      </c>
      <c r="I32" s="60">
        <f>RTD("cqg.rtd", ,"ContractData",A32, "T_CVol")</f>
        <v>4336</v>
      </c>
      <c r="J32" s="61"/>
      <c r="K32" s="97"/>
      <c r="L32" s="97"/>
      <c r="M32" s="97"/>
      <c r="N32" s="97"/>
      <c r="O32" s="97"/>
      <c r="P32" s="97"/>
      <c r="Q32" s="97"/>
      <c r="R32" s="98"/>
      <c r="S32" s="67"/>
      <c r="T32" s="67"/>
      <c r="U32" s="67"/>
      <c r="V32" s="99"/>
      <c r="W32" s="67"/>
    </row>
    <row r="33" spans="1:23" ht="15" customHeight="1" x14ac:dyDescent="0.3">
      <c r="A33" s="19" t="str">
        <f>RTD("cqg.rtd",,"ContractData",CLE!J20, "Symbol")</f>
        <v>CLES1H8</v>
      </c>
      <c r="B33" s="91" t="str">
        <f>RIGHT(RTD("cqg.rtd",,"ContractData",A33, "LongDescription"),15)</f>
        <v xml:space="preserve"> Mar 18, Apr 18</v>
      </c>
      <c r="C33" s="57">
        <f>RTD("cqg.rtd", ,"ContractData",A33, "Open",,"T")</f>
        <v>-0.08</v>
      </c>
      <c r="D33" s="57">
        <f>RTD("cqg.rtd", ,"ContractData",A33, "High",,"T")</f>
        <v>-0.04</v>
      </c>
      <c r="E33" s="57">
        <f>RTD("cqg.rtd", ,"ContractData",A33, "Low",,"T")</f>
        <v>-0.08</v>
      </c>
      <c r="F33" s="57">
        <f>RTD("cqg.rtd", ,"ContractData",A33, "LastTradeorSettle",,"T")</f>
        <v>-0.05</v>
      </c>
      <c r="G33" s="58">
        <f>RTD("cqg.rtd",,"ContractData",A33,"NetLastTradeToday",,"T")</f>
        <v>0.02</v>
      </c>
      <c r="H33" s="59">
        <f>RTD("cqg.rtd",,"ContractData",A33,"NetLastTradeToday",,"T")</f>
        <v>0.02</v>
      </c>
      <c r="I33" s="60">
        <f>RTD("cqg.rtd", ,"ContractData",A33, "T_CVol")</f>
        <v>3031</v>
      </c>
      <c r="J33" s="61"/>
      <c r="K33" s="97"/>
      <c r="L33" s="97"/>
      <c r="M33" s="97"/>
      <c r="N33" s="97"/>
      <c r="O33" s="97"/>
      <c r="P33" s="97"/>
      <c r="Q33" s="97"/>
      <c r="R33" s="98"/>
      <c r="S33" s="67"/>
      <c r="T33" s="67"/>
      <c r="U33" s="67"/>
      <c r="V33" s="99"/>
      <c r="W33" s="67"/>
    </row>
    <row r="34" spans="1:23" ht="15" customHeight="1" x14ac:dyDescent="0.3">
      <c r="A34" s="19" t="str">
        <f>RTD("cqg.rtd",,"ContractData",CLE!J21, "Symbol")</f>
        <v>CLES1J8</v>
      </c>
      <c r="B34" s="100" t="str">
        <f>RIGHT(RTD("cqg.rtd",,"ContractData",A34, "LongDescription"),15)</f>
        <v xml:space="preserve"> Apr 18, May 18</v>
      </c>
      <c r="C34" s="101">
        <f>RTD("cqg.rtd", ,"ContractData",A34, "Open",,"T")</f>
        <v>-0.03</v>
      </c>
      <c r="D34" s="101">
        <f>RTD("cqg.rtd", ,"ContractData",A34, "High",,"T")</f>
        <v>0.02</v>
      </c>
      <c r="E34" s="101">
        <f>RTD("cqg.rtd", ,"ContractData",A34, "Low",,"T")</f>
        <v>-0.03</v>
      </c>
      <c r="F34" s="101">
        <f>RTD("cqg.rtd", ,"ContractData",A34, "LastTradeorSettle",,"T")</f>
        <v>0.01</v>
      </c>
      <c r="G34" s="58">
        <f>RTD("cqg.rtd",,"ContractData",A34,"NetLastTradeToday",,"T")</f>
        <v>0.03</v>
      </c>
      <c r="H34" s="102">
        <f>RTD("cqg.rtd",,"ContractData",A34,"NetLastTradeToday",,"T")</f>
        <v>0.03</v>
      </c>
      <c r="I34" s="60">
        <f>RTD("cqg.rtd", ,"ContractData",A34, "T_CVol")</f>
        <v>1660</v>
      </c>
      <c r="J34" s="61"/>
      <c r="K34" s="97"/>
      <c r="L34" s="97"/>
      <c r="M34" s="97"/>
      <c r="N34" s="97"/>
      <c r="O34" s="97"/>
      <c r="P34" s="97"/>
      <c r="Q34" s="97"/>
      <c r="R34" s="98"/>
      <c r="S34" s="67"/>
      <c r="T34" s="67"/>
      <c r="U34" s="67"/>
      <c r="V34" s="99"/>
      <c r="W34" s="67"/>
    </row>
    <row r="35" spans="1:23" ht="15" customHeight="1" x14ac:dyDescent="0.3">
      <c r="A35" s="19" t="str">
        <f>RTD("cqg.rtd",,"ContractData",CLE!J22, "Symbol")</f>
        <v>CLES1K8</v>
      </c>
      <c r="B35" s="100" t="str">
        <f>RIGHT(RTD("cqg.rtd",,"ContractData",A35, "LongDescription"),15)</f>
        <v xml:space="preserve"> May 18, Jun 18</v>
      </c>
      <c r="C35" s="101">
        <f>RTD("cqg.rtd", ,"ContractData",A35, "Open",,"T")</f>
        <v>0.01</v>
      </c>
      <c r="D35" s="101">
        <f>RTD("cqg.rtd", ,"ContractData",A35, "High",,"T")</f>
        <v>0.06</v>
      </c>
      <c r="E35" s="101">
        <f>RTD("cqg.rtd", ,"ContractData",A35, "Low",,"T")</f>
        <v>0.01</v>
      </c>
      <c r="F35" s="101">
        <f>RTD("cqg.rtd", ,"ContractData",A35, "LastTradeorSettle",,"T")</f>
        <v>0.05</v>
      </c>
      <c r="G35" s="103">
        <f>RTD("cqg.rtd",,"ContractData",A35,"NetLastTradeToday",,"T")</f>
        <v>0.03</v>
      </c>
      <c r="H35" s="102">
        <f>RTD("cqg.rtd",,"ContractData",A35,"NetLastTradeToday",,"T")</f>
        <v>0.03</v>
      </c>
      <c r="I35" s="60">
        <f>RTD("cqg.rtd", ,"ContractData",A35, "T_CVol")</f>
        <v>904</v>
      </c>
      <c r="J35" s="61"/>
      <c r="K35" s="104"/>
      <c r="L35" s="104"/>
      <c r="M35" s="104"/>
      <c r="N35" s="104"/>
      <c r="O35" s="104"/>
      <c r="P35" s="104"/>
      <c r="Q35" s="104"/>
      <c r="R35" s="105"/>
      <c r="S35" s="67"/>
      <c r="T35" s="67"/>
      <c r="U35" s="67"/>
      <c r="V35" s="99"/>
      <c r="W35" s="67"/>
    </row>
    <row r="36" spans="1:23" ht="15" customHeight="1" x14ac:dyDescent="0.3">
      <c r="A36" s="19" t="str">
        <f>RTD("cqg.rtd",,"ContractData",CLE!J23, "Symbol")</f>
        <v>CLES1M8</v>
      </c>
      <c r="B36" s="100" t="str">
        <f>RIGHT(RTD("cqg.rtd",,"ContractData",A36, "LongDescription"),15)</f>
        <v xml:space="preserve"> Jun 18, Jul 18</v>
      </c>
      <c r="C36" s="101">
        <f>RTD("cqg.rtd", ,"ContractData",A36, "Open",,"T")</f>
        <v>0.04</v>
      </c>
      <c r="D36" s="101">
        <f>RTD("cqg.rtd", ,"ContractData",A36, "High",,"T")</f>
        <v>0.08</v>
      </c>
      <c r="E36" s="101">
        <f>RTD("cqg.rtd", ,"ContractData",A36, "Low",,"T")</f>
        <v>0.04</v>
      </c>
      <c r="F36" s="101">
        <f>RTD("cqg.rtd", ,"ContractData",A36, "LastTradeorSettle",,"T")</f>
        <v>0.08</v>
      </c>
      <c r="G36" s="58">
        <f>RTD("cqg.rtd",,"ContractData",A36,"NetLastTradeToday",,"T")</f>
        <v>0.02</v>
      </c>
      <c r="H36" s="102">
        <f>RTD("cqg.rtd",,"ContractData",A36,"NetLastTradeToday",,"T")</f>
        <v>0.02</v>
      </c>
      <c r="I36" s="60">
        <f>RTD("cqg.rtd", ,"ContractData",A36, "T_CVol")</f>
        <v>1694</v>
      </c>
      <c r="J36" s="61"/>
      <c r="K36" s="97"/>
      <c r="L36" s="97"/>
      <c r="M36" s="97"/>
      <c r="N36" s="97"/>
      <c r="O36" s="97"/>
      <c r="P36" s="97"/>
      <c r="Q36" s="97"/>
      <c r="R36" s="98"/>
      <c r="S36" s="67"/>
      <c r="T36" s="67"/>
      <c r="U36" s="67"/>
      <c r="V36" s="99"/>
      <c r="W36" s="67"/>
    </row>
    <row r="37" spans="1:23" ht="15" customHeight="1" x14ac:dyDescent="0.3">
      <c r="A37" s="19" t="str">
        <f>RTD("cqg.rtd",,"ContractData",CLE!J24, "Symbol")</f>
        <v>CLES1N8</v>
      </c>
      <c r="B37" s="100" t="str">
        <f>RIGHT(RTD("cqg.rtd",,"ContractData",A37, "LongDescription"),15)</f>
        <v xml:space="preserve"> Jul 18, Aug 18</v>
      </c>
      <c r="C37" s="101">
        <f>RTD("cqg.rtd", ,"ContractData",A37, "Open",,"T")</f>
        <v>0.06</v>
      </c>
      <c r="D37" s="101">
        <f>RTD("cqg.rtd", ,"ContractData",A37, "High",,"T")</f>
        <v>0.09</v>
      </c>
      <c r="E37" s="101">
        <f>RTD("cqg.rtd", ,"ContractData",A37, "Low",,"T")</f>
        <v>0.06</v>
      </c>
      <c r="F37" s="101">
        <f>RTD("cqg.rtd", ,"ContractData",A37, "LastTradeorSettle",,"T")</f>
        <v>0.09</v>
      </c>
      <c r="G37" s="103">
        <f>RTD("cqg.rtd",,"ContractData",A37,"NetLastTradeToday",,"T")</f>
        <v>0.02</v>
      </c>
      <c r="H37" s="102">
        <f>RTD("cqg.rtd",,"ContractData",A37,"NetLastTradeToday",,"T")</f>
        <v>0.02</v>
      </c>
      <c r="I37" s="60">
        <f>RTD("cqg.rtd", ,"ContractData",A37, "T_CVol")</f>
        <v>104</v>
      </c>
      <c r="J37" s="61"/>
      <c r="K37" s="97"/>
      <c r="L37" s="97"/>
      <c r="M37" s="97"/>
      <c r="N37" s="97"/>
      <c r="O37" s="97"/>
      <c r="P37" s="97"/>
      <c r="Q37" s="97"/>
      <c r="R37" s="98"/>
      <c r="S37" s="67"/>
      <c r="T37" s="67"/>
      <c r="U37" s="67"/>
      <c r="V37" s="99"/>
      <c r="W37" s="67"/>
    </row>
    <row r="38" spans="1:23" ht="15" customHeight="1" x14ac:dyDescent="0.3">
      <c r="A38" s="19" t="str">
        <f>RTD("cqg.rtd",,"ContractData",CLE!J25, "Symbol")</f>
        <v>CLES1Q8</v>
      </c>
      <c r="B38" s="100" t="str">
        <f>RIGHT(RTD("cqg.rtd",,"ContractData",A38, "LongDescription"),15)</f>
        <v xml:space="preserve"> Aug 18, Sep 18</v>
      </c>
      <c r="C38" s="101">
        <f>RTD("cqg.rtd", ,"ContractData",A38, "Open",,"T")</f>
        <v>0.06</v>
      </c>
      <c r="D38" s="101">
        <f>RTD("cqg.rtd", ,"ContractData",A38, "High",,"T")</f>
        <v>0.09</v>
      </c>
      <c r="E38" s="101">
        <f>RTD("cqg.rtd", ,"ContractData",A38, "Low",,"T")</f>
        <v>0.06</v>
      </c>
      <c r="F38" s="101">
        <f>RTD("cqg.rtd", ,"ContractData",A38, "LastTradeorSettle",,"T")</f>
        <v>0.09</v>
      </c>
      <c r="G38" s="103">
        <f>RTD("cqg.rtd",,"ContractData",A38,"NetLastTradeToday",,"T")</f>
        <v>0.03</v>
      </c>
      <c r="H38" s="102">
        <f>RTD("cqg.rtd",,"ContractData",A38,"NetLastTradeToday",,"T")</f>
        <v>0.03</v>
      </c>
      <c r="I38" s="60">
        <f>RTD("cqg.rtd", ,"ContractData",A38, "T_CVol")</f>
        <v>372</v>
      </c>
      <c r="J38" s="61"/>
      <c r="K38" s="97"/>
      <c r="L38" s="97"/>
      <c r="M38" s="97"/>
      <c r="N38" s="97"/>
      <c r="O38" s="97"/>
      <c r="P38" s="97"/>
      <c r="Q38" s="97"/>
      <c r="R38" s="98"/>
      <c r="S38" s="67"/>
      <c r="T38" s="67"/>
      <c r="U38" s="67"/>
      <c r="V38" s="99"/>
      <c r="W38" s="67"/>
    </row>
    <row r="39" spans="1:23" ht="15" customHeight="1" x14ac:dyDescent="0.3">
      <c r="A39" s="19" t="str">
        <f>RTD("cqg.rtd",,"ContractData",CLE!J26, "Symbol")</f>
        <v>CLES1U8</v>
      </c>
      <c r="B39" s="100" t="str">
        <f>RIGHT(RTD("cqg.rtd",,"ContractData",A39, "LongDescription"),15)</f>
        <v xml:space="preserve"> Sep 18, Oct 18</v>
      </c>
      <c r="C39" s="101">
        <f>RTD("cqg.rtd", ,"ContractData",A39, "Open",,"T")</f>
        <v>0.06</v>
      </c>
      <c r="D39" s="101">
        <f>RTD("cqg.rtd", ,"ContractData",A39, "High",,"T")</f>
        <v>0.08</v>
      </c>
      <c r="E39" s="101">
        <f>RTD("cqg.rtd", ,"ContractData",A39, "Low",,"T")</f>
        <v>0.06</v>
      </c>
      <c r="F39" s="101">
        <f>RTD("cqg.rtd", ,"ContractData",A39, "LastTradeorSettle",,"T")</f>
        <v>0.08</v>
      </c>
      <c r="G39" s="103">
        <f>RTD("cqg.rtd",,"ContractData",A39,"NetLastTradeToday",,"T")</f>
        <v>0.02</v>
      </c>
      <c r="H39" s="102">
        <f>RTD("cqg.rtd",,"ContractData",A39,"NetLastTradeToday",,"T")</f>
        <v>0.02</v>
      </c>
      <c r="I39" s="60">
        <f>RTD("cqg.rtd", ,"ContractData",A39, "T_CVol")</f>
        <v>121</v>
      </c>
      <c r="J39" s="61"/>
      <c r="K39" s="97"/>
      <c r="L39" s="97"/>
      <c r="M39" s="97"/>
      <c r="N39" s="97"/>
      <c r="O39" s="97"/>
      <c r="P39" s="97"/>
      <c r="Q39" s="97"/>
      <c r="R39" s="98"/>
      <c r="S39" s="67"/>
      <c r="T39" s="67"/>
      <c r="U39" s="67"/>
      <c r="V39" s="99"/>
      <c r="W39" s="67"/>
    </row>
    <row r="40" spans="1:23" ht="15" customHeight="1" x14ac:dyDescent="0.3">
      <c r="A40" s="19" t="str">
        <f>RTD("cqg.rtd",,"ContractData",CLE!J27, "Symbol")</f>
        <v>CLES1V8</v>
      </c>
      <c r="B40" s="100" t="str">
        <f>RIGHT(RTD("cqg.rtd",,"ContractData",A40, "LongDescription"),15)</f>
        <v xml:space="preserve"> Oct 18, Nov 18</v>
      </c>
      <c r="C40" s="101">
        <f>RTD("cqg.rtd", ,"ContractData",A40, "Open",,"T")</f>
        <v>0.06</v>
      </c>
      <c r="D40" s="101">
        <f>RTD("cqg.rtd", ,"ContractData",A40, "High",,"T")</f>
        <v>7.0000000000000007E-2</v>
      </c>
      <c r="E40" s="101">
        <f>RTD("cqg.rtd", ,"ContractData",A40, "Low",,"T")</f>
        <v>0.05</v>
      </c>
      <c r="F40" s="101">
        <f>RTD("cqg.rtd", ,"ContractData",A40, "LastTradeorSettle",,"T")</f>
        <v>7.0000000000000007E-2</v>
      </c>
      <c r="G40" s="103">
        <f>RTD("cqg.rtd",,"ContractData",A40,"NetLastTradeToday",,"T")</f>
        <v>0.02</v>
      </c>
      <c r="H40" s="102">
        <f>RTD("cqg.rtd",,"ContractData",A40,"NetLastTradeToday",,"T")</f>
        <v>0.02</v>
      </c>
      <c r="I40" s="106">
        <f>RTD("cqg.rtd", ,"ContractData",A40, "T_CVol")</f>
        <v>270</v>
      </c>
      <c r="J40" s="61"/>
      <c r="K40" s="97"/>
      <c r="L40" s="97"/>
      <c r="M40" s="97"/>
      <c r="N40" s="97"/>
      <c r="O40" s="97"/>
      <c r="P40" s="97"/>
      <c r="Q40" s="97"/>
      <c r="R40" s="98"/>
      <c r="S40" s="67"/>
      <c r="T40" s="67"/>
      <c r="U40" s="67"/>
      <c r="V40" s="99"/>
      <c r="W40" s="67"/>
    </row>
    <row r="41" spans="1:23" ht="12" customHeight="1" x14ac:dyDescent="0.3">
      <c r="B41" s="144"/>
      <c r="C41" s="145"/>
      <c r="D41" s="74"/>
      <c r="E41" s="75"/>
      <c r="F41" s="76"/>
      <c r="G41" s="75"/>
      <c r="H41" s="77"/>
      <c r="I41" s="75"/>
      <c r="J41" s="78"/>
      <c r="K41" s="107"/>
      <c r="L41" s="107"/>
      <c r="M41" s="107"/>
      <c r="N41" s="107"/>
      <c r="O41" s="107"/>
      <c r="P41" s="107"/>
      <c r="Q41" s="107"/>
      <c r="R41" s="108"/>
      <c r="S41" s="109"/>
      <c r="T41" s="109"/>
      <c r="U41" s="109"/>
      <c r="V41" s="110"/>
      <c r="W41" s="67"/>
    </row>
    <row r="42" spans="1:23" ht="15" customHeight="1" x14ac:dyDescent="0.2">
      <c r="B42" s="146" t="s">
        <v>37</v>
      </c>
      <c r="C42" s="147"/>
      <c r="D42" s="147"/>
      <c r="E42" s="147"/>
      <c r="F42" s="147"/>
      <c r="G42" s="147"/>
      <c r="H42" s="147"/>
      <c r="I42" s="147"/>
      <c r="J42" s="83"/>
      <c r="K42" s="84" t="str">
        <f>B45</f>
        <v xml:space="preserve"> Nov 17, Jan 18</v>
      </c>
      <c r="L42" s="111" t="str">
        <f>B46</f>
        <v xml:space="preserve"> Dec 17, Feb 18</v>
      </c>
      <c r="M42" s="111" t="str">
        <f>B47</f>
        <v xml:space="preserve"> Jan 18, Mar 18</v>
      </c>
      <c r="N42" s="111" t="str">
        <f>B48</f>
        <v xml:space="preserve"> Feb 18, Apr 18</v>
      </c>
      <c r="O42" s="111" t="str">
        <f>B49</f>
        <v xml:space="preserve"> Mar 18, May 18</v>
      </c>
      <c r="P42" s="111" t="str">
        <f>B50</f>
        <v xml:space="preserve"> Apr 18, Jun 18</v>
      </c>
      <c r="Q42" s="111" t="str">
        <f>B51</f>
        <v xml:space="preserve"> May 18, Jul 18</v>
      </c>
      <c r="R42" s="111" t="str">
        <f>B52</f>
        <v xml:space="preserve"> Jun 18, Aug 18</v>
      </c>
      <c r="S42" s="111" t="str">
        <f>B53</f>
        <v xml:space="preserve"> Jul 18, Sep 18</v>
      </c>
      <c r="T42" s="111" t="str">
        <f>B54</f>
        <v xml:space="preserve"> Aug 18, Oct 18</v>
      </c>
      <c r="U42" s="111" t="str">
        <f>B55</f>
        <v xml:space="preserve"> Sep 18, Nov 18</v>
      </c>
      <c r="V42" s="111" t="str">
        <f>B56</f>
        <v xml:space="preserve"> Oct 18, Dec 18</v>
      </c>
      <c r="W42" s="67"/>
    </row>
    <row r="43" spans="1:23" ht="15" customHeight="1" x14ac:dyDescent="0.3">
      <c r="B43" s="148"/>
      <c r="C43" s="149"/>
      <c r="D43" s="149"/>
      <c r="E43" s="149"/>
      <c r="F43" s="149"/>
      <c r="G43" s="149"/>
      <c r="H43" s="149"/>
      <c r="I43" s="149"/>
      <c r="J43" s="83"/>
      <c r="K43" s="86" t="str">
        <f>TEXT(RTD("cqg.rtd",,"ContractData",A45,"Ask",,"T"),"#.00")&amp;" "&amp;"A"</f>
        <v>-.60 A</v>
      </c>
      <c r="L43" s="34" t="str">
        <f>TEXT(RTD("cqg.rtd",,"ContractData",A46,"Ask",,"T"),"#.00")&amp;" "&amp;"A"</f>
        <v>-.45 A</v>
      </c>
      <c r="M43" s="35" t="str">
        <f>TEXT(RTD("cqg.rtd",,"ContractData",A47,"Ask",,"T"),"#.00")&amp;" "&amp;"A"</f>
        <v>-.29 A</v>
      </c>
      <c r="N43" s="35" t="str">
        <f>TEXT(RTD("cqg.rtd",,"ContractData",A48,"Ask",,"T"),"#.00")&amp;" "&amp;"A"</f>
        <v>-.16 A</v>
      </c>
      <c r="O43" s="35" t="str">
        <f>TEXT(RTD("cqg.rtd",,"ContractData",A49,"Ask",,"T"),"#.00")&amp;" "&amp;"A"</f>
        <v>-.04 A</v>
      </c>
      <c r="P43" s="35" t="str">
        <f>TEXT(RTD("cqg.rtd",,"ContractData",A50,"Ask",,"T"),"#.00")&amp;" "&amp;"A"</f>
        <v>.06 A</v>
      </c>
      <c r="Q43" s="35" t="str">
        <f>TEXT(RTD("cqg.rtd",,"ContractData",A51,"Ask",,"T"),"#.00")&amp;" "&amp;"A"</f>
        <v>.13 A</v>
      </c>
      <c r="R43" s="35" t="str">
        <f>TEXT(RTD("cqg.rtd",,"ContractData",A52,"Ask",,"T"),"#.00")&amp;" "&amp;"A"</f>
        <v>.17 A</v>
      </c>
      <c r="S43" s="35" t="str">
        <f>TEXT(RTD("cqg.rtd",,"ContractData",A53,"Ask",,"T"),"#.00")&amp;" "&amp;"A"</f>
        <v>.18 A</v>
      </c>
      <c r="T43" s="35" t="str">
        <f>TEXT(RTD("cqg.rtd",,"ContractData",A54,"Ask",,"T"),"#.00")&amp;" "&amp;"A"</f>
        <v>.17 A</v>
      </c>
      <c r="U43" s="35" t="str">
        <f>TEXT(RTD("cqg.rtd",,"ContractData",A55,"Ask",,"T"),"#.00")&amp;" "&amp;"A"</f>
        <v>.15 A</v>
      </c>
      <c r="V43" s="35" t="str">
        <f>TEXT(RTD("cqg.rtd",,"ContractData",A56,"Ask",,"T"),"#.00")&amp;" "&amp;"A"</f>
        <v>.13 A</v>
      </c>
      <c r="W43" s="67"/>
    </row>
    <row r="44" spans="1:23" ht="15" customHeight="1" x14ac:dyDescent="0.3">
      <c r="B44" s="87" t="s">
        <v>16</v>
      </c>
      <c r="C44" s="48" t="s">
        <v>9</v>
      </c>
      <c r="D44" s="48" t="s">
        <v>10</v>
      </c>
      <c r="E44" s="48" t="s">
        <v>11</v>
      </c>
      <c r="F44" s="48" t="s">
        <v>8</v>
      </c>
      <c r="G44" s="48" t="s">
        <v>12</v>
      </c>
      <c r="H44" s="48" t="s">
        <v>12</v>
      </c>
      <c r="I44" s="88" t="s">
        <v>13</v>
      </c>
      <c r="J44" s="89"/>
      <c r="K44" s="90" t="str">
        <f>TEXT(RTD("cqg.rtd",,"ContractData",A45,"Bid",,"T"),"#.00")&amp;" "&amp;"B"</f>
        <v>-.61 B</v>
      </c>
      <c r="L44" s="34" t="str">
        <f>TEXT(RTD("cqg.rtd",,"ContractData",A46,"Bid",,"T"),"#.00")&amp;" "&amp;"B"</f>
        <v>-.46 B</v>
      </c>
      <c r="M44" s="35" t="str">
        <f>TEXT(RTD("cqg.rtd",,"ContractData",A47,"Bid",,"T"),"#.00")&amp;" "&amp;"B"</f>
        <v>-.30 B</v>
      </c>
      <c r="N44" s="35" t="str">
        <f>TEXT(RTD("cqg.rtd",,"ContractData",A48,"Bid",,"T"),"#.00")&amp;" "&amp;"B"</f>
        <v>-.17 B</v>
      </c>
      <c r="O44" s="35" t="str">
        <f>TEXT(RTD("cqg.rtd",,"ContractData",A49,"Bid",,"T"),"#.00")&amp;" "&amp;"B"</f>
        <v>-.05 B</v>
      </c>
      <c r="P44" s="35" t="str">
        <f>TEXT(RTD("cqg.rtd",,"ContractData",A50,"Bid",,"T"),"#.00")&amp;" "&amp;"B"</f>
        <v>.04 B</v>
      </c>
      <c r="Q44" s="35" t="str">
        <f>TEXT(RTD("cqg.rtd",,"ContractData",A51,"Bid",,"T"),"#.00")&amp;" "&amp;"B"</f>
        <v>.11 B</v>
      </c>
      <c r="R44" s="35" t="str">
        <f>TEXT(RTD("cqg.rtd",,"ContractData",A52,"Bid",,"T"),"#.00")&amp;" "&amp;"B"</f>
        <v>.16 B</v>
      </c>
      <c r="S44" s="35" t="str">
        <f>TEXT(RTD("cqg.rtd",,"ContractData",A53,"Bid",,"T"),"#.00")&amp;" "&amp;"B"</f>
        <v>.17 B</v>
      </c>
      <c r="T44" s="35" t="str">
        <f>TEXT(RTD("cqg.rtd",,"ContractData",A54,"Bid",,"T"),"#.00")&amp;" "&amp;"B"</f>
        <v>.16 B</v>
      </c>
      <c r="U44" s="35" t="str">
        <f>TEXT(RTD("cqg.rtd",,"ContractData",A55,"Bid",,"T"),"#.00")&amp;" "&amp;"B"</f>
        <v>.14 B</v>
      </c>
      <c r="V44" s="35" t="str">
        <f>TEXT(RTD("cqg.rtd",,"ContractData",A56,"Bid",,"T"),"#.00")&amp;" "&amp;"B"</f>
        <v>.11 B</v>
      </c>
      <c r="W44" s="67"/>
    </row>
    <row r="45" spans="1:23" ht="15" customHeight="1" x14ac:dyDescent="0.3">
      <c r="A45" s="19" t="str">
        <f>RTD("cqg.rtd",,"ContractData","CLES2?"&amp;'CLE2'!R35, "Symbol")</f>
        <v>CLES2X7</v>
      </c>
      <c r="B45" s="91" t="str">
        <f>RIGHT(RTD("cqg.rtd",,"ContractData",A45, "LongDescription"),15)</f>
        <v xml:space="preserve"> Nov 17, Jan 18</v>
      </c>
      <c r="C45" s="57">
        <f>RTD("cqg.rtd", ,"ContractData",A45, "Open",,"T")</f>
        <v>-0.62</v>
      </c>
      <c r="D45" s="57">
        <f>RTD("cqg.rtd", ,"ContractData",A45, "High",,"T")</f>
        <v>-0.56000000000000005</v>
      </c>
      <c r="E45" s="57">
        <f>RTD("cqg.rtd", ,"ContractData",A45, "Low",,"T")</f>
        <v>-0.64</v>
      </c>
      <c r="F45" s="57">
        <f>RTD("cqg.rtd", ,"ContractData",A45, "LastTradeorSettle",,"T")</f>
        <v>-0.61</v>
      </c>
      <c r="G45" s="58">
        <f>RTD("cqg.rtd",,"ContractData",A45,"NetLastTradeToday",,"T")</f>
        <v>0.01</v>
      </c>
      <c r="H45" s="59">
        <f>RTD("cqg.rtd",,"ContractData",A45,"NetLastTradeToday",,"T")</f>
        <v>0.01</v>
      </c>
      <c r="I45" s="60">
        <f>RTD("cqg.rtd", ,"ContractData",A45, "T_CVol")</f>
        <v>11636</v>
      </c>
      <c r="J45" s="61"/>
      <c r="K45" s="92" t="str">
        <f>TEXT(RTD("cqg.rtd",,"StudyData",A45,  "Bar",, "Close", "D",,,,,,"T"),"#.00")&amp;" "&amp;"L"</f>
        <v>-.61 L</v>
      </c>
      <c r="L45" s="34" t="str">
        <f>TEXT(RTD("cqg.rtd",,"StudyData",A46,  "Bar",, "Close", "D",,,,,,"T"),"#.00")&amp;" "&amp;"L"</f>
        <v>-.45 L</v>
      </c>
      <c r="M45" s="35" t="str">
        <f>TEXT(RTD("cqg.rtd",,"StudyData",A47,  "Bar",, "Close", "D",,,,,,"T"),"#.00")&amp;" "&amp;"L"</f>
        <v>-.30 L</v>
      </c>
      <c r="N45" s="35" t="str">
        <f>TEXT(RTD("cqg.rtd",,"StudyData",A48,  "Bar",, "Close", "D",,,,,,"T"),"#.00")&amp;" "&amp;"L"</f>
        <v>-.16 L</v>
      </c>
      <c r="O45" s="35" t="str">
        <f>TEXT(RTD("cqg.rtd",,"StudyData",A49,  "Bar",, "Close", "D",,,,,,"T"),"#.00")&amp;" "&amp;"L"</f>
        <v>-.04 L</v>
      </c>
      <c r="P45" s="35" t="str">
        <f>TEXT(RTD("cqg.rtd",,"StudyData",A50,  "Bar",, "Close", "D",,,,,,"T"),"#.00")&amp;" "&amp;"L"</f>
        <v>.05 L</v>
      </c>
      <c r="Q45" s="35" t="str">
        <f>TEXT(RTD("cqg.rtd",,"StudyData",A51,  "Bar",, "Close", "D",,,,,,"T"),"#.00")&amp;" "&amp;"L"</f>
        <v>.14 L</v>
      </c>
      <c r="R45" s="35" t="str">
        <f>TEXT(RTD("cqg.rtd",,"StudyData",A52,  "Bar",, "Close", "D",,,,,,"T"),"#.00")&amp;" "&amp;"L"</f>
        <v>.17 L</v>
      </c>
      <c r="S45" s="35" t="str">
        <f>TEXT(RTD("cqg.rtd",,"StudyData",A53,  "Bar",, "Close", "D",,,,,,"T"),"#.00")&amp;" "&amp;"L"</f>
        <v>.17 L</v>
      </c>
      <c r="T45" s="35" t="str">
        <f>TEXT(RTD("cqg.rtd",,"StudyData",A54,  "Bar",, "Close", "D",,,,,,"T"),"#.00")&amp;" "&amp;"L"</f>
        <v>.16 L</v>
      </c>
      <c r="U45" s="35" t="str">
        <f>TEXT(RTD("cqg.rtd",,"StudyData",A55,  "Bar",, "Close", "D",,,,,,"T"),"#.00")&amp;" "&amp;"L"</f>
        <v>.15 L</v>
      </c>
      <c r="V45" s="35" t="str">
        <f>TEXT(RTD("cqg.rtd",,"StudyData",A56,  "Bar",, "Close", "D",,,,,,"T"),"#.00")&amp;" "&amp;"L"</f>
        <v>.13 L</v>
      </c>
      <c r="W45" s="67"/>
    </row>
    <row r="46" spans="1:23" ht="15" customHeight="1" x14ac:dyDescent="0.3">
      <c r="A46" s="19" t="str">
        <f>RTD("cqg.rtd",,"ContractData","CLES2?"&amp;'CLE2'!R36, "Symbol")</f>
        <v>CLES2Z7</v>
      </c>
      <c r="B46" s="91" t="str">
        <f>RIGHT(RTD("cqg.rtd",,"ContractData",A46, "LongDescription"),15)</f>
        <v xml:space="preserve"> Dec 17, Feb 18</v>
      </c>
      <c r="C46" s="57">
        <f>RTD("cqg.rtd", ,"ContractData",A46, "Open",,"T")</f>
        <v>-0.47000000000000003</v>
      </c>
      <c r="D46" s="57">
        <f>RTD("cqg.rtd", ,"ContractData",A46, "High",,"T")</f>
        <v>-0.41000000000000003</v>
      </c>
      <c r="E46" s="57">
        <f>RTD("cqg.rtd", ,"ContractData",A46, "Low",,"T")</f>
        <v>-0.49</v>
      </c>
      <c r="F46" s="57">
        <f>RTD("cqg.rtd", ,"ContractData",A46, "LastTradeorSettle",,"T")</f>
        <v>-0.45</v>
      </c>
      <c r="G46" s="58">
        <f>RTD("cqg.rtd",,"ContractData",A46,"NetLastTradeToday",,"T")</f>
        <v>0.02</v>
      </c>
      <c r="H46" s="59">
        <f>RTD("cqg.rtd",,"ContractData",A46,"NetLastTradeToday",,"T")</f>
        <v>0.02</v>
      </c>
      <c r="I46" s="60">
        <f>RTD("cqg.rtd", ,"ContractData",A46, "T_CVol")</f>
        <v>2557</v>
      </c>
      <c r="J46" s="61"/>
      <c r="K46" s="97"/>
      <c r="L46" s="97"/>
      <c r="M46" s="97"/>
      <c r="N46" s="97"/>
      <c r="O46" s="97"/>
      <c r="P46" s="97"/>
      <c r="Q46" s="97"/>
      <c r="R46" s="98"/>
      <c r="S46" s="67"/>
      <c r="T46" s="67"/>
      <c r="U46" s="67"/>
      <c r="V46" s="112"/>
      <c r="W46" s="67"/>
    </row>
    <row r="47" spans="1:23" ht="15" customHeight="1" x14ac:dyDescent="0.3">
      <c r="A47" s="19" t="str">
        <f>RTD("cqg.rtd",,"ContractData","CLES2?"&amp;'CLE2'!R37, "Symbol")</f>
        <v>CLES2F8</v>
      </c>
      <c r="B47" s="91" t="str">
        <f>RIGHT(RTD("cqg.rtd",,"ContractData",A47, "LongDescription"),15)</f>
        <v xml:space="preserve"> Jan 18, Mar 18</v>
      </c>
      <c r="C47" s="57">
        <f>RTD("cqg.rtd", ,"ContractData",A47, "Open",,"T")</f>
        <v>-0.32</v>
      </c>
      <c r="D47" s="57">
        <f>RTD("cqg.rtd", ,"ContractData",A47, "High",,"T")</f>
        <v>-0.24</v>
      </c>
      <c r="E47" s="57">
        <f>RTD("cqg.rtd", ,"ContractData",A47, "Low",,"T")</f>
        <v>-0.34</v>
      </c>
      <c r="F47" s="57">
        <f>RTD("cqg.rtd", ,"ContractData",A47, "LastTradeorSettle",,"T")</f>
        <v>-0.3</v>
      </c>
      <c r="G47" s="58">
        <f>RTD("cqg.rtd",,"ContractData",A47,"NetLastTradeToday",,"T")</f>
        <v>0.02</v>
      </c>
      <c r="H47" s="59">
        <f>RTD("cqg.rtd",,"ContractData",A47,"NetLastTradeToday",,"T")</f>
        <v>0.02</v>
      </c>
      <c r="I47" s="60">
        <f>RTD("cqg.rtd", ,"ContractData",A47, "T_CVol")</f>
        <v>3021</v>
      </c>
      <c r="J47" s="61"/>
      <c r="K47" s="97"/>
      <c r="L47" s="97"/>
      <c r="M47" s="97"/>
      <c r="N47" s="97"/>
      <c r="O47" s="97"/>
      <c r="P47" s="97"/>
      <c r="Q47" s="97"/>
      <c r="R47" s="98"/>
      <c r="S47" s="67"/>
      <c r="T47" s="67"/>
      <c r="U47" s="67"/>
      <c r="V47" s="113"/>
      <c r="W47" s="67"/>
    </row>
    <row r="48" spans="1:23" ht="15" customHeight="1" x14ac:dyDescent="0.3">
      <c r="A48" s="19" t="str">
        <f>RTD("cqg.rtd",,"ContractData","CLES2?"&amp;'CLE2'!R38, "Symbol")</f>
        <v>CLES2G8</v>
      </c>
      <c r="B48" s="91" t="str">
        <f>RIGHT(RTD("cqg.rtd",,"ContractData",A48, "LongDescription"),15)</f>
        <v xml:space="preserve"> Feb 18, Apr 18</v>
      </c>
      <c r="C48" s="57">
        <f>RTD("cqg.rtd", ,"ContractData",A48, "Open",,"T")</f>
        <v>-0.21</v>
      </c>
      <c r="D48" s="57">
        <f>RTD("cqg.rtd", ,"ContractData",A48, "High",,"T")</f>
        <v>-0.13</v>
      </c>
      <c r="E48" s="57">
        <f>RTD("cqg.rtd", ,"ContractData",A48, "Low",,"T")</f>
        <v>-0.21</v>
      </c>
      <c r="F48" s="57">
        <f>RTD("cqg.rtd", ,"ContractData",A48, "LastTradeorSettle",,"T")</f>
        <v>-0.16</v>
      </c>
      <c r="G48" s="58">
        <f>RTD("cqg.rtd",,"ContractData",A48,"NetLastTradeToday",,"T")</f>
        <v>0.04</v>
      </c>
      <c r="H48" s="59">
        <f>RTD("cqg.rtd",,"ContractData",A48,"NetLastTradeToday",,"T")</f>
        <v>0.04</v>
      </c>
      <c r="I48" s="60">
        <f>RTD("cqg.rtd", ,"ContractData",A48, "T_CVol")</f>
        <v>467</v>
      </c>
      <c r="J48" s="61"/>
      <c r="K48" s="97"/>
      <c r="L48" s="97"/>
      <c r="M48" s="97"/>
      <c r="N48" s="97"/>
      <c r="O48" s="97"/>
      <c r="P48" s="97"/>
      <c r="Q48" s="97"/>
      <c r="R48" s="98"/>
      <c r="S48" s="67"/>
      <c r="T48" s="67"/>
      <c r="U48" s="67"/>
      <c r="V48" s="113"/>
      <c r="W48" s="67"/>
    </row>
    <row r="49" spans="1:23" ht="15" customHeight="1" x14ac:dyDescent="0.3">
      <c r="A49" s="19" t="str">
        <f>RTD("cqg.rtd",,"ContractData","CLES2?"&amp;'CLE2'!R39, "Symbol")</f>
        <v>CLES2H8</v>
      </c>
      <c r="B49" s="91" t="str">
        <f>RIGHT(RTD("cqg.rtd",,"ContractData",A49, "LongDescription"),15)</f>
        <v xml:space="preserve"> Mar 18, May 18</v>
      </c>
      <c r="C49" s="57">
        <f>RTD("cqg.rtd", ,"ContractData",A49, "Open",,"T")</f>
        <v>-0.1</v>
      </c>
      <c r="D49" s="57">
        <f>RTD("cqg.rtd", ,"ContractData",A49, "High",,"T")</f>
        <v>-0.02</v>
      </c>
      <c r="E49" s="57">
        <f>RTD("cqg.rtd", ,"ContractData",A49, "Low",,"T")</f>
        <v>-0.11</v>
      </c>
      <c r="F49" s="57">
        <f>RTD("cqg.rtd", ,"ContractData",A49, "LastTradeorSettle",,"T")</f>
        <v>-0.04</v>
      </c>
      <c r="G49" s="58">
        <f>RTD("cqg.rtd",,"ContractData",A49,"NetLastTradeToday",,"T")</f>
        <v>0.05</v>
      </c>
      <c r="H49" s="59">
        <f>RTD("cqg.rtd",,"ContractData",A49,"NetLastTradeToday",,"T")</f>
        <v>0.05</v>
      </c>
      <c r="I49" s="60">
        <f>RTD("cqg.rtd", ,"ContractData",A49, "T_CVol")</f>
        <v>890</v>
      </c>
      <c r="J49" s="61"/>
      <c r="K49" s="97"/>
      <c r="L49" s="97"/>
      <c r="M49" s="97"/>
      <c r="N49" s="97"/>
      <c r="O49" s="97"/>
      <c r="P49" s="97"/>
      <c r="Q49" s="97"/>
      <c r="R49" s="98"/>
      <c r="S49" s="67"/>
      <c r="T49" s="67"/>
      <c r="U49" s="67"/>
      <c r="V49" s="113"/>
      <c r="W49" s="67"/>
    </row>
    <row r="50" spans="1:23" ht="15" customHeight="1" x14ac:dyDescent="0.3">
      <c r="A50" s="19" t="str">
        <f>RTD("cqg.rtd",,"ContractData","CLES2?"&amp;'CLE2'!R40, "Symbol")</f>
        <v>CLES2J8</v>
      </c>
      <c r="B50" s="100" t="str">
        <f>RIGHT(RTD("cqg.rtd",,"ContractData",A50, "LongDescription"),15)</f>
        <v xml:space="preserve"> Apr 18, Jun 18</v>
      </c>
      <c r="C50" s="101">
        <f>RTD("cqg.rtd", ,"ContractData",A50, "Open",,"T")</f>
        <v>-0.01</v>
      </c>
      <c r="D50" s="101">
        <f>RTD("cqg.rtd", ,"ContractData",A50, "High",,"T")</f>
        <v>7.0000000000000007E-2</v>
      </c>
      <c r="E50" s="101">
        <f>RTD("cqg.rtd", ,"ContractData",A50, "Low",,"T")</f>
        <v>-0.02</v>
      </c>
      <c r="F50" s="101">
        <f>RTD("cqg.rtd", ,"ContractData",A50, "LastTradeorSettle",,"T")</f>
        <v>0.05</v>
      </c>
      <c r="G50" s="58">
        <f>RTD("cqg.rtd",,"ContractData",A50,"NetLastTradeToday",,"T")</f>
        <v>0.05</v>
      </c>
      <c r="H50" s="102">
        <f>RTD("cqg.rtd",,"ContractData",A50,"NetLastTradeToday",,"T")</f>
        <v>0.05</v>
      </c>
      <c r="I50" s="60">
        <f>RTD("cqg.rtd", ,"ContractData",A50, "T_CVol")</f>
        <v>686</v>
      </c>
      <c r="J50" s="61"/>
      <c r="K50" s="97"/>
      <c r="L50" s="97"/>
      <c r="M50" s="97"/>
      <c r="N50" s="97"/>
      <c r="O50" s="97"/>
      <c r="P50" s="97"/>
      <c r="Q50" s="97"/>
      <c r="R50" s="98"/>
      <c r="S50" s="67"/>
      <c r="T50" s="67"/>
      <c r="U50" s="67"/>
      <c r="V50" s="113"/>
      <c r="W50" s="67"/>
    </row>
    <row r="51" spans="1:23" ht="15" customHeight="1" x14ac:dyDescent="0.3">
      <c r="A51" s="19" t="str">
        <f>RTD("cqg.rtd",,"ContractData","CLES2?"&amp;'CLE2'!R41, "Symbol")</f>
        <v>CLES2K8</v>
      </c>
      <c r="B51" s="100" t="str">
        <f>RIGHT(RTD("cqg.rtd",,"ContractData",A51, "LongDescription"),15)</f>
        <v xml:space="preserve"> May 18, Jul 18</v>
      </c>
      <c r="C51" s="101">
        <f>RTD("cqg.rtd", ,"ContractData",A51, "Open",,"T")</f>
        <v>0.06</v>
      </c>
      <c r="D51" s="101">
        <f>RTD("cqg.rtd", ,"ContractData",A51, "High",,"T")</f>
        <v>0.14000000000000001</v>
      </c>
      <c r="E51" s="101">
        <f>RTD("cqg.rtd", ,"ContractData",A51, "Low",,"T")</f>
        <v>0.05</v>
      </c>
      <c r="F51" s="101">
        <f>RTD("cqg.rtd", ,"ContractData",A51, "LastTradeorSettle",,"T")</f>
        <v>0.14000000000000001</v>
      </c>
      <c r="G51" s="103">
        <f>RTD("cqg.rtd",,"ContractData",A51,"NetLastTradeToday",,"T")</f>
        <v>0.06</v>
      </c>
      <c r="H51" s="102">
        <f>RTD("cqg.rtd",,"ContractData",A51,"NetLastTradeToday",,"T")</f>
        <v>0.06</v>
      </c>
      <c r="I51" s="60">
        <f>RTD("cqg.rtd", ,"ContractData",A51, "T_CVol")</f>
        <v>294</v>
      </c>
      <c r="J51" s="61"/>
      <c r="K51" s="97"/>
      <c r="L51" s="97"/>
      <c r="M51" s="97"/>
      <c r="N51" s="97"/>
      <c r="O51" s="97"/>
      <c r="P51" s="97"/>
      <c r="Q51" s="97"/>
      <c r="R51" s="98"/>
      <c r="S51" s="67"/>
      <c r="T51" s="67"/>
      <c r="U51" s="67"/>
      <c r="V51" s="113"/>
      <c r="W51" s="67"/>
    </row>
    <row r="52" spans="1:23" ht="15" customHeight="1" x14ac:dyDescent="0.3">
      <c r="A52" s="19" t="str">
        <f>RTD("cqg.rtd",,"ContractData","CLES2?"&amp;'CLE2'!R42, "Symbol")</f>
        <v>CLES2M8</v>
      </c>
      <c r="B52" s="100" t="str">
        <f>RIGHT(RTD("cqg.rtd",,"ContractData",A52, "LongDescription"),15)</f>
        <v xml:space="preserve"> Jun 18, Aug 18</v>
      </c>
      <c r="C52" s="101">
        <f>RTD("cqg.rtd", ,"ContractData",A52, "Open",,"T")</f>
        <v>0.11</v>
      </c>
      <c r="D52" s="101">
        <f>RTD("cqg.rtd", ,"ContractData",A52, "High",,"T")</f>
        <v>0.18</v>
      </c>
      <c r="E52" s="101">
        <f>RTD("cqg.rtd", ,"ContractData",A52, "Low",,"T")</f>
        <v>0.1</v>
      </c>
      <c r="F52" s="101">
        <f>RTD("cqg.rtd", ,"ContractData",A52, "LastTradeorSettle",,"T")</f>
        <v>0.17</v>
      </c>
      <c r="G52" s="58">
        <f>RTD("cqg.rtd",,"ContractData",A52,"NetLastTradeToday",,"T")</f>
        <v>0.04</v>
      </c>
      <c r="H52" s="102">
        <f>RTD("cqg.rtd",,"ContractData",A52,"NetLastTradeToday",,"T")</f>
        <v>0.04</v>
      </c>
      <c r="I52" s="60">
        <f>RTD("cqg.rtd", ,"ContractData",A52, "T_CVol")</f>
        <v>278</v>
      </c>
      <c r="J52" s="61"/>
      <c r="K52" s="97"/>
      <c r="L52" s="97"/>
      <c r="M52" s="97"/>
      <c r="N52" s="97"/>
      <c r="O52" s="97"/>
      <c r="P52" s="97"/>
      <c r="Q52" s="97"/>
      <c r="R52" s="98"/>
      <c r="S52" s="67"/>
      <c r="T52" s="67"/>
      <c r="U52" s="67"/>
      <c r="V52" s="113"/>
      <c r="W52" s="67"/>
    </row>
    <row r="53" spans="1:23" ht="15" customHeight="1" x14ac:dyDescent="0.3">
      <c r="A53" s="19" t="str">
        <f>RTD("cqg.rtd",,"ContractData","CLES2?"&amp;'CLE2'!R43, "Symbol")</f>
        <v>CLES2N8</v>
      </c>
      <c r="B53" s="100" t="str">
        <f>RIGHT(RTD("cqg.rtd",,"ContractData",A53, "LongDescription"),15)</f>
        <v xml:space="preserve"> Jul 18, Sep 18</v>
      </c>
      <c r="C53" s="101">
        <f>RTD("cqg.rtd", ,"ContractData",A53, "Open",,"T")</f>
        <v>0.13</v>
      </c>
      <c r="D53" s="101">
        <f>RTD("cqg.rtd", ,"ContractData",A53, "High",,"T")</f>
        <v>0.18</v>
      </c>
      <c r="E53" s="101">
        <f>RTD("cqg.rtd", ,"ContractData",A53, "Low",,"T")</f>
        <v>0.12</v>
      </c>
      <c r="F53" s="101">
        <f>RTD("cqg.rtd", ,"ContractData",A53, "LastTradeorSettle",,"T")</f>
        <v>0.17</v>
      </c>
      <c r="G53" s="103">
        <f>RTD("cqg.rtd",,"ContractData",A53,"NetLastTradeToday",,"T")</f>
        <v>0.04</v>
      </c>
      <c r="H53" s="102">
        <f>RTD("cqg.rtd",,"ContractData",A53,"NetLastTradeToday",,"T")</f>
        <v>0.04</v>
      </c>
      <c r="I53" s="60">
        <f>RTD("cqg.rtd", ,"ContractData",A53, "T_CVol")</f>
        <v>153</v>
      </c>
      <c r="J53" s="61"/>
      <c r="K53" s="97"/>
      <c r="L53" s="97"/>
      <c r="M53" s="97"/>
      <c r="N53" s="97"/>
      <c r="O53" s="97"/>
      <c r="P53" s="97"/>
      <c r="Q53" s="97"/>
      <c r="R53" s="98"/>
      <c r="S53" s="67"/>
      <c r="T53" s="67"/>
      <c r="U53" s="67"/>
      <c r="V53" s="113"/>
      <c r="W53" s="67"/>
    </row>
    <row r="54" spans="1:23" ht="15" customHeight="1" x14ac:dyDescent="0.3">
      <c r="A54" s="19" t="str">
        <f>RTD("cqg.rtd",,"ContractData","CLES2?"&amp;'CLE2'!R44, "Symbol")</f>
        <v>CLES2Q8</v>
      </c>
      <c r="B54" s="100" t="str">
        <f>RIGHT(RTD("cqg.rtd",,"ContractData",A54, "LongDescription"),15)</f>
        <v xml:space="preserve"> Aug 18, Oct 18</v>
      </c>
      <c r="C54" s="101">
        <f>RTD("cqg.rtd", ,"ContractData",A54, "Open",,"T")</f>
        <v>0.13</v>
      </c>
      <c r="D54" s="101">
        <f>RTD("cqg.rtd", ,"ContractData",A54, "High",,"T")</f>
        <v>0.17</v>
      </c>
      <c r="E54" s="101">
        <f>RTD("cqg.rtd", ,"ContractData",A54, "Low",,"T")</f>
        <v>0.12</v>
      </c>
      <c r="F54" s="101">
        <f>RTD("cqg.rtd", ,"ContractData",A54, "LastTradeorSettle",,"T")</f>
        <v>0.16</v>
      </c>
      <c r="G54" s="103">
        <f>RTD("cqg.rtd",,"ContractData",A54,"NetLastTradeToday",,"T")</f>
        <v>0.04</v>
      </c>
      <c r="H54" s="102">
        <f>RTD("cqg.rtd",,"ContractData",A54,"NetLastTradeToday",,"T")</f>
        <v>0.04</v>
      </c>
      <c r="I54" s="60">
        <f>RTD("cqg.rtd", ,"ContractData",A54, "T_CVol")</f>
        <v>108</v>
      </c>
      <c r="J54" s="61"/>
      <c r="K54" s="97"/>
      <c r="L54" s="97"/>
      <c r="M54" s="97"/>
      <c r="N54" s="97"/>
      <c r="O54" s="97"/>
      <c r="P54" s="97"/>
      <c r="Q54" s="97"/>
      <c r="R54" s="98"/>
      <c r="S54" s="67"/>
      <c r="T54" s="67"/>
      <c r="U54" s="67"/>
      <c r="V54" s="113"/>
      <c r="W54" s="67"/>
    </row>
    <row r="55" spans="1:23" ht="15" customHeight="1" x14ac:dyDescent="0.3">
      <c r="A55" s="19" t="str">
        <f>RTD("cqg.rtd",,"ContractData","CLES2?"&amp;'CLE2'!R45, "Symbol")</f>
        <v>CLES2U8</v>
      </c>
      <c r="B55" s="100" t="str">
        <f>RIGHT(RTD("cqg.rtd",,"ContractData",A55, "LongDescription"),15)</f>
        <v xml:space="preserve"> Sep 18, Nov 18</v>
      </c>
      <c r="C55" s="101">
        <f>RTD("cqg.rtd", ,"ContractData",A55, "Open",,"T")</f>
        <v>0.12</v>
      </c>
      <c r="D55" s="101">
        <f>RTD("cqg.rtd", ,"ContractData",A55, "High",,"T")</f>
        <v>0.15</v>
      </c>
      <c r="E55" s="101">
        <f>RTD("cqg.rtd", ,"ContractData",A55, "Low",,"T")</f>
        <v>0.12</v>
      </c>
      <c r="F55" s="101">
        <f>RTD("cqg.rtd", ,"ContractData",A55, "LastTradeorSettle",,"T")</f>
        <v>0.15</v>
      </c>
      <c r="G55" s="103">
        <f>RTD("cqg.rtd",,"ContractData",A55,"NetLastTradeToday",,"T")</f>
        <v>0.04</v>
      </c>
      <c r="H55" s="102">
        <f>RTD("cqg.rtd",,"ContractData",A55,"NetLastTradeToday",,"T")</f>
        <v>0.04</v>
      </c>
      <c r="I55" s="60">
        <f>RTD("cqg.rtd", ,"ContractData",A55, "T_CVol")</f>
        <v>48</v>
      </c>
      <c r="J55" s="61"/>
      <c r="K55" s="97"/>
      <c r="L55" s="97"/>
      <c r="M55" s="97"/>
      <c r="N55" s="97"/>
      <c r="O55" s="97"/>
      <c r="P55" s="97"/>
      <c r="Q55" s="97"/>
      <c r="R55" s="98"/>
      <c r="S55" s="67"/>
      <c r="T55" s="67"/>
      <c r="U55" s="67"/>
      <c r="V55" s="113"/>
      <c r="W55" s="67"/>
    </row>
    <row r="56" spans="1:23" ht="15" customHeight="1" x14ac:dyDescent="0.3">
      <c r="A56" s="19" t="str">
        <f>RTD("cqg.rtd",,"ContractData","CLES2?"&amp;'CLE2'!R46, "Symbol")</f>
        <v>CLES2V8</v>
      </c>
      <c r="B56" s="100" t="str">
        <f>RIGHT(RTD("cqg.rtd",,"ContractData",A56, "LongDescription"),15)</f>
        <v xml:space="preserve"> Oct 18, Dec 18</v>
      </c>
      <c r="C56" s="101">
        <f>RTD("cqg.rtd", ,"ContractData",A56, "Open",,"T")</f>
        <v>0.1</v>
      </c>
      <c r="D56" s="101">
        <f>RTD("cqg.rtd", ,"ContractData",A56, "High",,"T")</f>
        <v>0.13</v>
      </c>
      <c r="E56" s="101">
        <f>RTD("cqg.rtd", ,"ContractData",A56, "Low",,"T")</f>
        <v>0.1</v>
      </c>
      <c r="F56" s="101">
        <f>RTD("cqg.rtd", ,"ContractData",A56, "LastTradeorSettle",,"T")</f>
        <v>0.13</v>
      </c>
      <c r="G56" s="103">
        <f>RTD("cqg.rtd",,"ContractData",A56,"NetLastTradeToday",,"T")</f>
        <v>0.03</v>
      </c>
      <c r="H56" s="102">
        <f>RTD("cqg.rtd",,"ContractData",A56,"NetLastTradeToday",,"T")</f>
        <v>0.03</v>
      </c>
      <c r="I56" s="106">
        <f>RTD("cqg.rtd", ,"ContractData",A56, "T_CVol")</f>
        <v>84</v>
      </c>
      <c r="J56" s="61"/>
      <c r="K56" s="97"/>
      <c r="L56" s="97"/>
      <c r="M56" s="97"/>
      <c r="N56" s="97"/>
      <c r="O56" s="97"/>
      <c r="P56" s="97"/>
      <c r="Q56" s="97"/>
      <c r="R56" s="98"/>
      <c r="S56" s="67"/>
      <c r="T56" s="67"/>
      <c r="U56" s="67"/>
      <c r="V56" s="113"/>
      <c r="W56" s="67"/>
    </row>
    <row r="57" spans="1:23" ht="12" customHeight="1" x14ac:dyDescent="0.3">
      <c r="B57" s="144"/>
      <c r="C57" s="145"/>
      <c r="D57" s="74"/>
      <c r="E57" s="75"/>
      <c r="F57" s="76"/>
      <c r="G57" s="75"/>
      <c r="H57" s="77"/>
      <c r="I57" s="75"/>
      <c r="J57" s="78"/>
      <c r="K57" s="97"/>
      <c r="L57" s="97"/>
      <c r="M57" s="97"/>
      <c r="N57" s="97"/>
      <c r="O57" s="97"/>
      <c r="P57" s="97"/>
      <c r="Q57" s="97"/>
      <c r="R57" s="98"/>
      <c r="S57" s="67"/>
      <c r="T57" s="67"/>
      <c r="U57" s="67"/>
      <c r="V57" s="113"/>
      <c r="W57" s="67"/>
    </row>
    <row r="58" spans="1:23" ht="15" customHeight="1" x14ac:dyDescent="0.2">
      <c r="B58" s="146" t="s">
        <v>29</v>
      </c>
      <c r="C58" s="147"/>
      <c r="D58" s="147"/>
      <c r="E58" s="147"/>
      <c r="F58" s="147"/>
      <c r="G58" s="147"/>
      <c r="H58" s="147"/>
      <c r="I58" s="147"/>
      <c r="J58" s="83"/>
      <c r="K58" s="84" t="str">
        <f>B61</f>
        <v xml:space="preserve"> Nov 17, Feb 18</v>
      </c>
      <c r="L58" s="111" t="str">
        <f>B62</f>
        <v xml:space="preserve"> Dec 17, Mar 18</v>
      </c>
      <c r="M58" s="111" t="str">
        <f>B63</f>
        <v xml:space="preserve"> Jan 18, Apr 18</v>
      </c>
      <c r="N58" s="111" t="str">
        <f>B64</f>
        <v xml:space="preserve"> Feb 18, May 18</v>
      </c>
      <c r="O58" s="111" t="str">
        <f>B65</f>
        <v xml:space="preserve"> Mar 18, Jun 18</v>
      </c>
      <c r="P58" s="111" t="str">
        <f>B66</f>
        <v xml:space="preserve"> Apr 18, Jul 18</v>
      </c>
      <c r="Q58" s="111" t="str">
        <f>B67</f>
        <v xml:space="preserve"> May 18, Aug 18</v>
      </c>
      <c r="R58" s="111" t="str">
        <f>B68</f>
        <v xml:space="preserve"> Jun 18, Sep 18</v>
      </c>
      <c r="S58" s="111" t="str">
        <f>B69</f>
        <v xml:space="preserve"> Jul 18, Oct 18</v>
      </c>
      <c r="T58" s="111" t="str">
        <f>B70</f>
        <v xml:space="preserve"> Aug 18, Nov 18</v>
      </c>
      <c r="U58" s="111" t="str">
        <f>B71</f>
        <v xml:space="preserve"> Sep 18, Dec 18</v>
      </c>
      <c r="V58" s="111" t="str">
        <f>B72</f>
        <v xml:space="preserve"> Oct 18, Jan 19</v>
      </c>
      <c r="W58" s="67"/>
    </row>
    <row r="59" spans="1:23" ht="15" customHeight="1" x14ac:dyDescent="0.3">
      <c r="B59" s="148"/>
      <c r="C59" s="149"/>
      <c r="D59" s="149"/>
      <c r="E59" s="149"/>
      <c r="F59" s="149"/>
      <c r="G59" s="149"/>
      <c r="H59" s="149"/>
      <c r="I59" s="149"/>
      <c r="J59" s="83"/>
      <c r="K59" s="86" t="str">
        <f>TEXT(RTD("cqg.rtd",,"ContractData",A61,"Ask",,"T"),"#.00")&amp;" "&amp;"A"</f>
        <v>-.78 A</v>
      </c>
      <c r="L59" s="34" t="str">
        <f>TEXT(RTD("cqg.rtd",,"ContractData",A62,"Ask",,"T"),"#.00")&amp;" "&amp;"A"</f>
        <v>-.56 A</v>
      </c>
      <c r="M59" s="35" t="str">
        <f>TEXT(RTD("cqg.rtd",,"ContractData",A63,"Ask",,"T"),"#.00")&amp;" "&amp;"A"</f>
        <v>-.34 A</v>
      </c>
      <c r="N59" s="35" t="str">
        <f>TEXT(RTD("cqg.rtd",,"ContractData",A64,"Ask",,"T"),"#.00")&amp;" "&amp;"A"</f>
        <v>-.15 A</v>
      </c>
      <c r="O59" s="35" t="str">
        <f>TEXT(RTD("cqg.rtd",,"ContractData",A65,"Ask",,"T"),"#.00")&amp;" "&amp;"A"</f>
        <v>.01 A</v>
      </c>
      <c r="P59" s="35" t="str">
        <f>TEXT(RTD("cqg.rtd",,"ContractData",A66,"Ask",,"T"),"#.00")&amp;" "&amp;"A"</f>
        <v>.13 A</v>
      </c>
      <c r="Q59" s="35" t="str">
        <f>TEXT(RTD("cqg.rtd",,"ContractData",A67,"Ask",,"T"),"#.00")&amp;" "&amp;"A"</f>
        <v>.21 A</v>
      </c>
      <c r="R59" s="35" t="str">
        <f>TEXT(RTD("cqg.rtd",,"ContractData",A68,"Ask",,"T"),"#.00")&amp;" "&amp;"A"</f>
        <v>.25 A</v>
      </c>
      <c r="S59" s="35" t="str">
        <f>TEXT(RTD("cqg.rtd",,"ContractData",A69,"Ask",,"T"),"#.00")&amp;" "&amp;"A"</f>
        <v>.26 A</v>
      </c>
      <c r="T59" s="35" t="str">
        <f>TEXT(RTD("cqg.rtd",,"ContractData",A70,"Ask",,"T"),"#.00")&amp;" "&amp;"A"</f>
        <v>.24 A</v>
      </c>
      <c r="U59" s="35" t="str">
        <f>TEXT(RTD("cqg.rtd",,"ContractData",A71,"Ask",,"T"),"#.00")&amp;" "&amp;"A"</f>
        <v>.21 A</v>
      </c>
      <c r="V59" s="35" t="str">
        <f>TEXT(RTD("cqg.rtd",,"ContractData",A72,"Ask",,"T"),"#.00")&amp;" "&amp;"A"</f>
        <v>.25 A</v>
      </c>
      <c r="W59" s="67"/>
    </row>
    <row r="60" spans="1:23" ht="15" customHeight="1" x14ac:dyDescent="0.3">
      <c r="B60" s="87" t="s">
        <v>16</v>
      </c>
      <c r="C60" s="48" t="s">
        <v>9</v>
      </c>
      <c r="D60" s="48" t="s">
        <v>10</v>
      </c>
      <c r="E60" s="48" t="s">
        <v>11</v>
      </c>
      <c r="F60" s="48" t="s">
        <v>8</v>
      </c>
      <c r="G60" s="48" t="s">
        <v>12</v>
      </c>
      <c r="H60" s="48" t="s">
        <v>12</v>
      </c>
      <c r="I60" s="88" t="s">
        <v>13</v>
      </c>
      <c r="J60" s="89"/>
      <c r="K60" s="90" t="str">
        <f>TEXT(RTD("cqg.rtd",,"ContractData",A61,"Bid",,"T"),"#.00")&amp;" "&amp;"B"</f>
        <v>-.79 B</v>
      </c>
      <c r="L60" s="34" t="str">
        <f>TEXT(RTD("cqg.rtd",,"ContractData",A62,"Bid",,"T"),"#.00")&amp;" "&amp;"B"</f>
        <v>-.58 B</v>
      </c>
      <c r="M60" s="35" t="str">
        <f>TEXT(RTD("cqg.rtd",,"ContractData",A63,"Bid",,"T"),"#.00")&amp;" "&amp;"B"</f>
        <v>-.35 B</v>
      </c>
      <c r="N60" s="35" t="str">
        <f>TEXT(RTD("cqg.rtd",,"ContractData",A64,"Bid",,"T"),"#.00")&amp;" "&amp;"B"</f>
        <v>-.16 B</v>
      </c>
      <c r="O60" s="35" t="str">
        <f>TEXT(RTD("cqg.rtd",,"ContractData",A65,"Bid",,"T"),"#.00")&amp;" "&amp;"B"</f>
        <v>-.01 B</v>
      </c>
      <c r="P60" s="35" t="str">
        <f>TEXT(RTD("cqg.rtd",,"ContractData",A66,"Bid",,"T"),"#.00")&amp;" "&amp;"B"</f>
        <v>.12 B</v>
      </c>
      <c r="Q60" s="35" t="str">
        <f>TEXT(RTD("cqg.rtd",,"ContractData",A67,"Bid",,"T"),"#.00")&amp;" "&amp;"B"</f>
        <v>.20 B</v>
      </c>
      <c r="R60" s="35" t="str">
        <f>TEXT(RTD("cqg.rtd",,"ContractData",A68,"Bid",,"T"),"#.00")&amp;" "&amp;"B"</f>
        <v>.24 B</v>
      </c>
      <c r="S60" s="35" t="str">
        <f>TEXT(RTD("cqg.rtd",,"ContractData",A69,"Bid",,"T"),"#.00")&amp;" "&amp;"B"</f>
        <v>.24 B</v>
      </c>
      <c r="T60" s="35" t="str">
        <f>TEXT(RTD("cqg.rtd",,"ContractData",A70,"Bid",,"T"),"#.00")&amp;" "&amp;"B"</f>
        <v>.22 B</v>
      </c>
      <c r="U60" s="35" t="str">
        <f>TEXT(RTD("cqg.rtd",,"ContractData",A71,"Bid",,"T"),"#.00")&amp;" "&amp;"B"</f>
        <v>.20 B</v>
      </c>
      <c r="V60" s="35" t="str">
        <f>TEXT(RTD("cqg.rtd",,"ContractData",A72,"Bid",,"T"),"#.00")&amp;" "&amp;"B"</f>
        <v>.18 B</v>
      </c>
      <c r="W60" s="67"/>
    </row>
    <row r="61" spans="1:23" ht="15" customHeight="1" x14ac:dyDescent="0.3">
      <c r="A61" s="19" t="str">
        <f>RTD("cqg.rtd",,"ContractData","CLES3?"&amp;'CLE3'!R35, "Symbol")</f>
        <v>CLES3X7</v>
      </c>
      <c r="B61" s="91" t="str">
        <f>RIGHT(RTD("cqg.rtd",,"ContractData",A61, "LongDescription"),15)</f>
        <v xml:space="preserve"> Nov 17, Feb 18</v>
      </c>
      <c r="C61" s="57">
        <f>RTD("cqg.rtd", ,"ContractData",A61, "Open",,"T")</f>
        <v>-0.82000000000000006</v>
      </c>
      <c r="D61" s="57">
        <f>RTD("cqg.rtd", ,"ContractData",A61, "High",,"T")</f>
        <v>-0.72</v>
      </c>
      <c r="E61" s="57">
        <f>RTD("cqg.rtd", ,"ContractData",A61, "Low",,"T")</f>
        <v>-0.85</v>
      </c>
      <c r="F61" s="57">
        <f>RTD("cqg.rtd", ,"ContractData",A61, "LastTradeorSettle",,"T")</f>
        <v>-0.78</v>
      </c>
      <c r="G61" s="58">
        <f>RTD("cqg.rtd",,"ContractData",A61,"NetLastTradeToday",,"T")</f>
        <v>0.03</v>
      </c>
      <c r="H61" s="59">
        <f>RTD("cqg.rtd",,"ContractData",A61,"NetLastTradeToday",,"T")</f>
        <v>0.03</v>
      </c>
      <c r="I61" s="60">
        <f>RTD("cqg.rtd", ,"ContractData",A61, "T_CVol")</f>
        <v>5144</v>
      </c>
      <c r="J61" s="61"/>
      <c r="K61" s="92" t="str">
        <f>TEXT(RTD("cqg.rtd",,"StudyData",A61,  "Bar",, "Close", "D",,,,,,"T"),"#.00")&amp;" "&amp;"L"</f>
        <v>-.78 L</v>
      </c>
      <c r="L61" s="34" t="str">
        <f>TEXT(RTD("cqg.rtd",,"StudyData",A62,  "Bar",, "Close", "D",,,,,,"T"),"#.00")&amp;" "&amp;"L"</f>
        <v>-.57 L</v>
      </c>
      <c r="M61" s="35" t="str">
        <f>TEXT(RTD("cqg.rtd",,"StudyData",A63,  "Bar",, "Close", "D",,,,,,"T"),"#.00")&amp;" "&amp;"L"</f>
        <v>-.34 L</v>
      </c>
      <c r="N61" s="35" t="str">
        <f>TEXT(RTD("cqg.rtd",,"StudyData",A64,  "Bar",, "Close", "D",,,,,,"T"),"#.00")&amp;" "&amp;"L"</f>
        <v>-.15 L</v>
      </c>
      <c r="O61" s="35" t="str">
        <f>TEXT(RTD("cqg.rtd",,"StudyData",A65,  "Bar",, "Close", "D",,,,,,"T"),"#.00")&amp;" "&amp;"L"</f>
        <v>.00 L</v>
      </c>
      <c r="P61" s="35" t="str">
        <f>TEXT(RTD("cqg.rtd",,"StudyData",A66,  "Bar",, "Close", "D",,,,,,"T"),"#.00")&amp;" "&amp;"L"</f>
        <v>.13 L</v>
      </c>
      <c r="Q61" s="35" t="str">
        <f>TEXT(RTD("cqg.rtd",,"StudyData",A67,  "Bar",, "Close", "D",,,,,,"T"),"#.00")&amp;" "&amp;"L"</f>
        <v>.21 L</v>
      </c>
      <c r="R61" s="35" t="str">
        <f>TEXT(RTD("cqg.rtd",,"StudyData",A68,  "Bar",, "Close", "D",,,,,,"T"),"#.00")&amp;" "&amp;"L"</f>
        <v>.25 L</v>
      </c>
      <c r="S61" s="35" t="str">
        <f>TEXT(RTD("cqg.rtd",,"StudyData",A69,  "Bar",, "Close", "D",,,,,,"T"),"#.00")&amp;" "&amp;"L"</f>
        <v>.26 L</v>
      </c>
      <c r="T61" s="35" t="str">
        <f>TEXT(RTD("cqg.rtd",,"StudyData",A70,  "Bar",, "Close", "D",,,,,,"T"),"#.00")&amp;" "&amp;"L"</f>
        <v>.23 L</v>
      </c>
      <c r="U61" s="35" t="str">
        <f>TEXT(RTD("cqg.rtd",,"StudyData",A71,  "Bar",, "Close", "D",,,,,,"T"),"#.00")&amp;" "&amp;"L"</f>
        <v>.20 L</v>
      </c>
      <c r="V61" s="35" t="str">
        <f>TEXT(RTD("cqg.rtd",,"StudyData",A72,  "Bar",, "Close", "D",,,,,,"T"),"#.00")&amp;" "&amp;"L"</f>
        <v xml:space="preserve"> L</v>
      </c>
      <c r="W61" s="67"/>
    </row>
    <row r="62" spans="1:23" ht="15" customHeight="1" x14ac:dyDescent="0.3">
      <c r="A62" s="19" t="str">
        <f>RTD("cqg.rtd",,"ContractData","CLES3?"&amp;'CLE3'!R36, "Symbol")</f>
        <v>CLES3Z7</v>
      </c>
      <c r="B62" s="91" t="str">
        <f>RIGHT(RTD("cqg.rtd",,"ContractData",A62, "LongDescription"),15)</f>
        <v xml:space="preserve"> Dec 17, Mar 18</v>
      </c>
      <c r="C62" s="57">
        <f>RTD("cqg.rtd", ,"ContractData",A62, "Open",,"T")</f>
        <v>-0.61</v>
      </c>
      <c r="D62" s="57">
        <f>RTD("cqg.rtd", ,"ContractData",A62, "High",,"T")</f>
        <v>-0.5</v>
      </c>
      <c r="E62" s="57">
        <f>RTD("cqg.rtd", ,"ContractData",A62, "Low",,"T")</f>
        <v>-0.63</v>
      </c>
      <c r="F62" s="57">
        <f>RTD("cqg.rtd", ,"ContractData",A62, "LastTradeorSettle",,"T")</f>
        <v>-0.57000000000000006</v>
      </c>
      <c r="G62" s="58">
        <f>RTD("cqg.rtd",,"ContractData",A62,"NetLastTradeToday",,"T")</f>
        <v>0.03</v>
      </c>
      <c r="H62" s="59">
        <f>RTD("cqg.rtd",,"ContractData",A62,"NetLastTradeToday",,"T")</f>
        <v>0.03</v>
      </c>
      <c r="I62" s="60">
        <f>RTD("cqg.rtd", ,"ContractData",A62, "T_CVol")</f>
        <v>4752</v>
      </c>
      <c r="J62" s="61"/>
      <c r="K62" s="97"/>
      <c r="L62" s="97"/>
      <c r="M62" s="97"/>
      <c r="N62" s="97"/>
      <c r="O62" s="97"/>
      <c r="P62" s="97"/>
      <c r="Q62" s="97"/>
      <c r="R62" s="98"/>
      <c r="S62" s="67"/>
      <c r="T62" s="67"/>
      <c r="U62" s="67"/>
      <c r="V62" s="113"/>
      <c r="W62" s="67"/>
    </row>
    <row r="63" spans="1:23" ht="15" customHeight="1" x14ac:dyDescent="0.3">
      <c r="A63" s="19" t="str">
        <f>RTD("cqg.rtd",,"ContractData","CLES3?"&amp;'CLE3'!R37, "Symbol")</f>
        <v>CLES3F8</v>
      </c>
      <c r="B63" s="91" t="str">
        <f>RIGHT(RTD("cqg.rtd",,"ContractData",A63, "LongDescription"),15)</f>
        <v xml:space="preserve"> Jan 18, Apr 18</v>
      </c>
      <c r="C63" s="57">
        <f>RTD("cqg.rtd", ,"ContractData",A63, "Open",,"T")</f>
        <v>-0.41000000000000003</v>
      </c>
      <c r="D63" s="57">
        <f>RTD("cqg.rtd", ,"ContractData",A63, "High",,"T")</f>
        <v>-0.28000000000000003</v>
      </c>
      <c r="E63" s="57">
        <f>RTD("cqg.rtd", ,"ContractData",A63, "Low",,"T")</f>
        <v>-0.42</v>
      </c>
      <c r="F63" s="57">
        <f>RTD("cqg.rtd", ,"ContractData",A63, "LastTradeorSettle",,"T")</f>
        <v>-0.34</v>
      </c>
      <c r="G63" s="58">
        <f>RTD("cqg.rtd",,"ContractData",A63,"NetLastTradeToday",,"T")</f>
        <v>0.05</v>
      </c>
      <c r="H63" s="59">
        <f>RTD("cqg.rtd",,"ContractData",A63,"NetLastTradeToday",,"T")</f>
        <v>0.05</v>
      </c>
      <c r="I63" s="60">
        <f>RTD("cqg.rtd", ,"ContractData",A63, "T_CVol")</f>
        <v>723</v>
      </c>
      <c r="J63" s="61"/>
      <c r="K63" s="97"/>
      <c r="L63" s="97"/>
      <c r="M63" s="97"/>
      <c r="N63" s="97"/>
      <c r="O63" s="97"/>
      <c r="P63" s="97"/>
      <c r="Q63" s="97"/>
      <c r="R63" s="98"/>
      <c r="S63" s="67"/>
      <c r="T63" s="67"/>
      <c r="U63" s="67"/>
      <c r="V63" s="113"/>
      <c r="W63" s="67"/>
    </row>
    <row r="64" spans="1:23" ht="15" customHeight="1" x14ac:dyDescent="0.3">
      <c r="A64" s="19" t="str">
        <f>RTD("cqg.rtd",,"ContractData","CLES3?"&amp;'CLE3'!R38, "Symbol")</f>
        <v>CLES3G8</v>
      </c>
      <c r="B64" s="91" t="str">
        <f>RIGHT(RTD("cqg.rtd",,"ContractData",A64, "LongDescription"),15)</f>
        <v xml:space="preserve"> Feb 18, May 18</v>
      </c>
      <c r="C64" s="57">
        <f>RTD("cqg.rtd", ,"ContractData",A64, "Open",,"T")</f>
        <v>-0.23</v>
      </c>
      <c r="D64" s="57">
        <f>RTD("cqg.rtd", ,"ContractData",A64, "High",,"T")</f>
        <v>-0.11</v>
      </c>
      <c r="E64" s="57">
        <f>RTD("cqg.rtd", ,"ContractData",A64, "Low",,"T")</f>
        <v>-0.25</v>
      </c>
      <c r="F64" s="57">
        <f>RTD("cqg.rtd", ,"ContractData",A64, "LastTradeorSettle",,"T")</f>
        <v>-0.15</v>
      </c>
      <c r="G64" s="58">
        <f>RTD("cqg.rtd",,"ContractData",A64,"NetLastTradeToday",,"T")</f>
        <v>7.0000000000000007E-2</v>
      </c>
      <c r="H64" s="59">
        <f>RTD("cqg.rtd",,"ContractData",A64,"NetLastTradeToday",,"T")</f>
        <v>7.0000000000000007E-2</v>
      </c>
      <c r="I64" s="60">
        <f>RTD("cqg.rtd", ,"ContractData",A64, "T_CVol")</f>
        <v>540</v>
      </c>
      <c r="J64" s="61"/>
      <c r="K64" s="97"/>
      <c r="L64" s="97"/>
      <c r="M64" s="97"/>
      <c r="N64" s="97"/>
      <c r="O64" s="97"/>
      <c r="P64" s="97"/>
      <c r="Q64" s="97"/>
      <c r="R64" s="98"/>
      <c r="S64" s="67"/>
      <c r="T64" s="67"/>
      <c r="U64" s="67"/>
      <c r="V64" s="113"/>
      <c r="W64" s="67"/>
    </row>
    <row r="65" spans="1:23" ht="15" customHeight="1" x14ac:dyDescent="0.3">
      <c r="A65" s="19" t="str">
        <f>RTD("cqg.rtd",,"ContractData","CLES3?"&amp;'CLE3'!R39, "Symbol")</f>
        <v>CLES3H8</v>
      </c>
      <c r="B65" s="91" t="str">
        <f>RIGHT(RTD("cqg.rtd",,"ContractData",A65, "LongDescription"),15)</f>
        <v xml:space="preserve"> Mar 18, Jun 18</v>
      </c>
      <c r="C65" s="57">
        <f>RTD("cqg.rtd", ,"ContractData",A65, "Open",,"T")</f>
        <v>-0.09</v>
      </c>
      <c r="D65" s="57">
        <f>RTD("cqg.rtd", ,"ContractData",A65, "High",,"T")</f>
        <v>0.04</v>
      </c>
      <c r="E65" s="57">
        <f>RTD("cqg.rtd", ,"ContractData",A65, "Low",,"T")</f>
        <v>-0.11</v>
      </c>
      <c r="F65" s="57">
        <f>RTD("cqg.rtd", ,"ContractData",A65, "LastTradeorSettle",,"T")</f>
        <v>0</v>
      </c>
      <c r="G65" s="58">
        <f>RTD("cqg.rtd",,"ContractData",A65,"NetLastTradeToday",,"T")</f>
        <v>7.0000000000000007E-2</v>
      </c>
      <c r="H65" s="59">
        <f>RTD("cqg.rtd",,"ContractData",A65,"NetLastTradeToday",,"T")</f>
        <v>7.0000000000000007E-2</v>
      </c>
      <c r="I65" s="60">
        <f>RTD("cqg.rtd", ,"ContractData",A65, "T_CVol")</f>
        <v>2540</v>
      </c>
      <c r="J65" s="61"/>
      <c r="K65" s="97"/>
      <c r="L65" s="97"/>
      <c r="M65" s="97"/>
      <c r="N65" s="97"/>
      <c r="O65" s="97"/>
      <c r="P65" s="97"/>
      <c r="Q65" s="97"/>
      <c r="R65" s="98"/>
      <c r="S65" s="67"/>
      <c r="T65" s="67"/>
      <c r="U65" s="67"/>
      <c r="V65" s="113"/>
      <c r="W65" s="67"/>
    </row>
    <row r="66" spans="1:23" ht="15" customHeight="1" x14ac:dyDescent="0.3">
      <c r="A66" s="19" t="str">
        <f>RTD("cqg.rtd",,"ContractData","CLES3?"&amp;'CLE3'!R40, "Symbol")</f>
        <v>CLES3J8</v>
      </c>
      <c r="B66" s="100" t="str">
        <f>RIGHT(RTD("cqg.rtd",,"ContractData",A66, "LongDescription"),15)</f>
        <v xml:space="preserve"> Apr 18, Jul 18</v>
      </c>
      <c r="C66" s="101">
        <f>RTD("cqg.rtd", ,"ContractData",A66, "Open",,"T")</f>
        <v>0.04</v>
      </c>
      <c r="D66" s="101">
        <f>RTD("cqg.rtd", ,"ContractData",A66, "High",,"T")</f>
        <v>0.15</v>
      </c>
      <c r="E66" s="101">
        <f>RTD("cqg.rtd", ,"ContractData",A66, "Low",,"T")</f>
        <v>0.03</v>
      </c>
      <c r="F66" s="101">
        <f>RTD("cqg.rtd", ,"ContractData",A66, "LastTradeorSettle",,"T")</f>
        <v>0.13</v>
      </c>
      <c r="G66" s="58">
        <f>RTD("cqg.rtd",,"ContractData",A66,"NetLastTradeToday",,"T")</f>
        <v>7.0000000000000007E-2</v>
      </c>
      <c r="H66" s="102">
        <f>RTD("cqg.rtd",,"ContractData",A66,"NetLastTradeToday",,"T")</f>
        <v>7.0000000000000007E-2</v>
      </c>
      <c r="I66" s="60">
        <f>RTD("cqg.rtd", ,"ContractData",A66, "T_CVol")</f>
        <v>269</v>
      </c>
      <c r="J66" s="61"/>
      <c r="K66" s="97"/>
      <c r="L66" s="97"/>
      <c r="M66" s="97"/>
      <c r="N66" s="97"/>
      <c r="O66" s="97"/>
      <c r="P66" s="97"/>
      <c r="Q66" s="97"/>
      <c r="R66" s="98"/>
      <c r="S66" s="67"/>
      <c r="T66" s="67"/>
      <c r="U66" s="67"/>
      <c r="V66" s="113"/>
      <c r="W66" s="67"/>
    </row>
    <row r="67" spans="1:23" ht="15" customHeight="1" x14ac:dyDescent="0.3">
      <c r="A67" s="19" t="str">
        <f>RTD("cqg.rtd",,"ContractData","CLES3?"&amp;'CLE3'!R41, "Symbol")</f>
        <v>CLES3K8</v>
      </c>
      <c r="B67" s="100" t="str">
        <f>RIGHT(RTD("cqg.rtd",,"ContractData",A67, "LongDescription"),15)</f>
        <v xml:space="preserve"> May 18, Aug 18</v>
      </c>
      <c r="C67" s="101">
        <f>RTD("cqg.rtd", ,"ContractData",A67, "Open",,"T")</f>
        <v>0.13</v>
      </c>
      <c r="D67" s="101">
        <f>RTD("cqg.rtd", ,"ContractData",A67, "High",,"T")</f>
        <v>0.23</v>
      </c>
      <c r="E67" s="101">
        <f>RTD("cqg.rtd", ,"ContractData",A67, "Low",,"T")</f>
        <v>0.12</v>
      </c>
      <c r="F67" s="101">
        <f>RTD("cqg.rtd", ,"ContractData",A67, "LastTradeorSettle",,"T")</f>
        <v>0.21</v>
      </c>
      <c r="G67" s="103">
        <f>RTD("cqg.rtd",,"ContractData",A67,"NetLastTradeToday",,"T")</f>
        <v>0.06</v>
      </c>
      <c r="H67" s="102">
        <f>RTD("cqg.rtd",,"ContractData",A67,"NetLastTradeToday",,"T")</f>
        <v>0.06</v>
      </c>
      <c r="I67" s="60">
        <f>RTD("cqg.rtd", ,"ContractData",A67, "T_CVol")</f>
        <v>51</v>
      </c>
      <c r="J67" s="61"/>
      <c r="K67" s="97"/>
      <c r="L67" s="97"/>
      <c r="M67" s="97"/>
      <c r="N67" s="97"/>
      <c r="O67" s="97"/>
      <c r="P67" s="97"/>
      <c r="Q67" s="97"/>
      <c r="R67" s="98"/>
      <c r="S67" s="67"/>
      <c r="T67" s="67"/>
      <c r="U67" s="67"/>
      <c r="V67" s="113"/>
      <c r="W67" s="67"/>
    </row>
    <row r="68" spans="1:23" ht="15" customHeight="1" x14ac:dyDescent="0.3">
      <c r="A68" s="19" t="str">
        <f>RTD("cqg.rtd",,"ContractData","CLES3?"&amp;'CLE3'!R42, "Symbol")</f>
        <v>CLES3M8</v>
      </c>
      <c r="B68" s="100" t="str">
        <f>RIGHT(RTD("cqg.rtd",,"ContractData",A68, "LongDescription"),15)</f>
        <v xml:space="preserve"> Jun 18, Sep 18</v>
      </c>
      <c r="C68" s="101">
        <f>RTD("cqg.rtd", ,"ContractData",A68, "Open",,"T")</f>
        <v>0.16</v>
      </c>
      <c r="D68" s="101">
        <f>RTD("cqg.rtd", ,"ContractData",A68, "High",,"T")</f>
        <v>0.27</v>
      </c>
      <c r="E68" s="101">
        <f>RTD("cqg.rtd", ,"ContractData",A68, "Low",,"T")</f>
        <v>0.15</v>
      </c>
      <c r="F68" s="101">
        <f>RTD("cqg.rtd", ,"ContractData",A68, "LastTradeorSettle",,"T")</f>
        <v>0.25</v>
      </c>
      <c r="G68" s="58">
        <f>RTD("cqg.rtd",,"ContractData",A68,"NetLastTradeToday",,"T")</f>
        <v>0.06</v>
      </c>
      <c r="H68" s="102">
        <f>RTD("cqg.rtd",,"ContractData",A68,"NetLastTradeToday",,"T")</f>
        <v>0.06</v>
      </c>
      <c r="I68" s="60">
        <f>RTD("cqg.rtd", ,"ContractData",A68, "T_CVol")</f>
        <v>1627</v>
      </c>
      <c r="J68" s="61"/>
      <c r="K68" s="97"/>
      <c r="L68" s="97"/>
      <c r="M68" s="97"/>
      <c r="N68" s="97"/>
      <c r="O68" s="97"/>
      <c r="P68" s="97"/>
      <c r="Q68" s="97"/>
      <c r="R68" s="98"/>
      <c r="S68" s="67"/>
      <c r="T68" s="67"/>
      <c r="U68" s="67"/>
      <c r="V68" s="113"/>
      <c r="W68" s="67"/>
    </row>
    <row r="69" spans="1:23" ht="15" customHeight="1" x14ac:dyDescent="0.3">
      <c r="A69" s="19" t="str">
        <f>RTD("cqg.rtd",,"ContractData","CLES3?"&amp;'CLE3'!R43, "Symbol")</f>
        <v>CLES3N8</v>
      </c>
      <c r="B69" s="100" t="str">
        <f>RIGHT(RTD("cqg.rtd",,"ContractData",A69, "LongDescription"),15)</f>
        <v xml:space="preserve"> Jul 18, Oct 18</v>
      </c>
      <c r="C69" s="101">
        <f>RTD("cqg.rtd", ,"ContractData",A69, "Open",,"T")</f>
        <v>0.19</v>
      </c>
      <c r="D69" s="101">
        <f>RTD("cqg.rtd", ,"ContractData",A69, "High",,"T")</f>
        <v>0.26</v>
      </c>
      <c r="E69" s="101">
        <f>RTD("cqg.rtd", ,"ContractData",A69, "Low",,"T")</f>
        <v>0.17</v>
      </c>
      <c r="F69" s="101">
        <f>RTD("cqg.rtd", ,"ContractData",A69, "LastTradeorSettle",,"T")</f>
        <v>0.26</v>
      </c>
      <c r="G69" s="103">
        <f>RTD("cqg.rtd",,"ContractData",A69,"NetLastTradeToday",,"T")</f>
        <v>7.0000000000000007E-2</v>
      </c>
      <c r="H69" s="102">
        <f>RTD("cqg.rtd",,"ContractData",A69,"NetLastTradeToday",,"T")</f>
        <v>7.0000000000000007E-2</v>
      </c>
      <c r="I69" s="60">
        <f>RTD("cqg.rtd", ,"ContractData",A69, "T_CVol")</f>
        <v>37</v>
      </c>
      <c r="J69" s="61"/>
      <c r="K69" s="97"/>
      <c r="L69" s="97"/>
      <c r="M69" s="97"/>
      <c r="N69" s="97"/>
      <c r="O69" s="97"/>
      <c r="P69" s="97"/>
      <c r="Q69" s="97"/>
      <c r="R69" s="98"/>
      <c r="S69" s="67"/>
      <c r="T69" s="67"/>
      <c r="U69" s="67"/>
      <c r="V69" s="113"/>
      <c r="W69" s="67"/>
    </row>
    <row r="70" spans="1:23" ht="15" customHeight="1" x14ac:dyDescent="0.3">
      <c r="A70" s="19" t="str">
        <f>RTD("cqg.rtd",,"ContractData","CLES3?"&amp;'CLE3'!R44, "Symbol")</f>
        <v>CLES3Q8</v>
      </c>
      <c r="B70" s="100" t="str">
        <f>RIGHT(RTD("cqg.rtd",,"ContractData",A70, "LongDescription"),15)</f>
        <v xml:space="preserve"> Aug 18, Nov 18</v>
      </c>
      <c r="C70" s="101">
        <f>RTD("cqg.rtd", ,"ContractData",A70, "Open",,"T")</f>
        <v>0.17</v>
      </c>
      <c r="D70" s="101">
        <f>RTD("cqg.rtd", ,"ContractData",A70, "High",,"T")</f>
        <v>0.24</v>
      </c>
      <c r="E70" s="101">
        <f>RTD("cqg.rtd", ,"ContractData",A70, "Low",,"T")</f>
        <v>0.17</v>
      </c>
      <c r="F70" s="101">
        <f>RTD("cqg.rtd", ,"ContractData",A70, "LastTradeorSettle",,"T")</f>
        <v>0.23</v>
      </c>
      <c r="G70" s="103">
        <f>RTD("cqg.rtd",,"ContractData",A70,"NetLastTradeToday",,"T")</f>
        <v>0.06</v>
      </c>
      <c r="H70" s="102">
        <f>RTD("cqg.rtd",,"ContractData",A70,"NetLastTradeToday",,"T")</f>
        <v>0.06</v>
      </c>
      <c r="I70" s="60">
        <f>RTD("cqg.rtd", ,"ContractData",A70, "T_CVol")</f>
        <v>30</v>
      </c>
      <c r="J70" s="61"/>
      <c r="K70" s="97"/>
      <c r="L70" s="97"/>
      <c r="M70" s="97"/>
      <c r="N70" s="97"/>
      <c r="O70" s="97"/>
      <c r="P70" s="97"/>
      <c r="Q70" s="97"/>
      <c r="R70" s="98"/>
      <c r="S70" s="67"/>
      <c r="T70" s="67"/>
      <c r="U70" s="67"/>
      <c r="V70" s="113"/>
      <c r="W70" s="67"/>
    </row>
    <row r="71" spans="1:23" ht="15" customHeight="1" x14ac:dyDescent="0.3">
      <c r="A71" s="19" t="str">
        <f>RTD("cqg.rtd",,"ContractData","CLES3?"&amp;'CLE3'!R45, "Symbol")</f>
        <v>CLES3U8</v>
      </c>
      <c r="B71" s="100" t="str">
        <f>RIGHT(RTD("cqg.rtd",,"ContractData",A71, "LongDescription"),15)</f>
        <v xml:space="preserve"> Sep 18, Dec 18</v>
      </c>
      <c r="C71" s="101">
        <f>RTD("cqg.rtd", ,"ContractData",A71, "Open",,"T")</f>
        <v>0.15</v>
      </c>
      <c r="D71" s="101">
        <f>RTD("cqg.rtd", ,"ContractData",A71, "High",,"T")</f>
        <v>0.22</v>
      </c>
      <c r="E71" s="101">
        <f>RTD("cqg.rtd", ,"ContractData",A71, "Low",,"T")</f>
        <v>0.14000000000000001</v>
      </c>
      <c r="F71" s="101">
        <f>RTD("cqg.rtd", ,"ContractData",A71, "LastTradeorSettle",,"T")</f>
        <v>0.2</v>
      </c>
      <c r="G71" s="103">
        <f>RTD("cqg.rtd",,"ContractData",A71,"NetLastTradeToday",,"T")</f>
        <v>0.04</v>
      </c>
      <c r="H71" s="102">
        <f>RTD("cqg.rtd",,"ContractData",A71,"NetLastTradeToday",,"T")</f>
        <v>0.04</v>
      </c>
      <c r="I71" s="60">
        <f>RTD("cqg.rtd", ,"ContractData",A71, "T_CVol")</f>
        <v>727</v>
      </c>
      <c r="J71" s="61"/>
      <c r="K71" s="97"/>
      <c r="L71" s="97"/>
      <c r="M71" s="97"/>
      <c r="N71" s="97"/>
      <c r="O71" s="97"/>
      <c r="P71" s="97"/>
      <c r="Q71" s="97"/>
      <c r="R71" s="98"/>
      <c r="S71" s="67"/>
      <c r="T71" s="67"/>
      <c r="U71" s="67"/>
      <c r="V71" s="113"/>
      <c r="W71" s="67"/>
    </row>
    <row r="72" spans="1:23" ht="15" customHeight="1" x14ac:dyDescent="0.3">
      <c r="A72" s="19" t="str">
        <f>RTD("cqg.rtd",,"ContractData","CLES3?"&amp;'CLE3'!R46, "Symbol")</f>
        <v>CLES3V8</v>
      </c>
      <c r="B72" s="100" t="str">
        <f>RIGHT(RTD("cqg.rtd",,"ContractData",A72, "LongDescription"),15)</f>
        <v xml:space="preserve"> Oct 18, Jan 19</v>
      </c>
      <c r="C72" s="101" t="str">
        <f>RTD("cqg.rtd", ,"ContractData",A72, "Open",,"T")</f>
        <v/>
      </c>
      <c r="D72" s="101" t="str">
        <f>RTD("cqg.rtd", ,"ContractData",A72, "High",,"T")</f>
        <v/>
      </c>
      <c r="E72" s="101" t="str">
        <f>RTD("cqg.rtd", ,"ContractData",A72, "Low",,"T")</f>
        <v/>
      </c>
      <c r="F72" s="101" t="str">
        <f>RTD("cqg.rtd", ,"ContractData",A72, "LastTradeorSettle",,"T")</f>
        <v/>
      </c>
      <c r="G72" s="103" t="str">
        <f>RTD("cqg.rtd",,"ContractData",A72,"NetLastTradeToday",,"T")</f>
        <v/>
      </c>
      <c r="H72" s="102" t="str">
        <f>RTD("cqg.rtd",,"ContractData",A72,"NetLastTradeToday",,"T")</f>
        <v/>
      </c>
      <c r="I72" s="106">
        <f>RTD("cqg.rtd", ,"ContractData",A72, "T_CVol")</f>
        <v>0</v>
      </c>
      <c r="J72" s="61"/>
      <c r="K72" s="97"/>
      <c r="L72" s="97"/>
      <c r="M72" s="97"/>
      <c r="N72" s="97"/>
      <c r="O72" s="97"/>
      <c r="P72" s="97"/>
      <c r="Q72" s="97"/>
      <c r="R72" s="98"/>
      <c r="S72" s="67"/>
      <c r="T72" s="67"/>
      <c r="U72" s="67"/>
      <c r="V72" s="113"/>
      <c r="W72" s="67"/>
    </row>
    <row r="73" spans="1:23" ht="12" customHeight="1" x14ac:dyDescent="0.3">
      <c r="B73" s="144"/>
      <c r="C73" s="145"/>
      <c r="D73" s="74"/>
      <c r="E73" s="75"/>
      <c r="F73" s="76"/>
      <c r="G73" s="75"/>
      <c r="H73" s="77"/>
      <c r="I73" s="75"/>
      <c r="J73" s="78"/>
      <c r="K73" s="97"/>
      <c r="L73" s="97"/>
      <c r="M73" s="97"/>
      <c r="N73" s="97"/>
      <c r="O73" s="97"/>
      <c r="P73" s="97"/>
      <c r="Q73" s="97"/>
      <c r="R73" s="98"/>
      <c r="S73" s="67"/>
      <c r="T73" s="67"/>
      <c r="U73" s="67"/>
      <c r="V73" s="113"/>
      <c r="W73" s="67"/>
    </row>
    <row r="74" spans="1:23" ht="15" customHeight="1" x14ac:dyDescent="0.2">
      <c r="B74" s="146" t="s">
        <v>38</v>
      </c>
      <c r="C74" s="147"/>
      <c r="D74" s="147"/>
      <c r="E74" s="147"/>
      <c r="F74" s="147"/>
      <c r="G74" s="147"/>
      <c r="H74" s="147"/>
      <c r="I74" s="147"/>
      <c r="J74" s="83"/>
      <c r="K74" s="84" t="str">
        <f>B77</f>
        <v xml:space="preserve"> Nov 17, Mar 18</v>
      </c>
      <c r="L74" s="111" t="str">
        <f>B78</f>
        <v xml:space="preserve"> Dec 17, Apr 18</v>
      </c>
      <c r="M74" s="111" t="str">
        <f>B79</f>
        <v xml:space="preserve"> Jan 18, May 18</v>
      </c>
      <c r="N74" s="111" t="str">
        <f>B80</f>
        <v xml:space="preserve"> Feb 18, Jun 18</v>
      </c>
      <c r="O74" s="111" t="str">
        <f>B81</f>
        <v xml:space="preserve"> Mar 18, Jul 18</v>
      </c>
      <c r="P74" s="111" t="str">
        <f>B82</f>
        <v xml:space="preserve"> Apr 18, Aug 18</v>
      </c>
      <c r="Q74" s="111" t="str">
        <f>B83</f>
        <v xml:space="preserve"> May 18, Sep 18</v>
      </c>
      <c r="R74" s="111" t="str">
        <f>B84</f>
        <v xml:space="preserve"> Jun 18, Oct 18</v>
      </c>
      <c r="S74" s="111" t="str">
        <f>B85</f>
        <v xml:space="preserve"> Jul 18, Nov 18</v>
      </c>
      <c r="T74" s="111" t="str">
        <f>B86</f>
        <v xml:space="preserve"> Aug 18, Dec 18</v>
      </c>
      <c r="U74" s="111" t="str">
        <f>B87</f>
        <v xml:space="preserve"> Sep 18, Jan 19</v>
      </c>
      <c r="V74" s="111" t="str">
        <f>B88</f>
        <v xml:space="preserve"> Oct 18, Feb 19</v>
      </c>
      <c r="W74" s="67"/>
    </row>
    <row r="75" spans="1:23" ht="15" customHeight="1" x14ac:dyDescent="0.3">
      <c r="B75" s="148"/>
      <c r="C75" s="149"/>
      <c r="D75" s="149"/>
      <c r="E75" s="149"/>
      <c r="F75" s="149"/>
      <c r="G75" s="149"/>
      <c r="H75" s="149"/>
      <c r="I75" s="149"/>
      <c r="J75" s="83"/>
      <c r="K75" s="86" t="str">
        <f>TEXT(RTD("cqg.rtd",,"ContractData",A77,"Ask",,"T"),"#.00")&amp;" "&amp;"A"</f>
        <v>-.90 A</v>
      </c>
      <c r="L75" s="34" t="str">
        <f>TEXT(RTD("cqg.rtd",,"ContractData",A78,"Ask",,"T"),"#.00")&amp;" "&amp;"A"</f>
        <v>-.61 A</v>
      </c>
      <c r="M75" s="35" t="str">
        <f>TEXT(RTD("cqg.rtd",,"ContractData",A79,"Ask",,"T"),"#.00")&amp;" "&amp;"A"</f>
        <v>-.33 A</v>
      </c>
      <c r="N75" s="35" t="str">
        <f>TEXT(RTD("cqg.rtd",,"ContractData",A80,"Ask",,"T"),"#.00")&amp;" "&amp;"A"</f>
        <v>-.11 A</v>
      </c>
      <c r="O75" s="35" t="str">
        <f>TEXT(RTD("cqg.rtd",,"ContractData",A81,"Ask",,"T"),"#.00")&amp;" "&amp;"A"</f>
        <v>.08 A</v>
      </c>
      <c r="P75" s="35" t="str">
        <f>TEXT(RTD("cqg.rtd",,"ContractData",A82,"Ask",,"T"),"#.00")&amp;" "&amp;"A"</f>
        <v>.22 A</v>
      </c>
      <c r="Q75" s="35" t="str">
        <f>TEXT(RTD("cqg.rtd",,"ContractData",A83,"Ask",,"T"),"#.00")&amp;" "&amp;"A"</f>
        <v>.30 A</v>
      </c>
      <c r="R75" s="35" t="str">
        <f>TEXT(RTD("cqg.rtd",,"ContractData",A84,"Ask",,"T"),"#.00")&amp;" "&amp;"A"</f>
        <v>.34 A</v>
      </c>
      <c r="S75" s="35" t="str">
        <f>TEXT(RTD("cqg.rtd",,"ContractData",A85,"Ask",,"T"),"#.00")&amp;" "&amp;"A"</f>
        <v>.33 A</v>
      </c>
      <c r="T75" s="35" t="str">
        <f>TEXT(RTD("cqg.rtd",,"ContractData",A86,"Ask",,"T"),"#.00")&amp;" "&amp;"A"</f>
        <v>.29 A</v>
      </c>
      <c r="U75" s="35" t="str">
        <f>TEXT(RTD("cqg.rtd",,"ContractData",A87,"Ask",,"T"),"#.00")&amp;" "&amp;"A"</f>
        <v xml:space="preserve"> A</v>
      </c>
      <c r="V75" s="35" t="str">
        <f>TEXT(RTD("cqg.rtd",,"ContractData",A88,"Ask",,"T"),"#.00")&amp;" "&amp;"A"</f>
        <v xml:space="preserve"> A</v>
      </c>
      <c r="W75" s="67"/>
    </row>
    <row r="76" spans="1:23" ht="15" customHeight="1" x14ac:dyDescent="0.3">
      <c r="B76" s="87" t="s">
        <v>16</v>
      </c>
      <c r="C76" s="48" t="s">
        <v>9</v>
      </c>
      <c r="D76" s="48" t="s">
        <v>10</v>
      </c>
      <c r="E76" s="48" t="s">
        <v>11</v>
      </c>
      <c r="F76" s="48" t="s">
        <v>8</v>
      </c>
      <c r="G76" s="48" t="s">
        <v>12</v>
      </c>
      <c r="H76" s="48" t="s">
        <v>12</v>
      </c>
      <c r="I76" s="88" t="s">
        <v>13</v>
      </c>
      <c r="J76" s="89"/>
      <c r="K76" s="90" t="str">
        <f>TEXT(RTD("cqg.rtd",,"ContractData",A77,"Bid",,"T"),"#.00")&amp;" "&amp;"B"</f>
        <v>-.91 B</v>
      </c>
      <c r="L76" s="34" t="str">
        <f>TEXT(RTD("cqg.rtd",,"ContractData",A78,"Bid",,"T"),"#.00")&amp;" "&amp;"B"</f>
        <v>-.63 B</v>
      </c>
      <c r="M76" s="35" t="str">
        <f>TEXT(RTD("cqg.rtd",,"ContractData",A79,"Bid",,"T"),"#.00")&amp;" "&amp;"B"</f>
        <v>-.35 B</v>
      </c>
      <c r="N76" s="35" t="str">
        <f>TEXT(RTD("cqg.rtd",,"ContractData",A80,"Bid",,"T"),"#.00")&amp;" "&amp;"B"</f>
        <v>-.12 B</v>
      </c>
      <c r="O76" s="35" t="str">
        <f>TEXT(RTD("cqg.rtd",,"ContractData",A81,"Bid",,"T"),"#.00")&amp;" "&amp;"B"</f>
        <v>.07 B</v>
      </c>
      <c r="P76" s="35" t="str">
        <f>TEXT(RTD("cqg.rtd",,"ContractData",A82,"Bid",,"T"),"#.00")&amp;" "&amp;"B"</f>
        <v>.21 B</v>
      </c>
      <c r="Q76" s="35" t="str">
        <f>TEXT(RTD("cqg.rtd",,"ContractData",A83,"Bid",,"T"),"#.00")&amp;" "&amp;"B"</f>
        <v>.28 B</v>
      </c>
      <c r="R76" s="35" t="str">
        <f>TEXT(RTD("cqg.rtd",,"ContractData",A84,"Bid",,"T"),"#.00")&amp;" "&amp;"B"</f>
        <v>.31 B</v>
      </c>
      <c r="S76" s="35" t="str">
        <f>TEXT(RTD("cqg.rtd",,"ContractData",A85,"Bid",,"T"),"#.00")&amp;" "&amp;"B"</f>
        <v>.31 B</v>
      </c>
      <c r="T76" s="35" t="str">
        <f>TEXT(RTD("cqg.rtd",,"ContractData",A86,"Bid",,"T"),"#.00")&amp;" "&amp;"B"</f>
        <v>.27 B</v>
      </c>
      <c r="U76" s="35" t="str">
        <f>TEXT(RTD("cqg.rtd",,"ContractData",A87,"Bid",,"T"),"#.00")&amp;" "&amp;"B"</f>
        <v xml:space="preserve"> B</v>
      </c>
      <c r="V76" s="35" t="str">
        <f>TEXT(RTD("cqg.rtd",,"ContractData",A88,"Bid",,"T"),"#.00")&amp;" "&amp;"B"</f>
        <v xml:space="preserve"> B</v>
      </c>
      <c r="W76" s="67"/>
    </row>
    <row r="77" spans="1:23" ht="15" customHeight="1" x14ac:dyDescent="0.3">
      <c r="A77" s="19" t="str">
        <f>RTD("cqg.rtd",,"ContractData","CLES4?"&amp;'CLE4'!R35, "Symbol")</f>
        <v>CLES4X7</v>
      </c>
      <c r="B77" s="91" t="str">
        <f>RIGHT(RTD("cqg.rtd",,"ContractData",A77, "LongDescription"),15)</f>
        <v xml:space="preserve"> Nov 17, Mar 18</v>
      </c>
      <c r="C77" s="57">
        <f>RTD("cqg.rtd", ,"ContractData",A77, "Open",,"T")</f>
        <v>-0.94000000000000006</v>
      </c>
      <c r="D77" s="57">
        <f>RTD("cqg.rtd", ,"ContractData",A77, "High",,"T")</f>
        <v>-0.81</v>
      </c>
      <c r="E77" s="57">
        <f>RTD("cqg.rtd", ,"ContractData",A77, "Low",,"T")</f>
        <v>-0.98</v>
      </c>
      <c r="F77" s="57">
        <f>RTD("cqg.rtd", ,"ContractData",A77, "LastTradeorSettle",,"T")</f>
        <v>-0.9</v>
      </c>
      <c r="G77" s="58">
        <f>RTD("cqg.rtd",,"ContractData",A77,"NetLastTradeToday",,"T")</f>
        <v>0.04</v>
      </c>
      <c r="H77" s="59">
        <f>RTD("cqg.rtd",,"ContractData",A77,"NetLastTradeToday",,"T")</f>
        <v>0.04</v>
      </c>
      <c r="I77" s="60">
        <f>RTD("cqg.rtd", ,"ContractData",A77, "T_CVol")</f>
        <v>3124</v>
      </c>
      <c r="J77" s="61"/>
      <c r="K77" s="92" t="str">
        <f>TEXT(RTD("cqg.rtd",,"StudyData",A77,  "Bar",, "Close", "D",,,,,,"T"),"#.00")&amp;" "&amp;"L"</f>
        <v>-.90 L</v>
      </c>
      <c r="L77" s="34" t="str">
        <f>TEXT(RTD("cqg.rtd",,"StudyData",A78,  "Bar",, "Close", "D",,,,,,"T"),"#.00")&amp;" "&amp;"L"</f>
        <v>-.61 L</v>
      </c>
      <c r="M77" s="35" t="str">
        <f>TEXT(RTD("cqg.rtd",,"StudyData",A79,  "Bar",, "Close", "D",,,,,,"T"),"#.00")&amp;" "&amp;"L"</f>
        <v>-.34 L</v>
      </c>
      <c r="N77" s="35" t="str">
        <f>TEXT(RTD("cqg.rtd",,"StudyData",A80,  "Bar",, "Close", "D",,,,,,"T"),"#.00")&amp;" "&amp;"L"</f>
        <v>-.10 L</v>
      </c>
      <c r="O77" s="35" t="str">
        <f>TEXT(RTD("cqg.rtd",,"StudyData",A81,  "Bar",, "Close", "D",,,,,,"T"),"#.00")&amp;" "&amp;"L"</f>
        <v>.10 L</v>
      </c>
      <c r="P77" s="35" t="str">
        <f>TEXT(RTD("cqg.rtd",,"StudyData",A82,  "Bar",, "Close", "D",,,,,,"T"),"#.00")&amp;" "&amp;"L"</f>
        <v>.22 L</v>
      </c>
      <c r="Q77" s="35" t="str">
        <f>TEXT(RTD("cqg.rtd",,"StudyData",A83,  "Bar",, "Close", "D",,,,,,"T"),"#.00")&amp;" "&amp;"L"</f>
        <v>.30 L</v>
      </c>
      <c r="R77" s="35" t="str">
        <f>TEXT(RTD("cqg.rtd",,"StudyData",A84,  "Bar",, "Close", "D",,,,,,"T"),"#.00")&amp;" "&amp;"L"</f>
        <v>.31 L</v>
      </c>
      <c r="S77" s="35" t="str">
        <f>TEXT(RTD("cqg.rtd",,"StudyData",A85,  "Bar",, "Close", "D",,,,,,"T"),"#.00")&amp;" "&amp;"L"</f>
        <v>.33 L</v>
      </c>
      <c r="T77" s="35" t="str">
        <f>TEXT(RTD("cqg.rtd",,"StudyData",A86,  "Bar",, "Close", "D",,,,,,"T"),"#.00")&amp;" "&amp;"L"</f>
        <v>.28 L</v>
      </c>
      <c r="U77" s="35" t="str">
        <f>TEXT(RTD("cqg.rtd",,"StudyData",A87,  "Bar",, "Close", "D",,,,,,"T"),"#.00")&amp;" "&amp;"L"</f>
        <v xml:space="preserve"> L</v>
      </c>
      <c r="V77" s="35" t="str">
        <f>TEXT(RTD("cqg.rtd",,"StudyData",A88,  "Bar",, "Close", "D",,,,,,"T"),"#.00")&amp;" "&amp;"L"</f>
        <v xml:space="preserve"> L</v>
      </c>
      <c r="W77" s="67"/>
    </row>
    <row r="78" spans="1:23" ht="15" customHeight="1" x14ac:dyDescent="0.3">
      <c r="A78" s="19" t="str">
        <f>RTD("cqg.rtd",,"ContractData","CLES4?"&amp;'CLE4'!R36, "Symbol")</f>
        <v>CLES4Z7</v>
      </c>
      <c r="B78" s="91" t="str">
        <f>RIGHT(RTD("cqg.rtd",,"ContractData",A78, "LongDescription"),15)</f>
        <v xml:space="preserve"> Dec 17, Apr 18</v>
      </c>
      <c r="C78" s="57">
        <f>RTD("cqg.rtd", ,"ContractData",A78, "Open",,"T")</f>
        <v>-0.68</v>
      </c>
      <c r="D78" s="57">
        <f>RTD("cqg.rtd", ,"ContractData",A78, "High",,"T")</f>
        <v>-0.54</v>
      </c>
      <c r="E78" s="57">
        <f>RTD("cqg.rtd", ,"ContractData",A78, "Low",,"T")</f>
        <v>-0.71</v>
      </c>
      <c r="F78" s="57">
        <f>RTD("cqg.rtd", ,"ContractData",A78, "LastTradeorSettle",,"T")</f>
        <v>-0.61</v>
      </c>
      <c r="G78" s="58">
        <f>RTD("cqg.rtd",,"ContractData",A78,"NetLastTradeToday",,"T")</f>
        <v>0.06</v>
      </c>
      <c r="H78" s="59">
        <f>RTD("cqg.rtd",,"ContractData",A78,"NetLastTradeToday",,"T")</f>
        <v>0.06</v>
      </c>
      <c r="I78" s="60">
        <f>RTD("cqg.rtd", ,"ContractData",A78, "T_CVol")</f>
        <v>1030</v>
      </c>
      <c r="J78" s="61"/>
      <c r="K78" s="97"/>
      <c r="L78" s="97"/>
      <c r="M78" s="97"/>
      <c r="N78" s="97"/>
      <c r="O78" s="97"/>
      <c r="P78" s="97"/>
      <c r="Q78" s="97"/>
      <c r="R78" s="98"/>
      <c r="S78" s="67"/>
      <c r="T78" s="67"/>
      <c r="U78" s="67"/>
      <c r="V78" s="113"/>
      <c r="W78" s="67"/>
    </row>
    <row r="79" spans="1:23" ht="15" customHeight="1" x14ac:dyDescent="0.3">
      <c r="A79" s="19" t="str">
        <f>RTD("cqg.rtd",,"ContractData","CLES4?"&amp;'CLE4'!R37, "Symbol")</f>
        <v>CLES4F8</v>
      </c>
      <c r="B79" s="91" t="str">
        <f>RIGHT(RTD("cqg.rtd",,"ContractData",A79, "LongDescription"),15)</f>
        <v xml:space="preserve"> Jan 18, May 18</v>
      </c>
      <c r="C79" s="57">
        <f>RTD("cqg.rtd", ,"ContractData",A79, "Open",,"T")</f>
        <v>-0.42</v>
      </c>
      <c r="D79" s="57">
        <f>RTD("cqg.rtd", ,"ContractData",A79, "High",,"T")</f>
        <v>-0.27</v>
      </c>
      <c r="E79" s="57">
        <f>RTD("cqg.rtd", ,"ContractData",A79, "Low",,"T")</f>
        <v>-0.44</v>
      </c>
      <c r="F79" s="57">
        <f>RTD("cqg.rtd", ,"ContractData",A79, "LastTradeorSettle",,"T")</f>
        <v>-0.34</v>
      </c>
      <c r="G79" s="58">
        <f>RTD("cqg.rtd",,"ContractData",A79,"NetLastTradeToday",,"T")</f>
        <v>7.0000000000000007E-2</v>
      </c>
      <c r="H79" s="59">
        <f>RTD("cqg.rtd",,"ContractData",A79,"NetLastTradeToday",,"T")</f>
        <v>7.0000000000000007E-2</v>
      </c>
      <c r="I79" s="60">
        <f>RTD("cqg.rtd", ,"ContractData",A79, "T_CVol")</f>
        <v>291</v>
      </c>
      <c r="J79" s="61"/>
      <c r="K79" s="97"/>
      <c r="L79" s="97"/>
      <c r="M79" s="97"/>
      <c r="N79" s="97"/>
      <c r="O79" s="97"/>
      <c r="P79" s="97"/>
      <c r="Q79" s="97"/>
      <c r="R79" s="98"/>
      <c r="S79" s="67"/>
      <c r="T79" s="67"/>
      <c r="U79" s="67"/>
      <c r="V79" s="113"/>
      <c r="W79" s="67"/>
    </row>
    <row r="80" spans="1:23" ht="15" customHeight="1" x14ac:dyDescent="0.3">
      <c r="A80" s="19" t="str">
        <f>RTD("cqg.rtd",,"ContractData","CLES4?"&amp;'CLE4'!R38, "Symbol")</f>
        <v>CLES4G8</v>
      </c>
      <c r="B80" s="91" t="str">
        <f>RIGHT(RTD("cqg.rtd",,"ContractData",A80, "LongDescription"),15)</f>
        <v xml:space="preserve"> Feb 18, Jun 18</v>
      </c>
      <c r="C80" s="57">
        <f>RTD("cqg.rtd", ,"ContractData",A80, "Open",,"T")</f>
        <v>-0.22</v>
      </c>
      <c r="D80" s="57">
        <f>RTD("cqg.rtd", ,"ContractData",A80, "High",,"T")</f>
        <v>-0.05</v>
      </c>
      <c r="E80" s="57">
        <f>RTD("cqg.rtd", ,"ContractData",A80, "Low",,"T")</f>
        <v>-0.24</v>
      </c>
      <c r="F80" s="57">
        <f>RTD("cqg.rtd", ,"ContractData",A80, "LastTradeorSettle",,"T")</f>
        <v>-0.1</v>
      </c>
      <c r="G80" s="58">
        <f>RTD("cqg.rtd",,"ContractData",A80,"NetLastTradeToday",,"T")</f>
        <v>0.1</v>
      </c>
      <c r="H80" s="59">
        <f>RTD("cqg.rtd",,"ContractData",A80,"NetLastTradeToday",,"T")</f>
        <v>0.1</v>
      </c>
      <c r="I80" s="60">
        <f>RTD("cqg.rtd", ,"ContractData",A80, "T_CVol")</f>
        <v>954</v>
      </c>
      <c r="J80" s="61"/>
      <c r="K80" s="97"/>
      <c r="L80" s="97"/>
      <c r="M80" s="97"/>
      <c r="N80" s="97"/>
      <c r="O80" s="97"/>
      <c r="P80" s="97"/>
      <c r="Q80" s="97"/>
      <c r="R80" s="98"/>
      <c r="S80" s="67"/>
      <c r="T80" s="67"/>
      <c r="U80" s="67"/>
      <c r="V80" s="113"/>
      <c r="W80" s="67"/>
    </row>
    <row r="81" spans="1:23" ht="15" customHeight="1" x14ac:dyDescent="0.3">
      <c r="A81" s="19" t="str">
        <f>RTD("cqg.rtd",,"ContractData","CLES4?"&amp;'CLE4'!R39, "Symbol")</f>
        <v>CLES4H8</v>
      </c>
      <c r="B81" s="91" t="str">
        <f>RIGHT(RTD("cqg.rtd",,"ContractData",A81, "LongDescription"),15)</f>
        <v xml:space="preserve"> Mar 18, Jul 18</v>
      </c>
      <c r="C81" s="57">
        <f>RTD("cqg.rtd", ,"ContractData",A81, "Open",,"T")</f>
        <v>-0.03</v>
      </c>
      <c r="D81" s="57">
        <f>RTD("cqg.rtd", ,"ContractData",A81, "High",,"T")</f>
        <v>0.11</v>
      </c>
      <c r="E81" s="57">
        <f>RTD("cqg.rtd", ,"ContractData",A81, "Low",,"T")</f>
        <v>-0.04</v>
      </c>
      <c r="F81" s="57">
        <f>RTD("cqg.rtd", ,"ContractData",A81, "LastTradeorSettle",,"T")</f>
        <v>0.1</v>
      </c>
      <c r="G81" s="58">
        <f>RTD("cqg.rtd",,"ContractData",A81,"NetLastTradeToday",,"T")</f>
        <v>0.11</v>
      </c>
      <c r="H81" s="59">
        <f>RTD("cqg.rtd",,"ContractData",A81,"NetLastTradeToday",,"T")</f>
        <v>0.11</v>
      </c>
      <c r="I81" s="60">
        <f>RTD("cqg.rtd", ,"ContractData",A81, "T_CVol")</f>
        <v>308</v>
      </c>
      <c r="J81" s="61"/>
      <c r="K81" s="97"/>
      <c r="L81" s="97"/>
      <c r="M81" s="97"/>
      <c r="N81" s="97"/>
      <c r="O81" s="97"/>
      <c r="P81" s="97"/>
      <c r="Q81" s="97"/>
      <c r="R81" s="98"/>
      <c r="S81" s="67"/>
      <c r="T81" s="67"/>
      <c r="U81" s="67"/>
      <c r="V81" s="113"/>
      <c r="W81" s="67"/>
    </row>
    <row r="82" spans="1:23" ht="15" customHeight="1" x14ac:dyDescent="0.3">
      <c r="A82" s="19" t="str">
        <f>RTD("cqg.rtd",,"ContractData","CLES4?"&amp;'CLE4'!R40, "Symbol")</f>
        <v>CLES4J8</v>
      </c>
      <c r="B82" s="100" t="str">
        <f>RIGHT(RTD("cqg.rtd",,"ContractData",A82, "LongDescription"),15)</f>
        <v xml:space="preserve"> Apr 18, Aug 18</v>
      </c>
      <c r="C82" s="101">
        <f>RTD("cqg.rtd", ,"ContractData",A82, "Open",,"T")</f>
        <v>0.1</v>
      </c>
      <c r="D82" s="101">
        <f>RTD("cqg.rtd", ,"ContractData",A82, "High",,"T")</f>
        <v>0.23</v>
      </c>
      <c r="E82" s="101">
        <f>RTD("cqg.rtd", ,"ContractData",A82, "Low",,"T")</f>
        <v>0.1</v>
      </c>
      <c r="F82" s="101">
        <f>RTD("cqg.rtd", ,"ContractData",A82, "LastTradeorSettle",,"T")</f>
        <v>0.22</v>
      </c>
      <c r="G82" s="58">
        <f>RTD("cqg.rtd",,"ContractData",A82,"NetLastTradeToday",,"T")</f>
        <v>0.09</v>
      </c>
      <c r="H82" s="102">
        <f>RTD("cqg.rtd",,"ContractData",A82,"NetLastTradeToday",,"T")</f>
        <v>0.09</v>
      </c>
      <c r="I82" s="60">
        <f>RTD("cqg.rtd", ,"ContractData",A82, "T_CVol")</f>
        <v>9</v>
      </c>
      <c r="J82" s="61"/>
      <c r="K82" s="97"/>
      <c r="L82" s="97"/>
      <c r="M82" s="97"/>
      <c r="N82" s="97"/>
      <c r="O82" s="97"/>
      <c r="P82" s="97"/>
      <c r="Q82" s="97"/>
      <c r="R82" s="98"/>
      <c r="S82" s="67"/>
      <c r="T82" s="67"/>
      <c r="U82" s="67"/>
      <c r="V82" s="113"/>
      <c r="W82" s="67"/>
    </row>
    <row r="83" spans="1:23" ht="15" customHeight="1" x14ac:dyDescent="0.3">
      <c r="A83" s="19" t="str">
        <f>RTD("cqg.rtd",,"ContractData","CLES4?"&amp;'CLE4'!R41, "Symbol")</f>
        <v>CLES4K8</v>
      </c>
      <c r="B83" s="100" t="str">
        <f>RIGHT(RTD("cqg.rtd",,"ContractData",A83, "LongDescription"),15)</f>
        <v xml:space="preserve"> May 18, Sep 18</v>
      </c>
      <c r="C83" s="101">
        <f>RTD("cqg.rtd", ,"ContractData",A83, "Open",,"T")</f>
        <v>0.19</v>
      </c>
      <c r="D83" s="101">
        <f>RTD("cqg.rtd", ,"ContractData",A83, "High",,"T")</f>
        <v>0.3</v>
      </c>
      <c r="E83" s="101">
        <f>RTD("cqg.rtd", ,"ContractData",A83, "Low",,"T")</f>
        <v>0.19</v>
      </c>
      <c r="F83" s="101">
        <f>RTD("cqg.rtd", ,"ContractData",A83, "LastTradeorSettle",,"T")</f>
        <v>0.3</v>
      </c>
      <c r="G83" s="103">
        <f>RTD("cqg.rtd",,"ContractData",A83,"NetLastTradeToday",,"T")</f>
        <v>0.09</v>
      </c>
      <c r="H83" s="102">
        <f>RTD("cqg.rtd",,"ContractData",A83,"NetLastTradeToday",,"T")</f>
        <v>0.09</v>
      </c>
      <c r="I83" s="60">
        <f>RTD("cqg.rtd", ,"ContractData",A83, "T_CVol")</f>
        <v>26</v>
      </c>
      <c r="J83" s="61"/>
      <c r="K83" s="97"/>
      <c r="L83" s="97"/>
      <c r="M83" s="97"/>
      <c r="N83" s="97"/>
      <c r="O83" s="97"/>
      <c r="P83" s="97"/>
      <c r="Q83" s="97"/>
      <c r="R83" s="98"/>
      <c r="S83" s="67"/>
      <c r="T83" s="67"/>
      <c r="U83" s="67"/>
      <c r="V83" s="113"/>
      <c r="W83" s="67"/>
    </row>
    <row r="84" spans="1:23" ht="15" customHeight="1" x14ac:dyDescent="0.3">
      <c r="A84" s="19" t="str">
        <f>RTD("cqg.rtd",,"ContractData","CLES4?"&amp;'CLE4'!R42, "Symbol")</f>
        <v>CLES4M8</v>
      </c>
      <c r="B84" s="100" t="str">
        <f>RIGHT(RTD("cqg.rtd",,"ContractData",A84, "LongDescription"),15)</f>
        <v xml:space="preserve"> Jun 18, Oct 18</v>
      </c>
      <c r="C84" s="101">
        <f>RTD("cqg.rtd", ,"ContractData",A84, "Open",,"T")</f>
        <v>0.24</v>
      </c>
      <c r="D84" s="101">
        <f>RTD("cqg.rtd", ,"ContractData",A84, "High",,"T")</f>
        <v>0.33</v>
      </c>
      <c r="E84" s="101">
        <f>RTD("cqg.rtd", ,"ContractData",A84, "Low",,"T")</f>
        <v>0.21</v>
      </c>
      <c r="F84" s="101">
        <f>RTD("cqg.rtd", ,"ContractData",A84, "LastTradeorSettle",,"T")</f>
        <v>0.31</v>
      </c>
      <c r="G84" s="58">
        <f>RTD("cqg.rtd",,"ContractData",A84,"NetLastTradeToday",,"T")</f>
        <v>0.06</v>
      </c>
      <c r="H84" s="102">
        <f>RTD("cqg.rtd",,"ContractData",A84,"NetLastTradeToday",,"T")</f>
        <v>0.06</v>
      </c>
      <c r="I84" s="60">
        <f>RTD("cqg.rtd", ,"ContractData",A84, "T_CVol")</f>
        <v>28</v>
      </c>
      <c r="J84" s="61"/>
      <c r="K84" s="97"/>
      <c r="L84" s="97"/>
      <c r="M84" s="97"/>
      <c r="N84" s="97"/>
      <c r="O84" s="97"/>
      <c r="P84" s="97"/>
      <c r="Q84" s="97"/>
      <c r="R84" s="98"/>
      <c r="S84" s="67"/>
      <c r="T84" s="67"/>
      <c r="U84" s="67"/>
      <c r="V84" s="113"/>
      <c r="W84" s="67"/>
    </row>
    <row r="85" spans="1:23" ht="15" customHeight="1" x14ac:dyDescent="0.3">
      <c r="A85" s="19" t="str">
        <f>RTD("cqg.rtd",,"ContractData","CLES4?"&amp;'CLE4'!R43, "Symbol")</f>
        <v>CLES4N8</v>
      </c>
      <c r="B85" s="100" t="str">
        <f>RIGHT(RTD("cqg.rtd",,"ContractData",A85, "LongDescription"),15)</f>
        <v xml:space="preserve"> Jul 18, Nov 18</v>
      </c>
      <c r="C85" s="101">
        <f>RTD("cqg.rtd", ,"ContractData",A85, "Open",,"T")</f>
        <v>0.24</v>
      </c>
      <c r="D85" s="101">
        <f>RTD("cqg.rtd", ,"ContractData",A85, "High",,"T")</f>
        <v>0.33</v>
      </c>
      <c r="E85" s="101">
        <f>RTD("cqg.rtd", ,"ContractData",A85, "Low",,"T")</f>
        <v>0.24</v>
      </c>
      <c r="F85" s="101">
        <f>RTD("cqg.rtd", ,"ContractData",A85, "LastTradeorSettle",,"T")</f>
        <v>0.33</v>
      </c>
      <c r="G85" s="103">
        <f>RTD("cqg.rtd",,"ContractData",A85,"NetLastTradeToday",,"T")</f>
        <v>0.09</v>
      </c>
      <c r="H85" s="102">
        <f>RTD("cqg.rtd",,"ContractData",A85,"NetLastTradeToday",,"T")</f>
        <v>0.09</v>
      </c>
      <c r="I85" s="60">
        <f>RTD("cqg.rtd", ,"ContractData",A85, "T_CVol")</f>
        <v>4</v>
      </c>
      <c r="J85" s="61"/>
      <c r="K85" s="97"/>
      <c r="L85" s="97"/>
      <c r="M85" s="97"/>
      <c r="N85" s="97"/>
      <c r="O85" s="97"/>
      <c r="P85" s="97"/>
      <c r="Q85" s="97"/>
      <c r="R85" s="98"/>
      <c r="S85" s="67"/>
      <c r="T85" s="67"/>
      <c r="U85" s="67"/>
      <c r="V85" s="113"/>
      <c r="W85" s="67"/>
    </row>
    <row r="86" spans="1:23" ht="15" customHeight="1" x14ac:dyDescent="0.3">
      <c r="A86" s="19" t="str">
        <f>RTD("cqg.rtd",,"ContractData","CLES4?"&amp;'CLE4'!R44, "Symbol")</f>
        <v>CLES4Q8</v>
      </c>
      <c r="B86" s="100" t="str">
        <f>RIGHT(RTD("cqg.rtd",,"ContractData",A86, "LongDescription"),15)</f>
        <v xml:space="preserve"> Aug 18, Dec 18</v>
      </c>
      <c r="C86" s="101">
        <f>RTD("cqg.rtd", ,"ContractData",A86, "Open",,"T")</f>
        <v>0.22</v>
      </c>
      <c r="D86" s="101">
        <f>RTD("cqg.rtd", ,"ContractData",A86, "High",,"T")</f>
        <v>0.3</v>
      </c>
      <c r="E86" s="101">
        <f>RTD("cqg.rtd", ,"ContractData",A86, "Low",,"T")</f>
        <v>0.22</v>
      </c>
      <c r="F86" s="101">
        <f>RTD("cqg.rtd", ,"ContractData",A86, "LastTradeorSettle",,"T")</f>
        <v>0.28000000000000003</v>
      </c>
      <c r="G86" s="103">
        <f>RTD("cqg.rtd",,"ContractData",A86,"NetLastTradeToday",,"T")</f>
        <v>0.06</v>
      </c>
      <c r="H86" s="102">
        <f>RTD("cqg.rtd",,"ContractData",A86,"NetLastTradeToday",,"T")</f>
        <v>0.06</v>
      </c>
      <c r="I86" s="60">
        <f>RTD("cqg.rtd", ,"ContractData",A86, "T_CVol")</f>
        <v>10</v>
      </c>
      <c r="J86" s="61"/>
      <c r="K86" s="97"/>
      <c r="L86" s="97"/>
      <c r="M86" s="97"/>
      <c r="N86" s="97"/>
      <c r="O86" s="97"/>
      <c r="P86" s="97"/>
      <c r="Q86" s="97"/>
      <c r="R86" s="98"/>
      <c r="S86" s="67"/>
      <c r="T86" s="67"/>
      <c r="U86" s="67"/>
      <c r="V86" s="113"/>
      <c r="W86" s="67"/>
    </row>
    <row r="87" spans="1:23" ht="15" customHeight="1" x14ac:dyDescent="0.3">
      <c r="A87" s="19" t="str">
        <f>RTD("cqg.rtd",,"ContractData","CLES4?"&amp;'CLE4'!R45, "Symbol")</f>
        <v>CLES4U8</v>
      </c>
      <c r="B87" s="100" t="str">
        <f>RIGHT(RTD("cqg.rtd",,"ContractData",A87, "LongDescription"),15)</f>
        <v xml:space="preserve"> Sep 18, Jan 19</v>
      </c>
      <c r="C87" s="101" t="str">
        <f>RTD("cqg.rtd", ,"ContractData",A87, "Open",,"T")</f>
        <v/>
      </c>
      <c r="D87" s="101" t="str">
        <f>RTD("cqg.rtd", ,"ContractData",A87, "High",,"T")</f>
        <v/>
      </c>
      <c r="E87" s="101" t="str">
        <f>RTD("cqg.rtd", ,"ContractData",A87, "Low",,"T")</f>
        <v/>
      </c>
      <c r="F87" s="101" t="str">
        <f>RTD("cqg.rtd", ,"ContractData",A87, "LastTradeorSettle",,"T")</f>
        <v/>
      </c>
      <c r="G87" s="103" t="str">
        <f>RTD("cqg.rtd",,"ContractData",A87,"NetLastTradeToday",,"T")</f>
        <v/>
      </c>
      <c r="H87" s="102" t="str">
        <f>RTD("cqg.rtd",,"ContractData",A87,"NetLastTradeToday",,"T")</f>
        <v/>
      </c>
      <c r="I87" s="60">
        <f>RTD("cqg.rtd", ,"ContractData",A87, "T_CVol")</f>
        <v>0</v>
      </c>
      <c r="J87" s="61"/>
      <c r="K87" s="97"/>
      <c r="L87" s="97"/>
      <c r="M87" s="97"/>
      <c r="N87" s="97"/>
      <c r="O87" s="97"/>
      <c r="P87" s="97"/>
      <c r="Q87" s="97"/>
      <c r="R87" s="98"/>
      <c r="S87" s="67"/>
      <c r="T87" s="67"/>
      <c r="U87" s="67"/>
      <c r="V87" s="113"/>
      <c r="W87" s="67"/>
    </row>
    <row r="88" spans="1:23" ht="15" customHeight="1" x14ac:dyDescent="0.3">
      <c r="A88" s="19" t="str">
        <f>RTD("cqg.rtd",,"ContractData","CLES4?"&amp;'CLE4'!R46, "Symbol")</f>
        <v>CLES4V8</v>
      </c>
      <c r="B88" s="100" t="str">
        <f>RIGHT(RTD("cqg.rtd",,"ContractData",A88, "LongDescription"),15)</f>
        <v xml:space="preserve"> Oct 18, Feb 19</v>
      </c>
      <c r="C88" s="101" t="str">
        <f>RTD("cqg.rtd", ,"ContractData",A88, "Open",,"T")</f>
        <v/>
      </c>
      <c r="D88" s="101" t="str">
        <f>RTD("cqg.rtd", ,"ContractData",A88, "High",,"T")</f>
        <v/>
      </c>
      <c r="E88" s="101" t="str">
        <f>RTD("cqg.rtd", ,"ContractData",A88, "Low",,"T")</f>
        <v/>
      </c>
      <c r="F88" s="101" t="str">
        <f>RTD("cqg.rtd", ,"ContractData",A88, "LastTradeorSettle",,"T")</f>
        <v/>
      </c>
      <c r="G88" s="103" t="str">
        <f>RTD("cqg.rtd",,"ContractData",A88,"NetLastTradeToday",,"T")</f>
        <v/>
      </c>
      <c r="H88" s="102" t="str">
        <f>RTD("cqg.rtd",,"ContractData",A88,"NetLastTradeToday",,"T")</f>
        <v/>
      </c>
      <c r="I88" s="106">
        <f>RTD("cqg.rtd", ,"ContractData",A88, "T_CVol")</f>
        <v>0</v>
      </c>
      <c r="J88" s="61"/>
      <c r="K88" s="97"/>
      <c r="L88" s="97"/>
      <c r="M88" s="97"/>
      <c r="N88" s="97"/>
      <c r="O88" s="97"/>
      <c r="P88" s="97"/>
      <c r="Q88" s="97"/>
      <c r="R88" s="98"/>
      <c r="S88" s="67"/>
      <c r="T88" s="67"/>
      <c r="U88" s="67"/>
      <c r="V88" s="113"/>
      <c r="W88" s="67"/>
    </row>
    <row r="89" spans="1:23" ht="12" customHeight="1" x14ac:dyDescent="0.3">
      <c r="B89" s="144"/>
      <c r="C89" s="145"/>
      <c r="D89" s="74"/>
      <c r="E89" s="75"/>
      <c r="F89" s="76"/>
      <c r="G89" s="75"/>
      <c r="H89" s="77"/>
      <c r="I89" s="75"/>
      <c r="J89" s="78"/>
      <c r="K89" s="97"/>
      <c r="L89" s="97"/>
      <c r="M89" s="97"/>
      <c r="N89" s="97"/>
      <c r="O89" s="97"/>
      <c r="P89" s="97"/>
      <c r="Q89" s="97"/>
      <c r="R89" s="98"/>
      <c r="S89" s="67"/>
      <c r="T89" s="67"/>
      <c r="U89" s="67"/>
      <c r="V89" s="113"/>
      <c r="W89" s="67"/>
    </row>
    <row r="90" spans="1:23" ht="15" customHeight="1" x14ac:dyDescent="0.2">
      <c r="B90" s="146" t="s">
        <v>39</v>
      </c>
      <c r="C90" s="147"/>
      <c r="D90" s="147"/>
      <c r="E90" s="147"/>
      <c r="F90" s="147"/>
      <c r="G90" s="147"/>
      <c r="H90" s="147"/>
      <c r="I90" s="147"/>
      <c r="J90" s="83"/>
      <c r="K90" s="84" t="str">
        <f>B93</f>
        <v xml:space="preserve"> Nov 17, Apr 18</v>
      </c>
      <c r="L90" s="111" t="str">
        <f>B94</f>
        <v xml:space="preserve"> Dec 17, May 18</v>
      </c>
      <c r="M90" s="111" t="str">
        <f>B95</f>
        <v xml:space="preserve"> Jan 18, Jun 18</v>
      </c>
      <c r="N90" s="111" t="str">
        <f>B96</f>
        <v xml:space="preserve"> Feb 18, Jul 18</v>
      </c>
      <c r="O90" s="111" t="str">
        <f>B97</f>
        <v xml:space="preserve"> Mar 18, Aug 18</v>
      </c>
      <c r="P90" s="111" t="str">
        <f>B98</f>
        <v xml:space="preserve"> Apr 18, Sep 18</v>
      </c>
      <c r="Q90" s="111" t="str">
        <f>B99</f>
        <v xml:space="preserve"> May 18, Oct 18</v>
      </c>
      <c r="R90" s="111" t="str">
        <f>B100</f>
        <v xml:space="preserve"> Jun 18, Nov 18</v>
      </c>
      <c r="S90" s="111" t="str">
        <f>B101</f>
        <v xml:space="preserve"> Jul 18, Dec 18</v>
      </c>
      <c r="T90" s="111" t="str">
        <f>B102</f>
        <v xml:space="preserve"> Aug 18, Jan 19</v>
      </c>
      <c r="U90" s="111" t="str">
        <f>B103</f>
        <v xml:space="preserve"> Sep 18, Feb 19</v>
      </c>
      <c r="V90" s="111" t="str">
        <f>B104</f>
        <v xml:space="preserve"> Oct 18, Mar 19</v>
      </c>
      <c r="W90" s="67"/>
    </row>
    <row r="91" spans="1:23" ht="15" customHeight="1" x14ac:dyDescent="0.3">
      <c r="B91" s="148"/>
      <c r="C91" s="149"/>
      <c r="D91" s="149"/>
      <c r="E91" s="149"/>
      <c r="F91" s="149"/>
      <c r="G91" s="149"/>
      <c r="H91" s="149"/>
      <c r="I91" s="149"/>
      <c r="J91" s="83"/>
      <c r="K91" s="86" t="str">
        <f>TEXT(RTD("cqg.rtd",,"ContractData",A93,"Ask",,"T"),"#.00")&amp;" "&amp;"A"</f>
        <v>-.94 A</v>
      </c>
      <c r="L91" s="34" t="str">
        <f>TEXT(RTD("cqg.rtd",,"ContractData",A94,"Ask",,"T"),"#.00")&amp;" "&amp;"A"</f>
        <v>-.61 A</v>
      </c>
      <c r="M91" s="35" t="str">
        <f>TEXT(RTD("cqg.rtd",,"ContractData",A95,"Ask",,"T"),"#.00")&amp;" "&amp;"A"</f>
        <v>-.29 A</v>
      </c>
      <c r="N91" s="35" t="str">
        <f>TEXT(RTD("cqg.rtd",,"ContractData",A96,"Ask",,"T"),"#.00")&amp;" "&amp;"A"</f>
        <v>-.01 A</v>
      </c>
      <c r="O91" s="35" t="str">
        <f>TEXT(RTD("cqg.rtd",,"ContractData",A97,"Ask",,"T"),"#.00")&amp;" "&amp;"A"</f>
        <v>.19 A</v>
      </c>
      <c r="P91" s="35" t="str">
        <f>TEXT(RTD("cqg.rtd",,"ContractData",A98,"Ask",,"T"),"#.00")&amp;" "&amp;"A"</f>
        <v>.33 A</v>
      </c>
      <c r="Q91" s="35" t="str">
        <f>TEXT(RTD("cqg.rtd",,"ContractData",A99,"Ask",,"T"),"#.00")&amp;" "&amp;"A"</f>
        <v>.38 A</v>
      </c>
      <c r="R91" s="35" t="str">
        <f>TEXT(RTD("cqg.rtd",,"ContractData",A100,"Ask",,"T"),"#.00")&amp;" "&amp;"A"</f>
        <v>.43 A</v>
      </c>
      <c r="S91" s="35" t="str">
        <f>TEXT(RTD("cqg.rtd",,"ContractData",A101,"Ask",,"T"),"#.00")&amp;" "&amp;"A"</f>
        <v>.56 A</v>
      </c>
      <c r="T91" s="35" t="str">
        <f>TEXT(RTD("cqg.rtd",,"ContractData",A102,"Ask",,"T"),"#.00")&amp;" "&amp;"A"</f>
        <v xml:space="preserve"> A</v>
      </c>
      <c r="U91" s="35" t="str">
        <f>TEXT(RTD("cqg.rtd",,"ContractData",A103,"Ask",,"T"),"#.00")&amp;" "&amp;"A"</f>
        <v xml:space="preserve"> A</v>
      </c>
      <c r="V91" s="35" t="str">
        <f>TEXT(RTD("cqg.rtd",,"ContractData",A104,"Ask",,"T"),"#.00")&amp;" "&amp;"A"</f>
        <v xml:space="preserve"> A</v>
      </c>
      <c r="W91" s="67"/>
    </row>
    <row r="92" spans="1:23" ht="15" customHeight="1" x14ac:dyDescent="0.3">
      <c r="B92" s="87" t="s">
        <v>16</v>
      </c>
      <c r="C92" s="48" t="s">
        <v>9</v>
      </c>
      <c r="D92" s="48" t="s">
        <v>10</v>
      </c>
      <c r="E92" s="48" t="s">
        <v>11</v>
      </c>
      <c r="F92" s="48" t="s">
        <v>8</v>
      </c>
      <c r="G92" s="48" t="s">
        <v>12</v>
      </c>
      <c r="H92" s="48" t="s">
        <v>12</v>
      </c>
      <c r="I92" s="88" t="s">
        <v>13</v>
      </c>
      <c r="J92" s="89"/>
      <c r="K92" s="90" t="str">
        <f>TEXT(RTD("cqg.rtd",,"ContractData",A93,"Bid",,"T"),"#.00")&amp;" "&amp;"B"</f>
        <v>-.96 B</v>
      </c>
      <c r="L92" s="34" t="str">
        <f>TEXT(RTD("cqg.rtd",,"ContractData",A94,"Bid",,"T"),"#.00")&amp;" "&amp;"B"</f>
        <v>-.62 B</v>
      </c>
      <c r="M92" s="35" t="str">
        <f>TEXT(RTD("cqg.rtd",,"ContractData",A95,"Bid",,"T"),"#.00")&amp;" "&amp;"B"</f>
        <v>-.31 B</v>
      </c>
      <c r="N92" s="35" t="str">
        <f>TEXT(RTD("cqg.rtd",,"ContractData",A96,"Bid",,"T"),"#.00")&amp;" "&amp;"B"</f>
        <v>-.06 B</v>
      </c>
      <c r="O92" s="35" t="str">
        <f>TEXT(RTD("cqg.rtd",,"ContractData",A97,"Bid",,"T"),"#.00")&amp;" "&amp;"B"</f>
        <v>.14 B</v>
      </c>
      <c r="P92" s="35" t="str">
        <f>TEXT(RTD("cqg.rtd",,"ContractData",A98,"Bid",,"T"),"#.00")&amp;" "&amp;"B"</f>
        <v>.27 B</v>
      </c>
      <c r="Q92" s="35" t="str">
        <f>TEXT(RTD("cqg.rtd",,"ContractData",A99,"Bid",,"T"),"#.00")&amp;" "&amp;"B"</f>
        <v>.36 B</v>
      </c>
      <c r="R92" s="35" t="str">
        <f>TEXT(RTD("cqg.rtd",,"ContractData",A100,"Bid",,"T"),"#.00")&amp;" "&amp;"B"</f>
        <v>.36 B</v>
      </c>
      <c r="S92" s="35" t="str">
        <f>TEXT(RTD("cqg.rtd",,"ContractData",A101,"Bid",,"T"),"#.00")&amp;" "&amp;"B"</f>
        <v>.30 B</v>
      </c>
      <c r="T92" s="35" t="str">
        <f>TEXT(RTD("cqg.rtd",,"ContractData",A102,"Bid",,"T"),"#.00")&amp;" "&amp;"B"</f>
        <v xml:space="preserve"> B</v>
      </c>
      <c r="U92" s="35" t="str">
        <f>TEXT(RTD("cqg.rtd",,"ContractData",A103,"Bid",,"T"),"#.00")&amp;" "&amp;"B"</f>
        <v xml:space="preserve"> B</v>
      </c>
      <c r="V92" s="35" t="str">
        <f>TEXT(RTD("cqg.rtd",,"ContractData",A104,"Bid",,"T"),"#.00")&amp;" "&amp;"B"</f>
        <v xml:space="preserve"> B</v>
      </c>
      <c r="W92" s="67"/>
    </row>
    <row r="93" spans="1:23" ht="15" customHeight="1" x14ac:dyDescent="0.3">
      <c r="A93" s="19" t="str">
        <f>RTD("cqg.rtd",,"ContractData","CLES5?"&amp;'CLE5'!R35, "Symbol")</f>
        <v>CLES5X7</v>
      </c>
      <c r="B93" s="91" t="str">
        <f>RIGHT(RTD("cqg.rtd",,"ContractData",A93, "LongDescription"),15)</f>
        <v xml:space="preserve"> Nov 17, Apr 18</v>
      </c>
      <c r="C93" s="57">
        <f>RTD("cqg.rtd", ,"ContractData",A93, "Open",,"T")</f>
        <v>-1.02</v>
      </c>
      <c r="D93" s="57">
        <f>RTD("cqg.rtd", ,"ContractData",A93, "High",,"T")</f>
        <v>-0.85</v>
      </c>
      <c r="E93" s="57">
        <f>RTD("cqg.rtd", ,"ContractData",A93, "Low",,"T")</f>
        <v>-1.06</v>
      </c>
      <c r="F93" s="57">
        <f>RTD("cqg.rtd", ,"ContractData",A93, "LastTradeorSettle",,"T")</f>
        <v>-0.94000000000000006</v>
      </c>
      <c r="G93" s="58">
        <f>RTD("cqg.rtd",,"ContractData",A93,"NetLastTradeToday",,"T")</f>
        <v>7.0000000000000007E-2</v>
      </c>
      <c r="H93" s="59">
        <f>RTD("cqg.rtd",,"ContractData",A93,"NetLastTradeToday",,"T")</f>
        <v>7.0000000000000007E-2</v>
      </c>
      <c r="I93" s="60">
        <f>RTD("cqg.rtd", ,"ContractData",A93, "T_CVol")</f>
        <v>1280</v>
      </c>
      <c r="J93" s="61"/>
      <c r="K93" s="92" t="str">
        <f>TEXT(RTD("cqg.rtd",,"StudyData",A93,  "Bar",, "Close", "D",,,,,,"T"),"#.00")&amp;" "&amp;"L"</f>
        <v>-.94 L</v>
      </c>
      <c r="L93" s="34" t="str">
        <f>TEXT(RTD("cqg.rtd",,"StudyData",A94,  "Bar",, "Close", "D",,,,,,"T"),"#.00")&amp;" "&amp;"L"</f>
        <v>-.61 L</v>
      </c>
      <c r="M93" s="35" t="str">
        <f>TEXT(RTD("cqg.rtd",,"StudyData",A95,  "Bar",, "Close", "D",,,,,,"T"),"#.00")&amp;" "&amp;"L"</f>
        <v>-.30 L</v>
      </c>
      <c r="N93" s="35" t="str">
        <f>TEXT(RTD("cqg.rtd",,"StudyData",A96,  "Bar",, "Close", "D",,,,,,"T"),"#.00")&amp;" "&amp;"L"</f>
        <v>-.08 L</v>
      </c>
      <c r="O93" s="35" t="str">
        <f>TEXT(RTD("cqg.rtd",,"StudyData",A97,  "Bar",, "Close", "D",,,,,,"T"),"#.00")&amp;" "&amp;"L"</f>
        <v xml:space="preserve"> L</v>
      </c>
      <c r="P93" s="35" t="str">
        <f>TEXT(RTD("cqg.rtd",,"StudyData",A98,  "Bar",, "Close", "D",,,,,,"T"),"#.00")&amp;" "&amp;"L"</f>
        <v xml:space="preserve"> L</v>
      </c>
      <c r="Q93" s="35" t="str">
        <f>TEXT(RTD("cqg.rtd",,"StudyData",A99,  "Bar",, "Close", "D",,,,,,"T"),"#.00")&amp;" "&amp;"L"</f>
        <v>.37 L</v>
      </c>
      <c r="R93" s="35" t="str">
        <f>TEXT(RTD("cqg.rtd",,"StudyData",A100,  "Bar",, "Close", "D",,,,,,"T"),"#.00")&amp;" "&amp;"L"</f>
        <v>.39 L</v>
      </c>
      <c r="S93" s="35" t="str">
        <f>TEXT(RTD("cqg.rtd",,"StudyData",A101,  "Bar",, "Close", "D",,,,,,"T"),"#.00")&amp;" "&amp;"L"</f>
        <v xml:space="preserve"> L</v>
      </c>
      <c r="T93" s="35" t="str">
        <f>TEXT(RTD("cqg.rtd",,"StudyData",A102,  "Bar",, "Close", "D",,,,,,"T"),"#.00")&amp;" "&amp;"L"</f>
        <v xml:space="preserve"> L</v>
      </c>
      <c r="U93" s="35" t="str">
        <f>TEXT(RTD("cqg.rtd",,"StudyData",A103,  "Bar",, "Close", "D",,,,,,"T"),"#.00")&amp;" "&amp;"L"</f>
        <v xml:space="preserve"> L</v>
      </c>
      <c r="V93" s="35" t="str">
        <f>TEXT(RTD("cqg.rtd",,"StudyData",A104,  "Bar",, "Close", "D",,,,,,"T"),"#.00")&amp;" "&amp;"L"</f>
        <v xml:space="preserve"> L</v>
      </c>
      <c r="W93" s="67"/>
    </row>
    <row r="94" spans="1:23" ht="15" customHeight="1" x14ac:dyDescent="0.3">
      <c r="A94" s="19" t="str">
        <f>RTD("cqg.rtd",,"ContractData","CLES5?"&amp;'CLE5'!R36, "Symbol")</f>
        <v>CLES5Z7</v>
      </c>
      <c r="B94" s="91" t="str">
        <f>RIGHT(RTD("cqg.rtd",,"ContractData",A94, "LongDescription"),15)</f>
        <v xml:space="preserve"> Dec 17, May 18</v>
      </c>
      <c r="C94" s="57">
        <f>RTD("cqg.rtd", ,"ContractData",A94, "Open",,"T")</f>
        <v>-0.70000000000000007</v>
      </c>
      <c r="D94" s="57">
        <f>RTD("cqg.rtd", ,"ContractData",A94, "High",,"T")</f>
        <v>-0.52</v>
      </c>
      <c r="E94" s="57">
        <f>RTD("cqg.rtd", ,"ContractData",A94, "Low",,"T")</f>
        <v>-0.74</v>
      </c>
      <c r="F94" s="57">
        <f>RTD("cqg.rtd", ,"ContractData",A94, "LastTradeorSettle",,"T")</f>
        <v>-0.61</v>
      </c>
      <c r="G94" s="58">
        <f>RTD("cqg.rtd",,"ContractData",A94,"NetLastTradeToday",,"T")</f>
        <v>0.08</v>
      </c>
      <c r="H94" s="59">
        <f>RTD("cqg.rtd",,"ContractData",A94,"NetLastTradeToday",,"T")</f>
        <v>0.08</v>
      </c>
      <c r="I94" s="60">
        <f>RTD("cqg.rtd", ,"ContractData",A94, "T_CVol")</f>
        <v>165</v>
      </c>
      <c r="J94" s="61"/>
      <c r="K94" s="97"/>
      <c r="L94" s="97"/>
      <c r="M94" s="97"/>
      <c r="N94" s="97"/>
      <c r="O94" s="97"/>
      <c r="P94" s="97"/>
      <c r="Q94" s="97"/>
      <c r="R94" s="98"/>
      <c r="S94" s="67"/>
      <c r="T94" s="67"/>
      <c r="U94" s="67"/>
      <c r="V94" s="113"/>
      <c r="W94" s="67"/>
    </row>
    <row r="95" spans="1:23" ht="15" customHeight="1" x14ac:dyDescent="0.3">
      <c r="A95" s="19" t="str">
        <f>RTD("cqg.rtd",,"ContractData","CLES5?"&amp;'CLE5'!R37, "Symbol")</f>
        <v>CLES5F8</v>
      </c>
      <c r="B95" s="91" t="str">
        <f>RIGHT(RTD("cqg.rtd",,"ContractData",A95, "LongDescription"),15)</f>
        <v xml:space="preserve"> Jan 18, Jun 18</v>
      </c>
      <c r="C95" s="57">
        <f>RTD("cqg.rtd", ,"ContractData",A95, "Open",,"T")</f>
        <v>-0.42</v>
      </c>
      <c r="D95" s="57">
        <f>RTD("cqg.rtd", ,"ContractData",A95, "High",,"T")</f>
        <v>-0.21</v>
      </c>
      <c r="E95" s="57">
        <f>RTD("cqg.rtd", ,"ContractData",A95, "Low",,"T")</f>
        <v>-0.44</v>
      </c>
      <c r="F95" s="57">
        <f>RTD("cqg.rtd", ,"ContractData",A95, "LastTradeorSettle",,"T")</f>
        <v>-0.3</v>
      </c>
      <c r="G95" s="58">
        <f>RTD("cqg.rtd",,"ContractData",A95,"NetLastTradeToday",,"T")</f>
        <v>0.09</v>
      </c>
      <c r="H95" s="59">
        <f>RTD("cqg.rtd",,"ContractData",A95,"NetLastTradeToday",,"T")</f>
        <v>0.09</v>
      </c>
      <c r="I95" s="60">
        <f>RTD("cqg.rtd", ,"ContractData",A95, "T_CVol")</f>
        <v>882</v>
      </c>
      <c r="J95" s="61"/>
      <c r="K95" s="97"/>
      <c r="L95" s="97"/>
      <c r="M95" s="97"/>
      <c r="N95" s="97"/>
      <c r="O95" s="97"/>
      <c r="P95" s="97"/>
      <c r="Q95" s="97"/>
      <c r="R95" s="98"/>
      <c r="S95" s="67"/>
      <c r="T95" s="67"/>
      <c r="U95" s="67"/>
      <c r="V95" s="113"/>
      <c r="W95" s="67"/>
    </row>
    <row r="96" spans="1:23" ht="15" customHeight="1" x14ac:dyDescent="0.3">
      <c r="A96" s="19" t="str">
        <f>RTD("cqg.rtd",,"ContractData","CLES5?"&amp;'CLE5'!R38, "Symbol")</f>
        <v>CLES5G8</v>
      </c>
      <c r="B96" s="91" t="str">
        <f>RIGHT(RTD("cqg.rtd",,"ContractData",A96, "LongDescription"),15)</f>
        <v xml:space="preserve"> Feb 18, Jul 18</v>
      </c>
      <c r="C96" s="57">
        <f>RTD("cqg.rtd", ,"ContractData",A96, "Open",,"T")</f>
        <v>-0.16</v>
      </c>
      <c r="D96" s="57">
        <f>RTD("cqg.rtd", ,"ContractData",A96, "High",,"T")</f>
        <v>-0.08</v>
      </c>
      <c r="E96" s="57">
        <f>RTD("cqg.rtd", ,"ContractData",A96, "Low",,"T")</f>
        <v>-0.2</v>
      </c>
      <c r="F96" s="57">
        <f>RTD("cqg.rtd", ,"ContractData",A96, "LastTradeorSettle",,"T")</f>
        <v>-0.08</v>
      </c>
      <c r="G96" s="58">
        <f>RTD("cqg.rtd",,"ContractData",A96,"NetLastTradeToday",,"T")</f>
        <v>0.06</v>
      </c>
      <c r="H96" s="59">
        <f>RTD("cqg.rtd",,"ContractData",A96,"NetLastTradeToday",,"T")</f>
        <v>0.06</v>
      </c>
      <c r="I96" s="60">
        <f>RTD("cqg.rtd", ,"ContractData",A96, "T_CVol")</f>
        <v>48</v>
      </c>
      <c r="J96" s="61"/>
      <c r="K96" s="97"/>
      <c r="L96" s="97"/>
      <c r="M96" s="97"/>
      <c r="N96" s="97"/>
      <c r="O96" s="97"/>
      <c r="P96" s="97"/>
      <c r="Q96" s="97"/>
      <c r="R96" s="98"/>
      <c r="S96" s="67"/>
      <c r="T96" s="67"/>
      <c r="U96" s="67"/>
      <c r="V96" s="113"/>
      <c r="W96" s="67"/>
    </row>
    <row r="97" spans="1:33" ht="15" customHeight="1" x14ac:dyDescent="0.3">
      <c r="A97" s="19" t="str">
        <f>RTD("cqg.rtd",,"ContractData","CLES5?"&amp;'CLE5'!R39, "Symbol")</f>
        <v>CLES5H8</v>
      </c>
      <c r="B97" s="91" t="str">
        <f>RIGHT(RTD("cqg.rtd",,"ContractData",A97, "LongDescription"),15)</f>
        <v xml:space="preserve"> Mar 18, Aug 18</v>
      </c>
      <c r="C97" s="57" t="str">
        <f>RTD("cqg.rtd", ,"ContractData",A97, "Open",,"T")</f>
        <v/>
      </c>
      <c r="D97" s="57" t="str">
        <f>RTD("cqg.rtd", ,"ContractData",A97, "High",,"T")</f>
        <v/>
      </c>
      <c r="E97" s="57" t="str">
        <f>RTD("cqg.rtd", ,"ContractData",A97, "Low",,"T")</f>
        <v/>
      </c>
      <c r="F97" s="57" t="str">
        <f>RTD("cqg.rtd", ,"ContractData",A97, "LastTradeorSettle",,"T")</f>
        <v/>
      </c>
      <c r="G97" s="58" t="str">
        <f>RTD("cqg.rtd",,"ContractData",A97,"NetLastTradeToday",,"T")</f>
        <v/>
      </c>
      <c r="H97" s="59" t="str">
        <f>RTD("cqg.rtd",,"ContractData",A97,"NetLastTradeToday",,"T")</f>
        <v/>
      </c>
      <c r="I97" s="60">
        <f>RTD("cqg.rtd", ,"ContractData",A97, "T_CVol")</f>
        <v>0</v>
      </c>
      <c r="J97" s="61"/>
      <c r="K97" s="97"/>
      <c r="L97" s="97"/>
      <c r="M97" s="97"/>
      <c r="N97" s="97"/>
      <c r="O97" s="97"/>
      <c r="P97" s="97"/>
      <c r="Q97" s="97"/>
      <c r="R97" s="98"/>
      <c r="S97" s="67"/>
      <c r="T97" s="67"/>
      <c r="U97" s="67"/>
      <c r="V97" s="113"/>
      <c r="W97" s="67"/>
    </row>
    <row r="98" spans="1:33" ht="15" customHeight="1" x14ac:dyDescent="0.3">
      <c r="A98" s="19" t="str">
        <f>RTD("cqg.rtd",,"ContractData","CLES5?"&amp;'CLE5'!R40, "Symbol")</f>
        <v>CLES5J8</v>
      </c>
      <c r="B98" s="100" t="str">
        <f>RIGHT(RTD("cqg.rtd",,"ContractData",A98, "LongDescription"),15)</f>
        <v xml:space="preserve"> Apr 18, Sep 18</v>
      </c>
      <c r="C98" s="101" t="str">
        <f>RTD("cqg.rtd", ,"ContractData",A98, "Open",,"T")</f>
        <v/>
      </c>
      <c r="D98" s="101" t="str">
        <f>RTD("cqg.rtd", ,"ContractData",A98, "High",,"T")</f>
        <v/>
      </c>
      <c r="E98" s="101" t="str">
        <f>RTD("cqg.rtd", ,"ContractData",A98, "Low",,"T")</f>
        <v/>
      </c>
      <c r="F98" s="101" t="str">
        <f>RTD("cqg.rtd", ,"ContractData",A98, "LastTradeorSettle",,"T")</f>
        <v/>
      </c>
      <c r="G98" s="58" t="str">
        <f>RTD("cqg.rtd",,"ContractData",A98,"NetLastTradeToday",,"T")</f>
        <v/>
      </c>
      <c r="H98" s="102" t="str">
        <f>RTD("cqg.rtd",,"ContractData",A98,"NetLastTradeToday",,"T")</f>
        <v/>
      </c>
      <c r="I98" s="60">
        <f>RTD("cqg.rtd", ,"ContractData",A98, "T_CVol")</f>
        <v>0</v>
      </c>
      <c r="J98" s="61"/>
      <c r="K98" s="97"/>
      <c r="L98" s="97"/>
      <c r="M98" s="97"/>
      <c r="N98" s="97"/>
      <c r="O98" s="97"/>
      <c r="P98" s="97"/>
      <c r="Q98" s="97"/>
      <c r="R98" s="98"/>
      <c r="S98" s="67"/>
      <c r="T98" s="67"/>
      <c r="U98" s="67"/>
      <c r="V98" s="113"/>
      <c r="W98" s="67"/>
    </row>
    <row r="99" spans="1:33" ht="15" customHeight="1" x14ac:dyDescent="0.3">
      <c r="A99" s="19" t="str">
        <f>RTD("cqg.rtd",,"ContractData","CLES5?"&amp;'CLE5'!R41, "Symbol")</f>
        <v>CLES5K8</v>
      </c>
      <c r="B99" s="100" t="str">
        <f>RIGHT(RTD("cqg.rtd",,"ContractData",A99, "LongDescription"),15)</f>
        <v xml:space="preserve"> May 18, Oct 18</v>
      </c>
      <c r="C99" s="101">
        <f>RTD("cqg.rtd", ,"ContractData",A99, "Open",,"T")</f>
        <v>0.37</v>
      </c>
      <c r="D99" s="101">
        <f>RTD("cqg.rtd", ,"ContractData",A99, "High",,"T")</f>
        <v>0.37</v>
      </c>
      <c r="E99" s="101">
        <f>RTD("cqg.rtd", ,"ContractData",A99, "Low",,"T")</f>
        <v>0.37</v>
      </c>
      <c r="F99" s="101">
        <f>RTD("cqg.rtd", ,"ContractData",A99, "LastTradeorSettle",,"T")</f>
        <v>0.37</v>
      </c>
      <c r="G99" s="103">
        <f>RTD("cqg.rtd",,"ContractData",A99,"NetLastTradeToday",,"T")</f>
        <v>0.1</v>
      </c>
      <c r="H99" s="102">
        <f>RTD("cqg.rtd",,"ContractData",A99,"NetLastTradeToday",,"T")</f>
        <v>0.1</v>
      </c>
      <c r="I99" s="60">
        <f>RTD("cqg.rtd", ,"ContractData",A99, "T_CVol")</f>
        <v>1</v>
      </c>
      <c r="J99" s="61"/>
      <c r="K99" s="97"/>
      <c r="L99" s="97"/>
      <c r="M99" s="97"/>
      <c r="N99" s="97"/>
      <c r="O99" s="97"/>
      <c r="P99" s="97"/>
      <c r="Q99" s="97"/>
      <c r="R99" s="98"/>
      <c r="S99" s="67"/>
      <c r="T99" s="67"/>
      <c r="U99" s="67"/>
      <c r="V99" s="113"/>
      <c r="W99" s="67"/>
    </row>
    <row r="100" spans="1:33" ht="15" customHeight="1" x14ac:dyDescent="0.3">
      <c r="A100" s="19" t="str">
        <f>RTD("cqg.rtd",,"ContractData","CLES5?"&amp;'CLE5'!R42, "Symbol")</f>
        <v>CLES5M8</v>
      </c>
      <c r="B100" s="100" t="str">
        <f>RIGHT(RTD("cqg.rtd",,"ContractData",A100, "LongDescription"),15)</f>
        <v xml:space="preserve"> Jun 18, Nov 18</v>
      </c>
      <c r="C100" s="101">
        <f>RTD("cqg.rtd", ,"ContractData",A100, "Open",,"T")</f>
        <v>0.38</v>
      </c>
      <c r="D100" s="101">
        <f>RTD("cqg.rtd", ,"ContractData",A100, "High",,"T")</f>
        <v>0.4</v>
      </c>
      <c r="E100" s="101">
        <f>RTD("cqg.rtd", ,"ContractData",A100, "Low",,"T")</f>
        <v>0.38</v>
      </c>
      <c r="F100" s="101">
        <f>RTD("cqg.rtd", ,"ContractData",A100, "LastTradeorSettle",,"T")</f>
        <v>0.39</v>
      </c>
      <c r="G100" s="58">
        <f>RTD("cqg.rtd",,"ContractData",A100,"NetLastTradeToday",,"T")</f>
        <v>0.09</v>
      </c>
      <c r="H100" s="102">
        <f>RTD("cqg.rtd",,"ContractData",A100,"NetLastTradeToday",,"T")</f>
        <v>0.09</v>
      </c>
      <c r="I100" s="60">
        <f>RTD("cqg.rtd", ,"ContractData",A100, "T_CVol")</f>
        <v>18</v>
      </c>
      <c r="J100" s="61"/>
      <c r="K100" s="97"/>
      <c r="L100" s="97"/>
      <c r="M100" s="97"/>
      <c r="N100" s="97"/>
      <c r="O100" s="97"/>
      <c r="P100" s="97"/>
      <c r="Q100" s="97"/>
      <c r="R100" s="98"/>
      <c r="S100" s="67"/>
      <c r="T100" s="67"/>
      <c r="U100" s="67"/>
      <c r="V100" s="113"/>
      <c r="W100" s="67"/>
    </row>
    <row r="101" spans="1:33" ht="15" customHeight="1" x14ac:dyDescent="0.3">
      <c r="A101" s="19" t="str">
        <f>RTD("cqg.rtd",,"ContractData","CLES5?"&amp;'CLE5'!R43, "Symbol")</f>
        <v>CLES5N8</v>
      </c>
      <c r="B101" s="100" t="str">
        <f>RIGHT(RTD("cqg.rtd",,"ContractData",A101, "LongDescription"),15)</f>
        <v xml:space="preserve"> Jul 18, Dec 18</v>
      </c>
      <c r="C101" s="101" t="str">
        <f>RTD("cqg.rtd", ,"ContractData",A101, "Open",,"T")</f>
        <v/>
      </c>
      <c r="D101" s="101" t="str">
        <f>RTD("cqg.rtd", ,"ContractData",A101, "High",,"T")</f>
        <v/>
      </c>
      <c r="E101" s="101" t="str">
        <f>RTD("cqg.rtd", ,"ContractData",A101, "Low",,"T")</f>
        <v/>
      </c>
      <c r="F101" s="101" t="str">
        <f>RTD("cqg.rtd", ,"ContractData",A101, "LastTradeorSettle",,"T")</f>
        <v/>
      </c>
      <c r="G101" s="103" t="str">
        <f>RTD("cqg.rtd",,"ContractData",A101,"NetLastTradeToday",,"T")</f>
        <v/>
      </c>
      <c r="H101" s="102" t="str">
        <f>RTD("cqg.rtd",,"ContractData",A101,"NetLastTradeToday",,"T")</f>
        <v/>
      </c>
      <c r="I101" s="60">
        <f>RTD("cqg.rtd", ,"ContractData",A101, "T_CVol")</f>
        <v>0</v>
      </c>
      <c r="J101" s="61"/>
      <c r="K101" s="97"/>
      <c r="L101" s="97"/>
      <c r="M101" s="97"/>
      <c r="N101" s="97"/>
      <c r="O101" s="97"/>
      <c r="P101" s="97"/>
      <c r="Q101" s="97"/>
      <c r="R101" s="98"/>
      <c r="S101" s="67"/>
      <c r="T101" s="67"/>
      <c r="U101" s="67"/>
      <c r="V101" s="113"/>
      <c r="W101" s="67"/>
    </row>
    <row r="102" spans="1:33" ht="15" customHeight="1" x14ac:dyDescent="0.3">
      <c r="A102" s="19" t="str">
        <f>RTD("cqg.rtd",,"ContractData","CLES5?"&amp;'CLE5'!R44, "Symbol")</f>
        <v>CLES5Q8</v>
      </c>
      <c r="B102" s="100" t="str">
        <f>RIGHT(RTD("cqg.rtd",,"ContractData",A102, "LongDescription"),15)</f>
        <v xml:space="preserve"> Aug 18, Jan 19</v>
      </c>
      <c r="C102" s="101" t="str">
        <f>RTD("cqg.rtd", ,"ContractData",A102, "Open",,"T")</f>
        <v/>
      </c>
      <c r="D102" s="101" t="str">
        <f>RTD("cqg.rtd", ,"ContractData",A102, "High",,"T")</f>
        <v/>
      </c>
      <c r="E102" s="101" t="str">
        <f>RTD("cqg.rtd", ,"ContractData",A102, "Low",,"T")</f>
        <v/>
      </c>
      <c r="F102" s="101" t="str">
        <f>RTD("cqg.rtd", ,"ContractData",A102, "LastTradeorSettle",,"T")</f>
        <v/>
      </c>
      <c r="G102" s="103" t="str">
        <f>RTD("cqg.rtd",,"ContractData",A102,"NetLastTradeToday",,"T")</f>
        <v/>
      </c>
      <c r="H102" s="102" t="str">
        <f>RTD("cqg.rtd",,"ContractData",A102,"NetLastTradeToday",,"T")</f>
        <v/>
      </c>
      <c r="I102" s="60">
        <f>RTD("cqg.rtd", ,"ContractData",A102, "T_CVol")</f>
        <v>0</v>
      </c>
      <c r="J102" s="61"/>
      <c r="K102" s="97"/>
      <c r="L102" s="97"/>
      <c r="M102" s="97"/>
      <c r="N102" s="97"/>
      <c r="O102" s="97"/>
      <c r="P102" s="97"/>
      <c r="Q102" s="97"/>
      <c r="R102" s="98"/>
      <c r="S102" s="67"/>
      <c r="T102" s="67"/>
      <c r="U102" s="67"/>
      <c r="V102" s="113"/>
      <c r="W102" s="67"/>
    </row>
    <row r="103" spans="1:33" ht="15" customHeight="1" x14ac:dyDescent="0.3">
      <c r="A103" s="19" t="str">
        <f>RTD("cqg.rtd",,"ContractData","CLES5?"&amp;'CLE5'!R45, "Symbol")</f>
        <v>CLES5U8</v>
      </c>
      <c r="B103" s="100" t="str">
        <f>RIGHT(RTD("cqg.rtd",,"ContractData",A103, "LongDescription"),15)</f>
        <v xml:space="preserve"> Sep 18, Feb 19</v>
      </c>
      <c r="C103" s="101" t="str">
        <f>RTD("cqg.rtd", ,"ContractData",A103, "Open",,"T")</f>
        <v/>
      </c>
      <c r="D103" s="101" t="str">
        <f>RTD("cqg.rtd", ,"ContractData",A103, "High",,"T")</f>
        <v/>
      </c>
      <c r="E103" s="101" t="str">
        <f>RTD("cqg.rtd", ,"ContractData",A103, "Low",,"T")</f>
        <v/>
      </c>
      <c r="F103" s="101" t="str">
        <f>RTD("cqg.rtd", ,"ContractData",A103, "LastTradeorSettle",,"T")</f>
        <v/>
      </c>
      <c r="G103" s="103" t="str">
        <f>RTD("cqg.rtd",,"ContractData",A103,"NetLastTradeToday",,"T")</f>
        <v/>
      </c>
      <c r="H103" s="102" t="str">
        <f>RTD("cqg.rtd",,"ContractData",A103,"NetLastTradeToday",,"T")</f>
        <v/>
      </c>
      <c r="I103" s="60">
        <f>RTD("cqg.rtd", ,"ContractData",A103, "T_CVol")</f>
        <v>0</v>
      </c>
      <c r="J103" s="61"/>
      <c r="K103" s="97"/>
      <c r="L103" s="97"/>
      <c r="M103" s="97"/>
      <c r="N103" s="97"/>
      <c r="O103" s="97"/>
      <c r="P103" s="97"/>
      <c r="Q103" s="97"/>
      <c r="R103" s="98"/>
      <c r="S103" s="67"/>
      <c r="T103" s="67"/>
      <c r="U103" s="67"/>
      <c r="V103" s="113"/>
      <c r="W103" s="67"/>
    </row>
    <row r="104" spans="1:33" ht="15" customHeight="1" x14ac:dyDescent="0.3">
      <c r="A104" s="19" t="str">
        <f>RTD("cqg.rtd",,"ContractData","CLES5?"&amp;'CLE5'!R46, "Symbol")</f>
        <v>CLES5V8</v>
      </c>
      <c r="B104" s="100" t="str">
        <f>RIGHT(RTD("cqg.rtd",,"ContractData",A104, "LongDescription"),15)</f>
        <v xml:space="preserve"> Oct 18, Mar 19</v>
      </c>
      <c r="C104" s="101" t="str">
        <f>RTD("cqg.rtd", ,"ContractData",A104, "Open",,"T")</f>
        <v/>
      </c>
      <c r="D104" s="101" t="str">
        <f>RTD("cqg.rtd", ,"ContractData",A104, "High",,"T")</f>
        <v/>
      </c>
      <c r="E104" s="101" t="str">
        <f>RTD("cqg.rtd", ,"ContractData",A104, "Low",,"T")</f>
        <v/>
      </c>
      <c r="F104" s="101" t="str">
        <f>RTD("cqg.rtd", ,"ContractData",A104, "LastTradeorSettle",,"T")</f>
        <v/>
      </c>
      <c r="G104" s="103" t="str">
        <f>RTD("cqg.rtd",,"ContractData",A104,"NetLastTradeToday",,"T")</f>
        <v/>
      </c>
      <c r="H104" s="102" t="str">
        <f>RTD("cqg.rtd",,"ContractData",A104,"NetLastTradeToday",,"T")</f>
        <v/>
      </c>
      <c r="I104" s="106">
        <f>RTD("cqg.rtd", ,"ContractData",A104, "T_CVol")</f>
        <v>0</v>
      </c>
      <c r="J104" s="61"/>
      <c r="K104" s="97"/>
      <c r="L104" s="97"/>
      <c r="M104" s="97"/>
      <c r="N104" s="97"/>
      <c r="O104" s="97"/>
      <c r="P104" s="97"/>
      <c r="Q104" s="97"/>
      <c r="R104" s="98"/>
      <c r="S104" s="67"/>
      <c r="T104" s="67"/>
      <c r="U104" s="67"/>
      <c r="V104" s="113"/>
      <c r="W104" s="67"/>
    </row>
    <row r="105" spans="1:33" ht="12" customHeight="1" x14ac:dyDescent="0.3">
      <c r="B105" s="114"/>
      <c r="C105" s="115"/>
      <c r="D105" s="74"/>
      <c r="E105" s="75"/>
      <c r="F105" s="76"/>
      <c r="G105" s="75"/>
      <c r="H105" s="77"/>
      <c r="I105" s="75"/>
      <c r="J105" s="78"/>
      <c r="K105" s="97"/>
      <c r="L105" s="97"/>
      <c r="M105" s="97"/>
      <c r="N105" s="97"/>
      <c r="O105" s="97"/>
      <c r="P105" s="97"/>
      <c r="Q105" s="97"/>
      <c r="R105" s="98"/>
      <c r="S105" s="67"/>
      <c r="T105" s="67"/>
      <c r="U105" s="67"/>
      <c r="V105" s="113"/>
      <c r="W105" s="67"/>
    </row>
    <row r="106" spans="1:33" ht="15" hidden="1" customHeight="1" x14ac:dyDescent="0.2">
      <c r="B106" s="116"/>
      <c r="C106" s="117"/>
      <c r="D106" s="117"/>
      <c r="E106" s="118"/>
      <c r="F106" s="118"/>
      <c r="G106" s="118"/>
      <c r="H106" s="119"/>
      <c r="I106" s="119"/>
      <c r="J106" s="120"/>
      <c r="K106" s="121"/>
      <c r="L106" s="122"/>
      <c r="M106" s="122"/>
      <c r="N106" s="122"/>
      <c r="O106" s="122"/>
      <c r="P106" s="122"/>
      <c r="Q106" s="122"/>
      <c r="R106" s="123"/>
      <c r="S106" s="123"/>
      <c r="T106" s="123"/>
      <c r="U106" s="67"/>
      <c r="V106" s="113"/>
      <c r="W106" s="67"/>
      <c r="AB106" s="22">
        <f>RTD("cqg.rtd", ,"ContractData",AD106, "T_CVol")</f>
        <v>46191</v>
      </c>
      <c r="AD106" s="22" t="str">
        <f>CLE!V2</f>
        <v>CLES1X7</v>
      </c>
      <c r="AE106" s="22" t="e">
        <f>RTD("cqg.rtd",,"StudyData",AG106, "Vol", "VolType=auto,CoCType=Contract", "Vol","D","0","ALL",,,"TRUE","T")</f>
        <v>#REF!</v>
      </c>
      <c r="AG106" s="22" t="e">
        <f>#REF!</f>
        <v>#REF!</v>
      </c>
    </row>
    <row r="107" spans="1:33" ht="15.95" customHeight="1" x14ac:dyDescent="0.2">
      <c r="B107" s="124"/>
      <c r="C107" s="134" t="s">
        <v>17</v>
      </c>
      <c r="D107" s="134"/>
      <c r="E107" s="134"/>
      <c r="F107" s="134" t="s">
        <v>30</v>
      </c>
      <c r="G107" s="134"/>
      <c r="H107" s="134"/>
      <c r="I107" s="183"/>
      <c r="J107" s="183"/>
      <c r="K107" s="183"/>
      <c r="L107" s="125"/>
      <c r="M107" s="126"/>
      <c r="N107" s="180"/>
      <c r="O107" s="180"/>
      <c r="P107" s="185"/>
      <c r="Q107" s="185"/>
      <c r="R107" s="182"/>
      <c r="S107" s="182"/>
      <c r="T107" s="126"/>
      <c r="U107" s="180"/>
      <c r="V107" s="181"/>
      <c r="W107" s="67"/>
      <c r="AB107" s="22">
        <f>RTD("cqg.rtd", ,"ContractData",AD107, "T_CVol")</f>
        <v>14927</v>
      </c>
      <c r="AD107" s="22" t="str">
        <f>CLE!V3</f>
        <v>CLES1Z7</v>
      </c>
      <c r="AE107" s="22" t="e">
        <f>RTD("cqg.rtd",,"StudyData",AG107, "Vol", "VolType=auto,CoCType=Contract", "Vol","D","0","ALL",,,"TRUE","T")</f>
        <v>#REF!</v>
      </c>
      <c r="AG107" s="22" t="e">
        <f>#REF!</f>
        <v>#REF!</v>
      </c>
    </row>
    <row r="108" spans="1:33" ht="15.95" customHeight="1" x14ac:dyDescent="0.2">
      <c r="B108" s="68"/>
      <c r="C108" s="104"/>
      <c r="D108" s="104"/>
      <c r="E108" s="104"/>
      <c r="F108" s="127"/>
      <c r="G108" s="127"/>
      <c r="O108" s="97"/>
      <c r="P108" s="97"/>
      <c r="Q108" s="97"/>
      <c r="W108" s="67"/>
      <c r="AB108" s="22">
        <f>RTD("cqg.rtd", ,"ContractData",AD108, "T_CVol")</f>
        <v>4990</v>
      </c>
      <c r="AD108" s="22" t="str">
        <f>CLE!V4</f>
        <v>CLES1F8</v>
      </c>
      <c r="AE108" s="22" t="e">
        <f>RTD("cqg.rtd",,"StudyData",AG108, "Vol", "VolType=auto,CoCType=Contract", "Vol","D","0","ALL",,,"TRUE","T")</f>
        <v>#REF!</v>
      </c>
      <c r="AG108" s="22" t="e">
        <f>#REF!</f>
        <v>#REF!</v>
      </c>
    </row>
    <row r="109" spans="1:33" ht="15.95" customHeight="1" x14ac:dyDescent="0.2">
      <c r="B109" s="128"/>
      <c r="C109" s="167"/>
      <c r="D109" s="167"/>
      <c r="W109" s="67"/>
      <c r="AB109" s="22">
        <f>RTD("cqg.rtd", ,"ContractData",AD109, "T_CVol")</f>
        <v>4336</v>
      </c>
      <c r="AD109" s="22" t="str">
        <f>CLE!V5</f>
        <v>CLES1G8</v>
      </c>
      <c r="AE109" s="22" t="e">
        <f>RTD("cqg.rtd",,"StudyData",AG109, "Vol", "VolType=auto,CoCType=Contract", "Vol","D","0","ALL",,,"TRUE","T")</f>
        <v>#REF!</v>
      </c>
      <c r="AG109" s="22" t="e">
        <f>#REF!</f>
        <v>#REF!</v>
      </c>
    </row>
    <row r="110" spans="1:33" ht="15.95" customHeight="1" x14ac:dyDescent="0.2">
      <c r="W110" s="67"/>
      <c r="AB110" s="22">
        <f>RTD("cqg.rtd", ,"ContractData",AD110, "T_CVol")</f>
        <v>3031</v>
      </c>
      <c r="AD110" s="22" t="str">
        <f>CLE!V6</f>
        <v>CLES1H8</v>
      </c>
      <c r="AE110" s="22" t="e">
        <f>RTD("cqg.rtd",,"StudyData",AG110, "Vol", "VolType=auto,CoCType=Contract", "Vol","D","0","ALL",,,"TRUE","T")</f>
        <v>#REF!</v>
      </c>
      <c r="AG110" s="22" t="e">
        <f>#REF!</f>
        <v>#REF!</v>
      </c>
    </row>
    <row r="111" spans="1:33" ht="15.95" customHeight="1" x14ac:dyDescent="0.2">
      <c r="W111" s="67"/>
      <c r="AB111" s="22">
        <f>RTD("cqg.rtd", ,"ContractData",AD111, "T_CVol")</f>
        <v>1660</v>
      </c>
      <c r="AD111" s="22" t="str">
        <f>CLE!V7</f>
        <v>CLES1J8</v>
      </c>
      <c r="AE111" s="22" t="e">
        <f>RTD("cqg.rtd",,"StudyData",AG111, "Vol", "VolType=auto,CoCType=Contract", "Vol","D","0","ALL",,,"TRUE","T")</f>
        <v>#REF!</v>
      </c>
      <c r="AG111" s="22" t="e">
        <f>#REF!</f>
        <v>#REF!</v>
      </c>
    </row>
    <row r="112" spans="1:33" ht="15.95" customHeight="1" x14ac:dyDescent="0.2">
      <c r="W112" s="67"/>
      <c r="AB112" s="22">
        <f>RTD("cqg.rtd", ,"ContractData",AD112, "T_CVol")</f>
        <v>904</v>
      </c>
      <c r="AD112" s="22" t="str">
        <f>CLE!V8</f>
        <v>CLES1K8</v>
      </c>
      <c r="AE112" s="22" t="e">
        <f>RTD("cqg.rtd",,"StudyData",AG112, "Vol", "VolType=auto,CoCType=Contract", "Vol","D","0","ALL",,,"TRUE","T")</f>
        <v>#REF!</v>
      </c>
      <c r="AG112" s="22" t="e">
        <f>#REF!</f>
        <v>#REF!</v>
      </c>
    </row>
    <row r="113" spans="1:35" s="132" customFormat="1" ht="20.100000000000001" customHeight="1" x14ac:dyDescent="0.25">
      <c r="A113" s="129"/>
      <c r="B113" s="20"/>
      <c r="C113" s="21"/>
      <c r="D113" s="21"/>
      <c r="E113" s="21"/>
      <c r="F113" s="21"/>
      <c r="G113" s="21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130"/>
      <c r="X113" s="130"/>
      <c r="Y113" s="131"/>
      <c r="Z113" s="131"/>
      <c r="AA113" s="131"/>
      <c r="AB113" s="131"/>
      <c r="AC113" s="131"/>
      <c r="AD113" s="131"/>
      <c r="AE113" s="131"/>
      <c r="AF113" s="131"/>
      <c r="AG113" s="131"/>
      <c r="AH113" s="131"/>
      <c r="AI113" s="131"/>
    </row>
    <row r="114" spans="1:35" ht="15.95" customHeight="1" x14ac:dyDescent="0.2"/>
    <row r="115" spans="1:35" ht="15.95" customHeight="1" x14ac:dyDescent="0.2"/>
    <row r="116" spans="1:35" ht="15" customHeight="1" x14ac:dyDescent="0.2"/>
  </sheetData>
  <sheetProtection algorithmName="SHA-512" hashValue="8DoHTyA2CSX9/kqeI651Gv36qVvWLrEWkL+sNtlUQLxw3SzxA5WymsWwM0wHpMBDD+0YI0+XpntuYh8bub3liA==" saltValue="q5tD/BWKlKOEOUORjDynRw==" spinCount="100000" sheet="1" objects="1" scenarios="1" selectLockedCells="1"/>
  <mergeCells count="32">
    <mergeCell ref="U107:V107"/>
    <mergeCell ref="R107:S107"/>
    <mergeCell ref="I107:K107"/>
    <mergeCell ref="K13:K15"/>
    <mergeCell ref="P107:Q107"/>
    <mergeCell ref="N107:O107"/>
    <mergeCell ref="B74:I75"/>
    <mergeCell ref="C7:C8"/>
    <mergeCell ref="C109:D109"/>
    <mergeCell ref="B26:I27"/>
    <mergeCell ref="B42:I43"/>
    <mergeCell ref="B58:I59"/>
    <mergeCell ref="B57:C57"/>
    <mergeCell ref="B9:B10"/>
    <mergeCell ref="D7:E8"/>
    <mergeCell ref="F7:I8"/>
    <mergeCell ref="J7:J10"/>
    <mergeCell ref="C107:E107"/>
    <mergeCell ref="F107:H107"/>
    <mergeCell ref="B3:J5"/>
    <mergeCell ref="U3:V5"/>
    <mergeCell ref="B73:C73"/>
    <mergeCell ref="B90:I91"/>
    <mergeCell ref="B89:C89"/>
    <mergeCell ref="B25:C25"/>
    <mergeCell ref="B41:C41"/>
    <mergeCell ref="N3:T5"/>
    <mergeCell ref="C9:C10"/>
    <mergeCell ref="D9:E10"/>
    <mergeCell ref="F9:G10"/>
    <mergeCell ref="H9:I10"/>
    <mergeCell ref="B7:B8"/>
  </mergeCells>
  <conditionalFormatting sqref="D108">
    <cfRule type="expression" dxfId="0" priority="116">
      <formula>#REF!&lt;0</formula>
    </cfRule>
  </conditionalFormatting>
  <conditionalFormatting sqref="D108">
    <cfRule type="dataBar" priority="1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{4BE5F449-0EA5-45F9-B0DD-BAC4BB0C19A2}</x14:id>
        </ext>
      </extLst>
    </cfRule>
  </conditionalFormatting>
  <conditionalFormatting sqref="G13:G24">
    <cfRule type="colorScale" priority="50">
      <colorScale>
        <cfvo type="min"/>
        <cfvo type="num" val="0"/>
        <cfvo type="max"/>
        <color rgb="FFFF0000"/>
        <color rgb="FF00B0F0"/>
        <color rgb="FF00B050"/>
      </colorScale>
    </cfRule>
  </conditionalFormatting>
  <conditionalFormatting sqref="H13:H24">
    <cfRule type="dataBar" priority="4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{99DD79A5-9E1A-4D97-9A2B-088CA9CF6FBF}</x14:id>
        </ext>
      </extLst>
    </cfRule>
  </conditionalFormatting>
  <conditionalFormatting sqref="G29:G40">
    <cfRule type="colorScale" priority="27">
      <colorScale>
        <cfvo type="min"/>
        <cfvo type="num" val="0"/>
        <cfvo type="max"/>
        <color rgb="FFFF0000"/>
        <color rgb="FF00B0F0"/>
        <color rgb="FF00B050"/>
      </colorScale>
    </cfRule>
  </conditionalFormatting>
  <conditionalFormatting sqref="H29:H40">
    <cfRule type="dataBar" priority="2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{C27FF9D1-13A4-4BE2-8E63-0A5565B77B3A}</x14:id>
        </ext>
      </extLst>
    </cfRule>
  </conditionalFormatting>
  <conditionalFormatting sqref="G45:G56">
    <cfRule type="colorScale" priority="22">
      <colorScale>
        <cfvo type="min"/>
        <cfvo type="num" val="0"/>
        <cfvo type="max"/>
        <color rgb="FFFF0000"/>
        <color rgb="FF00B0F0"/>
        <color rgb="FF00B050"/>
      </colorScale>
    </cfRule>
  </conditionalFormatting>
  <conditionalFormatting sqref="H45:H56">
    <cfRule type="dataBar" priority="2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{C63AFAC2-DD4F-4CA1-A31A-AF7FAFD34538}</x14:id>
        </ext>
      </extLst>
    </cfRule>
  </conditionalFormatting>
  <conditionalFormatting sqref="G61:G72">
    <cfRule type="colorScale" priority="20">
      <colorScale>
        <cfvo type="min"/>
        <cfvo type="num" val="0"/>
        <cfvo type="max"/>
        <color rgb="FFFF0000"/>
        <color rgb="FF00B0F0"/>
        <color rgb="FF00B050"/>
      </colorScale>
    </cfRule>
  </conditionalFormatting>
  <conditionalFormatting sqref="H61:H72">
    <cfRule type="dataBar" priority="1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{720F7BB4-C23A-49AB-B89A-C11DD09D9862}</x14:id>
        </ext>
      </extLst>
    </cfRule>
  </conditionalFormatting>
  <conditionalFormatting sqref="G77:G88">
    <cfRule type="colorScale" priority="18">
      <colorScale>
        <cfvo type="min"/>
        <cfvo type="num" val="0"/>
        <cfvo type="max"/>
        <color rgb="FFFF0000"/>
        <color rgb="FF00B0F0"/>
        <color rgb="FF00B050"/>
      </colorScale>
    </cfRule>
  </conditionalFormatting>
  <conditionalFormatting sqref="H77:H88">
    <cfRule type="dataBar" priority="1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{BBBE189C-C8DE-49AB-97E4-080C86FB9BE5}</x14:id>
        </ext>
      </extLst>
    </cfRule>
  </conditionalFormatting>
  <conditionalFormatting sqref="G93:G104">
    <cfRule type="colorScale" priority="16">
      <colorScale>
        <cfvo type="min"/>
        <cfvo type="num" val="0"/>
        <cfvo type="max"/>
        <color rgb="FFFF0000"/>
        <color rgb="FF00B0F0"/>
        <color rgb="FF00B050"/>
      </colorScale>
    </cfRule>
  </conditionalFormatting>
  <conditionalFormatting sqref="H93:H104">
    <cfRule type="dataBar" priority="1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{E7BB656D-7733-4E7D-954D-75D96AF60F24}</x14:id>
        </ext>
      </extLst>
    </cfRule>
  </conditionalFormatting>
  <conditionalFormatting sqref="I13:J24">
    <cfRule type="colorScale" priority="11">
      <colorScale>
        <cfvo type="min"/>
        <cfvo type="percentile" val="50"/>
        <cfvo type="max"/>
        <color theme="1"/>
        <color rgb="FF00B0F0"/>
        <color rgb="FF00B050"/>
      </colorScale>
    </cfRule>
  </conditionalFormatting>
  <conditionalFormatting sqref="I29:J40">
    <cfRule type="colorScale" priority="9">
      <colorScale>
        <cfvo type="min"/>
        <cfvo type="percentile" val="50"/>
        <cfvo type="max"/>
        <color theme="1"/>
        <color rgb="FF00B0F0"/>
        <color rgb="FF00B050"/>
      </colorScale>
    </cfRule>
  </conditionalFormatting>
  <conditionalFormatting sqref="I45:J56">
    <cfRule type="colorScale" priority="8">
      <colorScale>
        <cfvo type="min"/>
        <cfvo type="percentile" val="50"/>
        <cfvo type="max"/>
        <color theme="1"/>
        <color rgb="FF00B0F0"/>
        <color rgb="FF00B050"/>
      </colorScale>
    </cfRule>
  </conditionalFormatting>
  <conditionalFormatting sqref="I61:J72">
    <cfRule type="colorScale" priority="7">
      <colorScale>
        <cfvo type="min"/>
        <cfvo type="percentile" val="50"/>
        <cfvo type="max"/>
        <color theme="1"/>
        <color rgb="FF00B0F0"/>
        <color rgb="FF00B050"/>
      </colorScale>
    </cfRule>
  </conditionalFormatting>
  <conditionalFormatting sqref="I77:J88">
    <cfRule type="colorScale" priority="6">
      <colorScale>
        <cfvo type="min"/>
        <cfvo type="percentile" val="50"/>
        <cfvo type="max"/>
        <color theme="1"/>
        <color rgb="FF00B0F0"/>
        <color rgb="FF00B050"/>
      </colorScale>
    </cfRule>
  </conditionalFormatting>
  <conditionalFormatting sqref="I93:J104">
    <cfRule type="colorScale" priority="5">
      <colorScale>
        <cfvo type="min"/>
        <cfvo type="percentile" val="50"/>
        <cfvo type="max"/>
        <color theme="1"/>
        <color rgb="FF00B0F0"/>
        <color rgb="FF00B050"/>
      </colorScale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BE5F449-0EA5-45F9-B0DD-BAC4BB0C19A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D108</xm:sqref>
        </x14:conditionalFormatting>
        <x14:conditionalFormatting xmlns:xm="http://schemas.microsoft.com/office/excel/2006/main">
          <x14:cfRule type="dataBar" id="{99DD79A5-9E1A-4D97-9A2B-088CA9CF6FB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H13:H24</xm:sqref>
        </x14:conditionalFormatting>
        <x14:conditionalFormatting xmlns:xm="http://schemas.microsoft.com/office/excel/2006/main">
          <x14:cfRule type="dataBar" id="{C27FF9D1-13A4-4BE2-8E63-0A5565B77B3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H29:H40</xm:sqref>
        </x14:conditionalFormatting>
        <x14:conditionalFormatting xmlns:xm="http://schemas.microsoft.com/office/excel/2006/main">
          <x14:cfRule type="dataBar" id="{C63AFAC2-DD4F-4CA1-A31A-AF7FAFD3453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H45:H56</xm:sqref>
        </x14:conditionalFormatting>
        <x14:conditionalFormatting xmlns:xm="http://schemas.microsoft.com/office/excel/2006/main">
          <x14:cfRule type="dataBar" id="{720F7BB4-C23A-49AB-B89A-C11DD09D986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H61:H72</xm:sqref>
        </x14:conditionalFormatting>
        <x14:conditionalFormatting xmlns:xm="http://schemas.microsoft.com/office/excel/2006/main">
          <x14:cfRule type="dataBar" id="{BBBE189C-C8DE-49AB-97E4-080C86FB9BE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H77:H88</xm:sqref>
        </x14:conditionalFormatting>
        <x14:conditionalFormatting xmlns:xm="http://schemas.microsoft.com/office/excel/2006/main">
          <x14:cfRule type="dataBar" id="{E7BB656D-7733-4E7D-954D-75D96AF60F2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H93:H104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L46"/>
  <sheetViews>
    <sheetView workbookViewId="0">
      <selection sqref="A1:XFD1048576"/>
    </sheetView>
  </sheetViews>
  <sheetFormatPr defaultColWidth="9" defaultRowHeight="14.25" x14ac:dyDescent="0.2"/>
  <cols>
    <col min="1" max="17" width="9" style="2"/>
    <col min="18" max="18" width="14.375" style="2" customWidth="1"/>
    <col min="19" max="19" width="9" style="2"/>
    <col min="20" max="20" width="15.25" style="2" customWidth="1"/>
    <col min="21" max="21" width="17.75" style="2" customWidth="1"/>
    <col min="22" max="22" width="11.25" style="2" customWidth="1"/>
    <col min="23" max="23" width="40" style="2" customWidth="1"/>
    <col min="24" max="24" width="12.875" style="2" customWidth="1"/>
    <col min="25" max="16384" width="9" style="2"/>
  </cols>
  <sheetData>
    <row r="1" spans="1:38" x14ac:dyDescent="0.2">
      <c r="A1" s="1"/>
      <c r="B1" s="1"/>
      <c r="C1" s="1" t="s">
        <v>2</v>
      </c>
      <c r="D1" s="2">
        <v>1</v>
      </c>
      <c r="E1" s="2">
        <v>2</v>
      </c>
      <c r="F1" s="2">
        <v>3</v>
      </c>
      <c r="G1" s="2">
        <v>4</v>
      </c>
      <c r="H1" s="2">
        <v>5</v>
      </c>
      <c r="I1" s="2">
        <v>6</v>
      </c>
      <c r="J1" s="2">
        <v>7</v>
      </c>
      <c r="K1" s="2">
        <v>8</v>
      </c>
      <c r="L1" s="2">
        <v>9</v>
      </c>
      <c r="M1" s="2">
        <v>10</v>
      </c>
      <c r="N1" s="2">
        <v>11</v>
      </c>
      <c r="O1" s="2">
        <v>12</v>
      </c>
      <c r="P1" s="3"/>
      <c r="Q1" s="4" t="s">
        <v>18</v>
      </c>
      <c r="R1" s="5" t="s">
        <v>3</v>
      </c>
      <c r="S1" s="5" t="s">
        <v>0</v>
      </c>
      <c r="T1" s="5" t="s">
        <v>1</v>
      </c>
      <c r="U1" s="3" t="s">
        <v>4</v>
      </c>
      <c r="V1" s="3"/>
      <c r="W1" s="5" t="s">
        <v>3</v>
      </c>
      <c r="X1" s="3" t="s">
        <v>4</v>
      </c>
      <c r="Y1" s="5" t="s">
        <v>0</v>
      </c>
      <c r="Z1" s="5" t="s">
        <v>1</v>
      </c>
      <c r="AA1" s="3" t="s">
        <v>5</v>
      </c>
      <c r="AB1" s="3" t="s">
        <v>5</v>
      </c>
      <c r="AC1" s="6"/>
      <c r="AD1" s="3" t="s">
        <v>5</v>
      </c>
    </row>
    <row r="2" spans="1:38" x14ac:dyDescent="0.2">
      <c r="A2" s="1" t="str">
        <f>Q2</f>
        <v>CLEX7</v>
      </c>
      <c r="B2" s="1" t="str">
        <f>RTD("cqg.rtd", ,"ContractData",A2, "ContractMonth")</f>
        <v>NOV</v>
      </c>
      <c r="C2" s="7" t="str">
        <f>IF(B2="Jan","F",IF(B2="Feb","G",IF(B2="Mar","H",IF(B2="Apr","J",IF(B2="May","K",IF(B2="JUN","M",IF(B2="Jul","N",IF(B2="Aug","Q",IF(B2="Sep","U",IF(B2="Oct","V",IF(B2="Nov","X",IF(B2="Dec","Z"))))))))))))&amp;RIGHT(A2,1)</f>
        <v>X7</v>
      </c>
      <c r="D2" s="2" t="str">
        <f>$Q$1&amp;$C$1&amp;$D$1&amp;$C2</f>
        <v>CLES1X7</v>
      </c>
      <c r="E2" s="2" t="str">
        <f>$Q$1&amp;$C$1&amp;$D$1&amp;$C3</f>
        <v>CLES1Z7</v>
      </c>
      <c r="F2" s="2" t="str">
        <f>$Q$1&amp;$C$1&amp;$D$1&amp;$C4</f>
        <v>CLES1F8</v>
      </c>
      <c r="G2" s="2" t="str">
        <f>$Q$1&amp;$C$1&amp;$D$1&amp;$C5</f>
        <v>CLES1G8</v>
      </c>
      <c r="H2" s="2" t="str">
        <f>$Q$1&amp;$C$1&amp;$D$1&amp;$C6</f>
        <v>CLES1H8</v>
      </c>
      <c r="I2" s="2" t="str">
        <f>$Q$1&amp;$C$1&amp;$D$1&amp;$C7</f>
        <v>CLES1J8</v>
      </c>
      <c r="J2" s="2" t="str">
        <f>$Q$1&amp;$C$1&amp;$D$1&amp;$C8</f>
        <v>CLES1K8</v>
      </c>
      <c r="K2" s="2" t="str">
        <f>$Q$1&amp;$C$1&amp;$D$1&amp;$C9</f>
        <v>CLES1M8</v>
      </c>
      <c r="L2" s="2" t="str">
        <f>$Q$1&amp;$C$1&amp;$D$1&amp;$C10</f>
        <v>CLES1N8</v>
      </c>
      <c r="M2" s="2" t="str">
        <f>$Q$1&amp;$C$1&amp;$D$1&amp;$C11</f>
        <v>CLES1Q8</v>
      </c>
      <c r="N2" s="2" t="str">
        <f>$Q$1&amp;$C$1&amp;$D$1&amp;$C12</f>
        <v>CLES1U8</v>
      </c>
      <c r="O2" s="2" t="str">
        <f>$Q$1&amp;$C$1&amp;$D$1&amp;$C13</f>
        <v>CLES1V8</v>
      </c>
      <c r="P2" s="3" t="str">
        <f>LEFT(RIGHT(Q2,2),1)</f>
        <v>X</v>
      </c>
      <c r="Q2" s="8" t="str">
        <f>RTD("cqg.rtd", ,"ContractData", $Q$1&amp;"?"&amp;R35, "Symbol")</f>
        <v>CLEX7</v>
      </c>
      <c r="R2" s="6">
        <f>RTD("cqg.rtd", ,"ContractData", Q2, $R$1,,"T")</f>
        <v>50.72</v>
      </c>
      <c r="S2" s="9">
        <f>RTD("cqg.rtd", ,"ContractData", Q2,$S$1,,"T")</f>
        <v>50.72</v>
      </c>
      <c r="T2" s="9">
        <f>RTD("cqg.rtd", ,"ContractData", Q2,$T$1,,"T")</f>
        <v>50.730000000000004</v>
      </c>
      <c r="U2" s="6">
        <f>RTD("cqg.rtd", ,"ContractData", "F."&amp;$Q$1&amp;"?1", $U$1,,"T")</f>
        <v>0.75</v>
      </c>
      <c r="V2" s="3" t="str">
        <f>D2</f>
        <v>CLES1X7</v>
      </c>
      <c r="W2" s="6">
        <f>RTD("cqg.rtd", ,"ContractData", V2, $W$1,,"T")</f>
        <v>-0.33</v>
      </c>
      <c r="X2" s="6">
        <f>RTD("cqg.rtd", ,"ContractData", V2, $X$1,,"T")</f>
        <v>0</v>
      </c>
      <c r="Y2" s="6">
        <f>RTD("cqg.rtd", ,"ContractData",V2,$Y$1,,"T")</f>
        <v>-0.34</v>
      </c>
      <c r="Z2" s="6">
        <f>RTD("cqg.rtd", ,"ContractData", V2,$Z$1,,"T")</f>
        <v>-0.33</v>
      </c>
      <c r="AA2" s="6">
        <f>IF(OR(W2="",W2&lt;Y2,W2&gt;Z2),(Y2+Z2)/2,W2)</f>
        <v>-0.33</v>
      </c>
      <c r="AB2" s="6">
        <f t="shared" ref="AB2:AB7" si="0">IF(OR(S2="",T2=""),R2,(IF(OR(R2="",R2&lt;S2,R2&gt;T2),(S2+T2)/2,R2)))</f>
        <v>50.72</v>
      </c>
      <c r="AC2" s="6">
        <f>IF(OR(R2="",R2&lt;S2,R2&gt;T2),(S2+T2)/2,R2)</f>
        <v>50.72</v>
      </c>
      <c r="AD2" s="6">
        <f>IF(OR(Y2="",Z2=""),W2,(IF(OR(W2="",W2&lt;Y2,W2&gt;Z2),(Y2+Z2)/2,W2)))</f>
        <v>-0.33</v>
      </c>
      <c r="AF2" s="2">
        <f>IF(ISERROR(AC2),NA(),AC2)</f>
        <v>50.72</v>
      </c>
      <c r="AG2" s="2">
        <f>IF(AD2="",NA(),AD2)</f>
        <v>-0.33</v>
      </c>
      <c r="AH2" s="2" t="str">
        <f>RIGHT(RTD("cqg.rtd",,"ContractData",Q2,"LongDescription",,"T"),6)</f>
        <v>Nov 17</v>
      </c>
      <c r="AI2" s="2" t="str">
        <f>RIGHT(RTD("cqg.rtd",,"ContractData",V2,"LongDescription",,"T"),14)</f>
        <v>Nov 17, Dec 17</v>
      </c>
      <c r="AJ2" s="2">
        <f>RTD("cqg.rtd", ,"ContractData",Q2, "Settlement",,"T")</f>
        <v>49.980000000000004</v>
      </c>
      <c r="AK2" s="2">
        <f>RTD("cqg.rtd", ,"ContractData",V2, "Settlement",,"T")</f>
        <v>-0.34</v>
      </c>
      <c r="AL2" s="2">
        <f>IF(AJ2="",NA(),AJ2)</f>
        <v>49.980000000000004</v>
      </c>
    </row>
    <row r="3" spans="1:38" x14ac:dyDescent="0.2">
      <c r="A3" s="1" t="str">
        <f t="shared" ref="A3:A13" si="1">Q3</f>
        <v>CLEZ7</v>
      </c>
      <c r="B3" s="1" t="str">
        <f>RTD("cqg.rtd", ,"ContractData",A3, "ContractMonth")</f>
        <v>DEC</v>
      </c>
      <c r="C3" s="7" t="str">
        <f t="shared" ref="C3:C13" si="2">IF(B3="Jan","F",IF(B3="Feb","G",IF(B3="Mar","H",IF(B3="Apr","J",IF(B3="May","K",IF(B3="JUN","M",IF(B3="Jul","N",IF(B3="Aug","Q",IF(B3="Sep","U",IF(B3="Oct","V",IF(B3="Nov","X",IF(B3="Dec","Z"))))))))))))&amp;RIGHT(A3,1)</f>
        <v>Z7</v>
      </c>
      <c r="D3" s="2" t="str">
        <f t="shared" ref="D3:D13" si="3">$Q$1&amp;$C$1&amp;$D$1&amp;$C3</f>
        <v>CLES1Z7</v>
      </c>
      <c r="P3" s="3" t="str">
        <f t="shared" ref="P3:P13" si="4">LEFT(RIGHT(Q3,2),1)</f>
        <v>Z</v>
      </c>
      <c r="Q3" s="8" t="str">
        <f>RTD("cqg.rtd", ,"ContractData", $Q$1&amp;"?"&amp;R36, "Symbol")</f>
        <v>CLEZ7</v>
      </c>
      <c r="R3" s="6">
        <f>RTD("cqg.rtd", ,"ContractData", Q3, $R$1,,"T")</f>
        <v>51.06</v>
      </c>
      <c r="S3" s="9">
        <f>RTD("cqg.rtd", ,"ContractData", Q3,$S$1,,"T")</f>
        <v>51.050000000000004</v>
      </c>
      <c r="T3" s="9">
        <f>RTD("cqg.rtd", ,"ContractData", Q3,$T$1,,"T")</f>
        <v>51.06</v>
      </c>
      <c r="U3" s="6">
        <f>RTD("cqg.rtd", ,"ContractData", "F."&amp;$Q$1&amp;"?2",  $U$1,,"T")</f>
        <v>0.74</v>
      </c>
      <c r="V3" s="3" t="str">
        <f>E2</f>
        <v>CLES1Z7</v>
      </c>
      <c r="W3" s="6">
        <f>RTD("cqg.rtd", ,"ContractData", V3, $W$1,,"T")</f>
        <v>-0.27</v>
      </c>
      <c r="X3" s="6">
        <f>RTD("cqg.rtd", ,"ContractData", V3, $X$1,,"T")</f>
        <v>0.01</v>
      </c>
      <c r="Y3" s="6">
        <f>RTD("cqg.rtd", ,"ContractData",V3,$Y$1,,"T")</f>
        <v>-0.28000000000000003</v>
      </c>
      <c r="Z3" s="6">
        <f>RTD("cqg.rtd", ,"ContractData", V3,$Z$1,,"T")</f>
        <v>-0.27</v>
      </c>
      <c r="AA3" s="6">
        <f t="shared" ref="AA3:AA13" si="5">IF(OR(W3="",W3&lt;Y3,W3&gt;Z3),(Y3+Z3)/2,W3)</f>
        <v>-0.27</v>
      </c>
      <c r="AB3" s="6">
        <f t="shared" si="0"/>
        <v>51.06</v>
      </c>
      <c r="AC3" s="6">
        <f>IF(OR(R3="",R3&lt;S3,R3&gt;T3),(S3+T3)/2,R3)</f>
        <v>51.06</v>
      </c>
      <c r="AD3" s="6">
        <f t="shared" ref="AD3:AD13" si="6">IF(OR(Y3="",Z3=""),W3,(IF(OR(W3="",W3&lt;Y3,W3&gt;Z3),(Y3+Z3)/2,W3)))</f>
        <v>-0.27</v>
      </c>
      <c r="AF3" s="2">
        <f t="shared" ref="AF3:AF13" si="7">IF(ISERROR(AC3),NA(),AC3)</f>
        <v>51.06</v>
      </c>
      <c r="AG3" s="2">
        <f>IF(AD3="",NA(),AD3)</f>
        <v>-0.27</v>
      </c>
      <c r="AH3" s="2" t="str">
        <f>RIGHT(RTD("cqg.rtd",,"ContractData",Q3,"LongDescription",,"T"),6)</f>
        <v>Dec 17</v>
      </c>
      <c r="AI3" s="2" t="str">
        <f>RIGHT(RTD("cqg.rtd",,"ContractData",V3,"LongDescription",,"T"),14)</f>
        <v>Dec 17, Jan 18</v>
      </c>
      <c r="AJ3" s="2">
        <f>RTD("cqg.rtd", ,"ContractData",Q3, "Settlement",,"T")</f>
        <v>50.32</v>
      </c>
      <c r="AK3" s="2">
        <f>RTD("cqg.rtd", ,"ContractData",V3, "Settlement",,"T")</f>
        <v>-0.28000000000000003</v>
      </c>
      <c r="AL3" s="2">
        <f t="shared" ref="AL3:AL13" si="8">IF(AJ3="",NA(),AJ3)</f>
        <v>50.32</v>
      </c>
    </row>
    <row r="4" spans="1:38" x14ac:dyDescent="0.2">
      <c r="A4" s="1" t="str">
        <f t="shared" si="1"/>
        <v>CLEF8</v>
      </c>
      <c r="B4" s="1" t="str">
        <f>RTD("cqg.rtd", ,"ContractData",A4, "ContractMonth")</f>
        <v>JAN</v>
      </c>
      <c r="C4" s="7" t="str">
        <f t="shared" si="2"/>
        <v>F8</v>
      </c>
      <c r="D4" s="2" t="str">
        <f t="shared" si="3"/>
        <v>CLES1F8</v>
      </c>
      <c r="P4" s="3" t="str">
        <f t="shared" si="4"/>
        <v>F</v>
      </c>
      <c r="Q4" s="8" t="str">
        <f>RTD("cqg.rtd", ,"ContractData", $Q$1&amp;"?"&amp;R37, "Symbol")</f>
        <v>CLEF8</v>
      </c>
      <c r="R4" s="6">
        <f>RTD("cqg.rtd", ,"ContractData", Q4, $R$1,,"T")</f>
        <v>51.34</v>
      </c>
      <c r="S4" s="9">
        <f>RTD("cqg.rtd", ,"ContractData", Q4,$S$1,,"T")</f>
        <v>51.32</v>
      </c>
      <c r="T4" s="9">
        <f>RTD("cqg.rtd", ,"ContractData", Q4,$T$1,,"T")</f>
        <v>51.33</v>
      </c>
      <c r="U4" s="6">
        <f>RTD("cqg.rtd", ,"ContractData", "F."&amp;$Q$1&amp;"?3",  $U$1,,"T")</f>
        <v>0.73</v>
      </c>
      <c r="V4" s="3" t="str">
        <f>F2</f>
        <v>CLES1F8</v>
      </c>
      <c r="W4" s="6">
        <f>RTD("cqg.rtd", ,"ContractData", V4, $W$1,,"T")</f>
        <v>-0.19</v>
      </c>
      <c r="X4" s="6">
        <f>RTD("cqg.rtd", ,"ContractData", V4, $X$1,,"T")</f>
        <v>0</v>
      </c>
      <c r="Y4" s="6">
        <f>RTD("cqg.rtd", ,"ContractData",V4,$Y$1,,"T")</f>
        <v>-0.19</v>
      </c>
      <c r="Z4" s="6">
        <f>RTD("cqg.rtd", ,"ContractData", V4,$Z$1,,"T")</f>
        <v>-0.18</v>
      </c>
      <c r="AA4" s="6">
        <f t="shared" si="5"/>
        <v>-0.19</v>
      </c>
      <c r="AB4" s="6">
        <f t="shared" si="0"/>
        <v>51.325000000000003</v>
      </c>
      <c r="AC4" s="6">
        <f t="shared" ref="AC4:AC13" si="9">IF(OR(R4="",R4&lt;S4,R4&gt;T4),(S4+T4)/2,R4)</f>
        <v>51.325000000000003</v>
      </c>
      <c r="AD4" s="6">
        <f t="shared" si="6"/>
        <v>-0.19</v>
      </c>
      <c r="AF4" s="2">
        <f t="shared" si="7"/>
        <v>51.325000000000003</v>
      </c>
      <c r="AG4" s="2">
        <f>IF(AD4="",NA(),AD4)</f>
        <v>-0.19</v>
      </c>
      <c r="AH4" s="2" t="str">
        <f>RIGHT(RTD("cqg.rtd",,"ContractData",Q4,"LongDescription",,"T"),6)</f>
        <v>Jan 18</v>
      </c>
      <c r="AI4" s="2" t="str">
        <f>RIGHT(RTD("cqg.rtd",,"ContractData",V4,"LongDescription",,"T"),14)</f>
        <v>Jan 18, Feb 18</v>
      </c>
      <c r="AJ4" s="2">
        <f>RTD("cqg.rtd", ,"ContractData",Q4, "Settlement",,"T")</f>
        <v>50.6</v>
      </c>
      <c r="AK4" s="2">
        <f>RTD("cqg.rtd", ,"ContractData",V4, "Settlement",,"T")</f>
        <v>-0.19</v>
      </c>
      <c r="AL4" s="2">
        <f t="shared" si="8"/>
        <v>50.6</v>
      </c>
    </row>
    <row r="5" spans="1:38" x14ac:dyDescent="0.2">
      <c r="A5" s="1" t="str">
        <f t="shared" si="1"/>
        <v>CLEG8</v>
      </c>
      <c r="B5" s="1" t="str">
        <f>RTD("cqg.rtd", ,"ContractData",A5, "ContractMonth")</f>
        <v>FEB</v>
      </c>
      <c r="C5" s="7" t="str">
        <f t="shared" si="2"/>
        <v>G8</v>
      </c>
      <c r="D5" s="2" t="str">
        <f t="shared" si="3"/>
        <v>CLES1G8</v>
      </c>
      <c r="P5" s="3" t="str">
        <f t="shared" si="4"/>
        <v>G</v>
      </c>
      <c r="Q5" s="8" t="str">
        <f>RTD("cqg.rtd", ,"ContractData", $Q$1&amp;"?"&amp;R38, "Symbol")</f>
        <v>CLEG8</v>
      </c>
      <c r="R5" s="6">
        <f>RTD("cqg.rtd", ,"ContractData", Q5, $R$1,,"T")</f>
        <v>51.51</v>
      </c>
      <c r="S5" s="9">
        <f>RTD("cqg.rtd", ,"ContractData", Q5,$S$1,,"T")</f>
        <v>51.5</v>
      </c>
      <c r="T5" s="9">
        <f>RTD("cqg.rtd", ,"ContractData", Q5,$T$1,,"T")</f>
        <v>51.52</v>
      </c>
      <c r="U5" s="6">
        <f>RTD("cqg.rtd", ,"ContractData", "F."&amp;$Q$1&amp;"?4",  $U$1,,"T")</f>
        <v>0.71</v>
      </c>
      <c r="V5" s="3" t="str">
        <f>G2</f>
        <v>CLES1G8</v>
      </c>
      <c r="W5" s="6">
        <f>RTD("cqg.rtd", ,"ContractData", V5, $W$1,,"T")</f>
        <v>-0.11</v>
      </c>
      <c r="X5" s="6">
        <f>RTD("cqg.rtd", ,"ContractData", V5, $X$1,,"T")</f>
        <v>0.02</v>
      </c>
      <c r="Y5" s="6">
        <f>RTD("cqg.rtd", ,"ContractData",V5,$Y$1,,"T")</f>
        <v>-0.12</v>
      </c>
      <c r="Z5" s="6">
        <f>RTD("cqg.rtd", ,"ContractData", V5,$Z$1,,"T")</f>
        <v>-0.11</v>
      </c>
      <c r="AA5" s="6">
        <f t="shared" si="5"/>
        <v>-0.11</v>
      </c>
      <c r="AB5" s="6">
        <f t="shared" si="0"/>
        <v>51.51</v>
      </c>
      <c r="AC5" s="6">
        <f t="shared" si="9"/>
        <v>51.51</v>
      </c>
      <c r="AD5" s="6">
        <f t="shared" si="6"/>
        <v>-0.11</v>
      </c>
      <c r="AF5" s="2">
        <f t="shared" si="7"/>
        <v>51.51</v>
      </c>
      <c r="AG5" s="2">
        <f t="shared" ref="AG5:AG13" si="10">IF(AD5="",NA(),AD5)</f>
        <v>-0.11</v>
      </c>
      <c r="AH5" s="2" t="str">
        <f>RIGHT(RTD("cqg.rtd",,"ContractData",Q5,"LongDescription",,"T"),6)</f>
        <v>Feb 18</v>
      </c>
      <c r="AI5" s="2" t="str">
        <f>RIGHT(RTD("cqg.rtd",,"ContractData",V5,"LongDescription",,"T"),14)</f>
        <v>Feb 18, Mar 18</v>
      </c>
      <c r="AJ5" s="2">
        <f>RTD("cqg.rtd", ,"ContractData",Q5, "Settlement",,"T")</f>
        <v>50.79</v>
      </c>
      <c r="AK5" s="2">
        <f>RTD("cqg.rtd", ,"ContractData",V5, "Settlement",,"T")</f>
        <v>-0.13</v>
      </c>
      <c r="AL5" s="2">
        <f t="shared" si="8"/>
        <v>50.79</v>
      </c>
    </row>
    <row r="6" spans="1:38" x14ac:dyDescent="0.2">
      <c r="A6" s="1" t="str">
        <f t="shared" si="1"/>
        <v>CLEH8</v>
      </c>
      <c r="B6" s="1" t="str">
        <f>RTD("cqg.rtd", ,"ContractData",A6, "ContractMonth")</f>
        <v>MAR</v>
      </c>
      <c r="C6" s="7" t="str">
        <f t="shared" si="2"/>
        <v>H8</v>
      </c>
      <c r="D6" s="2" t="str">
        <f t="shared" si="3"/>
        <v>CLES1H8</v>
      </c>
      <c r="P6" s="3" t="str">
        <f t="shared" si="4"/>
        <v>H</v>
      </c>
      <c r="Q6" s="8" t="str">
        <f>RTD("cqg.rtd", ,"ContractData", $Q$1&amp;"?"&amp;R39, "Symbol")</f>
        <v>CLEH8</v>
      </c>
      <c r="R6" s="6">
        <f>RTD("cqg.rtd", ,"ContractData", Q6, $R$1,,"T")</f>
        <v>51.64</v>
      </c>
      <c r="S6" s="9">
        <f>RTD("cqg.rtd", ,"ContractData", Q6,$S$1,,"T")</f>
        <v>51.620000000000005</v>
      </c>
      <c r="T6" s="9">
        <f>RTD("cqg.rtd", ,"ContractData", Q6,$T$1,,"T")</f>
        <v>51.63</v>
      </c>
      <c r="U6" s="6">
        <f>RTD("cqg.rtd", ,"ContractData", "F."&amp;$Q$1&amp;"?5",  $U$1,,"T")</f>
        <v>0.71</v>
      </c>
      <c r="V6" s="3" t="str">
        <f>H2</f>
        <v>CLES1H8</v>
      </c>
      <c r="W6" s="6">
        <f>RTD("cqg.rtd", ,"ContractData", V6, $W$1,,"T")</f>
        <v>-0.05</v>
      </c>
      <c r="X6" s="6">
        <f>RTD("cqg.rtd", ,"ContractData", V6, $X$1,,"T")</f>
        <v>0.02</v>
      </c>
      <c r="Y6" s="6">
        <f>RTD("cqg.rtd", ,"ContractData",V6,$Y$1,,"T")</f>
        <v>-0.05</v>
      </c>
      <c r="Z6" s="6">
        <f>RTD("cqg.rtd", ,"ContractData", V6,$Z$1,,"T")</f>
        <v>-0.04</v>
      </c>
      <c r="AA6" s="6">
        <f t="shared" si="5"/>
        <v>-0.05</v>
      </c>
      <c r="AB6" s="6">
        <f t="shared" si="0"/>
        <v>51.625</v>
      </c>
      <c r="AC6" s="6">
        <f t="shared" si="9"/>
        <v>51.625</v>
      </c>
      <c r="AD6" s="6">
        <f t="shared" si="6"/>
        <v>-0.05</v>
      </c>
      <c r="AF6" s="2">
        <f t="shared" si="7"/>
        <v>51.625</v>
      </c>
      <c r="AG6" s="2">
        <f t="shared" si="10"/>
        <v>-0.05</v>
      </c>
      <c r="AH6" s="2" t="str">
        <f>RIGHT(RTD("cqg.rtd",,"ContractData",Q6,"LongDescription",,"T"),6)</f>
        <v>Mar 18</v>
      </c>
      <c r="AI6" s="2" t="str">
        <f>RIGHT(RTD("cqg.rtd",,"ContractData",V6,"LongDescription",,"T"),14)</f>
        <v>Mar 18, Apr 18</v>
      </c>
      <c r="AJ6" s="2">
        <f>RTD("cqg.rtd", ,"ContractData",Q6, "Settlement",,"T")</f>
        <v>50.92</v>
      </c>
      <c r="AK6" s="2">
        <f>RTD("cqg.rtd", ,"ContractData",V6, "Settlement",,"T")</f>
        <v>-7.0000000000000007E-2</v>
      </c>
      <c r="AL6" s="2">
        <f t="shared" si="8"/>
        <v>50.92</v>
      </c>
    </row>
    <row r="7" spans="1:38" x14ac:dyDescent="0.2">
      <c r="A7" s="1" t="str">
        <f t="shared" si="1"/>
        <v>CLEJ8</v>
      </c>
      <c r="B7" s="1" t="str">
        <f>RTD("cqg.rtd", ,"ContractData",A7, "ContractMonth")</f>
        <v>APR</v>
      </c>
      <c r="C7" s="7" t="str">
        <f t="shared" si="2"/>
        <v>J8</v>
      </c>
      <c r="D7" s="2" t="str">
        <f t="shared" si="3"/>
        <v>CLES1J8</v>
      </c>
      <c r="P7" s="3" t="str">
        <f t="shared" si="4"/>
        <v>J</v>
      </c>
      <c r="Q7" s="8" t="str">
        <f>RTD("cqg.rtd", ,"ContractData", $Q$1&amp;"?"&amp;R40, "Symbol")</f>
        <v>CLEJ8</v>
      </c>
      <c r="R7" s="6">
        <f>RTD("cqg.rtd", ,"ContractData", Q7, $R$1,,"T")</f>
        <v>51.68</v>
      </c>
      <c r="S7" s="9">
        <f>RTD("cqg.rtd", ,"ContractData", Q7,$S$1,,"T")</f>
        <v>51.660000000000004</v>
      </c>
      <c r="T7" s="9">
        <f>RTD("cqg.rtd", ,"ContractData", Q7,$T$1,,"T")</f>
        <v>51.68</v>
      </c>
      <c r="U7" s="6">
        <f>RTD("cqg.rtd", ,"ContractData", "F."&amp;$Q$1&amp;"?6", $U$1,,"T")</f>
        <v>0.69000000000000006</v>
      </c>
      <c r="V7" s="3" t="str">
        <f>I2</f>
        <v>CLES1J8</v>
      </c>
      <c r="W7" s="6">
        <f>RTD("cqg.rtd", ,"ContractData", V7, $W$1,,"T")</f>
        <v>0.01</v>
      </c>
      <c r="X7" s="6">
        <f>RTD("cqg.rtd", ,"ContractData", V7, $X$1,,"T")</f>
        <v>0.03</v>
      </c>
      <c r="Y7" s="6">
        <f>RTD("cqg.rtd", ,"ContractData",V7,$Y$1,,"T")</f>
        <v>0</v>
      </c>
      <c r="Z7" s="6">
        <f>RTD("cqg.rtd", ,"ContractData", V7,$Z$1,,"T")</f>
        <v>0.01</v>
      </c>
      <c r="AA7" s="6">
        <f t="shared" si="5"/>
        <v>0.01</v>
      </c>
      <c r="AB7" s="6">
        <f t="shared" si="0"/>
        <v>51.68</v>
      </c>
      <c r="AC7" s="6">
        <f t="shared" si="9"/>
        <v>51.68</v>
      </c>
      <c r="AD7" s="6">
        <f t="shared" si="6"/>
        <v>0.01</v>
      </c>
      <c r="AF7" s="2">
        <f t="shared" si="7"/>
        <v>51.68</v>
      </c>
      <c r="AG7" s="2">
        <f t="shared" si="10"/>
        <v>0.01</v>
      </c>
      <c r="AH7" s="2" t="str">
        <f>RIGHT(RTD("cqg.rtd",,"ContractData",Q7,"LongDescription",,"T"),6)</f>
        <v>Apr 18</v>
      </c>
      <c r="AI7" s="2" t="str">
        <f>RIGHT(RTD("cqg.rtd",,"ContractData",V7,"LongDescription",,"T"),14)</f>
        <v>Apr 18, May 18</v>
      </c>
      <c r="AJ7" s="2">
        <f>RTD("cqg.rtd", ,"ContractData",Q7, "Settlement",,"T")</f>
        <v>50.99</v>
      </c>
      <c r="AK7" s="2">
        <f>RTD("cqg.rtd", ,"ContractData",V7, "Settlement",,"T")</f>
        <v>-0.02</v>
      </c>
      <c r="AL7" s="2">
        <f t="shared" si="8"/>
        <v>50.99</v>
      </c>
    </row>
    <row r="8" spans="1:38" x14ac:dyDescent="0.2">
      <c r="A8" s="1" t="str">
        <f t="shared" si="1"/>
        <v>CLEK8</v>
      </c>
      <c r="B8" s="1" t="str">
        <f>RTD("cqg.rtd", ,"ContractData",A8, "ContractMonth")</f>
        <v>MAY</v>
      </c>
      <c r="C8" s="7" t="str">
        <f t="shared" si="2"/>
        <v>K8</v>
      </c>
      <c r="D8" s="2" t="str">
        <f t="shared" si="3"/>
        <v>CLES1K8</v>
      </c>
      <c r="P8" s="3" t="str">
        <f t="shared" si="4"/>
        <v>K</v>
      </c>
      <c r="Q8" s="8" t="str">
        <f>RTD("cqg.rtd", ,"ContractData", $Q$1&amp;"?"&amp;R41, "Symbol")</f>
        <v>CLEK8</v>
      </c>
      <c r="R8" s="6">
        <f>RTD("cqg.rtd", ,"ContractData", Q8, $R$1,,"T")</f>
        <v>51.71</v>
      </c>
      <c r="S8" s="9">
        <f>RTD("cqg.rtd", ,"ContractData", Q8,$S$1,,"T")</f>
        <v>51.660000000000004</v>
      </c>
      <c r="T8" s="9">
        <f>RTD("cqg.rtd", ,"ContractData", Q8,$T$1,,"T")</f>
        <v>51.68</v>
      </c>
      <c r="U8" s="6">
        <f>RTD("cqg.rtd", ,"ContractData", "F."&amp;$Q$1&amp;"?7", $U$1,,"T")</f>
        <v>0.65</v>
      </c>
      <c r="V8" s="3" t="str">
        <f>J2</f>
        <v>CLES1K8</v>
      </c>
      <c r="W8" s="6">
        <f>RTD("cqg.rtd", ,"ContractData", V8, $W$1,,"T")</f>
        <v>0.05</v>
      </c>
      <c r="X8" s="6">
        <f>RTD("cqg.rtd", ,"ContractData", V8, $X$1,,"T")</f>
        <v>0.03</v>
      </c>
      <c r="Y8" s="6">
        <f>RTD("cqg.rtd", ,"ContractData",V8,$Y$1,,"T")</f>
        <v>0.04</v>
      </c>
      <c r="Z8" s="6">
        <f>RTD("cqg.rtd", ,"ContractData", V8,$Z$1,,"T")</f>
        <v>0.05</v>
      </c>
      <c r="AA8" s="6">
        <f t="shared" si="5"/>
        <v>0.05</v>
      </c>
      <c r="AB8" s="6">
        <f t="shared" ref="AB8:AB13" si="11">IF(OR(S8="",T8=""),R8,(IF(OR(R8="",R8&lt;S8,R8&gt;T8),(S8+T8)/2,R8)))</f>
        <v>51.67</v>
      </c>
      <c r="AC8" s="6">
        <f t="shared" si="9"/>
        <v>51.67</v>
      </c>
      <c r="AD8" s="6">
        <f t="shared" si="6"/>
        <v>0.05</v>
      </c>
      <c r="AF8" s="2">
        <f t="shared" si="7"/>
        <v>51.67</v>
      </c>
      <c r="AG8" s="2">
        <f t="shared" si="10"/>
        <v>0.05</v>
      </c>
      <c r="AH8" s="2" t="str">
        <f>RIGHT(RTD("cqg.rtd",,"ContractData",Q8,"LongDescription",,"T"),6)</f>
        <v>May 18</v>
      </c>
      <c r="AI8" s="2" t="str">
        <f>RIGHT(RTD("cqg.rtd",,"ContractData",V8,"LongDescription",,"T"),14)</f>
        <v>May 18, Jun 18</v>
      </c>
      <c r="AJ8" s="2">
        <f>RTD("cqg.rtd", ,"ContractData",Q8, "Settlement",,"T")</f>
        <v>51.01</v>
      </c>
      <c r="AK8" s="2">
        <f>RTD("cqg.rtd", ,"ContractData",V8, "Settlement",,"T")</f>
        <v>0.02</v>
      </c>
      <c r="AL8" s="2">
        <f t="shared" si="8"/>
        <v>51.01</v>
      </c>
    </row>
    <row r="9" spans="1:38" x14ac:dyDescent="0.2">
      <c r="A9" s="1" t="str">
        <f t="shared" si="1"/>
        <v>CLEM8</v>
      </c>
      <c r="B9" s="1" t="str">
        <f>RTD("cqg.rtd", ,"ContractData",A9, "ContractMonth")</f>
        <v>JUN</v>
      </c>
      <c r="C9" s="7" t="str">
        <f t="shared" si="2"/>
        <v>M8</v>
      </c>
      <c r="D9" s="2" t="str">
        <f t="shared" si="3"/>
        <v>CLES1M8</v>
      </c>
      <c r="P9" s="3" t="str">
        <f t="shared" si="4"/>
        <v>M</v>
      </c>
      <c r="Q9" s="8" t="str">
        <f>RTD("cqg.rtd", ,"ContractData", $Q$1&amp;"?"&amp;R42, "Symbol")</f>
        <v>CLEM8</v>
      </c>
      <c r="R9" s="6">
        <f>RTD("cqg.rtd", ,"ContractData", Q9, $R$1,,"T")</f>
        <v>51.63</v>
      </c>
      <c r="S9" s="9">
        <f>RTD("cqg.rtd", ,"ContractData", Q9,$S$1,,"T")</f>
        <v>51.620000000000005</v>
      </c>
      <c r="T9" s="9">
        <f>RTD("cqg.rtd", ,"ContractData", Q9,$T$1,,"T")</f>
        <v>51.64</v>
      </c>
      <c r="U9" s="6">
        <f>RTD("cqg.rtd", ,"ContractData", "F."&amp;$Q$1&amp;"?8", $U$1,,"T")</f>
        <v>0.63</v>
      </c>
      <c r="V9" s="3" t="str">
        <f>K2</f>
        <v>CLES1M8</v>
      </c>
      <c r="W9" s="6">
        <f>RTD("cqg.rtd", ,"ContractData", V9, $W$1,,"T")</f>
        <v>0.08</v>
      </c>
      <c r="X9" s="6">
        <f>RTD("cqg.rtd", ,"ContractData", V9, $X$1,,"T")</f>
        <v>0.02</v>
      </c>
      <c r="Y9" s="6">
        <f>RTD("cqg.rtd", ,"ContractData",V9,$Y$1,,"T")</f>
        <v>7.0000000000000007E-2</v>
      </c>
      <c r="Z9" s="6">
        <f>RTD("cqg.rtd", ,"ContractData", V9,$Z$1,,"T")</f>
        <v>0.08</v>
      </c>
      <c r="AA9" s="6">
        <f t="shared" si="5"/>
        <v>0.08</v>
      </c>
      <c r="AB9" s="6">
        <f t="shared" si="11"/>
        <v>51.63</v>
      </c>
      <c r="AC9" s="6">
        <f t="shared" si="9"/>
        <v>51.63</v>
      </c>
      <c r="AD9" s="6">
        <f t="shared" si="6"/>
        <v>0.08</v>
      </c>
      <c r="AF9" s="2">
        <f t="shared" si="7"/>
        <v>51.63</v>
      </c>
      <c r="AG9" s="2">
        <f t="shared" si="10"/>
        <v>0.08</v>
      </c>
      <c r="AH9" s="2" t="str">
        <f>RIGHT(RTD("cqg.rtd",,"ContractData",Q9,"LongDescription",,"T"),6)</f>
        <v>Jun 18</v>
      </c>
      <c r="AI9" s="2" t="str">
        <f>RIGHT(RTD("cqg.rtd",,"ContractData",V9,"LongDescription",,"T"),14)</f>
        <v>Jun 18, Jul 18</v>
      </c>
      <c r="AJ9" s="2">
        <f>RTD("cqg.rtd", ,"ContractData",Q9, "Settlement",,"T")</f>
        <v>50.99</v>
      </c>
      <c r="AK9" s="2">
        <f>RTD("cqg.rtd", ,"ContractData",V9, "Settlement",,"T")</f>
        <v>0.06</v>
      </c>
      <c r="AL9" s="2">
        <f t="shared" si="8"/>
        <v>50.99</v>
      </c>
    </row>
    <row r="10" spans="1:38" x14ac:dyDescent="0.2">
      <c r="A10" s="1" t="str">
        <f t="shared" si="1"/>
        <v>CLEN8</v>
      </c>
      <c r="B10" s="1" t="str">
        <f>RTD("cqg.rtd", ,"ContractData",A10, "ContractMonth")</f>
        <v>JUL</v>
      </c>
      <c r="C10" s="7" t="str">
        <f t="shared" si="2"/>
        <v>N8</v>
      </c>
      <c r="D10" s="2" t="str">
        <f t="shared" si="3"/>
        <v>CLES1N8</v>
      </c>
      <c r="P10" s="3" t="str">
        <f t="shared" si="4"/>
        <v>N</v>
      </c>
      <c r="Q10" s="8" t="str">
        <f>RTD("cqg.rtd", ,"ContractData", $Q$1&amp;"?"&amp;R43, "Symbol")</f>
        <v>CLEN8</v>
      </c>
      <c r="R10" s="6">
        <f>RTD("cqg.rtd", ,"ContractData", Q10, $R$1,,"T")</f>
        <v>51.78</v>
      </c>
      <c r="S10" s="9">
        <f>RTD("cqg.rtd", ,"ContractData", Q10,$S$1,,"T")</f>
        <v>51.54</v>
      </c>
      <c r="T10" s="9">
        <f>RTD("cqg.rtd", ,"ContractData", Q10,$T$1,,"T")</f>
        <v>51.57</v>
      </c>
      <c r="U10" s="6">
        <f>RTD("cqg.rtd", ,"ContractData", "F."&amp;$Q$1&amp;"?9", $U$1,,"T")</f>
        <v>0.64</v>
      </c>
      <c r="V10" s="3" t="str">
        <f>L2</f>
        <v>CLES1N8</v>
      </c>
      <c r="W10" s="6">
        <f>RTD("cqg.rtd", ,"ContractData", V10, $W$1,,"T")</f>
        <v>0.09</v>
      </c>
      <c r="X10" s="6">
        <f>RTD("cqg.rtd", ,"ContractData", V10, $X$1,,"T")</f>
        <v>0.02</v>
      </c>
      <c r="Y10" s="6">
        <f>RTD("cqg.rtd", ,"ContractData",V10,$Y$1,,"T")</f>
        <v>0.08</v>
      </c>
      <c r="Z10" s="6">
        <f>RTD("cqg.rtd", ,"ContractData", V10,$Z$1,,"T")</f>
        <v>0.09</v>
      </c>
      <c r="AA10" s="6">
        <f t="shared" si="5"/>
        <v>0.09</v>
      </c>
      <c r="AB10" s="6">
        <f t="shared" si="11"/>
        <v>51.555</v>
      </c>
      <c r="AC10" s="6">
        <f t="shared" si="9"/>
        <v>51.555</v>
      </c>
      <c r="AD10" s="6">
        <f t="shared" si="6"/>
        <v>0.09</v>
      </c>
      <c r="AF10" s="2">
        <f t="shared" si="7"/>
        <v>51.555</v>
      </c>
      <c r="AG10" s="2">
        <f t="shared" si="10"/>
        <v>0.09</v>
      </c>
      <c r="AH10" s="2" t="str">
        <f>RIGHT(RTD("cqg.rtd",,"ContractData",Q10,"LongDescription",,"T"),6)</f>
        <v>Jul 18</v>
      </c>
      <c r="AI10" s="2" t="str">
        <f>RIGHT(RTD("cqg.rtd",,"ContractData",V10,"LongDescription",,"T"),14)</f>
        <v>Jul 18, Aug 18</v>
      </c>
      <c r="AJ10" s="2">
        <f>RTD("cqg.rtd", ,"ContractData",Q10, "Settlement",,"T")</f>
        <v>50.93</v>
      </c>
      <c r="AK10" s="2">
        <f>RTD("cqg.rtd", ,"ContractData",V10, "Settlement",,"T")</f>
        <v>7.0000000000000007E-2</v>
      </c>
      <c r="AL10" s="2">
        <f t="shared" si="8"/>
        <v>50.93</v>
      </c>
    </row>
    <row r="11" spans="1:38" x14ac:dyDescent="0.2">
      <c r="A11" s="1" t="str">
        <f t="shared" si="1"/>
        <v>CLEQ8</v>
      </c>
      <c r="B11" s="1" t="str">
        <f>RTD("cqg.rtd", ,"ContractData",A11, "ContractMonth")</f>
        <v>AUG</v>
      </c>
      <c r="C11" s="7" t="str">
        <f t="shared" si="2"/>
        <v>Q8</v>
      </c>
      <c r="D11" s="2" t="str">
        <f t="shared" si="3"/>
        <v>CLES1Q8</v>
      </c>
      <c r="P11" s="3" t="str">
        <f t="shared" si="4"/>
        <v>Q</v>
      </c>
      <c r="Q11" s="8" t="str">
        <f>RTD("cqg.rtd", ,"ContractData", $Q$1&amp;"?"&amp;R44, "Symbol")</f>
        <v>CLEQ8</v>
      </c>
      <c r="R11" s="6">
        <f>RTD("cqg.rtd", ,"ContractData", Q11, $R$1,,"T")</f>
        <v>51.7</v>
      </c>
      <c r="S11" s="9">
        <f>RTD("cqg.rtd", ,"ContractData", Q11,$S$1,,"T")</f>
        <v>51.45</v>
      </c>
      <c r="T11" s="9">
        <f>RTD("cqg.rtd", ,"ContractData", Q11,$T$1,,"T")</f>
        <v>51.47</v>
      </c>
      <c r="U11" s="6">
        <f>RTD("cqg.rtd", ,"ContractData", "F."&amp;$Q$1&amp;"?10", $U$1,,"T")</f>
        <v>0.61</v>
      </c>
      <c r="V11" s="3" t="str">
        <f>M2</f>
        <v>CLES1Q8</v>
      </c>
      <c r="W11" s="6">
        <f>RTD("cqg.rtd", ,"ContractData", V11, $W$1,,"T")</f>
        <v>0.09</v>
      </c>
      <c r="X11" s="6">
        <f>RTD("cqg.rtd", ,"ContractData", V11, $X$1,,"T")</f>
        <v>0.03</v>
      </c>
      <c r="Y11" s="6">
        <f>RTD("cqg.rtd", ,"ContractData",V11,$Y$1,,"T")</f>
        <v>0.08</v>
      </c>
      <c r="Z11" s="6">
        <f>RTD("cqg.rtd", ,"ContractData", V11,$Z$1,,"T")</f>
        <v>0.09</v>
      </c>
      <c r="AA11" s="6">
        <f t="shared" si="5"/>
        <v>0.09</v>
      </c>
      <c r="AB11" s="6">
        <f t="shared" si="11"/>
        <v>51.46</v>
      </c>
      <c r="AC11" s="6">
        <f t="shared" si="9"/>
        <v>51.46</v>
      </c>
      <c r="AD11" s="6">
        <f t="shared" si="6"/>
        <v>0.09</v>
      </c>
      <c r="AF11" s="2">
        <f t="shared" si="7"/>
        <v>51.46</v>
      </c>
      <c r="AG11" s="2">
        <f t="shared" si="10"/>
        <v>0.09</v>
      </c>
      <c r="AH11" s="2" t="str">
        <f>RIGHT(RTD("cqg.rtd",,"ContractData",Q11,"LongDescription",,"T"),6)</f>
        <v>Aug 18</v>
      </c>
      <c r="AI11" s="2" t="str">
        <f>RIGHT(RTD("cqg.rtd",,"ContractData",V11,"LongDescription",,"T"),14)</f>
        <v>Aug 18, Sep 18</v>
      </c>
      <c r="AJ11" s="2">
        <f>RTD("cqg.rtd", ,"ContractData",Q11, "Settlement",,"T")</f>
        <v>50.86</v>
      </c>
      <c r="AK11" s="2">
        <f>RTD("cqg.rtd", ,"ContractData",V11, "Settlement",,"T")</f>
        <v>0.06</v>
      </c>
      <c r="AL11" s="2">
        <f t="shared" si="8"/>
        <v>50.86</v>
      </c>
    </row>
    <row r="12" spans="1:38" x14ac:dyDescent="0.2">
      <c r="A12" s="1" t="str">
        <f t="shared" si="1"/>
        <v>CLEU8</v>
      </c>
      <c r="B12" s="1" t="str">
        <f>RTD("cqg.rtd", ,"ContractData",A12, "ContractMonth")</f>
        <v>SEP</v>
      </c>
      <c r="C12" s="7" t="str">
        <f t="shared" si="2"/>
        <v>U8</v>
      </c>
      <c r="D12" s="2" t="str">
        <f t="shared" si="3"/>
        <v>CLES1U8</v>
      </c>
      <c r="P12" s="3" t="str">
        <f t="shared" si="4"/>
        <v>U</v>
      </c>
      <c r="Q12" s="8" t="str">
        <f>RTD("cqg.rtd", ,"ContractData", $Q$1&amp;"?"&amp;R45, "Symbol")</f>
        <v>CLEU8</v>
      </c>
      <c r="R12" s="6">
        <f>RTD("cqg.rtd", ,"ContractData", Q12, $R$1,,"T")</f>
        <v>51.4</v>
      </c>
      <c r="S12" s="9">
        <f>RTD("cqg.rtd", ,"ContractData", Q12,$S$1,,"T")</f>
        <v>51.38</v>
      </c>
      <c r="T12" s="9">
        <f>RTD("cqg.rtd", ,"ContractData", Q12,$T$1,,"T")</f>
        <v>51.39</v>
      </c>
      <c r="U12" s="6">
        <f>RTD("cqg.rtd", ,"ContractData", "F."&amp;$Q$1&amp;"?11",$U$1,,"T")</f>
        <v>0.59</v>
      </c>
      <c r="V12" s="3" t="str">
        <f>N2</f>
        <v>CLES1U8</v>
      </c>
      <c r="W12" s="6">
        <f>RTD("cqg.rtd", ,"ContractData", V12, $W$1,,"T")</f>
        <v>0.08</v>
      </c>
      <c r="X12" s="6">
        <f>RTD("cqg.rtd", ,"ContractData", V12, $X$1,,"T")</f>
        <v>0.03</v>
      </c>
      <c r="Y12" s="6">
        <f>RTD("cqg.rtd", ,"ContractData",V12,$Y$1,,"T")</f>
        <v>7.0000000000000007E-2</v>
      </c>
      <c r="Z12" s="6">
        <f>RTD("cqg.rtd", ,"ContractData", V12,$Z$1,,"T")</f>
        <v>0.09</v>
      </c>
      <c r="AA12" s="6">
        <f t="shared" si="5"/>
        <v>0.08</v>
      </c>
      <c r="AB12" s="6">
        <f t="shared" si="11"/>
        <v>51.385000000000005</v>
      </c>
      <c r="AC12" s="6">
        <f t="shared" si="9"/>
        <v>51.385000000000005</v>
      </c>
      <c r="AD12" s="6">
        <f t="shared" si="6"/>
        <v>0.08</v>
      </c>
      <c r="AF12" s="2">
        <f t="shared" si="7"/>
        <v>51.385000000000005</v>
      </c>
      <c r="AG12" s="2">
        <f t="shared" si="10"/>
        <v>0.08</v>
      </c>
      <c r="AH12" s="2" t="str">
        <f>RIGHT(RTD("cqg.rtd",,"ContractData",Q12,"LongDescription",,"T"),6)</f>
        <v>Sep 18</v>
      </c>
      <c r="AI12" s="2" t="str">
        <f>RIGHT(RTD("cqg.rtd",,"ContractData",V12,"LongDescription",,"T"),14)</f>
        <v>Sep 18, Oct 18</v>
      </c>
      <c r="AJ12" s="2">
        <f>RTD("cqg.rtd", ,"ContractData",Q12, "Settlement",,"T")</f>
        <v>50.800000000000004</v>
      </c>
      <c r="AK12" s="2">
        <f>RTD("cqg.rtd", ,"ContractData",V12, "Settlement",,"T")</f>
        <v>0.06</v>
      </c>
      <c r="AL12" s="2">
        <f t="shared" si="8"/>
        <v>50.800000000000004</v>
      </c>
    </row>
    <row r="13" spans="1:38" x14ac:dyDescent="0.2">
      <c r="A13" s="1" t="str">
        <f t="shared" si="1"/>
        <v>CLEV8</v>
      </c>
      <c r="B13" s="1" t="str">
        <f>RTD("cqg.rtd", ,"ContractData",A13, "ContractMonth")</f>
        <v>OCT</v>
      </c>
      <c r="C13" s="7" t="str">
        <f t="shared" si="2"/>
        <v>V8</v>
      </c>
      <c r="D13" s="2" t="str">
        <f t="shared" si="3"/>
        <v>CLES1V8</v>
      </c>
      <c r="P13" s="3" t="str">
        <f t="shared" si="4"/>
        <v>V</v>
      </c>
      <c r="Q13" s="8" t="str">
        <f>RTD("cqg.rtd", ,"ContractData", $Q$1&amp;"?"&amp;R46, "Symbol")</f>
        <v>CLEV8</v>
      </c>
      <c r="R13" s="6">
        <f>RTD("cqg.rtd", ,"ContractData", Q13, $R$1,,"T")</f>
        <v>51.300000000000004</v>
      </c>
      <c r="S13" s="9">
        <f>RTD("cqg.rtd", ,"ContractData", Q13,$S$1,,"T")</f>
        <v>51.29</v>
      </c>
      <c r="T13" s="9">
        <f>RTD("cqg.rtd", ,"ContractData", Q13,$T$1,,"T")</f>
        <v>51.32</v>
      </c>
      <c r="U13" s="6">
        <f>RTD("cqg.rtd", ,"ContractData", "F."&amp;$Q$1&amp;"?12",$U$1,,"T")</f>
        <v>0.57999999999999996</v>
      </c>
      <c r="V13" s="3" t="str">
        <f>O2</f>
        <v>CLES1V8</v>
      </c>
      <c r="W13" s="6">
        <f>RTD("cqg.rtd", ,"ContractData", V13, $W$1,,"T")</f>
        <v>7.0000000000000007E-2</v>
      </c>
      <c r="X13" s="6">
        <f>RTD("cqg.rtd", ,"ContractData", V13, $X$1,,"T")</f>
        <v>0.02</v>
      </c>
      <c r="Y13" s="6">
        <f>RTD("cqg.rtd", ,"ContractData",V13,$Y$1,,"T")</f>
        <v>0.06</v>
      </c>
      <c r="Z13" s="6">
        <f>RTD("cqg.rtd", ,"ContractData", V13,$Z$1,,"T")</f>
        <v>7.0000000000000007E-2</v>
      </c>
      <c r="AA13" s="6">
        <f t="shared" si="5"/>
        <v>7.0000000000000007E-2</v>
      </c>
      <c r="AB13" s="6">
        <f t="shared" si="11"/>
        <v>51.300000000000004</v>
      </c>
      <c r="AC13" s="6">
        <f t="shared" si="9"/>
        <v>51.300000000000004</v>
      </c>
      <c r="AD13" s="6">
        <f t="shared" si="6"/>
        <v>7.0000000000000007E-2</v>
      </c>
      <c r="AF13" s="2">
        <f t="shared" si="7"/>
        <v>51.300000000000004</v>
      </c>
      <c r="AG13" s="2">
        <f t="shared" si="10"/>
        <v>7.0000000000000007E-2</v>
      </c>
      <c r="AH13" s="2" t="str">
        <f>RIGHT(RTD("cqg.rtd",,"ContractData",Q13,"LongDescription",,"T"),6)</f>
        <v>Oct 18</v>
      </c>
      <c r="AI13" s="2" t="str">
        <f>RIGHT(RTD("cqg.rtd",,"ContractData",V13,"LongDescription",,"T"),14)</f>
        <v>Oct 18, Nov 18</v>
      </c>
      <c r="AJ13" s="2">
        <f>RTD("cqg.rtd", ,"ContractData",Q13, "Settlement",,"T")</f>
        <v>50.74</v>
      </c>
      <c r="AK13" s="2">
        <f>RTD("cqg.rtd", ,"ContractData",V13, "Settlement",,"T")</f>
        <v>0.05</v>
      </c>
      <c r="AL13" s="2">
        <f t="shared" si="8"/>
        <v>50.74</v>
      </c>
    </row>
    <row r="14" spans="1:38" x14ac:dyDescent="0.2"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</row>
    <row r="15" spans="1:38" x14ac:dyDescent="0.2">
      <c r="E15" s="2" t="b">
        <v>0</v>
      </c>
      <c r="F15" s="2" t="s">
        <v>35</v>
      </c>
      <c r="G15" s="2" t="s">
        <v>36</v>
      </c>
      <c r="P15" s="3"/>
      <c r="Q15" s="3"/>
      <c r="R15" s="3"/>
      <c r="S15" s="3"/>
      <c r="T15" s="3"/>
      <c r="U15" s="3"/>
    </row>
    <row r="16" spans="1:38" x14ac:dyDescent="0.2">
      <c r="A16" s="2">
        <f>CLEDisplay!K4</f>
        <v>7</v>
      </c>
      <c r="B16" s="2">
        <f>CLEDisplay!L4</f>
        <v>14</v>
      </c>
      <c r="C16" s="2">
        <f>CLEDisplay!M4</f>
        <v>2017</v>
      </c>
      <c r="D16" s="2" t="s">
        <v>40</v>
      </c>
      <c r="E16" s="10">
        <f xml:space="preserve"> RTD("cqg.rtd",,"StudyData", "Close("&amp;$I16&amp;")when (LocalMonth("&amp;$I16&amp;")="&amp;$A$16&amp;" and LocalDay("&amp;$I16&amp;")="&amp;$B$16&amp;" and LocalYear("&amp;$Q2&amp;")="&amp;$C$16&amp;")", "Bar", "", "Close",$D$16, "0","ALL","", "",$E$15,$F$15)</f>
        <v>47.12</v>
      </c>
      <c r="G16" s="10">
        <f>IFERROR(AF2-E16,"")</f>
        <v>3.6000000000000014</v>
      </c>
      <c r="I16" s="2" t="str">
        <f>$Q$1&amp;"?"&amp;R35</f>
        <v>CLE?1</v>
      </c>
      <c r="J16" s="2" t="str">
        <f>"CLES1??"&amp;R35</f>
        <v>CLES1??1</v>
      </c>
      <c r="K16" s="10">
        <f xml:space="preserve"> RTD("cqg.rtd",,"StudyData", "Close("&amp;$J16&amp;")when (LocalMonth("&amp;$J16&amp;")="&amp;$A$16&amp;" and LocalDay("&amp;$J16&amp;")="&amp;$B$16&amp;" and LocalYear("&amp;$J16&amp;")="&amp;$C$16&amp;")", "Bar", "", "Close",$D$16, "0","ALL","", "",$E$15,$F$15)</f>
        <v>-0.23</v>
      </c>
      <c r="L16" s="2">
        <f>IFERROR(AG2-K16,"")</f>
        <v>-0.1</v>
      </c>
    </row>
    <row r="17" spans="5:29" x14ac:dyDescent="0.2">
      <c r="E17" s="10">
        <f xml:space="preserve"> RTD("cqg.rtd",,"StudyData", "Close("&amp;$I17&amp;")when (LocalMonth("&amp;$I17&amp;")="&amp;$A$16&amp;" and LocalDay("&amp;$I17&amp;")="&amp;$B$16&amp;" and LocalYear("&amp;$Q3&amp;")="&amp;$C$16&amp;")", "Bar", "", "Close",$D$16, "0","ALL","", "",$E$15,$F$15)</f>
        <v>47.35</v>
      </c>
      <c r="G17" s="10">
        <f t="shared" ref="G17:G27" si="12">IFERROR(AF3-E17,"")</f>
        <v>3.7100000000000009</v>
      </c>
      <c r="I17" s="2" t="str">
        <f>$Q$1&amp;"?"&amp;R36</f>
        <v>CLE?2</v>
      </c>
      <c r="J17" s="2" t="str">
        <f t="shared" ref="J17:J27" si="13">"CLES1??"&amp;R36</f>
        <v>CLES1??2</v>
      </c>
      <c r="K17" s="10">
        <f xml:space="preserve"> RTD("cqg.rtd",,"StudyData", "Close("&amp;$J17&amp;")when (LocalMonth("&amp;$J17&amp;")="&amp;$A$16&amp;" and LocalDay("&amp;$J17&amp;")="&amp;$B$16&amp;" and LocalYear("&amp;$J17&amp;")="&amp;$C$16&amp;")", "Bar", "", "Close",$D$16, "0","ALL","", "",$E$15,$F$15)</f>
        <v>-0.2</v>
      </c>
      <c r="L17" s="2">
        <f t="shared" ref="L17:L27" si="14">IFERROR(AG3-K17,"")</f>
        <v>-7.0000000000000007E-2</v>
      </c>
      <c r="AB17" s="10"/>
      <c r="AC17" s="10"/>
    </row>
    <row r="18" spans="5:29" x14ac:dyDescent="0.2">
      <c r="E18" s="10">
        <f xml:space="preserve"> RTD("cqg.rtd",,"StudyData", "Close("&amp;$I18&amp;")when (LocalMonth("&amp;$I18&amp;")="&amp;$A$16&amp;" and LocalDay("&amp;$I18&amp;")="&amp;$B$16&amp;" and LocalYear("&amp;$Q4&amp;")="&amp;$C$16&amp;")", "Bar", "", "Close",$D$16, "0","ALL","", "",$E$15,$F$15)</f>
        <v>47.55</v>
      </c>
      <c r="G18" s="10">
        <f t="shared" si="12"/>
        <v>3.7750000000000057</v>
      </c>
      <c r="I18" s="2" t="str">
        <f t="shared" ref="I17:I27" si="15">$Q$1&amp;"?"&amp;R37</f>
        <v>CLE?3</v>
      </c>
      <c r="J18" s="2" t="str">
        <f t="shared" si="13"/>
        <v>CLES1??3</v>
      </c>
      <c r="K18" s="10">
        <f xml:space="preserve"> RTD("cqg.rtd",,"StudyData", "Close("&amp;$J18&amp;")when (LocalMonth("&amp;$J18&amp;")="&amp;$A$16&amp;" and LocalDay("&amp;$J18&amp;")="&amp;$B$16&amp;" and LocalYear("&amp;$J18&amp;")="&amp;$C$16&amp;")", "Bar", "", "Close",$D$16, "0","ALL","", "",$E$15,$F$15)</f>
        <v>-0.16</v>
      </c>
      <c r="L18" s="2">
        <f t="shared" si="14"/>
        <v>-0.03</v>
      </c>
      <c r="AB18" s="10"/>
      <c r="AC18" s="10"/>
    </row>
    <row r="19" spans="5:29" x14ac:dyDescent="0.2">
      <c r="E19" s="10">
        <f xml:space="preserve"> RTD("cqg.rtd",,"StudyData", "Close("&amp;$I19&amp;")when (LocalMonth("&amp;$I19&amp;")="&amp;$A$16&amp;" and LocalDay("&amp;$I19&amp;")="&amp;$B$16&amp;" and LocalYear("&amp;$Q5&amp;")="&amp;$C$16&amp;")", "Bar", "", "Close",$D$16, "0","ALL","", "",$E$15,$F$15)</f>
        <v>47.71</v>
      </c>
      <c r="G19" s="10">
        <f t="shared" si="12"/>
        <v>3.7999999999999972</v>
      </c>
      <c r="I19" s="2" t="str">
        <f t="shared" si="15"/>
        <v>CLE?4</v>
      </c>
      <c r="J19" s="2" t="str">
        <f t="shared" si="13"/>
        <v>CLES1??4</v>
      </c>
      <c r="K19" s="10">
        <f xml:space="preserve"> RTD("cqg.rtd",,"StudyData", "Close("&amp;$J19&amp;")when (LocalMonth("&amp;$J19&amp;")="&amp;$A$16&amp;" and LocalDay("&amp;$J19&amp;")="&amp;$B$16&amp;" and LocalYear("&amp;$J19&amp;")="&amp;$C$16&amp;")", "Bar", "", "Close",$D$16, "0","ALL","", "",$E$15,$F$15)</f>
        <v>-0.15</v>
      </c>
      <c r="L19" s="2">
        <f t="shared" si="14"/>
        <v>3.9999999999999994E-2</v>
      </c>
      <c r="AB19" s="10"/>
      <c r="AC19" s="10"/>
    </row>
    <row r="20" spans="5:29" x14ac:dyDescent="0.2">
      <c r="E20" s="10">
        <f xml:space="preserve"> RTD("cqg.rtd",,"StudyData", "Close("&amp;$I20&amp;")when (LocalMonth("&amp;$I20&amp;")="&amp;$A$16&amp;" and LocalDay("&amp;$I20&amp;")="&amp;$B$16&amp;" and LocalYear("&amp;$Q6&amp;")="&amp;$C$16&amp;")", "Bar", "", "Close",$D$16, "0","ALL","", "",$E$15,$F$15)</f>
        <v>47.86</v>
      </c>
      <c r="G20" s="10">
        <f t="shared" si="12"/>
        <v>3.7650000000000006</v>
      </c>
      <c r="I20" s="2" t="str">
        <f t="shared" si="15"/>
        <v>CLE?5</v>
      </c>
      <c r="J20" s="2" t="str">
        <f t="shared" si="13"/>
        <v>CLES1??5</v>
      </c>
      <c r="K20" s="10">
        <f xml:space="preserve"> RTD("cqg.rtd",,"StudyData", "Close("&amp;$J20&amp;")when (LocalMonth("&amp;$J20&amp;")="&amp;$A$16&amp;" and LocalDay("&amp;$J20&amp;")="&amp;$B$16&amp;" and LocalYear("&amp;$J20&amp;")="&amp;$C$16&amp;")", "Bar", "", "Close",$D$16, "0","ALL","", "",$E$15,$F$15)</f>
        <v>-0.13</v>
      </c>
      <c r="L20" s="2">
        <f t="shared" si="14"/>
        <v>0.08</v>
      </c>
      <c r="U20" s="11"/>
      <c r="V20" s="11"/>
      <c r="AB20" s="10"/>
      <c r="AC20" s="10"/>
    </row>
    <row r="21" spans="5:29" x14ac:dyDescent="0.2">
      <c r="E21" s="10">
        <f xml:space="preserve"> RTD("cqg.rtd",,"StudyData", "Close("&amp;$I21&amp;")when (LocalMonth("&amp;$I21&amp;")="&amp;$A$16&amp;" and LocalDay("&amp;$I21&amp;")="&amp;$B$16&amp;" and LocalYear("&amp;$Q7&amp;")="&amp;$C$16&amp;")", "Bar", "", "Close",$D$16, "0","ALL","", "",$E$15,$F$15)</f>
        <v>47.99</v>
      </c>
      <c r="G21" s="10">
        <f t="shared" si="12"/>
        <v>3.6899999999999977</v>
      </c>
      <c r="I21" s="2" t="str">
        <f t="shared" si="15"/>
        <v>CLE?6</v>
      </c>
      <c r="J21" s="2" t="str">
        <f t="shared" si="13"/>
        <v>CLES1??6</v>
      </c>
      <c r="K21" s="10">
        <f xml:space="preserve"> RTD("cqg.rtd",,"StudyData", "Close("&amp;$J21&amp;")when (LocalMonth("&amp;$J21&amp;")="&amp;$A$16&amp;" and LocalDay("&amp;$J21&amp;")="&amp;$B$16&amp;" and LocalYear("&amp;$J21&amp;")="&amp;$C$16&amp;")", "Bar", "", "Close",$D$16, "0","ALL","", "",$E$15,$F$15)</f>
        <v>-0.11</v>
      </c>
      <c r="L21" s="2">
        <f t="shared" si="14"/>
        <v>0.12</v>
      </c>
      <c r="T21" s="10"/>
      <c r="U21" s="10"/>
      <c r="V21" s="10"/>
      <c r="X21" s="10"/>
      <c r="Y21" s="10"/>
      <c r="Z21" s="10"/>
      <c r="AB21" s="10"/>
      <c r="AC21" s="10"/>
    </row>
    <row r="22" spans="5:29" x14ac:dyDescent="0.2">
      <c r="E22" s="10">
        <f xml:space="preserve"> RTD("cqg.rtd",,"StudyData", "Close("&amp;$I22&amp;")when (LocalMonth("&amp;$I22&amp;")="&amp;$A$16&amp;" and LocalDay("&amp;$I22&amp;")="&amp;$B$16&amp;" and LocalYear("&amp;$Q8&amp;")="&amp;$C$16&amp;")", "Bar", "", "Close",$D$16, "0","ALL","", "",$E$15,$F$15)</f>
        <v>48.1</v>
      </c>
      <c r="G22" s="10">
        <f t="shared" si="12"/>
        <v>3.5700000000000003</v>
      </c>
      <c r="I22" s="2" t="str">
        <f t="shared" si="15"/>
        <v>CLE?7</v>
      </c>
      <c r="J22" s="2" t="str">
        <f t="shared" si="13"/>
        <v>CLES1??7</v>
      </c>
      <c r="K22" s="10">
        <f xml:space="preserve"> RTD("cqg.rtd",,"StudyData", "Close("&amp;$J22&amp;")when (LocalMonth("&amp;$J22&amp;")="&amp;$A$16&amp;" and LocalDay("&amp;$J22&amp;")="&amp;$B$16&amp;" and LocalYear("&amp;$J22&amp;")="&amp;$C$16&amp;")", "Bar", "", "Close",$D$16, "0","ALL","", "",$E$15,$F$15)</f>
        <v>-0.11</v>
      </c>
      <c r="L22" s="2">
        <f t="shared" si="14"/>
        <v>0.16</v>
      </c>
      <c r="T22" s="10"/>
      <c r="U22" s="10"/>
      <c r="V22" s="10"/>
      <c r="X22" s="10"/>
      <c r="Y22" s="10"/>
      <c r="Z22" s="10"/>
      <c r="AB22" s="10"/>
      <c r="AC22" s="10"/>
    </row>
    <row r="23" spans="5:29" x14ac:dyDescent="0.2">
      <c r="E23" s="10">
        <f xml:space="preserve"> RTD("cqg.rtd",,"StudyData", "Close("&amp;$I23&amp;")when (LocalMonth("&amp;$I23&amp;")="&amp;$A$16&amp;" and LocalDay("&amp;$I23&amp;")="&amp;$B$16&amp;" and LocalYear("&amp;$Q9&amp;")="&amp;$C$16&amp;")", "Bar", "", "Close",$D$16, "0","ALL","", "",$E$15,$F$15)</f>
        <v>48.21</v>
      </c>
      <c r="G23" s="10">
        <f t="shared" si="12"/>
        <v>3.4200000000000017</v>
      </c>
      <c r="I23" s="2" t="str">
        <f t="shared" si="15"/>
        <v>CLE?8</v>
      </c>
      <c r="J23" s="2" t="str">
        <f t="shared" si="13"/>
        <v>CLES1??8</v>
      </c>
      <c r="K23" s="10">
        <f xml:space="preserve"> RTD("cqg.rtd",,"StudyData", "Close("&amp;$J23&amp;")when (LocalMonth("&amp;$J23&amp;")="&amp;$A$16&amp;" and LocalDay("&amp;$J23&amp;")="&amp;$B$16&amp;" and LocalYear("&amp;$J23&amp;")="&amp;$C$16&amp;")", "Bar", "", "Close",$D$16, "0","ALL","", "",$E$15,$F$15)</f>
        <v>-0.09</v>
      </c>
      <c r="L23" s="2">
        <f t="shared" si="14"/>
        <v>0.16999999999999998</v>
      </c>
      <c r="T23" s="10"/>
      <c r="U23" s="10"/>
      <c r="V23" s="10"/>
      <c r="X23" s="10"/>
      <c r="Y23" s="10"/>
      <c r="Z23" s="10"/>
      <c r="AB23" s="10"/>
      <c r="AC23" s="10"/>
    </row>
    <row r="24" spans="5:29" x14ac:dyDescent="0.2">
      <c r="E24" s="10">
        <f xml:space="preserve"> RTD("cqg.rtd",,"StudyData", "Close("&amp;$I24&amp;")when (LocalMonth("&amp;$I24&amp;")="&amp;$A$16&amp;" and LocalDay("&amp;$I24&amp;")="&amp;$B$16&amp;" and LocalYear("&amp;$Q10&amp;")="&amp;$C$16&amp;")", "Bar", "", "Close",$D$16, "0","ALL","", "",$E$15,$F$15)</f>
        <v>48.3</v>
      </c>
      <c r="G24" s="10">
        <f t="shared" si="12"/>
        <v>3.2550000000000026</v>
      </c>
      <c r="I24" s="2" t="str">
        <f t="shared" si="15"/>
        <v>CLE?9</v>
      </c>
      <c r="J24" s="2" t="str">
        <f t="shared" si="13"/>
        <v>CLES1??9</v>
      </c>
      <c r="K24" s="10">
        <f xml:space="preserve"> RTD("cqg.rtd",,"StudyData", "Close("&amp;$J24&amp;")when (LocalMonth("&amp;$J24&amp;")="&amp;$A$16&amp;" and LocalDay("&amp;$J24&amp;")="&amp;$B$16&amp;" and LocalYear("&amp;$J24&amp;")="&amp;$C$16&amp;")", "Bar", "", "Close",$D$16, "0","ALL","", "",$E$15,$F$15)</f>
        <v>-0.11</v>
      </c>
      <c r="L24" s="2">
        <f t="shared" si="14"/>
        <v>0.2</v>
      </c>
      <c r="T24" s="10"/>
      <c r="U24" s="10"/>
      <c r="V24" s="10"/>
      <c r="X24" s="10"/>
      <c r="Y24" s="10"/>
      <c r="Z24" s="10"/>
      <c r="AB24" s="10"/>
      <c r="AC24" s="10"/>
    </row>
    <row r="25" spans="5:29" x14ac:dyDescent="0.2">
      <c r="E25" s="10">
        <f xml:space="preserve"> RTD("cqg.rtd",,"StudyData", "Close("&amp;$I25&amp;")when (LocalMonth("&amp;$I25&amp;")="&amp;$A$16&amp;" and LocalDay("&amp;$I25&amp;")="&amp;$B$16&amp;" and LocalYear("&amp;$Q11&amp;")="&amp;$C$16&amp;")", "Bar", "", "Close",$D$16, "0","ALL","", "",$E$15,$F$15)</f>
        <v>48.41</v>
      </c>
      <c r="G25" s="10">
        <f t="shared" si="12"/>
        <v>3.0500000000000043</v>
      </c>
      <c r="I25" s="2" t="str">
        <f t="shared" si="15"/>
        <v>CLE?10</v>
      </c>
      <c r="J25" s="2" t="str">
        <f t="shared" si="13"/>
        <v>CLES1??10</v>
      </c>
      <c r="K25" s="10">
        <f xml:space="preserve"> RTD("cqg.rtd",,"StudyData", "Close("&amp;$J25&amp;")when (LocalMonth("&amp;$J25&amp;")="&amp;$A$16&amp;" and LocalDay("&amp;$J25&amp;")="&amp;$B$16&amp;" and LocalYear("&amp;$J25&amp;")="&amp;$C$16&amp;")", "Bar", "", "Close",$D$16, "0","ALL","", "",$E$15,$F$15)</f>
        <v>-0.11</v>
      </c>
      <c r="L25" s="2">
        <f t="shared" si="14"/>
        <v>0.2</v>
      </c>
      <c r="T25" s="10"/>
      <c r="U25" s="10"/>
      <c r="V25" s="10"/>
      <c r="X25" s="10"/>
      <c r="Y25" s="10"/>
      <c r="Z25" s="10"/>
    </row>
    <row r="26" spans="5:29" x14ac:dyDescent="0.2">
      <c r="E26" s="10">
        <f xml:space="preserve"> RTD("cqg.rtd",,"StudyData", "Close("&amp;$I26&amp;")when (LocalMonth("&amp;$I26&amp;")="&amp;$A$16&amp;" and LocalDay("&amp;$I26&amp;")="&amp;$B$16&amp;" and LocalYear("&amp;$Q12&amp;")="&amp;$C$16&amp;")", "Bar", "", "Close",$D$16, "0","ALL","", "",$E$15,$F$15)</f>
        <v>48.52</v>
      </c>
      <c r="G26" s="10">
        <f t="shared" si="12"/>
        <v>2.865000000000002</v>
      </c>
      <c r="I26" s="2" t="str">
        <f t="shared" si="15"/>
        <v>CLE?11</v>
      </c>
      <c r="J26" s="2" t="str">
        <f t="shared" si="13"/>
        <v>CLES1??11</v>
      </c>
      <c r="K26" s="10">
        <f xml:space="preserve"> RTD("cqg.rtd",,"StudyData", "Close("&amp;$J26&amp;")when (LocalMonth("&amp;$J26&amp;")="&amp;$A$16&amp;" and LocalDay("&amp;$J26&amp;")="&amp;$B$16&amp;" and LocalYear("&amp;$J26&amp;")="&amp;$C$16&amp;")", "Bar", "", "Close",$D$16, "0","ALL","", "",$E$15,$F$15)</f>
        <v>-0.12</v>
      </c>
      <c r="L26" s="2">
        <f t="shared" si="14"/>
        <v>0.2</v>
      </c>
      <c r="T26" s="10"/>
      <c r="U26" s="10"/>
      <c r="V26" s="10"/>
      <c r="X26" s="10"/>
      <c r="Y26" s="10"/>
      <c r="Z26" s="10"/>
    </row>
    <row r="27" spans="5:29" x14ac:dyDescent="0.2">
      <c r="E27" s="10">
        <f xml:space="preserve"> RTD("cqg.rtd",,"StudyData", "Close("&amp;$I27&amp;")when (LocalMonth("&amp;$I27&amp;")="&amp;$A$16&amp;" and LocalDay("&amp;$I27&amp;")="&amp;$B$16&amp;" and LocalYear("&amp;$Q13&amp;")="&amp;$C$16&amp;")", "Bar", "", "Close",$D$16, "0","ALL","", "",$E$15,$F$15)</f>
        <v>48.64</v>
      </c>
      <c r="G27" s="10">
        <f t="shared" si="12"/>
        <v>2.6600000000000037</v>
      </c>
      <c r="I27" s="2" t="str">
        <f t="shared" si="15"/>
        <v>CLE?12</v>
      </c>
      <c r="J27" s="2" t="str">
        <f t="shared" si="13"/>
        <v>CLES1??12</v>
      </c>
      <c r="K27" s="10">
        <f xml:space="preserve"> RTD("cqg.rtd",,"StudyData", "Close("&amp;$J27&amp;")when (LocalMonth("&amp;$J27&amp;")="&amp;$A$16&amp;" and LocalDay("&amp;$J27&amp;")="&amp;$B$16&amp;" and LocalYear("&amp;$J27&amp;")="&amp;$C$16&amp;")", "Bar", "", "Close",$D$16, "0","ALL","", "",$E$15,$F$15)</f>
        <v>-0.12</v>
      </c>
      <c r="L27" s="2">
        <f t="shared" si="14"/>
        <v>0.19</v>
      </c>
      <c r="T27" s="10"/>
      <c r="U27" s="10"/>
      <c r="V27" s="10"/>
      <c r="X27" s="10"/>
      <c r="Y27" s="10"/>
      <c r="Z27" s="10"/>
    </row>
    <row r="28" spans="5:29" x14ac:dyDescent="0.2">
      <c r="T28" s="10"/>
      <c r="U28" s="10"/>
      <c r="V28" s="10"/>
      <c r="X28" s="10"/>
      <c r="Y28" s="10"/>
      <c r="Z28" s="10"/>
    </row>
    <row r="29" spans="5:29" x14ac:dyDescent="0.2">
      <c r="T29" s="10"/>
      <c r="U29" s="10"/>
      <c r="V29" s="10"/>
      <c r="X29" s="10"/>
      <c r="Y29" s="10"/>
      <c r="Z29" s="10"/>
    </row>
    <row r="30" spans="5:29" x14ac:dyDescent="0.2">
      <c r="T30" s="10"/>
      <c r="U30" s="10"/>
      <c r="V30" s="10"/>
      <c r="X30" s="10"/>
      <c r="Y30" s="10"/>
      <c r="Z30" s="10"/>
    </row>
    <row r="31" spans="5:29" x14ac:dyDescent="0.2">
      <c r="T31" s="10"/>
      <c r="U31" s="10"/>
      <c r="V31" s="10"/>
      <c r="X31" s="10"/>
      <c r="Y31" s="10"/>
      <c r="Z31" s="10"/>
    </row>
    <row r="32" spans="5:29" x14ac:dyDescent="0.2">
      <c r="T32" s="10"/>
      <c r="U32" s="10"/>
      <c r="V32" s="10"/>
      <c r="X32" s="10"/>
      <c r="Y32" s="10"/>
      <c r="Z32" s="10"/>
    </row>
    <row r="33" spans="18:26" x14ac:dyDescent="0.2">
      <c r="T33" s="10"/>
      <c r="U33" s="10"/>
      <c r="V33" s="10"/>
    </row>
    <row r="34" spans="18:26" x14ac:dyDescent="0.2">
      <c r="R34" s="2" t="s">
        <v>6</v>
      </c>
      <c r="T34" s="10"/>
      <c r="U34" s="10"/>
      <c r="V34" s="10"/>
      <c r="X34" s="10"/>
      <c r="Y34" s="10"/>
      <c r="Z34" s="2" t="s">
        <v>19</v>
      </c>
    </row>
    <row r="35" spans="18:26" x14ac:dyDescent="0.2">
      <c r="R35" s="2">
        <f>IF(RTD("cqg.rtd", ,"ContractData",Q1&amp;"?", "ContractMonth")=RTD("cqg.rtd", ,"ContractData",Q1&amp;"?1", "ContractMonth"),1,2)</f>
        <v>1</v>
      </c>
      <c r="S35" s="2" t="str">
        <f>RTD("cqg.rtd",,"ContractData",Q1&amp;"?1", "Symbol")</f>
        <v>CLEX7</v>
      </c>
      <c r="T35" s="10"/>
      <c r="U35" s="10"/>
      <c r="V35" s="10"/>
      <c r="X35" s="10"/>
      <c r="Y35" s="10"/>
      <c r="Z35" s="2" t="s">
        <v>20</v>
      </c>
    </row>
    <row r="36" spans="18:26" x14ac:dyDescent="0.2">
      <c r="R36" s="2">
        <f>R35+1</f>
        <v>2</v>
      </c>
      <c r="S36" s="2" t="str">
        <f>RTD("cqg.rtd",,"ContractData",Q1&amp;"?2", "Symbol")</f>
        <v>CLEZ7</v>
      </c>
      <c r="T36" s="10"/>
      <c r="U36" s="10"/>
      <c r="V36" s="10"/>
      <c r="X36" s="10"/>
      <c r="Y36" s="10"/>
      <c r="Z36" s="2" t="s">
        <v>21</v>
      </c>
    </row>
    <row r="37" spans="18:26" x14ac:dyDescent="0.2">
      <c r="R37" s="2">
        <f t="shared" ref="R37:R46" si="16">R36+1</f>
        <v>3</v>
      </c>
      <c r="T37" s="10"/>
      <c r="U37" s="10"/>
      <c r="V37" s="10"/>
      <c r="X37" s="10"/>
      <c r="Y37" s="10"/>
      <c r="Z37" s="2" t="s">
        <v>22</v>
      </c>
    </row>
    <row r="38" spans="18:26" x14ac:dyDescent="0.2">
      <c r="R38" s="2">
        <f t="shared" si="16"/>
        <v>4</v>
      </c>
      <c r="T38" s="10"/>
      <c r="U38" s="10"/>
      <c r="V38" s="10"/>
      <c r="X38" s="10"/>
      <c r="Y38" s="10"/>
      <c r="Z38" s="2" t="s">
        <v>23</v>
      </c>
    </row>
    <row r="39" spans="18:26" x14ac:dyDescent="0.2">
      <c r="R39" s="2">
        <f t="shared" si="16"/>
        <v>5</v>
      </c>
      <c r="T39" s="10"/>
      <c r="U39" s="10"/>
      <c r="V39" s="10"/>
      <c r="X39" s="10"/>
      <c r="Y39" s="10"/>
      <c r="Z39" s="2" t="s">
        <v>24</v>
      </c>
    </row>
    <row r="40" spans="18:26" x14ac:dyDescent="0.2">
      <c r="R40" s="2">
        <f t="shared" si="16"/>
        <v>6</v>
      </c>
      <c r="T40" s="10"/>
      <c r="U40" s="10"/>
      <c r="V40" s="10"/>
      <c r="X40" s="10"/>
      <c r="Y40" s="10"/>
      <c r="Z40" s="2" t="s">
        <v>25</v>
      </c>
    </row>
    <row r="41" spans="18:26" x14ac:dyDescent="0.2">
      <c r="R41" s="2">
        <f t="shared" si="16"/>
        <v>7</v>
      </c>
      <c r="T41" s="10"/>
      <c r="U41" s="10"/>
      <c r="V41" s="10"/>
      <c r="X41" s="10"/>
      <c r="Y41" s="10"/>
      <c r="Z41" s="2" t="s">
        <v>26</v>
      </c>
    </row>
    <row r="42" spans="18:26" x14ac:dyDescent="0.2">
      <c r="R42" s="2">
        <f t="shared" si="16"/>
        <v>8</v>
      </c>
      <c r="T42" s="10"/>
      <c r="U42" s="10"/>
      <c r="V42" s="10"/>
      <c r="X42" s="10"/>
      <c r="Y42" s="10"/>
      <c r="Z42" s="2" t="s">
        <v>27</v>
      </c>
    </row>
    <row r="43" spans="18:26" x14ac:dyDescent="0.2">
      <c r="R43" s="2">
        <f t="shared" si="16"/>
        <v>9</v>
      </c>
      <c r="T43" s="10"/>
      <c r="U43" s="10"/>
      <c r="V43" s="10"/>
      <c r="X43" s="10"/>
      <c r="Y43" s="10"/>
      <c r="Z43" s="2" t="s">
        <v>28</v>
      </c>
    </row>
    <row r="44" spans="18:26" x14ac:dyDescent="0.2">
      <c r="R44" s="2">
        <f t="shared" si="16"/>
        <v>10</v>
      </c>
      <c r="T44" s="10"/>
      <c r="U44" s="10"/>
      <c r="V44" s="10"/>
    </row>
    <row r="45" spans="18:26" x14ac:dyDescent="0.2">
      <c r="R45" s="2">
        <f t="shared" si="16"/>
        <v>11</v>
      </c>
    </row>
    <row r="46" spans="18:26" x14ac:dyDescent="0.2">
      <c r="R46" s="2">
        <f t="shared" si="16"/>
        <v>12</v>
      </c>
      <c r="Z46" s="10"/>
    </row>
  </sheetData>
  <sheetProtection algorithmName="SHA-512" hashValue="HDGulnE7ID4M4qrYQb5PzzkdIFwflMLIlpj35/TjFaI+ydD56nfuoWCcLdrcIBpREXs8Yp9DJXAM1Ql3DwEvhg==" saltValue="Z5Er/rc2STaWz5cDwfzjhg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6"/>
  <sheetViews>
    <sheetView workbookViewId="0">
      <selection sqref="A1:XFD1048576"/>
    </sheetView>
  </sheetViews>
  <sheetFormatPr defaultColWidth="9" defaultRowHeight="14.25" x14ac:dyDescent="0.2"/>
  <cols>
    <col min="1" max="17" width="9" style="2"/>
    <col min="18" max="18" width="14.375" style="2" customWidth="1"/>
    <col min="19" max="19" width="9" style="2"/>
    <col min="20" max="20" width="15.25" style="2" customWidth="1"/>
    <col min="21" max="21" width="17.75" style="2" customWidth="1"/>
    <col min="22" max="22" width="11.25" style="2" customWidth="1"/>
    <col min="23" max="23" width="40" style="2" customWidth="1"/>
    <col min="24" max="24" width="12.875" style="2" customWidth="1"/>
    <col min="25" max="16384" width="9" style="2"/>
  </cols>
  <sheetData>
    <row r="1" spans="1:38" x14ac:dyDescent="0.2">
      <c r="A1" s="1"/>
      <c r="B1" s="1"/>
      <c r="C1" s="1" t="s">
        <v>2</v>
      </c>
      <c r="D1" s="2">
        <v>2</v>
      </c>
      <c r="P1" s="3"/>
      <c r="Q1" s="4" t="s">
        <v>18</v>
      </c>
      <c r="R1" s="5" t="s">
        <v>3</v>
      </c>
      <c r="S1" s="5" t="s">
        <v>0</v>
      </c>
      <c r="T1" s="5" t="s">
        <v>1</v>
      </c>
      <c r="U1" s="3" t="s">
        <v>4</v>
      </c>
      <c r="V1" s="3"/>
      <c r="W1" s="5" t="s">
        <v>3</v>
      </c>
      <c r="X1" s="3" t="s">
        <v>4</v>
      </c>
      <c r="Y1" s="5" t="s">
        <v>0</v>
      </c>
      <c r="Z1" s="5" t="s">
        <v>1</v>
      </c>
      <c r="AA1" s="3" t="s">
        <v>5</v>
      </c>
      <c r="AB1" s="3" t="s">
        <v>5</v>
      </c>
      <c r="AC1" s="6"/>
      <c r="AD1" s="3" t="s">
        <v>5</v>
      </c>
    </row>
    <row r="2" spans="1:38" x14ac:dyDescent="0.2">
      <c r="A2" s="1" t="str">
        <f>Q2</f>
        <v>CLEX7</v>
      </c>
      <c r="B2" s="1" t="str">
        <f>RTD("cqg.rtd", ,"ContractData",A2, "ContractMonth")</f>
        <v>NOV</v>
      </c>
      <c r="C2" s="7" t="str">
        <f>IF(B2="Jan","F",IF(B2="Feb","G",IF(B2="Mar","H",IF(B2="Apr","J",IF(B2="May","K",IF(B2="JUN","M",IF(B2="Jul","N",IF(B2="Aug","Q",IF(B2="Sep","U",IF(B2="Oct","V",IF(B2="Nov","X",IF(B2="Dec","Z"))))))))))))&amp;RIGHT(A2,1)</f>
        <v>X7</v>
      </c>
      <c r="D2" s="2" t="str">
        <f>$Q$1&amp;$C$1&amp;$D$1&amp;$C2</f>
        <v>CLES2X7</v>
      </c>
      <c r="E2" s="2" t="str">
        <f>$Q$1&amp;$C$1&amp;$D$1&amp;$C3</f>
        <v>CLES2Z7</v>
      </c>
      <c r="F2" s="2" t="str">
        <f>$Q$1&amp;$C$1&amp;$D$1&amp;$C4</f>
        <v>CLES2F8</v>
      </c>
      <c r="G2" s="2" t="str">
        <f>$Q$1&amp;$C$1&amp;$D$1&amp;$C5</f>
        <v>CLES2G8</v>
      </c>
      <c r="H2" s="2" t="str">
        <f>$Q$1&amp;$C$1&amp;$D$1&amp;$C6</f>
        <v>CLES2H8</v>
      </c>
      <c r="I2" s="2" t="str">
        <f>$Q$1&amp;$C$1&amp;$D$1&amp;$C7</f>
        <v>CLES2J8</v>
      </c>
      <c r="J2" s="2" t="str">
        <f>$Q$1&amp;$C$1&amp;$D$1&amp;$C8</f>
        <v>CLES2K8</v>
      </c>
      <c r="K2" s="2" t="str">
        <f>$Q$1&amp;$C$1&amp;$D$1&amp;$C9</f>
        <v>CLES2M8</v>
      </c>
      <c r="L2" s="2" t="str">
        <f>$Q$1&amp;$C$1&amp;$D$1&amp;$C10</f>
        <v>CLES2N8</v>
      </c>
      <c r="M2" s="2" t="str">
        <f>$Q$1&amp;$C$1&amp;$D$1&amp;$C11</f>
        <v>CLES2Q8</v>
      </c>
      <c r="N2" s="2" t="str">
        <f>$Q$1&amp;$C$1&amp;$D$1&amp;$C12</f>
        <v>CLES2U8</v>
      </c>
      <c r="O2" s="2" t="str">
        <f>$Q$1&amp;$C$1&amp;$D$1&amp;$C13</f>
        <v>CLES2V8</v>
      </c>
      <c r="P2" s="3" t="str">
        <f>LEFT(RIGHT(Q2,2),1)</f>
        <v>X</v>
      </c>
      <c r="Q2" s="8" t="str">
        <f>RTD("cqg.rtd", ,"ContractData", $Q$1&amp;"?"&amp;R35, "Symbol")</f>
        <v>CLEX7</v>
      </c>
      <c r="R2" s="9">
        <f>RTD("cqg.rtd", ,"ContractData", Q2, $R$1,,"T")</f>
        <v>50.72</v>
      </c>
      <c r="S2" s="9">
        <f>RTD("cqg.rtd", ,"ContractData", Q2,$S$1,,"T")</f>
        <v>50.72</v>
      </c>
      <c r="T2" s="9">
        <f>RTD("cqg.rtd", ,"ContractData", Q2,$T$1,,"T")</f>
        <v>50.730000000000004</v>
      </c>
      <c r="U2" s="6">
        <f>RTD("cqg.rtd", ,"ContractData", "F."&amp;$Q$1&amp;"?1", $U$1,,"T")</f>
        <v>0.75</v>
      </c>
      <c r="V2" s="3" t="str">
        <f>D2</f>
        <v>CLES2X7</v>
      </c>
      <c r="W2" s="6">
        <f>RTD("cqg.rtd", ,"ContractData", V2, $W$1,,"T")</f>
        <v>-0.61</v>
      </c>
      <c r="X2" s="6">
        <f>RTD("cqg.rtd", ,"ContractData", V2, $X$1,,"T")</f>
        <v>0.01</v>
      </c>
      <c r="Y2" s="6">
        <f>RTD("cqg.rtd", ,"ContractData",V2,$Y$1,,"T")</f>
        <v>-0.61</v>
      </c>
      <c r="Z2" s="6">
        <f>RTD("cqg.rtd", ,"ContractData", V2,$Z$1,,"T")</f>
        <v>-0.6</v>
      </c>
      <c r="AA2" s="6">
        <f>IF(OR(W2="",W2&lt;Y2,W2&gt;Z2),(Y2+Z2)/2,W2)</f>
        <v>-0.61</v>
      </c>
      <c r="AB2" s="6">
        <f t="shared" ref="AB2:AB13" si="0">IF(OR(S2="",T2=""),R2,(IF(OR(R2="",R2&lt;S2,R2&gt;T2),(S2+T2)/2,R2)))</f>
        <v>50.72</v>
      </c>
      <c r="AC2" s="6">
        <f>IF(OR(R2="",R2&lt;S2,R2&gt;T2),(S2+T2)/2,R2)</f>
        <v>50.72</v>
      </c>
      <c r="AD2" s="6">
        <f>IF(OR(Y2="",Z2=""),W2,(IF(OR(W2="",W2&lt;Y2,W2&gt;Z2),(Y2+Z2)/2,W2)))</f>
        <v>-0.61</v>
      </c>
      <c r="AF2" s="2">
        <f>IF(ISERROR(AC2),NA(),AC2)</f>
        <v>50.72</v>
      </c>
      <c r="AG2" s="2">
        <f>IF(AD2="",NA(),AD2)</f>
        <v>-0.61</v>
      </c>
      <c r="AH2" s="2" t="str">
        <f>IF(P2="F","JAN",IF(P2="G","FEB",IF(P2="H","MAR",IF(P2="J","APR",IF(P2="K","MAY",IF(P2="M","JUN",IF(P2="N","JUL",IF(P2="Q","AUG",IF(P2="U","SEP",IF(P2="V","OCT",IF(P2="X","NOV",IF(P2="Z","DEC",))))))))))))</f>
        <v>NOV</v>
      </c>
      <c r="AI2" s="2" t="str">
        <f>RIGHT(RTD("cqg.rtd",,"ContractData",V2,"LongDescription",,"T"),14)</f>
        <v>Nov 17, Jan 18</v>
      </c>
      <c r="AJ2" s="2">
        <f>RTD("cqg.rtd", ,"ContractData",Q2, "Settlement",,"T")</f>
        <v>49.980000000000004</v>
      </c>
      <c r="AK2" s="2">
        <f>RTD("cqg.rtd", ,"ContractData",V2, "Settlement",,"T")</f>
        <v>-0.62</v>
      </c>
      <c r="AL2" s="2">
        <f>IF(AJ2="",NA(),AJ2)</f>
        <v>49.980000000000004</v>
      </c>
    </row>
    <row r="3" spans="1:38" x14ac:dyDescent="0.2">
      <c r="A3" s="1" t="str">
        <f t="shared" ref="A3:A13" si="1">Q3</f>
        <v>CLEZ7</v>
      </c>
      <c r="B3" s="1" t="str">
        <f>RTD("cqg.rtd", ,"ContractData",A3, "ContractMonth")</f>
        <v>DEC</v>
      </c>
      <c r="C3" s="7" t="str">
        <f t="shared" ref="C3:C13" si="2">IF(B3="Jan","F",IF(B3="Feb","G",IF(B3="Mar","H",IF(B3="Apr","J",IF(B3="May","K",IF(B3="JUN","M",IF(B3="Jul","N",IF(B3="Aug","Q",IF(B3="Sep","U",IF(B3="Oct","V",IF(B3="Nov","X",IF(B3="Dec","Z"))))))))))))&amp;RIGHT(A3,1)</f>
        <v>Z7</v>
      </c>
      <c r="D3" s="2" t="str">
        <f t="shared" ref="D3:D13" si="3">$Q$1&amp;$C$1&amp;$D$1&amp;$C3</f>
        <v>CLES2Z7</v>
      </c>
      <c r="P3" s="3" t="str">
        <f t="shared" ref="P3:P13" si="4">LEFT(RIGHT(Q3,2),1)</f>
        <v>Z</v>
      </c>
      <c r="Q3" s="8" t="str">
        <f>RTD("cqg.rtd", ,"ContractData", $Q$1&amp;"?"&amp;R36, "Symbol")</f>
        <v>CLEZ7</v>
      </c>
      <c r="R3" s="9">
        <f>RTD("cqg.rtd", ,"ContractData", Q3, $R$1,,"T")</f>
        <v>51.06</v>
      </c>
      <c r="S3" s="9">
        <f>RTD("cqg.rtd", ,"ContractData", Q3,$S$1,,"T")</f>
        <v>51.050000000000004</v>
      </c>
      <c r="T3" s="9">
        <f>RTD("cqg.rtd", ,"ContractData", Q3,$T$1,,"T")</f>
        <v>51.06</v>
      </c>
      <c r="U3" s="6">
        <f>RTD("cqg.rtd", ,"ContractData", "F."&amp;$Q$1&amp;"?2",  $U$1,,"T")</f>
        <v>0.74</v>
      </c>
      <c r="V3" s="3" t="str">
        <f>E2</f>
        <v>CLES2Z7</v>
      </c>
      <c r="W3" s="6">
        <f>RTD("cqg.rtd", ,"ContractData", V3, $W$1,,"T")</f>
        <v>-0.45</v>
      </c>
      <c r="X3" s="6">
        <f>RTD("cqg.rtd", ,"ContractData", V3, $X$1,,"T")</f>
        <v>0.02</v>
      </c>
      <c r="Y3" s="6">
        <f>RTD("cqg.rtd", ,"ContractData",V3,$Y$1,,"T")</f>
        <v>-0.46</v>
      </c>
      <c r="Z3" s="6">
        <f>RTD("cqg.rtd", ,"ContractData", V3,$Z$1,,"T")</f>
        <v>-0.45</v>
      </c>
      <c r="AA3" s="6">
        <f t="shared" ref="AA3:AA13" si="5">IF(OR(W3="",W3&lt;Y3,W3&gt;Z3),(Y3+Z3)/2,W3)</f>
        <v>-0.45</v>
      </c>
      <c r="AB3" s="6">
        <f t="shared" si="0"/>
        <v>51.06</v>
      </c>
      <c r="AC3" s="6">
        <f>IF(OR(R3="",R3&lt;S3,R3&gt;T3),(S3+T3)/2,R3)</f>
        <v>51.06</v>
      </c>
      <c r="AD3" s="6">
        <f t="shared" ref="AD3:AD13" si="6">IF(OR(Y3="",Z3=""),W3,(IF(OR(W3="",W3&lt;Y3,W3&gt;Z3),(Y3+Z3)/2,W3)))</f>
        <v>-0.45</v>
      </c>
      <c r="AF3" s="2">
        <f t="shared" ref="AF3:AF13" si="7">IF(ISERROR(AC3),NA(),AC3)</f>
        <v>51.06</v>
      </c>
      <c r="AG3" s="2">
        <f>IF(AD3="",NA(),AD3)</f>
        <v>-0.45</v>
      </c>
      <c r="AH3" s="2" t="str">
        <f t="shared" ref="AH3:AH13" si="8">IF(P3="F","JAN",IF(P3="G","FEB",IF(P3="H","MAR",IF(P3="J","APR",IF(P3="K","MAY",IF(P3="M","JUN",IF(P3="N","JUL",IF(P3="Q","AUG",IF(P3="U","SEP",IF(P3="V","OCT",IF(P3="X","NOV",IF(P3="Z","DEC",))))))))))))</f>
        <v>DEC</v>
      </c>
      <c r="AI3" s="2" t="str">
        <f>RIGHT(RTD("cqg.rtd",,"ContractData",V3,"LongDescription",,"T"),14)</f>
        <v>Dec 17, Feb 18</v>
      </c>
      <c r="AJ3" s="2">
        <f>RTD("cqg.rtd", ,"ContractData",Q3, "Settlement",,"T")</f>
        <v>50.32</v>
      </c>
      <c r="AK3" s="2">
        <f>RTD("cqg.rtd", ,"ContractData",V3, "Settlement",,"T")</f>
        <v>-0.47000000000000003</v>
      </c>
      <c r="AL3" s="2">
        <f t="shared" ref="AL3:AL13" si="9">IF(AJ3="",NA(),AJ3)</f>
        <v>50.32</v>
      </c>
    </row>
    <row r="4" spans="1:38" x14ac:dyDescent="0.2">
      <c r="A4" s="1" t="str">
        <f t="shared" si="1"/>
        <v>CLEF8</v>
      </c>
      <c r="B4" s="1" t="str">
        <f>RTD("cqg.rtd", ,"ContractData",A4, "ContractMonth")</f>
        <v>JAN</v>
      </c>
      <c r="C4" s="7" t="str">
        <f t="shared" si="2"/>
        <v>F8</v>
      </c>
      <c r="D4" s="2" t="str">
        <f t="shared" si="3"/>
        <v>CLES2F8</v>
      </c>
      <c r="P4" s="3" t="str">
        <f t="shared" si="4"/>
        <v>F</v>
      </c>
      <c r="Q4" s="8" t="str">
        <f>RTD("cqg.rtd", ,"ContractData", $Q$1&amp;"?"&amp;R37, "Symbol")</f>
        <v>CLEF8</v>
      </c>
      <c r="R4" s="9">
        <f>RTD("cqg.rtd", ,"ContractData", Q4, $R$1,,"T")</f>
        <v>51.34</v>
      </c>
      <c r="S4" s="9">
        <f>RTD("cqg.rtd", ,"ContractData", Q4,$S$1,,"T")</f>
        <v>51.32</v>
      </c>
      <c r="T4" s="9">
        <f>RTD("cqg.rtd", ,"ContractData", Q4,$T$1,,"T")</f>
        <v>51.33</v>
      </c>
      <c r="U4" s="6">
        <f>RTD("cqg.rtd", ,"ContractData", "F."&amp;$Q$1&amp;"?3",  $U$1,,"T")</f>
        <v>0.73</v>
      </c>
      <c r="V4" s="3" t="str">
        <f>F2</f>
        <v>CLES2F8</v>
      </c>
      <c r="W4" s="6">
        <f>RTD("cqg.rtd", ,"ContractData", V4, $W$1,,"T")</f>
        <v>-0.3</v>
      </c>
      <c r="X4" s="6">
        <f>RTD("cqg.rtd", ,"ContractData", V4, $X$1,,"T")</f>
        <v>0.02</v>
      </c>
      <c r="Y4" s="6">
        <f>RTD("cqg.rtd", ,"ContractData",V4,$Y$1,,"T")</f>
        <v>-0.3</v>
      </c>
      <c r="Z4" s="6">
        <f>RTD("cqg.rtd", ,"ContractData", V4,$Z$1,,"T")</f>
        <v>-0.28999999999999998</v>
      </c>
      <c r="AA4" s="6">
        <f t="shared" si="5"/>
        <v>-0.3</v>
      </c>
      <c r="AB4" s="6">
        <f t="shared" si="0"/>
        <v>51.325000000000003</v>
      </c>
      <c r="AC4" s="6">
        <f t="shared" ref="AC4:AC13" si="10">IF(OR(R4="",R4&lt;S4,R4&gt;T4),(S4+T4)/2,R4)</f>
        <v>51.325000000000003</v>
      </c>
      <c r="AD4" s="6">
        <f t="shared" si="6"/>
        <v>-0.3</v>
      </c>
      <c r="AF4" s="2">
        <f t="shared" si="7"/>
        <v>51.325000000000003</v>
      </c>
      <c r="AG4" s="2">
        <f>IF(AD4="",NA(),AD4)</f>
        <v>-0.3</v>
      </c>
      <c r="AH4" s="2" t="str">
        <f t="shared" si="8"/>
        <v>JAN</v>
      </c>
      <c r="AI4" s="2" t="str">
        <f>RIGHT(RTD("cqg.rtd",,"ContractData",V4,"LongDescription",,"T"),14)</f>
        <v>Jan 18, Mar 18</v>
      </c>
      <c r="AJ4" s="2">
        <f>RTD("cqg.rtd", ,"ContractData",Q4, "Settlement",,"T")</f>
        <v>50.6</v>
      </c>
      <c r="AK4" s="2">
        <f>RTD("cqg.rtd", ,"ContractData",V4, "Settlement",,"T")</f>
        <v>-0.32</v>
      </c>
      <c r="AL4" s="2">
        <f t="shared" si="9"/>
        <v>50.6</v>
      </c>
    </row>
    <row r="5" spans="1:38" x14ac:dyDescent="0.2">
      <c r="A5" s="1" t="str">
        <f t="shared" si="1"/>
        <v>CLEG8</v>
      </c>
      <c r="B5" s="1" t="str">
        <f>RTD("cqg.rtd", ,"ContractData",A5, "ContractMonth")</f>
        <v>FEB</v>
      </c>
      <c r="C5" s="7" t="str">
        <f t="shared" si="2"/>
        <v>G8</v>
      </c>
      <c r="D5" s="2" t="str">
        <f t="shared" si="3"/>
        <v>CLES2G8</v>
      </c>
      <c r="P5" s="3" t="str">
        <f t="shared" si="4"/>
        <v>G</v>
      </c>
      <c r="Q5" s="8" t="str">
        <f>RTD("cqg.rtd", ,"ContractData", $Q$1&amp;"?"&amp;R38, "Symbol")</f>
        <v>CLEG8</v>
      </c>
      <c r="R5" s="9">
        <f>RTD("cqg.rtd", ,"ContractData", Q5, $R$1,,"T")</f>
        <v>51.51</v>
      </c>
      <c r="S5" s="9">
        <f>RTD("cqg.rtd", ,"ContractData", Q5,$S$1,,"T")</f>
        <v>51.5</v>
      </c>
      <c r="T5" s="9">
        <f>RTD("cqg.rtd", ,"ContractData", Q5,$T$1,,"T")</f>
        <v>51.52</v>
      </c>
      <c r="U5" s="6">
        <f>RTD("cqg.rtd", ,"ContractData", "F."&amp;$Q$1&amp;"?4",  $U$1,,"T")</f>
        <v>0.71</v>
      </c>
      <c r="V5" s="3" t="str">
        <f>G2</f>
        <v>CLES2G8</v>
      </c>
      <c r="W5" s="6">
        <f>RTD("cqg.rtd", ,"ContractData", V5, $W$1,,"T")</f>
        <v>-0.16</v>
      </c>
      <c r="X5" s="6">
        <f>RTD("cqg.rtd", ,"ContractData", V5, $X$1,,"T")</f>
        <v>0.04</v>
      </c>
      <c r="Y5" s="6">
        <f>RTD("cqg.rtd", ,"ContractData",V5,$Y$1,,"T")</f>
        <v>-0.17</v>
      </c>
      <c r="Z5" s="6">
        <f>RTD("cqg.rtd", ,"ContractData", V5,$Z$1,,"T")</f>
        <v>-0.16</v>
      </c>
      <c r="AA5" s="6">
        <f t="shared" si="5"/>
        <v>-0.16</v>
      </c>
      <c r="AB5" s="6">
        <f t="shared" si="0"/>
        <v>51.51</v>
      </c>
      <c r="AC5" s="6">
        <f t="shared" si="10"/>
        <v>51.51</v>
      </c>
      <c r="AD5" s="6">
        <f t="shared" si="6"/>
        <v>-0.16</v>
      </c>
      <c r="AF5" s="2">
        <f t="shared" si="7"/>
        <v>51.51</v>
      </c>
      <c r="AG5" s="2">
        <f t="shared" ref="AG5:AG13" si="11">IF(AD5="",NA(),AD5)</f>
        <v>-0.16</v>
      </c>
      <c r="AH5" s="2" t="str">
        <f t="shared" si="8"/>
        <v>FEB</v>
      </c>
      <c r="AI5" s="2" t="str">
        <f>RIGHT(RTD("cqg.rtd",,"ContractData",V5,"LongDescription",,"T"),14)</f>
        <v>Feb 18, Apr 18</v>
      </c>
      <c r="AJ5" s="2">
        <f>RTD("cqg.rtd", ,"ContractData",Q5, "Settlement",,"T")</f>
        <v>50.79</v>
      </c>
      <c r="AK5" s="2">
        <f>RTD("cqg.rtd", ,"ContractData",V5, "Settlement",,"T")</f>
        <v>-0.2</v>
      </c>
      <c r="AL5" s="2">
        <f t="shared" si="9"/>
        <v>50.79</v>
      </c>
    </row>
    <row r="6" spans="1:38" x14ac:dyDescent="0.2">
      <c r="A6" s="1" t="str">
        <f t="shared" si="1"/>
        <v>CLEH8</v>
      </c>
      <c r="B6" s="1" t="str">
        <f>RTD("cqg.rtd", ,"ContractData",A6, "ContractMonth")</f>
        <v>MAR</v>
      </c>
      <c r="C6" s="7" t="str">
        <f t="shared" si="2"/>
        <v>H8</v>
      </c>
      <c r="D6" s="2" t="str">
        <f t="shared" si="3"/>
        <v>CLES2H8</v>
      </c>
      <c r="P6" s="3" t="str">
        <f t="shared" si="4"/>
        <v>H</v>
      </c>
      <c r="Q6" s="8" t="str">
        <f>RTD("cqg.rtd", ,"ContractData", $Q$1&amp;"?"&amp;R39, "Symbol")</f>
        <v>CLEH8</v>
      </c>
      <c r="R6" s="9">
        <f>RTD("cqg.rtd", ,"ContractData", Q6, $R$1,,"T")</f>
        <v>51.64</v>
      </c>
      <c r="S6" s="9">
        <f>RTD("cqg.rtd", ,"ContractData", Q6,$S$1,,"T")</f>
        <v>51.620000000000005</v>
      </c>
      <c r="T6" s="9">
        <f>RTD("cqg.rtd", ,"ContractData", Q6,$T$1,,"T")</f>
        <v>51.63</v>
      </c>
      <c r="U6" s="6">
        <f>RTD("cqg.rtd", ,"ContractData", "F."&amp;$Q$1&amp;"?5",  $U$1,,"T")</f>
        <v>0.71</v>
      </c>
      <c r="V6" s="3" t="str">
        <f>H2</f>
        <v>CLES2H8</v>
      </c>
      <c r="W6" s="6">
        <f>RTD("cqg.rtd", ,"ContractData", V6, $W$1,,"T")</f>
        <v>-0.04</v>
      </c>
      <c r="X6" s="6">
        <f>RTD("cqg.rtd", ,"ContractData", V6, $X$1,,"T")</f>
        <v>0.05</v>
      </c>
      <c r="Y6" s="6">
        <f>RTD("cqg.rtd", ,"ContractData",V6,$Y$1,,"T")</f>
        <v>-0.05</v>
      </c>
      <c r="Z6" s="6">
        <f>RTD("cqg.rtd", ,"ContractData", V6,$Z$1,,"T")</f>
        <v>-0.04</v>
      </c>
      <c r="AA6" s="6">
        <f t="shared" si="5"/>
        <v>-0.04</v>
      </c>
      <c r="AB6" s="6">
        <f t="shared" si="0"/>
        <v>51.625</v>
      </c>
      <c r="AC6" s="6">
        <f t="shared" si="10"/>
        <v>51.625</v>
      </c>
      <c r="AD6" s="6">
        <f t="shared" si="6"/>
        <v>-0.04</v>
      </c>
      <c r="AF6" s="2">
        <f t="shared" si="7"/>
        <v>51.625</v>
      </c>
      <c r="AG6" s="2">
        <f t="shared" si="11"/>
        <v>-0.04</v>
      </c>
      <c r="AH6" s="2" t="str">
        <f t="shared" si="8"/>
        <v>MAR</v>
      </c>
      <c r="AI6" s="2" t="str">
        <f>RIGHT(RTD("cqg.rtd",,"ContractData",V6,"LongDescription",,"T"),14)</f>
        <v>Mar 18, May 18</v>
      </c>
      <c r="AJ6" s="2">
        <f>RTD("cqg.rtd", ,"ContractData",Q6, "Settlement",,"T")</f>
        <v>50.92</v>
      </c>
      <c r="AK6" s="2">
        <f>RTD("cqg.rtd", ,"ContractData",V6, "Settlement",,"T")</f>
        <v>-0.09</v>
      </c>
      <c r="AL6" s="2">
        <f t="shared" si="9"/>
        <v>50.92</v>
      </c>
    </row>
    <row r="7" spans="1:38" x14ac:dyDescent="0.2">
      <c r="A7" s="1" t="str">
        <f t="shared" si="1"/>
        <v>CLEJ8</v>
      </c>
      <c r="B7" s="1" t="str">
        <f>RTD("cqg.rtd", ,"ContractData",A7, "ContractMonth")</f>
        <v>APR</v>
      </c>
      <c r="C7" s="7" t="str">
        <f t="shared" si="2"/>
        <v>J8</v>
      </c>
      <c r="D7" s="2" t="str">
        <f t="shared" si="3"/>
        <v>CLES2J8</v>
      </c>
      <c r="P7" s="3" t="str">
        <f t="shared" si="4"/>
        <v>J</v>
      </c>
      <c r="Q7" s="8" t="str">
        <f>RTD("cqg.rtd", ,"ContractData", $Q$1&amp;"?"&amp;R40, "Symbol")</f>
        <v>CLEJ8</v>
      </c>
      <c r="R7" s="9">
        <f>RTD("cqg.rtd", ,"ContractData", Q7, $R$1,,"T")</f>
        <v>51.68</v>
      </c>
      <c r="S7" s="9">
        <f>RTD("cqg.rtd", ,"ContractData", Q7,$S$1,,"T")</f>
        <v>51.660000000000004</v>
      </c>
      <c r="T7" s="9">
        <f>RTD("cqg.rtd", ,"ContractData", Q7,$T$1,,"T")</f>
        <v>51.68</v>
      </c>
      <c r="U7" s="6">
        <f>RTD("cqg.rtd", ,"ContractData", "F."&amp;$Q$1&amp;"?6", $U$1,,"T")</f>
        <v>0.69000000000000006</v>
      </c>
      <c r="V7" s="3" t="str">
        <f>I2</f>
        <v>CLES2J8</v>
      </c>
      <c r="W7" s="6">
        <f>RTD("cqg.rtd", ,"ContractData", V7, $W$1,,"T")</f>
        <v>0.05</v>
      </c>
      <c r="X7" s="6">
        <f>RTD("cqg.rtd", ,"ContractData", V7, $X$1,,"T")</f>
        <v>0.04</v>
      </c>
      <c r="Y7" s="6">
        <f>RTD("cqg.rtd", ,"ContractData",V7,$Y$1,,"T")</f>
        <v>0.04</v>
      </c>
      <c r="Z7" s="6">
        <f>RTD("cqg.rtd", ,"ContractData", V7,$Z$1,,"T")</f>
        <v>0.06</v>
      </c>
      <c r="AA7" s="6">
        <f t="shared" si="5"/>
        <v>0.05</v>
      </c>
      <c r="AB7" s="6">
        <f t="shared" si="0"/>
        <v>51.68</v>
      </c>
      <c r="AC7" s="6">
        <f t="shared" si="10"/>
        <v>51.68</v>
      </c>
      <c r="AD7" s="6">
        <f t="shared" si="6"/>
        <v>0.05</v>
      </c>
      <c r="AF7" s="2">
        <f t="shared" si="7"/>
        <v>51.68</v>
      </c>
      <c r="AG7" s="2">
        <f t="shared" si="11"/>
        <v>0.05</v>
      </c>
      <c r="AH7" s="2" t="str">
        <f t="shared" si="8"/>
        <v>APR</v>
      </c>
      <c r="AI7" s="2" t="str">
        <f>RIGHT(RTD("cqg.rtd",,"ContractData",V7,"LongDescription",,"T"),14)</f>
        <v>Apr 18, Jun 18</v>
      </c>
      <c r="AJ7" s="2">
        <f>RTD("cqg.rtd", ,"ContractData",Q7, "Settlement",,"T")</f>
        <v>50.99</v>
      </c>
      <c r="AK7" s="2">
        <f>RTD("cqg.rtd", ,"ContractData",V7, "Settlement",,"T")</f>
        <v>0</v>
      </c>
      <c r="AL7" s="2">
        <f t="shared" si="9"/>
        <v>50.99</v>
      </c>
    </row>
    <row r="8" spans="1:38" x14ac:dyDescent="0.2">
      <c r="A8" s="1" t="str">
        <f t="shared" si="1"/>
        <v>CLEK8</v>
      </c>
      <c r="B8" s="1" t="str">
        <f>RTD("cqg.rtd", ,"ContractData",A8, "ContractMonth")</f>
        <v>MAY</v>
      </c>
      <c r="C8" s="7" t="str">
        <f t="shared" si="2"/>
        <v>K8</v>
      </c>
      <c r="D8" s="2" t="str">
        <f t="shared" si="3"/>
        <v>CLES2K8</v>
      </c>
      <c r="P8" s="3" t="str">
        <f t="shared" si="4"/>
        <v>K</v>
      </c>
      <c r="Q8" s="8" t="str">
        <f>RTD("cqg.rtd", ,"ContractData", $Q$1&amp;"?"&amp;R41, "Symbol")</f>
        <v>CLEK8</v>
      </c>
      <c r="R8" s="9">
        <f>RTD("cqg.rtd", ,"ContractData", Q8, $R$1,,"T")</f>
        <v>51.71</v>
      </c>
      <c r="S8" s="9">
        <f>RTD("cqg.rtd", ,"ContractData", Q8,$S$1,,"T")</f>
        <v>51.660000000000004</v>
      </c>
      <c r="T8" s="9">
        <f>RTD("cqg.rtd", ,"ContractData", Q8,$T$1,,"T")</f>
        <v>51.68</v>
      </c>
      <c r="U8" s="6">
        <f>RTD("cqg.rtd", ,"ContractData", "F."&amp;$Q$1&amp;"?7", $U$1,,"T")</f>
        <v>0.65</v>
      </c>
      <c r="V8" s="3" t="str">
        <f>J2</f>
        <v>CLES2K8</v>
      </c>
      <c r="W8" s="6">
        <f>RTD("cqg.rtd", ,"ContractData", V8, $W$1,,"T")</f>
        <v>0.14000000000000001</v>
      </c>
      <c r="X8" s="6">
        <f>RTD("cqg.rtd", ,"ContractData", V8, $X$1,,"T")</f>
        <v>0.03</v>
      </c>
      <c r="Y8" s="6">
        <f>RTD("cqg.rtd", ,"ContractData",V8,$Y$1,,"T")</f>
        <v>0.11</v>
      </c>
      <c r="Z8" s="6">
        <f>RTD("cqg.rtd", ,"ContractData", V8,$Z$1,,"T")</f>
        <v>0.13</v>
      </c>
      <c r="AA8" s="6">
        <f t="shared" si="5"/>
        <v>0.12</v>
      </c>
      <c r="AB8" s="6">
        <f t="shared" si="0"/>
        <v>51.67</v>
      </c>
      <c r="AC8" s="6">
        <f t="shared" si="10"/>
        <v>51.67</v>
      </c>
      <c r="AD8" s="6">
        <f t="shared" si="6"/>
        <v>0.12</v>
      </c>
      <c r="AF8" s="2">
        <f t="shared" si="7"/>
        <v>51.67</v>
      </c>
      <c r="AG8" s="2">
        <f t="shared" si="11"/>
        <v>0.12</v>
      </c>
      <c r="AH8" s="2" t="str">
        <f t="shared" si="8"/>
        <v>MAY</v>
      </c>
      <c r="AI8" s="2" t="str">
        <f>RIGHT(RTD("cqg.rtd",,"ContractData",V8,"LongDescription",,"T"),14)</f>
        <v>May 18, Jul 18</v>
      </c>
      <c r="AJ8" s="2">
        <f>RTD("cqg.rtd", ,"ContractData",Q8, "Settlement",,"T")</f>
        <v>51.01</v>
      </c>
      <c r="AK8" s="2">
        <f>RTD("cqg.rtd", ,"ContractData",V8, "Settlement",,"T")</f>
        <v>0.08</v>
      </c>
      <c r="AL8" s="2">
        <f t="shared" si="9"/>
        <v>51.01</v>
      </c>
    </row>
    <row r="9" spans="1:38" x14ac:dyDescent="0.2">
      <c r="A9" s="1" t="str">
        <f t="shared" si="1"/>
        <v>CLEM8</v>
      </c>
      <c r="B9" s="1" t="str">
        <f>RTD("cqg.rtd", ,"ContractData",A9, "ContractMonth")</f>
        <v>JUN</v>
      </c>
      <c r="C9" s="7" t="str">
        <f t="shared" si="2"/>
        <v>M8</v>
      </c>
      <c r="D9" s="2" t="str">
        <f t="shared" si="3"/>
        <v>CLES2M8</v>
      </c>
      <c r="P9" s="3" t="str">
        <f t="shared" si="4"/>
        <v>M</v>
      </c>
      <c r="Q9" s="8" t="str">
        <f>RTD("cqg.rtd", ,"ContractData", $Q$1&amp;"?"&amp;R42, "Symbol")</f>
        <v>CLEM8</v>
      </c>
      <c r="R9" s="9">
        <f>RTD("cqg.rtd", ,"ContractData", Q9, $R$1,,"T")</f>
        <v>51.63</v>
      </c>
      <c r="S9" s="9">
        <f>RTD("cqg.rtd", ,"ContractData", Q9,$S$1,,"T")</f>
        <v>51.620000000000005</v>
      </c>
      <c r="T9" s="9">
        <f>RTD("cqg.rtd", ,"ContractData", Q9,$T$1,,"T")</f>
        <v>51.64</v>
      </c>
      <c r="U9" s="6">
        <f>RTD("cqg.rtd", ,"ContractData", "F."&amp;$Q$1&amp;"?8", $U$1,,"T")</f>
        <v>0.63</v>
      </c>
      <c r="V9" s="3" t="str">
        <f>K2</f>
        <v>CLES2M8</v>
      </c>
      <c r="W9" s="6">
        <f>RTD("cqg.rtd", ,"ContractData", V9, $W$1,,"T")</f>
        <v>0.17</v>
      </c>
      <c r="X9" s="6">
        <f>RTD("cqg.rtd", ,"ContractData", V9, $X$1,,"T")</f>
        <v>0.04</v>
      </c>
      <c r="Y9" s="6">
        <f>RTD("cqg.rtd", ,"ContractData",V9,$Y$1,,"T")</f>
        <v>0.16</v>
      </c>
      <c r="Z9" s="6">
        <f>RTD("cqg.rtd", ,"ContractData", V9,$Z$1,,"T")</f>
        <v>0.17</v>
      </c>
      <c r="AA9" s="6">
        <f t="shared" si="5"/>
        <v>0.17</v>
      </c>
      <c r="AB9" s="6">
        <f t="shared" si="0"/>
        <v>51.63</v>
      </c>
      <c r="AC9" s="6">
        <f t="shared" si="10"/>
        <v>51.63</v>
      </c>
      <c r="AD9" s="6">
        <f t="shared" si="6"/>
        <v>0.17</v>
      </c>
      <c r="AF9" s="2">
        <f t="shared" si="7"/>
        <v>51.63</v>
      </c>
      <c r="AG9" s="2">
        <f t="shared" si="11"/>
        <v>0.17</v>
      </c>
      <c r="AH9" s="2" t="str">
        <f t="shared" si="8"/>
        <v>JUN</v>
      </c>
      <c r="AI9" s="2" t="str">
        <f>RIGHT(RTD("cqg.rtd",,"ContractData",V9,"LongDescription",,"T"),14)</f>
        <v>Jun 18, Aug 18</v>
      </c>
      <c r="AJ9" s="2">
        <f>RTD("cqg.rtd", ,"ContractData",Q9, "Settlement",,"T")</f>
        <v>50.99</v>
      </c>
      <c r="AK9" s="2">
        <f>RTD("cqg.rtd", ,"ContractData",V9, "Settlement",,"T")</f>
        <v>0.13</v>
      </c>
      <c r="AL9" s="2">
        <f t="shared" si="9"/>
        <v>50.99</v>
      </c>
    </row>
    <row r="10" spans="1:38" x14ac:dyDescent="0.2">
      <c r="A10" s="1" t="str">
        <f t="shared" si="1"/>
        <v>CLEN8</v>
      </c>
      <c r="B10" s="1" t="str">
        <f>RTD("cqg.rtd", ,"ContractData",A10, "ContractMonth")</f>
        <v>JUL</v>
      </c>
      <c r="C10" s="7" t="str">
        <f t="shared" si="2"/>
        <v>N8</v>
      </c>
      <c r="D10" s="2" t="str">
        <f t="shared" si="3"/>
        <v>CLES2N8</v>
      </c>
      <c r="P10" s="3" t="str">
        <f t="shared" si="4"/>
        <v>N</v>
      </c>
      <c r="Q10" s="8" t="str">
        <f>RTD("cqg.rtd", ,"ContractData", $Q$1&amp;"?"&amp;R43, "Symbol")</f>
        <v>CLEN8</v>
      </c>
      <c r="R10" s="9">
        <f>RTD("cqg.rtd", ,"ContractData", Q10, $R$1,,"T")</f>
        <v>51.78</v>
      </c>
      <c r="S10" s="9">
        <f>RTD("cqg.rtd", ,"ContractData", Q10,$S$1,,"T")</f>
        <v>51.54</v>
      </c>
      <c r="T10" s="9">
        <f>RTD("cqg.rtd", ,"ContractData", Q10,$T$1,,"T")</f>
        <v>51.57</v>
      </c>
      <c r="U10" s="6">
        <f>RTD("cqg.rtd", ,"ContractData", "F."&amp;$Q$1&amp;"?9", $U$1,,"T")</f>
        <v>0.64</v>
      </c>
      <c r="V10" s="3" t="str">
        <f>L2</f>
        <v>CLES2N8</v>
      </c>
      <c r="W10" s="6">
        <f>RTD("cqg.rtd", ,"ContractData", V10, $W$1,,"T")</f>
        <v>0.17</v>
      </c>
      <c r="X10" s="6">
        <f>RTD("cqg.rtd", ,"ContractData", V10, $X$1,,"T")</f>
        <v>0.04</v>
      </c>
      <c r="Y10" s="6">
        <f>RTD("cqg.rtd", ,"ContractData",V10,$Y$1,,"T")</f>
        <v>0.17</v>
      </c>
      <c r="Z10" s="6">
        <f>RTD("cqg.rtd", ,"ContractData", V10,$Z$1,,"T")</f>
        <v>0.18</v>
      </c>
      <c r="AA10" s="6">
        <f t="shared" si="5"/>
        <v>0.17</v>
      </c>
      <c r="AB10" s="6">
        <f t="shared" si="0"/>
        <v>51.555</v>
      </c>
      <c r="AC10" s="6">
        <f t="shared" si="10"/>
        <v>51.555</v>
      </c>
      <c r="AD10" s="6">
        <f t="shared" si="6"/>
        <v>0.17</v>
      </c>
      <c r="AF10" s="2">
        <f t="shared" si="7"/>
        <v>51.555</v>
      </c>
      <c r="AG10" s="2">
        <f t="shared" si="11"/>
        <v>0.17</v>
      </c>
      <c r="AH10" s="2" t="str">
        <f t="shared" si="8"/>
        <v>JUL</v>
      </c>
      <c r="AI10" s="2" t="str">
        <f>RIGHT(RTD("cqg.rtd",,"ContractData",V10,"LongDescription",,"T"),14)</f>
        <v>Jul 18, Sep 18</v>
      </c>
      <c r="AJ10" s="2">
        <f>RTD("cqg.rtd", ,"ContractData",Q10, "Settlement",,"T")</f>
        <v>50.93</v>
      </c>
      <c r="AK10" s="2">
        <f>RTD("cqg.rtd", ,"ContractData",V10, "Settlement",,"T")</f>
        <v>0.13</v>
      </c>
      <c r="AL10" s="2">
        <f t="shared" si="9"/>
        <v>50.93</v>
      </c>
    </row>
    <row r="11" spans="1:38" x14ac:dyDescent="0.2">
      <c r="A11" s="1" t="str">
        <f t="shared" si="1"/>
        <v>CLEQ8</v>
      </c>
      <c r="B11" s="1" t="str">
        <f>RTD("cqg.rtd", ,"ContractData",A11, "ContractMonth")</f>
        <v>AUG</v>
      </c>
      <c r="C11" s="7" t="str">
        <f t="shared" si="2"/>
        <v>Q8</v>
      </c>
      <c r="D11" s="2" t="str">
        <f t="shared" si="3"/>
        <v>CLES2Q8</v>
      </c>
      <c r="P11" s="3" t="str">
        <f t="shared" si="4"/>
        <v>Q</v>
      </c>
      <c r="Q11" s="8" t="str">
        <f>RTD("cqg.rtd", ,"ContractData", $Q$1&amp;"?"&amp;R44, "Symbol")</f>
        <v>CLEQ8</v>
      </c>
      <c r="R11" s="9">
        <f>RTD("cqg.rtd", ,"ContractData", Q11, $R$1,,"T")</f>
        <v>51.7</v>
      </c>
      <c r="S11" s="9">
        <f>RTD("cqg.rtd", ,"ContractData", Q11,$S$1,,"T")</f>
        <v>51.45</v>
      </c>
      <c r="T11" s="9">
        <f>RTD("cqg.rtd", ,"ContractData", Q11,$T$1,,"T")</f>
        <v>51.47</v>
      </c>
      <c r="U11" s="6">
        <f>RTD("cqg.rtd", ,"ContractData", "F."&amp;$Q$1&amp;"?10", $U$1,,"T")</f>
        <v>0.61</v>
      </c>
      <c r="V11" s="3" t="str">
        <f>M2</f>
        <v>CLES2Q8</v>
      </c>
      <c r="W11" s="6">
        <f>RTD("cqg.rtd", ,"ContractData", V11, $W$1,,"T")</f>
        <v>0.16</v>
      </c>
      <c r="X11" s="6">
        <f>RTD("cqg.rtd", ,"ContractData", V11, $X$1,,"T")</f>
        <v>0.04</v>
      </c>
      <c r="Y11" s="6">
        <f>RTD("cqg.rtd", ,"ContractData",V11,$Y$1,,"T")</f>
        <v>0.16</v>
      </c>
      <c r="Z11" s="6">
        <f>RTD("cqg.rtd", ,"ContractData", V11,$Z$1,,"T")</f>
        <v>0.17</v>
      </c>
      <c r="AA11" s="6">
        <f t="shared" si="5"/>
        <v>0.16</v>
      </c>
      <c r="AB11" s="6">
        <f t="shared" si="0"/>
        <v>51.46</v>
      </c>
      <c r="AC11" s="6">
        <f t="shared" si="10"/>
        <v>51.46</v>
      </c>
      <c r="AD11" s="6">
        <f t="shared" si="6"/>
        <v>0.16</v>
      </c>
      <c r="AF11" s="2">
        <f t="shared" si="7"/>
        <v>51.46</v>
      </c>
      <c r="AG11" s="2">
        <f t="shared" si="11"/>
        <v>0.16</v>
      </c>
      <c r="AH11" s="2" t="str">
        <f t="shared" si="8"/>
        <v>AUG</v>
      </c>
      <c r="AI11" s="2" t="str">
        <f>RIGHT(RTD("cqg.rtd",,"ContractData",V11,"LongDescription",,"T"),14)</f>
        <v>Aug 18, Oct 18</v>
      </c>
      <c r="AJ11" s="2">
        <f>RTD("cqg.rtd", ,"ContractData",Q11, "Settlement",,"T")</f>
        <v>50.86</v>
      </c>
      <c r="AK11" s="2">
        <f>RTD("cqg.rtd", ,"ContractData",V11, "Settlement",,"T")</f>
        <v>0.12</v>
      </c>
      <c r="AL11" s="2">
        <f t="shared" si="9"/>
        <v>50.86</v>
      </c>
    </row>
    <row r="12" spans="1:38" x14ac:dyDescent="0.2">
      <c r="A12" s="1" t="str">
        <f t="shared" si="1"/>
        <v>CLEU8</v>
      </c>
      <c r="B12" s="1" t="str">
        <f>RTD("cqg.rtd", ,"ContractData",A12, "ContractMonth")</f>
        <v>SEP</v>
      </c>
      <c r="C12" s="7" t="str">
        <f t="shared" si="2"/>
        <v>U8</v>
      </c>
      <c r="D12" s="2" t="str">
        <f t="shared" si="3"/>
        <v>CLES2U8</v>
      </c>
      <c r="P12" s="3" t="str">
        <f t="shared" si="4"/>
        <v>U</v>
      </c>
      <c r="Q12" s="8" t="str">
        <f>RTD("cqg.rtd", ,"ContractData", $Q$1&amp;"?"&amp;R45, "Symbol")</f>
        <v>CLEU8</v>
      </c>
      <c r="R12" s="9">
        <f>RTD("cqg.rtd", ,"ContractData", Q12, $R$1,,"T")</f>
        <v>51.4</v>
      </c>
      <c r="S12" s="9">
        <f>RTD("cqg.rtd", ,"ContractData", Q12,$S$1,,"T")</f>
        <v>51.38</v>
      </c>
      <c r="T12" s="9">
        <f>RTD("cqg.rtd", ,"ContractData", Q12,$T$1,,"T")</f>
        <v>51.39</v>
      </c>
      <c r="U12" s="6">
        <f>RTD("cqg.rtd", ,"ContractData", "F."&amp;$Q$1&amp;"?11",$U$1,,"T")</f>
        <v>0.59</v>
      </c>
      <c r="V12" s="3" t="str">
        <f>N2</f>
        <v>CLES2U8</v>
      </c>
      <c r="W12" s="6">
        <f>RTD("cqg.rtd", ,"ContractData", V12, $W$1,,"T")</f>
        <v>0.15</v>
      </c>
      <c r="X12" s="6">
        <f>RTD("cqg.rtd", ,"ContractData", V12, $X$1,,"T")</f>
        <v>0.04</v>
      </c>
      <c r="Y12" s="6">
        <f>RTD("cqg.rtd", ,"ContractData",V12,$Y$1,,"T")</f>
        <v>0.14000000000000001</v>
      </c>
      <c r="Z12" s="6">
        <f>RTD("cqg.rtd", ,"ContractData", V12,$Z$1,,"T")</f>
        <v>0.15</v>
      </c>
      <c r="AA12" s="6">
        <f t="shared" si="5"/>
        <v>0.15</v>
      </c>
      <c r="AB12" s="6">
        <f t="shared" si="0"/>
        <v>51.385000000000005</v>
      </c>
      <c r="AC12" s="6">
        <f t="shared" si="10"/>
        <v>51.385000000000005</v>
      </c>
      <c r="AD12" s="6">
        <f t="shared" si="6"/>
        <v>0.15</v>
      </c>
      <c r="AF12" s="2">
        <f t="shared" si="7"/>
        <v>51.385000000000005</v>
      </c>
      <c r="AG12" s="2">
        <f t="shared" si="11"/>
        <v>0.15</v>
      </c>
      <c r="AH12" s="2" t="str">
        <f t="shared" si="8"/>
        <v>SEP</v>
      </c>
      <c r="AI12" s="2" t="str">
        <f>RIGHT(RTD("cqg.rtd",,"ContractData",V12,"LongDescription",,"T"),14)</f>
        <v>Sep 18, Nov 18</v>
      </c>
      <c r="AJ12" s="2">
        <f>RTD("cqg.rtd", ,"ContractData",Q12, "Settlement",,"T")</f>
        <v>50.800000000000004</v>
      </c>
      <c r="AK12" s="2">
        <f>RTD("cqg.rtd", ,"ContractData",V12, "Settlement",,"T")</f>
        <v>0.11</v>
      </c>
      <c r="AL12" s="2">
        <f t="shared" si="9"/>
        <v>50.800000000000004</v>
      </c>
    </row>
    <row r="13" spans="1:38" x14ac:dyDescent="0.2">
      <c r="A13" s="1" t="str">
        <f t="shared" si="1"/>
        <v>CLEV8</v>
      </c>
      <c r="B13" s="1" t="str">
        <f>RTD("cqg.rtd", ,"ContractData",A13, "ContractMonth")</f>
        <v>OCT</v>
      </c>
      <c r="C13" s="7" t="str">
        <f t="shared" si="2"/>
        <v>V8</v>
      </c>
      <c r="D13" s="2" t="str">
        <f t="shared" si="3"/>
        <v>CLES2V8</v>
      </c>
      <c r="P13" s="3" t="str">
        <f t="shared" si="4"/>
        <v>V</v>
      </c>
      <c r="Q13" s="8" t="str">
        <f>RTD("cqg.rtd", ,"ContractData", $Q$1&amp;"?"&amp;R46, "Symbol")</f>
        <v>CLEV8</v>
      </c>
      <c r="R13" s="9">
        <f>RTD("cqg.rtd", ,"ContractData", Q13, $R$1,,"T")</f>
        <v>51.300000000000004</v>
      </c>
      <c r="S13" s="9">
        <f>RTD("cqg.rtd", ,"ContractData", Q13,$S$1,,"T")</f>
        <v>51.29</v>
      </c>
      <c r="T13" s="9">
        <f>RTD("cqg.rtd", ,"ContractData", Q13,$T$1,,"T")</f>
        <v>51.32</v>
      </c>
      <c r="U13" s="6">
        <f>RTD("cqg.rtd", ,"ContractData", "F."&amp;$Q$1&amp;"?12",$U$1,,"T")</f>
        <v>0.57999999999999996</v>
      </c>
      <c r="V13" s="3" t="str">
        <f>O2</f>
        <v>CLES2V8</v>
      </c>
      <c r="W13" s="6">
        <f>RTD("cqg.rtd", ,"ContractData", V13, $W$1,,"T")</f>
        <v>0.13</v>
      </c>
      <c r="X13" s="6">
        <f>RTD("cqg.rtd", ,"ContractData", V13, $X$1,,"T")</f>
        <v>0.01</v>
      </c>
      <c r="Y13" s="6">
        <f>RTD("cqg.rtd", ,"ContractData",V13,$Y$1,,"T")</f>
        <v>0.11</v>
      </c>
      <c r="Z13" s="6">
        <f>RTD("cqg.rtd", ,"ContractData", V13,$Z$1,,"T")</f>
        <v>0.13</v>
      </c>
      <c r="AA13" s="6">
        <f t="shared" si="5"/>
        <v>0.13</v>
      </c>
      <c r="AB13" s="6">
        <f t="shared" si="0"/>
        <v>51.300000000000004</v>
      </c>
      <c r="AC13" s="6">
        <f t="shared" si="10"/>
        <v>51.300000000000004</v>
      </c>
      <c r="AD13" s="6">
        <f t="shared" si="6"/>
        <v>0.13</v>
      </c>
      <c r="AF13" s="2">
        <f t="shared" si="7"/>
        <v>51.300000000000004</v>
      </c>
      <c r="AG13" s="2">
        <f t="shared" si="11"/>
        <v>0.13</v>
      </c>
      <c r="AH13" s="2" t="str">
        <f t="shared" si="8"/>
        <v>OCT</v>
      </c>
      <c r="AI13" s="2" t="str">
        <f>RIGHT(RTD("cqg.rtd",,"ContractData",V13,"LongDescription",,"T"),14)</f>
        <v>Oct 18, Dec 18</v>
      </c>
      <c r="AJ13" s="2">
        <f>RTD("cqg.rtd", ,"ContractData",Q13, "Settlement",,"T")</f>
        <v>50.74</v>
      </c>
      <c r="AK13" s="2">
        <f>RTD("cqg.rtd", ,"ContractData",V13, "Settlement",,"T")</f>
        <v>0.1</v>
      </c>
      <c r="AL13" s="2">
        <f t="shared" si="9"/>
        <v>50.74</v>
      </c>
    </row>
    <row r="14" spans="1:38" x14ac:dyDescent="0.2"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</row>
    <row r="15" spans="1:38" x14ac:dyDescent="0.2">
      <c r="E15" s="2" t="b">
        <v>0</v>
      </c>
      <c r="F15" s="2" t="s">
        <v>35</v>
      </c>
      <c r="G15" s="2" t="s">
        <v>36</v>
      </c>
      <c r="P15" s="3"/>
      <c r="Q15" s="3"/>
      <c r="R15" s="3"/>
      <c r="S15" s="3"/>
      <c r="T15" s="3"/>
      <c r="U15" s="3"/>
    </row>
    <row r="16" spans="1:38" x14ac:dyDescent="0.2">
      <c r="A16" s="2">
        <f>CLEDisplay!K4</f>
        <v>7</v>
      </c>
      <c r="B16" s="2">
        <f>CLEDisplay!L4</f>
        <v>14</v>
      </c>
      <c r="C16" s="2">
        <f>CLEDisplay!M4</f>
        <v>2017</v>
      </c>
      <c r="D16" s="2" t="s">
        <v>40</v>
      </c>
      <c r="E16" s="10">
        <f xml:space="preserve"> RTD("cqg.rtd",,"StudyData", "Close("&amp;$I16&amp;")when (LocalMonth("&amp;$I16&amp;")="&amp;$A$16&amp;" and LocalDay("&amp;$I16&amp;")="&amp;$B$16&amp;" and LocalYear("&amp;$Q2&amp;")="&amp;$C$16&amp;")", "Bar", "", "Close",$D$16, "0","ALL","", "",$E$15,$F$15)</f>
        <v>47.12</v>
      </c>
      <c r="G16" s="10">
        <f>IFERROR(AF2-E16,"")</f>
        <v>3.6000000000000014</v>
      </c>
      <c r="I16" s="2" t="str">
        <f>$Q$1&amp;"?"&amp;R35</f>
        <v>CLE?1</v>
      </c>
      <c r="J16" s="2" t="str">
        <f>"CLES2??"&amp;R35</f>
        <v>CLES2??1</v>
      </c>
      <c r="K16" s="2">
        <f xml:space="preserve"> RTD("cqg.rtd",,"StudyData", "Close("&amp;$J16&amp;")when (LocalMonth("&amp;$J16&amp;")="&amp;$A$16&amp;" and LocalDay("&amp;$J16&amp;")="&amp;$B$16&amp;" and LocalYear("&amp;$J16&amp;")="&amp;$C$16&amp;")", "Bar", "", "Close",$D$16, "0","ALL","", "",$E$15,$F$15)</f>
        <v>-0.43</v>
      </c>
      <c r="L16" s="2">
        <f>IFERROR(AG2-K16,"")</f>
        <v>-0.18</v>
      </c>
    </row>
    <row r="17" spans="5:29" x14ac:dyDescent="0.2">
      <c r="E17" s="10">
        <f xml:space="preserve"> RTD("cqg.rtd",,"StudyData", "Close("&amp;$I17&amp;")when (LocalMonth("&amp;$I17&amp;")="&amp;$A$16&amp;" and LocalDay("&amp;$I17&amp;")="&amp;$B$16&amp;" and LocalYear("&amp;$Q3&amp;")="&amp;$C$16&amp;")", "Bar", "", "Close",$D$16, "0","ALL","", "",$E$15,$F$15)</f>
        <v>47.35</v>
      </c>
      <c r="G17" s="10">
        <f t="shared" ref="G17:G27" si="12">IFERROR(AF3-E17,"")</f>
        <v>3.7100000000000009</v>
      </c>
      <c r="I17" s="2" t="str">
        <f t="shared" ref="I17:I27" si="13">$Q$1&amp;"?"&amp;R36</f>
        <v>CLE?2</v>
      </c>
      <c r="J17" s="2" t="str">
        <f t="shared" ref="J17:J27" si="14">"CLES2??"&amp;R36</f>
        <v>CLES2??2</v>
      </c>
      <c r="K17" s="2">
        <f xml:space="preserve"> RTD("cqg.rtd",,"StudyData", "Close("&amp;$J17&amp;")when (LocalMonth("&amp;$J17&amp;")="&amp;$A$16&amp;" and LocalDay("&amp;$J17&amp;")="&amp;$B$16&amp;" and LocalYear("&amp;$J17&amp;")="&amp;$C$16&amp;")", "Bar", "", "Close",$D$16, "0","ALL","", "",$E$15,$F$15)</f>
        <v>-0.36</v>
      </c>
      <c r="L17" s="2">
        <f t="shared" ref="L17:L27" si="15">IFERROR(AG3-K17,"")</f>
        <v>-9.0000000000000024E-2</v>
      </c>
      <c r="AB17" s="10"/>
      <c r="AC17" s="10"/>
    </row>
    <row r="18" spans="5:29" x14ac:dyDescent="0.2">
      <c r="E18" s="10">
        <f xml:space="preserve"> RTD("cqg.rtd",,"StudyData", "Close("&amp;$I18&amp;")when (LocalMonth("&amp;$I18&amp;")="&amp;$A$16&amp;" and LocalDay("&amp;$I18&amp;")="&amp;$B$16&amp;" and LocalYear("&amp;$Q4&amp;")="&amp;$C$16&amp;")", "Bar", "", "Close",$D$16, "0","ALL","", "",$E$15,$F$15)</f>
        <v>47.55</v>
      </c>
      <c r="G18" s="10">
        <f t="shared" si="12"/>
        <v>3.7750000000000057</v>
      </c>
      <c r="I18" s="2" t="str">
        <f t="shared" si="13"/>
        <v>CLE?3</v>
      </c>
      <c r="J18" s="2" t="str">
        <f t="shared" si="14"/>
        <v>CLES2??3</v>
      </c>
      <c r="K18" s="2">
        <f xml:space="preserve"> RTD("cqg.rtd",,"StudyData", "Close("&amp;$J18&amp;")when (LocalMonth("&amp;$J18&amp;")="&amp;$A$16&amp;" and LocalDay("&amp;$J18&amp;")="&amp;$B$16&amp;" and LocalYear("&amp;$J18&amp;")="&amp;$C$16&amp;")", "Bar", "", "Close",$D$16, "0","ALL","", "",$E$15,$F$15)</f>
        <v>-0.31</v>
      </c>
      <c r="L18" s="2">
        <f t="shared" si="15"/>
        <v>1.0000000000000009E-2</v>
      </c>
      <c r="AB18" s="10"/>
      <c r="AC18" s="10"/>
    </row>
    <row r="19" spans="5:29" x14ac:dyDescent="0.2">
      <c r="E19" s="10">
        <f xml:space="preserve"> RTD("cqg.rtd",,"StudyData", "Close("&amp;$I19&amp;")when (LocalMonth("&amp;$I19&amp;")="&amp;$A$16&amp;" and LocalDay("&amp;$I19&amp;")="&amp;$B$16&amp;" and LocalYear("&amp;$Q5&amp;")="&amp;$C$16&amp;")", "Bar", "", "Close",$D$16, "0","ALL","", "",$E$15,$F$15)</f>
        <v>47.71</v>
      </c>
      <c r="G19" s="10">
        <f t="shared" si="12"/>
        <v>3.7999999999999972</v>
      </c>
      <c r="I19" s="2" t="str">
        <f t="shared" si="13"/>
        <v>CLE?4</v>
      </c>
      <c r="J19" s="2" t="str">
        <f t="shared" si="14"/>
        <v>CLES2??4</v>
      </c>
      <c r="K19" s="2">
        <f xml:space="preserve"> RTD("cqg.rtd",,"StudyData", "Close("&amp;$J19&amp;")when (LocalMonth("&amp;$J19&amp;")="&amp;$A$16&amp;" and LocalDay("&amp;$J19&amp;")="&amp;$B$16&amp;" and LocalYear("&amp;$J19&amp;")="&amp;$C$16&amp;")", "Bar", "", "Close",$D$16, "0","ALL","", "",$E$15,$F$15)</f>
        <v>-0.28000000000000003</v>
      </c>
      <c r="L19" s="2">
        <f t="shared" si="15"/>
        <v>0.12000000000000002</v>
      </c>
      <c r="AB19" s="10"/>
      <c r="AC19" s="10"/>
    </row>
    <row r="20" spans="5:29" x14ac:dyDescent="0.2">
      <c r="E20" s="10">
        <f xml:space="preserve"> RTD("cqg.rtd",,"StudyData", "Close("&amp;$I20&amp;")when (LocalMonth("&amp;$I20&amp;")="&amp;$A$16&amp;" and LocalDay("&amp;$I20&amp;")="&amp;$B$16&amp;" and LocalYear("&amp;$Q6&amp;")="&amp;$C$16&amp;")", "Bar", "", "Close",$D$16, "0","ALL","", "",$E$15,$F$15)</f>
        <v>47.86</v>
      </c>
      <c r="G20" s="10">
        <f t="shared" si="12"/>
        <v>3.7650000000000006</v>
      </c>
      <c r="I20" s="2" t="str">
        <f t="shared" si="13"/>
        <v>CLE?5</v>
      </c>
      <c r="J20" s="2" t="str">
        <f t="shared" si="14"/>
        <v>CLES2??5</v>
      </c>
      <c r="K20" s="2">
        <f xml:space="preserve"> RTD("cqg.rtd",,"StudyData", "Close("&amp;$J20&amp;")when (LocalMonth("&amp;$J20&amp;")="&amp;$A$16&amp;" and LocalDay("&amp;$J20&amp;")="&amp;$B$16&amp;" and LocalYear("&amp;$J20&amp;")="&amp;$C$16&amp;")", "Bar", "", "Close",$D$16, "0","ALL","", "",$E$15,$F$15)</f>
        <v>-0.24</v>
      </c>
      <c r="L20" s="2">
        <f t="shared" si="15"/>
        <v>0.19999999999999998</v>
      </c>
      <c r="U20" s="11"/>
      <c r="V20" s="11"/>
      <c r="AB20" s="10"/>
      <c r="AC20" s="10"/>
    </row>
    <row r="21" spans="5:29" x14ac:dyDescent="0.2">
      <c r="E21" s="10">
        <f xml:space="preserve"> RTD("cqg.rtd",,"StudyData", "Close("&amp;$I21&amp;")when (LocalMonth("&amp;$I21&amp;")="&amp;$A$16&amp;" and LocalDay("&amp;$I21&amp;")="&amp;$B$16&amp;" and LocalYear("&amp;$Q7&amp;")="&amp;$C$16&amp;")", "Bar", "", "Close",$D$16, "0","ALL","", "",$E$15,$F$15)</f>
        <v>47.99</v>
      </c>
      <c r="G21" s="10">
        <f t="shared" si="12"/>
        <v>3.6899999999999977</v>
      </c>
      <c r="I21" s="2" t="str">
        <f t="shared" si="13"/>
        <v>CLE?6</v>
      </c>
      <c r="J21" s="2" t="str">
        <f t="shared" si="14"/>
        <v>CLES2??6</v>
      </c>
      <c r="K21" s="2">
        <f xml:space="preserve"> RTD("cqg.rtd",,"StudyData", "Close("&amp;$J21&amp;")when (LocalMonth("&amp;$J21&amp;")="&amp;$A$16&amp;" and LocalDay("&amp;$J21&amp;")="&amp;$B$16&amp;" and LocalYear("&amp;$J21&amp;")="&amp;$C$16&amp;")", "Bar", "", "Close",$D$16, "0","ALL","", "",$E$15,$F$15)</f>
        <v>-0.22</v>
      </c>
      <c r="L21" s="2">
        <f t="shared" si="15"/>
        <v>0.27</v>
      </c>
      <c r="T21" s="10"/>
      <c r="U21" s="10"/>
      <c r="V21" s="10"/>
      <c r="X21" s="10"/>
      <c r="Y21" s="10"/>
      <c r="Z21" s="10"/>
      <c r="AB21" s="10"/>
      <c r="AC21" s="10"/>
    </row>
    <row r="22" spans="5:29" x14ac:dyDescent="0.2">
      <c r="E22" s="10">
        <f xml:space="preserve"> RTD("cqg.rtd",,"StudyData", "Close("&amp;$I22&amp;")when (LocalMonth("&amp;$I22&amp;")="&amp;$A$16&amp;" and LocalDay("&amp;$I22&amp;")="&amp;$B$16&amp;" and LocalYear("&amp;$Q8&amp;")="&amp;$C$16&amp;")", "Bar", "", "Close",$D$16, "0","ALL","", "",$E$15,$F$15)</f>
        <v>48.1</v>
      </c>
      <c r="G22" s="10">
        <f t="shared" si="12"/>
        <v>3.5700000000000003</v>
      </c>
      <c r="I22" s="2" t="str">
        <f t="shared" si="13"/>
        <v>CLE?7</v>
      </c>
      <c r="J22" s="2" t="str">
        <f t="shared" si="14"/>
        <v>CLES2??7</v>
      </c>
      <c r="K22" s="2">
        <f xml:space="preserve"> RTD("cqg.rtd",,"StudyData", "Close("&amp;$J22&amp;")when (LocalMonth("&amp;$J22&amp;")="&amp;$A$16&amp;" and LocalDay("&amp;$J22&amp;")="&amp;$B$16&amp;" and LocalYear("&amp;$J22&amp;")="&amp;$C$16&amp;")", "Bar", "", "Close",$D$16, "0","ALL","", "",$E$15,$F$15)</f>
        <v>-0.2</v>
      </c>
      <c r="L22" s="2">
        <f t="shared" si="15"/>
        <v>0.32</v>
      </c>
      <c r="T22" s="10"/>
      <c r="U22" s="10"/>
      <c r="V22" s="10"/>
      <c r="X22" s="10"/>
      <c r="Y22" s="10"/>
      <c r="Z22" s="10"/>
      <c r="AB22" s="10"/>
      <c r="AC22" s="10"/>
    </row>
    <row r="23" spans="5:29" x14ac:dyDescent="0.2">
      <c r="E23" s="10">
        <f xml:space="preserve"> RTD("cqg.rtd",,"StudyData", "Close("&amp;$I23&amp;")when (LocalMonth("&amp;$I23&amp;")="&amp;$A$16&amp;" and LocalDay("&amp;$I23&amp;")="&amp;$B$16&amp;" and LocalYear("&amp;$Q9&amp;")="&amp;$C$16&amp;")", "Bar", "", "Close",$D$16, "0","ALL","", "",$E$15,$F$15)</f>
        <v>48.21</v>
      </c>
      <c r="G23" s="10">
        <f t="shared" si="12"/>
        <v>3.4200000000000017</v>
      </c>
      <c r="I23" s="2" t="str">
        <f t="shared" si="13"/>
        <v>CLE?8</v>
      </c>
      <c r="J23" s="2" t="str">
        <f t="shared" si="14"/>
        <v>CLES2??8</v>
      </c>
      <c r="K23" s="2">
        <f xml:space="preserve"> RTD("cqg.rtd",,"StudyData", "Close("&amp;$J23&amp;")when (LocalMonth("&amp;$J23&amp;")="&amp;$A$16&amp;" and LocalDay("&amp;$J23&amp;")="&amp;$B$16&amp;" and LocalYear("&amp;$J23&amp;")="&amp;$C$16&amp;")", "Bar", "", "Close",$D$16, "0","ALL","", "",$E$15,$F$15)</f>
        <v>-0.2</v>
      </c>
      <c r="L23" s="2">
        <f t="shared" si="15"/>
        <v>0.37</v>
      </c>
      <c r="T23" s="10"/>
      <c r="U23" s="10"/>
      <c r="V23" s="10"/>
      <c r="X23" s="10"/>
      <c r="Y23" s="10"/>
      <c r="Z23" s="10"/>
      <c r="AB23" s="10"/>
      <c r="AC23" s="10"/>
    </row>
    <row r="24" spans="5:29" x14ac:dyDescent="0.2">
      <c r="E24" s="10">
        <f xml:space="preserve"> RTD("cqg.rtd",,"StudyData", "Close("&amp;$I24&amp;")when (LocalMonth("&amp;$I24&amp;")="&amp;$A$16&amp;" and LocalDay("&amp;$I24&amp;")="&amp;$B$16&amp;" and LocalYear("&amp;$Q10&amp;")="&amp;$C$16&amp;")", "Bar", "", "Close",$D$16, "0","ALL","", "",$E$15,$F$15)</f>
        <v>48.3</v>
      </c>
      <c r="G24" s="10">
        <f t="shared" si="12"/>
        <v>3.2550000000000026</v>
      </c>
      <c r="I24" s="2" t="str">
        <f t="shared" si="13"/>
        <v>CLE?9</v>
      </c>
      <c r="J24" s="2" t="str">
        <f t="shared" si="14"/>
        <v>CLES2??9</v>
      </c>
      <c r="K24" s="2">
        <f xml:space="preserve"> RTD("cqg.rtd",,"StudyData", "Close("&amp;$J24&amp;")when (LocalMonth("&amp;$J24&amp;")="&amp;$A$16&amp;" and LocalDay("&amp;$J24&amp;")="&amp;$B$16&amp;" and LocalYear("&amp;$J24&amp;")="&amp;$C$16&amp;")", "Bar", "", "Close",$D$16, "0","ALL","", "",$E$15,$F$15)</f>
        <v>-0.22</v>
      </c>
      <c r="L24" s="2">
        <f t="shared" si="15"/>
        <v>0.39</v>
      </c>
      <c r="T24" s="10"/>
      <c r="U24" s="10"/>
      <c r="V24" s="10"/>
      <c r="X24" s="10"/>
      <c r="Y24" s="10"/>
      <c r="Z24" s="10"/>
      <c r="AB24" s="10"/>
      <c r="AC24" s="10"/>
    </row>
    <row r="25" spans="5:29" x14ac:dyDescent="0.2">
      <c r="E25" s="10">
        <f xml:space="preserve"> RTD("cqg.rtd",,"StudyData", "Close("&amp;$I25&amp;")when (LocalMonth("&amp;$I25&amp;")="&amp;$A$16&amp;" and LocalDay("&amp;$I25&amp;")="&amp;$B$16&amp;" and LocalYear("&amp;$Q11&amp;")="&amp;$C$16&amp;")", "Bar", "", "Close",$D$16, "0","ALL","", "",$E$15,$F$15)</f>
        <v>48.41</v>
      </c>
      <c r="G25" s="10">
        <f t="shared" si="12"/>
        <v>3.0500000000000043</v>
      </c>
      <c r="I25" s="2" t="str">
        <f t="shared" si="13"/>
        <v>CLE?10</v>
      </c>
      <c r="J25" s="2" t="str">
        <f t="shared" si="14"/>
        <v>CLES2??10</v>
      </c>
      <c r="K25" s="2">
        <f xml:space="preserve"> RTD("cqg.rtd",,"StudyData", "Close("&amp;$J25&amp;")when (LocalMonth("&amp;$J25&amp;")="&amp;$A$16&amp;" and LocalDay("&amp;$J25&amp;")="&amp;$B$16&amp;" and LocalYear("&amp;$J25&amp;")="&amp;$C$16&amp;")", "Bar", "", "Close",$D$16, "0","ALL","", "",$E$15,$F$15)</f>
        <v>-0.23</v>
      </c>
      <c r="L25" s="2">
        <f t="shared" si="15"/>
        <v>0.39</v>
      </c>
      <c r="T25" s="10"/>
      <c r="U25" s="10"/>
      <c r="V25" s="10"/>
      <c r="X25" s="10"/>
      <c r="Y25" s="10"/>
      <c r="Z25" s="10"/>
    </row>
    <row r="26" spans="5:29" x14ac:dyDescent="0.2">
      <c r="E26" s="10">
        <f xml:space="preserve"> RTD("cqg.rtd",,"StudyData", "Close("&amp;$I26&amp;")when (LocalMonth("&amp;$I26&amp;")="&amp;$A$16&amp;" and LocalDay("&amp;$I26&amp;")="&amp;$B$16&amp;" and LocalYear("&amp;$Q12&amp;")="&amp;$C$16&amp;")", "Bar", "", "Close",$D$16, "0","ALL","", "",$E$15,$F$15)</f>
        <v>48.52</v>
      </c>
      <c r="G26" s="10">
        <f t="shared" si="12"/>
        <v>2.865000000000002</v>
      </c>
      <c r="I26" s="2" t="str">
        <f t="shared" si="13"/>
        <v>CLE?11</v>
      </c>
      <c r="J26" s="2" t="str">
        <f t="shared" si="14"/>
        <v>CLES2??11</v>
      </c>
      <c r="K26" s="2">
        <f xml:space="preserve"> RTD("cqg.rtd",,"StudyData", "Close("&amp;$J26&amp;")when (LocalMonth("&amp;$J26&amp;")="&amp;$A$16&amp;" and LocalDay("&amp;$J26&amp;")="&amp;$B$16&amp;" and LocalYear("&amp;$J26&amp;")="&amp;$C$16&amp;")", "Bar", "", "Close",$D$16, "0","ALL","", "",$E$15,$F$15)</f>
        <v>-0.24</v>
      </c>
      <c r="L26" s="2">
        <f t="shared" si="15"/>
        <v>0.39</v>
      </c>
      <c r="T26" s="10"/>
      <c r="U26" s="10"/>
      <c r="V26" s="10"/>
      <c r="X26" s="10"/>
      <c r="Y26" s="10"/>
      <c r="Z26" s="10"/>
    </row>
    <row r="27" spans="5:29" x14ac:dyDescent="0.2">
      <c r="E27" s="10">
        <f xml:space="preserve"> RTD("cqg.rtd",,"StudyData", "Close("&amp;$I27&amp;")when (LocalMonth("&amp;$I27&amp;")="&amp;$A$16&amp;" and LocalDay("&amp;$I27&amp;")="&amp;$B$16&amp;" and LocalYear("&amp;$Q13&amp;")="&amp;$C$16&amp;")", "Bar", "", "Close",$D$16, "0","ALL","", "",$E$15,$F$15)</f>
        <v>48.64</v>
      </c>
      <c r="G27" s="10">
        <f t="shared" si="12"/>
        <v>2.6600000000000037</v>
      </c>
      <c r="I27" s="2" t="str">
        <f t="shared" si="13"/>
        <v>CLE?12</v>
      </c>
      <c r="J27" s="2" t="str">
        <f t="shared" si="14"/>
        <v>CLES2??12</v>
      </c>
      <c r="K27" s="2">
        <f xml:space="preserve"> RTD("cqg.rtd",,"StudyData", "Close("&amp;$J27&amp;")when (LocalMonth("&amp;$J27&amp;")="&amp;$A$16&amp;" and LocalDay("&amp;$J27&amp;")="&amp;$B$16&amp;" and LocalYear("&amp;$J27&amp;")="&amp;$C$16&amp;")", "Bar", "", "Close",$D$16, "0","ALL","", "",$E$15,$F$15)</f>
        <v>-0.25</v>
      </c>
      <c r="L27" s="2">
        <f t="shared" si="15"/>
        <v>0.38</v>
      </c>
      <c r="T27" s="10"/>
      <c r="U27" s="10"/>
      <c r="V27" s="10"/>
      <c r="X27" s="10"/>
      <c r="Y27" s="10"/>
      <c r="Z27" s="10"/>
    </row>
    <row r="28" spans="5:29" x14ac:dyDescent="0.2">
      <c r="T28" s="10"/>
      <c r="U28" s="10"/>
      <c r="V28" s="10"/>
      <c r="X28" s="10"/>
      <c r="Y28" s="10"/>
      <c r="Z28" s="10"/>
    </row>
    <row r="29" spans="5:29" x14ac:dyDescent="0.2">
      <c r="T29" s="10"/>
      <c r="U29" s="10"/>
      <c r="V29" s="10"/>
      <c r="X29" s="10"/>
      <c r="Y29" s="10"/>
      <c r="Z29" s="10"/>
    </row>
    <row r="30" spans="5:29" x14ac:dyDescent="0.2">
      <c r="T30" s="10"/>
      <c r="U30" s="10"/>
      <c r="V30" s="10"/>
      <c r="X30" s="10"/>
      <c r="Y30" s="10"/>
      <c r="Z30" s="10"/>
    </row>
    <row r="31" spans="5:29" x14ac:dyDescent="0.2">
      <c r="T31" s="10"/>
      <c r="U31" s="10"/>
      <c r="V31" s="10"/>
      <c r="X31" s="10"/>
      <c r="Y31" s="10"/>
      <c r="Z31" s="10"/>
    </row>
    <row r="32" spans="5:29" x14ac:dyDescent="0.2">
      <c r="T32" s="10"/>
      <c r="U32" s="10"/>
      <c r="V32" s="10"/>
      <c r="X32" s="10"/>
      <c r="Y32" s="10"/>
      <c r="Z32" s="10"/>
    </row>
    <row r="33" spans="18:26" x14ac:dyDescent="0.2">
      <c r="T33" s="10"/>
      <c r="U33" s="10"/>
      <c r="V33" s="10"/>
    </row>
    <row r="34" spans="18:26" x14ac:dyDescent="0.2">
      <c r="R34" s="2" t="s">
        <v>6</v>
      </c>
      <c r="T34" s="10"/>
      <c r="U34" s="10"/>
      <c r="V34" s="10"/>
      <c r="X34" s="10"/>
      <c r="Y34" s="10"/>
      <c r="Z34" s="2" t="s">
        <v>19</v>
      </c>
    </row>
    <row r="35" spans="18:26" x14ac:dyDescent="0.2">
      <c r="R35" s="2">
        <f>IF(RTD("cqg.rtd", ,"ContractData",Q1&amp;"?", "ContractMonth")=RTD("cqg.rtd", ,"ContractData",Q1&amp;"?1", "ContractMonth"),1,2)</f>
        <v>1</v>
      </c>
      <c r="S35" s="2" t="str">
        <f>RTD("cqg.rtd",,"ContractData",Q1&amp;"?1", "Symbol")</f>
        <v>CLEX7</v>
      </c>
      <c r="T35" s="10"/>
      <c r="U35" s="10"/>
      <c r="V35" s="10"/>
      <c r="X35" s="10"/>
      <c r="Y35" s="10"/>
      <c r="Z35" s="2" t="s">
        <v>20</v>
      </c>
    </row>
    <row r="36" spans="18:26" x14ac:dyDescent="0.2">
      <c r="R36" s="2">
        <f>R35+1</f>
        <v>2</v>
      </c>
      <c r="S36" s="2" t="str">
        <f>RTD("cqg.rtd",,"ContractData",Q1&amp;"?2", "Symbol")</f>
        <v>CLEZ7</v>
      </c>
      <c r="T36" s="10"/>
      <c r="U36" s="10"/>
      <c r="V36" s="10"/>
      <c r="X36" s="10"/>
      <c r="Y36" s="10"/>
      <c r="Z36" s="2" t="s">
        <v>21</v>
      </c>
    </row>
    <row r="37" spans="18:26" x14ac:dyDescent="0.2">
      <c r="R37" s="2">
        <f t="shared" ref="R37:R46" si="16">R36+1</f>
        <v>3</v>
      </c>
      <c r="T37" s="10"/>
      <c r="U37" s="10"/>
      <c r="V37" s="10"/>
      <c r="X37" s="10"/>
      <c r="Y37" s="10"/>
      <c r="Z37" s="2" t="s">
        <v>22</v>
      </c>
    </row>
    <row r="38" spans="18:26" x14ac:dyDescent="0.2">
      <c r="R38" s="2">
        <f t="shared" si="16"/>
        <v>4</v>
      </c>
      <c r="T38" s="10"/>
      <c r="U38" s="10"/>
      <c r="V38" s="10"/>
      <c r="X38" s="10"/>
      <c r="Y38" s="10"/>
      <c r="Z38" s="2" t="s">
        <v>23</v>
      </c>
    </row>
    <row r="39" spans="18:26" x14ac:dyDescent="0.2">
      <c r="R39" s="2">
        <f t="shared" si="16"/>
        <v>5</v>
      </c>
      <c r="T39" s="10"/>
      <c r="U39" s="10"/>
      <c r="V39" s="10"/>
      <c r="X39" s="10"/>
      <c r="Y39" s="10"/>
      <c r="Z39" s="2" t="s">
        <v>24</v>
      </c>
    </row>
    <row r="40" spans="18:26" x14ac:dyDescent="0.2">
      <c r="R40" s="2">
        <f t="shared" si="16"/>
        <v>6</v>
      </c>
      <c r="T40" s="10"/>
      <c r="U40" s="10"/>
      <c r="V40" s="10"/>
      <c r="X40" s="10"/>
      <c r="Y40" s="10"/>
      <c r="Z40" s="2" t="s">
        <v>25</v>
      </c>
    </row>
    <row r="41" spans="18:26" x14ac:dyDescent="0.2">
      <c r="R41" s="2">
        <f t="shared" si="16"/>
        <v>7</v>
      </c>
      <c r="T41" s="10"/>
      <c r="U41" s="10"/>
      <c r="V41" s="10"/>
      <c r="X41" s="10"/>
      <c r="Y41" s="10"/>
      <c r="Z41" s="2" t="s">
        <v>26</v>
      </c>
    </row>
    <row r="42" spans="18:26" x14ac:dyDescent="0.2">
      <c r="R42" s="2">
        <f t="shared" si="16"/>
        <v>8</v>
      </c>
      <c r="T42" s="10"/>
      <c r="U42" s="10"/>
      <c r="V42" s="10"/>
      <c r="X42" s="10"/>
      <c r="Y42" s="10"/>
      <c r="Z42" s="2" t="s">
        <v>27</v>
      </c>
    </row>
    <row r="43" spans="18:26" x14ac:dyDescent="0.2">
      <c r="R43" s="2">
        <f t="shared" si="16"/>
        <v>9</v>
      </c>
      <c r="T43" s="10"/>
      <c r="U43" s="10"/>
      <c r="V43" s="10"/>
      <c r="X43" s="10"/>
      <c r="Y43" s="10"/>
      <c r="Z43" s="2" t="s">
        <v>28</v>
      </c>
    </row>
    <row r="44" spans="18:26" x14ac:dyDescent="0.2">
      <c r="R44" s="2">
        <f t="shared" si="16"/>
        <v>10</v>
      </c>
      <c r="T44" s="10"/>
      <c r="U44" s="10"/>
      <c r="V44" s="10"/>
    </row>
    <row r="45" spans="18:26" x14ac:dyDescent="0.2">
      <c r="R45" s="2">
        <f t="shared" si="16"/>
        <v>11</v>
      </c>
    </row>
    <row r="46" spans="18:26" x14ac:dyDescent="0.2">
      <c r="R46" s="2">
        <f t="shared" si="16"/>
        <v>12</v>
      </c>
      <c r="Z46" s="10"/>
    </row>
  </sheetData>
  <sheetProtection algorithmName="SHA-512" hashValue="vU9fvIFTSpe5TBREiz2PJkJgorMofttM5+3131i0YCsg6yxeIkipfgdqnLEWN5LnTaytKShfKzY+0fKaPefZDQ==" saltValue="E5eRIV+lKOT6nTnEYSUDTA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6"/>
  <sheetViews>
    <sheetView workbookViewId="0">
      <selection sqref="A1:XFD1048576"/>
    </sheetView>
  </sheetViews>
  <sheetFormatPr defaultColWidth="9" defaultRowHeight="14.25" x14ac:dyDescent="0.2"/>
  <cols>
    <col min="1" max="17" width="9" style="2"/>
    <col min="18" max="18" width="14.375" style="2" customWidth="1"/>
    <col min="19" max="19" width="9" style="2"/>
    <col min="20" max="20" width="15.25" style="2" customWidth="1"/>
    <col min="21" max="21" width="17.75" style="2" customWidth="1"/>
    <col min="22" max="22" width="11.25" style="2" customWidth="1"/>
    <col min="23" max="23" width="40" style="2" customWidth="1"/>
    <col min="24" max="24" width="12.875" style="2" customWidth="1"/>
    <col min="25" max="16384" width="9" style="2"/>
  </cols>
  <sheetData>
    <row r="1" spans="1:38" x14ac:dyDescent="0.2">
      <c r="A1" s="1"/>
      <c r="B1" s="1"/>
      <c r="C1" s="1" t="s">
        <v>2</v>
      </c>
      <c r="D1" s="2">
        <v>3</v>
      </c>
      <c r="E1" s="2">
        <v>2</v>
      </c>
      <c r="F1" s="2">
        <v>3</v>
      </c>
      <c r="G1" s="2">
        <v>4</v>
      </c>
      <c r="H1" s="2">
        <v>5</v>
      </c>
      <c r="I1" s="2">
        <v>6</v>
      </c>
      <c r="J1" s="2">
        <v>7</v>
      </c>
      <c r="K1" s="2">
        <v>8</v>
      </c>
      <c r="L1" s="2">
        <v>9</v>
      </c>
      <c r="M1" s="2">
        <v>10</v>
      </c>
      <c r="N1" s="2">
        <v>11</v>
      </c>
      <c r="O1" s="2">
        <v>12</v>
      </c>
      <c r="P1" s="3"/>
      <c r="Q1" s="4" t="s">
        <v>18</v>
      </c>
      <c r="R1" s="5" t="s">
        <v>3</v>
      </c>
      <c r="S1" s="5" t="s">
        <v>0</v>
      </c>
      <c r="T1" s="5" t="s">
        <v>1</v>
      </c>
      <c r="U1" s="3" t="s">
        <v>4</v>
      </c>
      <c r="V1" s="3"/>
      <c r="W1" s="5" t="s">
        <v>3</v>
      </c>
      <c r="X1" s="3" t="s">
        <v>4</v>
      </c>
      <c r="Y1" s="5" t="s">
        <v>0</v>
      </c>
      <c r="Z1" s="5" t="s">
        <v>1</v>
      </c>
      <c r="AA1" s="3" t="s">
        <v>5</v>
      </c>
      <c r="AB1" s="3" t="s">
        <v>5</v>
      </c>
      <c r="AC1" s="6"/>
      <c r="AD1" s="3" t="s">
        <v>5</v>
      </c>
    </row>
    <row r="2" spans="1:38" x14ac:dyDescent="0.2">
      <c r="A2" s="1" t="str">
        <f>Q2</f>
        <v>CLEX7</v>
      </c>
      <c r="B2" s="1" t="str">
        <f>RTD("cqg.rtd", ,"ContractData",A2, "ContractMonth")</f>
        <v>NOV</v>
      </c>
      <c r="C2" s="7" t="str">
        <f>IF(B2="Jan","F",IF(B2="Feb","G",IF(B2="Mar","H",IF(B2="Apr","J",IF(B2="May","K",IF(B2="JUN","M",IF(B2="Jul","N",IF(B2="Aug","Q",IF(B2="Sep","U",IF(B2="Oct","V",IF(B2="Nov","X",IF(B2="Dec","Z"))))))))))))&amp;RIGHT(A2,1)</f>
        <v>X7</v>
      </c>
      <c r="D2" s="2" t="str">
        <f>$Q$1&amp;$C$1&amp;$D$1&amp;$C2</f>
        <v>CLES3X7</v>
      </c>
      <c r="E2" s="2" t="str">
        <f>$Q$1&amp;$C$1&amp;$D$1&amp;$C3</f>
        <v>CLES3Z7</v>
      </c>
      <c r="F2" s="2" t="str">
        <f>$Q$1&amp;$C$1&amp;$D$1&amp;$C4</f>
        <v>CLES3F8</v>
      </c>
      <c r="G2" s="2" t="str">
        <f>$Q$1&amp;$C$1&amp;$D$1&amp;$C5</f>
        <v>CLES3G8</v>
      </c>
      <c r="H2" s="2" t="str">
        <f>$Q$1&amp;$C$1&amp;$D$1&amp;$C6</f>
        <v>CLES3H8</v>
      </c>
      <c r="I2" s="2" t="str">
        <f>$Q$1&amp;$C$1&amp;$D$1&amp;$C7</f>
        <v>CLES3J8</v>
      </c>
      <c r="J2" s="2" t="str">
        <f>$Q$1&amp;$C$1&amp;$D$1&amp;$C8</f>
        <v>CLES3K8</v>
      </c>
      <c r="K2" s="2" t="str">
        <f>$Q$1&amp;$C$1&amp;$D$1&amp;$C9</f>
        <v>CLES3M8</v>
      </c>
      <c r="L2" s="2" t="str">
        <f>$Q$1&amp;$C$1&amp;$D$1&amp;$C10</f>
        <v>CLES3N8</v>
      </c>
      <c r="M2" s="2" t="str">
        <f>$Q$1&amp;$C$1&amp;$D$1&amp;$C11</f>
        <v>CLES3Q8</v>
      </c>
      <c r="N2" s="2" t="str">
        <f>$Q$1&amp;$C$1&amp;$D$1&amp;$C12</f>
        <v>CLES3U8</v>
      </c>
      <c r="O2" s="2" t="str">
        <f>$Q$1&amp;$C$1&amp;$D$1&amp;$C13</f>
        <v>CLES3V8</v>
      </c>
      <c r="P2" s="3" t="str">
        <f>LEFT(RIGHT(Q2,2),1)</f>
        <v>X</v>
      </c>
      <c r="Q2" s="8" t="str">
        <f>RTD("cqg.rtd", ,"ContractData", $Q$1&amp;"?"&amp;R35, "Symbol")</f>
        <v>CLEX7</v>
      </c>
      <c r="R2" s="9">
        <f>RTD("cqg.rtd", ,"ContractData", Q2, $R$1,,"T")</f>
        <v>50.72</v>
      </c>
      <c r="S2" s="9">
        <f>RTD("cqg.rtd", ,"ContractData", Q2,$S$1,,"T")</f>
        <v>50.72</v>
      </c>
      <c r="T2" s="9">
        <f>RTD("cqg.rtd", ,"ContractData", Q2,$T$1,,"T")</f>
        <v>50.730000000000004</v>
      </c>
      <c r="U2" s="6">
        <f>RTD("cqg.rtd", ,"ContractData", "F."&amp;$Q$1&amp;"?1", $U$1,,"T")</f>
        <v>0.75</v>
      </c>
      <c r="V2" s="3" t="str">
        <f>D2</f>
        <v>CLES3X7</v>
      </c>
      <c r="W2" s="6">
        <f>RTD("cqg.rtd", ,"ContractData", V2, $W$1,,"T")</f>
        <v>-0.78</v>
      </c>
      <c r="X2" s="6">
        <f>RTD("cqg.rtd", ,"ContractData", V2, $X$1,,"T")</f>
        <v>0.03</v>
      </c>
      <c r="Y2" s="6">
        <f>RTD("cqg.rtd", ,"ContractData",V2,$Y$1,,"T")</f>
        <v>-0.79</v>
      </c>
      <c r="Z2" s="6">
        <f>RTD("cqg.rtd", ,"ContractData", V2,$Z$1,,"T")</f>
        <v>-0.78</v>
      </c>
      <c r="AA2" s="6">
        <f>IF(OR(W2="",W2&lt;Y2,W2&gt;Z2),(Y2+Z2)/2,W2)</f>
        <v>-0.78</v>
      </c>
      <c r="AB2" s="6">
        <f t="shared" ref="AB2:AB13" si="0">IF(OR(S2="",T2=""),R2,(IF(OR(R2="",R2&lt;S2,R2&gt;T2),(S2+T2)/2,R2)))</f>
        <v>50.72</v>
      </c>
      <c r="AC2" s="6">
        <f>IF(OR(R2="",R2&lt;S2,R2&gt;T2),(S2+T2)/2,R2)</f>
        <v>50.72</v>
      </c>
      <c r="AD2" s="6">
        <f>IF(OR(Y2="",Z2=""),W2,(IF(OR(W2="",W2&lt;Y2,W2&gt;Z2),(Y2+Z2)/2,W2)))</f>
        <v>-0.78</v>
      </c>
      <c r="AF2" s="2">
        <f>IF(ISERROR(AC2),NA(),AC2)</f>
        <v>50.72</v>
      </c>
      <c r="AG2" s="2">
        <f>IF(AD2="",NA(),AD2)</f>
        <v>-0.78</v>
      </c>
      <c r="AH2" s="2" t="str">
        <f>IF(P2="F","JAN",IF(P2="G","FEB",IF(P2="H","MAR",IF(P2="J","APR",IF(P2="K","MAY",IF(P2="M","JUN",IF(P2="N","JUL",IF(P2="Q","AUG",IF(P2="U","SEP",IF(P2="V","OCT",IF(P2="X","NOV",IF(P2="Z","DEC",))))))))))))</f>
        <v>NOV</v>
      </c>
      <c r="AI2" s="2" t="str">
        <f>RIGHT(RTD("cqg.rtd",,"ContractData",V2,"LongDescription",,"T"),14)</f>
        <v>Nov 17, Feb 18</v>
      </c>
      <c r="AJ2" s="2">
        <f>RTD("cqg.rtd", ,"ContractData",Q2, "Settlement",,"T")</f>
        <v>49.980000000000004</v>
      </c>
      <c r="AK2" s="2">
        <f>RTD("cqg.rtd", ,"ContractData",V2, "Settlement",,"T")</f>
        <v>-0.81</v>
      </c>
      <c r="AL2" s="2">
        <f>IF(AJ2="",NA(),AJ2)</f>
        <v>49.980000000000004</v>
      </c>
    </row>
    <row r="3" spans="1:38" x14ac:dyDescent="0.2">
      <c r="A3" s="1" t="str">
        <f t="shared" ref="A3:A13" si="1">Q3</f>
        <v>CLEZ7</v>
      </c>
      <c r="B3" s="1" t="str">
        <f>RTD("cqg.rtd", ,"ContractData",A3, "ContractMonth")</f>
        <v>DEC</v>
      </c>
      <c r="C3" s="7" t="str">
        <f t="shared" ref="C3:C13" si="2">IF(B3="Jan","F",IF(B3="Feb","G",IF(B3="Mar","H",IF(B3="Apr","J",IF(B3="May","K",IF(B3="JUN","M",IF(B3="Jul","N",IF(B3="Aug","Q",IF(B3="Sep","U",IF(B3="Oct","V",IF(B3="Nov","X",IF(B3="Dec","Z"))))))))))))&amp;RIGHT(A3,1)</f>
        <v>Z7</v>
      </c>
      <c r="D3" s="2" t="str">
        <f t="shared" ref="D3:D13" si="3">$Q$1&amp;$C$1&amp;$D$1&amp;$C3</f>
        <v>CLES3Z7</v>
      </c>
      <c r="P3" s="3" t="str">
        <f t="shared" ref="P3:P13" si="4">LEFT(RIGHT(Q3,2),1)</f>
        <v>Z</v>
      </c>
      <c r="Q3" s="8" t="str">
        <f>RTD("cqg.rtd", ,"ContractData", $Q$1&amp;"?"&amp;R36, "Symbol")</f>
        <v>CLEZ7</v>
      </c>
      <c r="R3" s="9">
        <f>RTD("cqg.rtd", ,"ContractData", Q3, $R$1,,"T")</f>
        <v>51.06</v>
      </c>
      <c r="S3" s="9">
        <f>RTD("cqg.rtd", ,"ContractData", Q3,$S$1,,"T")</f>
        <v>51.050000000000004</v>
      </c>
      <c r="T3" s="9">
        <f>RTD("cqg.rtd", ,"ContractData", Q3,$T$1,,"T")</f>
        <v>51.06</v>
      </c>
      <c r="U3" s="6">
        <f>RTD("cqg.rtd", ,"ContractData", "F."&amp;$Q$1&amp;"?2",  $U$1,,"T")</f>
        <v>0.74</v>
      </c>
      <c r="V3" s="3" t="str">
        <f>E2</f>
        <v>CLES3Z7</v>
      </c>
      <c r="W3" s="6">
        <f>RTD("cqg.rtd", ,"ContractData", V3, $W$1,,"T")</f>
        <v>-0.57000000000000006</v>
      </c>
      <c r="X3" s="6">
        <f>RTD("cqg.rtd", ,"ContractData", V3, $X$1,,"T")</f>
        <v>0.02</v>
      </c>
      <c r="Y3" s="6">
        <f>RTD("cqg.rtd", ,"ContractData",V3,$Y$1,,"T")</f>
        <v>-0.57999999999999996</v>
      </c>
      <c r="Z3" s="6">
        <f>RTD("cqg.rtd", ,"ContractData", V3,$Z$1,,"T")</f>
        <v>-0.56000000000000005</v>
      </c>
      <c r="AA3" s="6">
        <f t="shared" ref="AA3:AA13" si="5">IF(OR(W3="",W3&lt;Y3,W3&gt;Z3),(Y3+Z3)/2,W3)</f>
        <v>-0.57000000000000006</v>
      </c>
      <c r="AB3" s="6">
        <f t="shared" si="0"/>
        <v>51.06</v>
      </c>
      <c r="AC3" s="6">
        <f>IF(OR(R3="",R3&lt;S3,R3&gt;T3),(S3+T3)/2,R3)</f>
        <v>51.06</v>
      </c>
      <c r="AD3" s="6">
        <f t="shared" ref="AD3:AD13" si="6">IF(OR(Y3="",Z3=""),W3,(IF(OR(W3="",W3&lt;Y3,W3&gt;Z3),(Y3+Z3)/2,W3)))</f>
        <v>-0.57000000000000006</v>
      </c>
      <c r="AF3" s="2">
        <f t="shared" ref="AF3:AF13" si="7">IF(ISERROR(AC3),NA(),AC3)</f>
        <v>51.06</v>
      </c>
      <c r="AG3" s="2">
        <f>IF(AD3="",NA(),AD3)</f>
        <v>-0.57000000000000006</v>
      </c>
      <c r="AH3" s="2" t="str">
        <f t="shared" ref="AH3:AH13" si="8">IF(P3="F","JAN",IF(P3="G","FEB",IF(P3="H","MAR",IF(P3="J","APR",IF(P3="K","MAY",IF(P3="M","JUN",IF(P3="N","JUL",IF(P3="Q","AUG",IF(P3="U","SEP",IF(P3="V","OCT",IF(P3="X","NOV",IF(P3="Z","DEC",))))))))))))</f>
        <v>DEC</v>
      </c>
      <c r="AI3" s="2" t="str">
        <f>RIGHT(RTD("cqg.rtd",,"ContractData",V3,"LongDescription",,"T"),14)</f>
        <v>Dec 17, Mar 18</v>
      </c>
      <c r="AJ3" s="2">
        <f>RTD("cqg.rtd", ,"ContractData",Q3, "Settlement",,"T")</f>
        <v>50.32</v>
      </c>
      <c r="AK3" s="2">
        <f>RTD("cqg.rtd", ,"ContractData",V3, "Settlement",,"T")</f>
        <v>-0.6</v>
      </c>
      <c r="AL3" s="2">
        <f t="shared" ref="AL3:AL13" si="9">IF(AJ3="",NA(),AJ3)</f>
        <v>50.32</v>
      </c>
    </row>
    <row r="4" spans="1:38" x14ac:dyDescent="0.2">
      <c r="A4" s="1" t="str">
        <f t="shared" si="1"/>
        <v>CLEF8</v>
      </c>
      <c r="B4" s="1" t="str">
        <f>RTD("cqg.rtd", ,"ContractData",A4, "ContractMonth")</f>
        <v>JAN</v>
      </c>
      <c r="C4" s="7" t="str">
        <f t="shared" si="2"/>
        <v>F8</v>
      </c>
      <c r="D4" s="2" t="str">
        <f t="shared" si="3"/>
        <v>CLES3F8</v>
      </c>
      <c r="P4" s="3" t="str">
        <f t="shared" si="4"/>
        <v>F</v>
      </c>
      <c r="Q4" s="8" t="str">
        <f>RTD("cqg.rtd", ,"ContractData", $Q$1&amp;"?"&amp;R37, "Symbol")</f>
        <v>CLEF8</v>
      </c>
      <c r="R4" s="9">
        <f>RTD("cqg.rtd", ,"ContractData", Q4, $R$1,,"T")</f>
        <v>51.34</v>
      </c>
      <c r="S4" s="9">
        <f>RTD("cqg.rtd", ,"ContractData", Q4,$S$1,,"T")</f>
        <v>51.32</v>
      </c>
      <c r="T4" s="9">
        <f>RTD("cqg.rtd", ,"ContractData", Q4,$T$1,,"T")</f>
        <v>51.33</v>
      </c>
      <c r="U4" s="6">
        <f>RTD("cqg.rtd", ,"ContractData", "F."&amp;$Q$1&amp;"?3",  $U$1,,"T")</f>
        <v>0.73</v>
      </c>
      <c r="V4" s="3" t="str">
        <f>F2</f>
        <v>CLES3F8</v>
      </c>
      <c r="W4" s="6">
        <f>RTD("cqg.rtd", ,"ContractData", V4, $W$1,,"T")</f>
        <v>-0.34</v>
      </c>
      <c r="X4" s="6">
        <f>RTD("cqg.rtd", ,"ContractData", V4, $X$1,,"T")</f>
        <v>0.05</v>
      </c>
      <c r="Y4" s="6">
        <f>RTD("cqg.rtd", ,"ContractData",V4,$Y$1,,"T")</f>
        <v>-0.35000000000000003</v>
      </c>
      <c r="Z4" s="6">
        <f>RTD("cqg.rtd", ,"ContractData", V4,$Z$1,,"T")</f>
        <v>-0.34</v>
      </c>
      <c r="AA4" s="6">
        <f t="shared" si="5"/>
        <v>-0.34</v>
      </c>
      <c r="AB4" s="6">
        <f t="shared" si="0"/>
        <v>51.325000000000003</v>
      </c>
      <c r="AC4" s="6">
        <f t="shared" ref="AC4:AC13" si="10">IF(OR(R4="",R4&lt;S4,R4&gt;T4),(S4+T4)/2,R4)</f>
        <v>51.325000000000003</v>
      </c>
      <c r="AD4" s="6">
        <f t="shared" si="6"/>
        <v>-0.34</v>
      </c>
      <c r="AF4" s="2">
        <f t="shared" si="7"/>
        <v>51.325000000000003</v>
      </c>
      <c r="AG4" s="2">
        <f>IF(AD4="",NA(),AD4)</f>
        <v>-0.34</v>
      </c>
      <c r="AH4" s="2" t="str">
        <f t="shared" si="8"/>
        <v>JAN</v>
      </c>
      <c r="AI4" s="2" t="str">
        <f>RIGHT(RTD("cqg.rtd",,"ContractData",V4,"LongDescription",,"T"),14)</f>
        <v>Jan 18, Apr 18</v>
      </c>
      <c r="AJ4" s="2">
        <f>RTD("cqg.rtd", ,"ContractData",Q4, "Settlement",,"T")</f>
        <v>50.6</v>
      </c>
      <c r="AK4" s="2">
        <f>RTD("cqg.rtd", ,"ContractData",V4, "Settlement",,"T")</f>
        <v>-0.39</v>
      </c>
      <c r="AL4" s="2">
        <f t="shared" si="9"/>
        <v>50.6</v>
      </c>
    </row>
    <row r="5" spans="1:38" x14ac:dyDescent="0.2">
      <c r="A5" s="1" t="str">
        <f t="shared" si="1"/>
        <v>CLEG8</v>
      </c>
      <c r="B5" s="1" t="str">
        <f>RTD("cqg.rtd", ,"ContractData",A5, "ContractMonth")</f>
        <v>FEB</v>
      </c>
      <c r="C5" s="7" t="str">
        <f t="shared" si="2"/>
        <v>G8</v>
      </c>
      <c r="D5" s="2" t="str">
        <f t="shared" si="3"/>
        <v>CLES3G8</v>
      </c>
      <c r="P5" s="3" t="str">
        <f t="shared" si="4"/>
        <v>G</v>
      </c>
      <c r="Q5" s="8" t="str">
        <f>RTD("cqg.rtd", ,"ContractData", $Q$1&amp;"?"&amp;R38, "Symbol")</f>
        <v>CLEG8</v>
      </c>
      <c r="R5" s="9">
        <f>RTD("cqg.rtd", ,"ContractData", Q5, $R$1,,"T")</f>
        <v>51.51</v>
      </c>
      <c r="S5" s="9">
        <f>RTD("cqg.rtd", ,"ContractData", Q5,$S$1,,"T")</f>
        <v>51.5</v>
      </c>
      <c r="T5" s="9">
        <f>RTD("cqg.rtd", ,"ContractData", Q5,$T$1,,"T")</f>
        <v>51.52</v>
      </c>
      <c r="U5" s="6">
        <f>RTD("cqg.rtd", ,"ContractData", "F."&amp;$Q$1&amp;"?4",  $U$1,,"T")</f>
        <v>0.71</v>
      </c>
      <c r="V5" s="3" t="str">
        <f>G2</f>
        <v>CLES3G8</v>
      </c>
      <c r="W5" s="6">
        <f>RTD("cqg.rtd", ,"ContractData", V5, $W$1,,"T")</f>
        <v>-0.15</v>
      </c>
      <c r="X5" s="6">
        <f>RTD("cqg.rtd", ,"ContractData", V5, $X$1,,"T")</f>
        <v>7.0000000000000007E-2</v>
      </c>
      <c r="Y5" s="6">
        <f>RTD("cqg.rtd", ,"ContractData",V5,$Y$1,,"T")</f>
        <v>-0.16</v>
      </c>
      <c r="Z5" s="6">
        <f>RTD("cqg.rtd", ,"ContractData", V5,$Z$1,,"T")</f>
        <v>-0.15</v>
      </c>
      <c r="AA5" s="6">
        <f t="shared" si="5"/>
        <v>-0.15</v>
      </c>
      <c r="AB5" s="6">
        <f t="shared" si="0"/>
        <v>51.51</v>
      </c>
      <c r="AC5" s="6">
        <f t="shared" si="10"/>
        <v>51.51</v>
      </c>
      <c r="AD5" s="6">
        <f t="shared" si="6"/>
        <v>-0.15</v>
      </c>
      <c r="AF5" s="2">
        <f t="shared" si="7"/>
        <v>51.51</v>
      </c>
      <c r="AG5" s="2">
        <f t="shared" ref="AG5:AG13" si="11">IF(AD5="",NA(),AD5)</f>
        <v>-0.15</v>
      </c>
      <c r="AH5" s="2" t="str">
        <f t="shared" si="8"/>
        <v>FEB</v>
      </c>
      <c r="AI5" s="2" t="str">
        <f>RIGHT(RTD("cqg.rtd",,"ContractData",V5,"LongDescription",,"T"),14)</f>
        <v>Feb 18, May 18</v>
      </c>
      <c r="AJ5" s="2">
        <f>RTD("cqg.rtd", ,"ContractData",Q5, "Settlement",,"T")</f>
        <v>50.79</v>
      </c>
      <c r="AK5" s="2">
        <f>RTD("cqg.rtd", ,"ContractData",V5, "Settlement",,"T")</f>
        <v>-0.22</v>
      </c>
      <c r="AL5" s="2">
        <f t="shared" si="9"/>
        <v>50.79</v>
      </c>
    </row>
    <row r="6" spans="1:38" x14ac:dyDescent="0.2">
      <c r="A6" s="1" t="str">
        <f t="shared" si="1"/>
        <v>CLEH8</v>
      </c>
      <c r="B6" s="1" t="str">
        <f>RTD("cqg.rtd", ,"ContractData",A6, "ContractMonth")</f>
        <v>MAR</v>
      </c>
      <c r="C6" s="7" t="str">
        <f t="shared" si="2"/>
        <v>H8</v>
      </c>
      <c r="D6" s="2" t="str">
        <f t="shared" si="3"/>
        <v>CLES3H8</v>
      </c>
      <c r="P6" s="3" t="str">
        <f t="shared" si="4"/>
        <v>H</v>
      </c>
      <c r="Q6" s="8" t="str">
        <f>RTD("cqg.rtd", ,"ContractData", $Q$1&amp;"?"&amp;R39, "Symbol")</f>
        <v>CLEH8</v>
      </c>
      <c r="R6" s="9">
        <f>RTD("cqg.rtd", ,"ContractData", Q6, $R$1,,"T")</f>
        <v>51.64</v>
      </c>
      <c r="S6" s="9">
        <f>RTD("cqg.rtd", ,"ContractData", Q6,$S$1,,"T")</f>
        <v>51.620000000000005</v>
      </c>
      <c r="T6" s="9">
        <f>RTD("cqg.rtd", ,"ContractData", Q6,$T$1,,"T")</f>
        <v>51.63</v>
      </c>
      <c r="U6" s="6">
        <f>RTD("cqg.rtd", ,"ContractData", "F."&amp;$Q$1&amp;"?5",  $U$1,,"T")</f>
        <v>0.71</v>
      </c>
      <c r="V6" s="3" t="str">
        <f>H2</f>
        <v>CLES3H8</v>
      </c>
      <c r="W6" s="6">
        <f>RTD("cqg.rtd", ,"ContractData", V6, $W$1,,"T")</f>
        <v>0</v>
      </c>
      <c r="X6" s="6">
        <f>RTD("cqg.rtd", ,"ContractData", V6, $X$1,,"T")</f>
        <v>0.06</v>
      </c>
      <c r="Y6" s="6">
        <f>RTD("cqg.rtd", ,"ContractData",V6,$Y$1,,"T")</f>
        <v>-0.01</v>
      </c>
      <c r="Z6" s="6">
        <f>RTD("cqg.rtd", ,"ContractData", V6,$Z$1,,"T")</f>
        <v>0.01</v>
      </c>
      <c r="AA6" s="6">
        <f t="shared" si="5"/>
        <v>0</v>
      </c>
      <c r="AB6" s="6">
        <f t="shared" si="0"/>
        <v>51.625</v>
      </c>
      <c r="AC6" s="6">
        <f t="shared" si="10"/>
        <v>51.625</v>
      </c>
      <c r="AD6" s="6">
        <f t="shared" si="6"/>
        <v>0</v>
      </c>
      <c r="AF6" s="2">
        <f t="shared" si="7"/>
        <v>51.625</v>
      </c>
      <c r="AG6" s="2">
        <f t="shared" si="11"/>
        <v>0</v>
      </c>
      <c r="AH6" s="2" t="str">
        <f t="shared" si="8"/>
        <v>MAR</v>
      </c>
      <c r="AI6" s="2" t="str">
        <f>RIGHT(RTD("cqg.rtd",,"ContractData",V6,"LongDescription",,"T"),14)</f>
        <v>Mar 18, Jun 18</v>
      </c>
      <c r="AJ6" s="2">
        <f>RTD("cqg.rtd", ,"ContractData",Q6, "Settlement",,"T")</f>
        <v>50.92</v>
      </c>
      <c r="AK6" s="2">
        <f>RTD("cqg.rtd", ,"ContractData",V6, "Settlement",,"T")</f>
        <v>-7.0000000000000007E-2</v>
      </c>
      <c r="AL6" s="2">
        <f t="shared" si="9"/>
        <v>50.92</v>
      </c>
    </row>
    <row r="7" spans="1:38" x14ac:dyDescent="0.2">
      <c r="A7" s="1" t="str">
        <f t="shared" si="1"/>
        <v>CLEJ8</v>
      </c>
      <c r="B7" s="1" t="str">
        <f>RTD("cqg.rtd", ,"ContractData",A7, "ContractMonth")</f>
        <v>APR</v>
      </c>
      <c r="C7" s="7" t="str">
        <f t="shared" si="2"/>
        <v>J8</v>
      </c>
      <c r="D7" s="2" t="str">
        <f t="shared" si="3"/>
        <v>CLES3J8</v>
      </c>
      <c r="P7" s="3" t="str">
        <f t="shared" si="4"/>
        <v>J</v>
      </c>
      <c r="Q7" s="8" t="str">
        <f>RTD("cqg.rtd", ,"ContractData", $Q$1&amp;"?"&amp;R40, "Symbol")</f>
        <v>CLEJ8</v>
      </c>
      <c r="R7" s="9">
        <f>RTD("cqg.rtd", ,"ContractData", Q7, $R$1,,"T")</f>
        <v>51.68</v>
      </c>
      <c r="S7" s="9">
        <f>RTD("cqg.rtd", ,"ContractData", Q7,$S$1,,"T")</f>
        <v>51.660000000000004</v>
      </c>
      <c r="T7" s="9">
        <f>RTD("cqg.rtd", ,"ContractData", Q7,$T$1,,"T")</f>
        <v>51.68</v>
      </c>
      <c r="U7" s="6">
        <f>RTD("cqg.rtd", ,"ContractData", "F."&amp;$Q$1&amp;"?6", $U$1,,"T")</f>
        <v>0.69000000000000006</v>
      </c>
      <c r="V7" s="3" t="str">
        <f>I2</f>
        <v>CLES3J8</v>
      </c>
      <c r="W7" s="6">
        <f>RTD("cqg.rtd", ,"ContractData", V7, $W$1,,"T")</f>
        <v>0.13</v>
      </c>
      <c r="X7" s="6">
        <f>RTD("cqg.rtd", ,"ContractData", V7, $X$1,,"T")</f>
        <v>7.0000000000000007E-2</v>
      </c>
      <c r="Y7" s="6">
        <f>RTD("cqg.rtd", ,"ContractData",V7,$Y$1,,"T")</f>
        <v>0.12</v>
      </c>
      <c r="Z7" s="6">
        <f>RTD("cqg.rtd", ,"ContractData", V7,$Z$1,,"T")</f>
        <v>0.13</v>
      </c>
      <c r="AA7" s="6">
        <f t="shared" si="5"/>
        <v>0.13</v>
      </c>
      <c r="AB7" s="6">
        <f t="shared" si="0"/>
        <v>51.68</v>
      </c>
      <c r="AC7" s="6">
        <f t="shared" si="10"/>
        <v>51.68</v>
      </c>
      <c r="AD7" s="6">
        <f t="shared" si="6"/>
        <v>0.13</v>
      </c>
      <c r="AF7" s="2">
        <f t="shared" si="7"/>
        <v>51.68</v>
      </c>
      <c r="AG7" s="2">
        <f t="shared" si="11"/>
        <v>0.13</v>
      </c>
      <c r="AH7" s="2" t="str">
        <f t="shared" si="8"/>
        <v>APR</v>
      </c>
      <c r="AI7" s="2" t="str">
        <f>RIGHT(RTD("cqg.rtd",,"ContractData",V7,"LongDescription",,"T"),14)</f>
        <v>Apr 18, Jul 18</v>
      </c>
      <c r="AJ7" s="2">
        <f>RTD("cqg.rtd", ,"ContractData",Q7, "Settlement",,"T")</f>
        <v>50.99</v>
      </c>
      <c r="AK7" s="2">
        <f>RTD("cqg.rtd", ,"ContractData",V7, "Settlement",,"T")</f>
        <v>0.06</v>
      </c>
      <c r="AL7" s="2">
        <f t="shared" si="9"/>
        <v>50.99</v>
      </c>
    </row>
    <row r="8" spans="1:38" x14ac:dyDescent="0.2">
      <c r="A8" s="1" t="str">
        <f t="shared" si="1"/>
        <v>CLEK8</v>
      </c>
      <c r="B8" s="1" t="str">
        <f>RTD("cqg.rtd", ,"ContractData",A8, "ContractMonth")</f>
        <v>MAY</v>
      </c>
      <c r="C8" s="7" t="str">
        <f t="shared" si="2"/>
        <v>K8</v>
      </c>
      <c r="D8" s="2" t="str">
        <f t="shared" si="3"/>
        <v>CLES3K8</v>
      </c>
      <c r="P8" s="3" t="str">
        <f t="shared" si="4"/>
        <v>K</v>
      </c>
      <c r="Q8" s="8" t="str">
        <f>RTD("cqg.rtd", ,"ContractData", $Q$1&amp;"?"&amp;R41, "Symbol")</f>
        <v>CLEK8</v>
      </c>
      <c r="R8" s="9">
        <f>RTD("cqg.rtd", ,"ContractData", Q8, $R$1,,"T")</f>
        <v>51.71</v>
      </c>
      <c r="S8" s="9">
        <f>RTD("cqg.rtd", ,"ContractData", Q8,$S$1,,"T")</f>
        <v>51.660000000000004</v>
      </c>
      <c r="T8" s="9">
        <f>RTD("cqg.rtd", ,"ContractData", Q8,$T$1,,"T")</f>
        <v>51.68</v>
      </c>
      <c r="U8" s="6">
        <f>RTD("cqg.rtd", ,"ContractData", "F."&amp;$Q$1&amp;"?7", $U$1,,"T")</f>
        <v>0.65</v>
      </c>
      <c r="V8" s="3" t="str">
        <f>J2</f>
        <v>CLES3K8</v>
      </c>
      <c r="W8" s="6">
        <f>RTD("cqg.rtd", ,"ContractData", V8, $W$1,,"T")</f>
        <v>0.21</v>
      </c>
      <c r="X8" s="6">
        <f>RTD("cqg.rtd", ,"ContractData", V8, $X$1,,"T")</f>
        <v>0.06</v>
      </c>
      <c r="Y8" s="6">
        <f>RTD("cqg.rtd", ,"ContractData",V8,$Y$1,,"T")</f>
        <v>0.2</v>
      </c>
      <c r="Z8" s="6">
        <f>RTD("cqg.rtd", ,"ContractData", V8,$Z$1,,"T")</f>
        <v>0.21</v>
      </c>
      <c r="AA8" s="6">
        <f t="shared" si="5"/>
        <v>0.21</v>
      </c>
      <c r="AB8" s="6">
        <f t="shared" si="0"/>
        <v>51.67</v>
      </c>
      <c r="AC8" s="6">
        <f t="shared" si="10"/>
        <v>51.67</v>
      </c>
      <c r="AD8" s="6">
        <f t="shared" si="6"/>
        <v>0.21</v>
      </c>
      <c r="AF8" s="2">
        <f t="shared" si="7"/>
        <v>51.67</v>
      </c>
      <c r="AG8" s="2">
        <f t="shared" si="11"/>
        <v>0.21</v>
      </c>
      <c r="AH8" s="2" t="str">
        <f t="shared" si="8"/>
        <v>MAY</v>
      </c>
      <c r="AI8" s="2" t="str">
        <f>RIGHT(RTD("cqg.rtd",,"ContractData",V8,"LongDescription",,"T"),14)</f>
        <v>May 18, Aug 18</v>
      </c>
      <c r="AJ8" s="2">
        <f>RTD("cqg.rtd", ,"ContractData",Q8, "Settlement",,"T")</f>
        <v>51.01</v>
      </c>
      <c r="AK8" s="2">
        <f>RTD("cqg.rtd", ,"ContractData",V8, "Settlement",,"T")</f>
        <v>0.15</v>
      </c>
      <c r="AL8" s="2">
        <f t="shared" si="9"/>
        <v>51.01</v>
      </c>
    </row>
    <row r="9" spans="1:38" x14ac:dyDescent="0.2">
      <c r="A9" s="1" t="str">
        <f t="shared" si="1"/>
        <v>CLEM8</v>
      </c>
      <c r="B9" s="1" t="str">
        <f>RTD("cqg.rtd", ,"ContractData",A9, "ContractMonth")</f>
        <v>JUN</v>
      </c>
      <c r="C9" s="7" t="str">
        <f t="shared" si="2"/>
        <v>M8</v>
      </c>
      <c r="D9" s="2" t="str">
        <f t="shared" si="3"/>
        <v>CLES3M8</v>
      </c>
      <c r="P9" s="3" t="str">
        <f t="shared" si="4"/>
        <v>M</v>
      </c>
      <c r="Q9" s="8" t="str">
        <f>RTD("cqg.rtd", ,"ContractData", $Q$1&amp;"?"&amp;R42, "Symbol")</f>
        <v>CLEM8</v>
      </c>
      <c r="R9" s="9">
        <f>RTD("cqg.rtd", ,"ContractData", Q9, $R$1,,"T")</f>
        <v>51.63</v>
      </c>
      <c r="S9" s="9">
        <f>RTD("cqg.rtd", ,"ContractData", Q9,$S$1,,"T")</f>
        <v>51.620000000000005</v>
      </c>
      <c r="T9" s="9">
        <f>RTD("cqg.rtd", ,"ContractData", Q9,$T$1,,"T")</f>
        <v>51.64</v>
      </c>
      <c r="U9" s="6">
        <f>RTD("cqg.rtd", ,"ContractData", "F."&amp;$Q$1&amp;"?8", $U$1,,"T")</f>
        <v>0.63</v>
      </c>
      <c r="V9" s="3" t="str">
        <f>K2</f>
        <v>CLES3M8</v>
      </c>
      <c r="W9" s="6">
        <f>RTD("cqg.rtd", ,"ContractData", V9, $W$1,,"T")</f>
        <v>0.25</v>
      </c>
      <c r="X9" s="6">
        <f>RTD("cqg.rtd", ,"ContractData", V9, $X$1,,"T")</f>
        <v>0.06</v>
      </c>
      <c r="Y9" s="6">
        <f>RTD("cqg.rtd", ,"ContractData",V9,$Y$1,,"T")</f>
        <v>0.24</v>
      </c>
      <c r="Z9" s="6">
        <f>RTD("cqg.rtd", ,"ContractData", V9,$Z$1,,"T")</f>
        <v>0.25</v>
      </c>
      <c r="AA9" s="6">
        <f t="shared" si="5"/>
        <v>0.25</v>
      </c>
      <c r="AB9" s="6">
        <f t="shared" si="0"/>
        <v>51.63</v>
      </c>
      <c r="AC9" s="6">
        <f t="shared" si="10"/>
        <v>51.63</v>
      </c>
      <c r="AD9" s="6">
        <f t="shared" si="6"/>
        <v>0.25</v>
      </c>
      <c r="AF9" s="2">
        <f t="shared" si="7"/>
        <v>51.63</v>
      </c>
      <c r="AG9" s="2">
        <f t="shared" si="11"/>
        <v>0.25</v>
      </c>
      <c r="AH9" s="2" t="str">
        <f t="shared" si="8"/>
        <v>JUN</v>
      </c>
      <c r="AI9" s="2" t="str">
        <f>RIGHT(RTD("cqg.rtd",,"ContractData",V9,"LongDescription",,"T"),14)</f>
        <v>Jun 18, Sep 18</v>
      </c>
      <c r="AJ9" s="2">
        <f>RTD("cqg.rtd", ,"ContractData",Q9, "Settlement",,"T")</f>
        <v>50.99</v>
      </c>
      <c r="AK9" s="2">
        <f>RTD("cqg.rtd", ,"ContractData",V9, "Settlement",,"T")</f>
        <v>0.19</v>
      </c>
      <c r="AL9" s="2">
        <f t="shared" si="9"/>
        <v>50.99</v>
      </c>
    </row>
    <row r="10" spans="1:38" x14ac:dyDescent="0.2">
      <c r="A10" s="1" t="str">
        <f t="shared" si="1"/>
        <v>CLEN8</v>
      </c>
      <c r="B10" s="1" t="str">
        <f>RTD("cqg.rtd", ,"ContractData",A10, "ContractMonth")</f>
        <v>JUL</v>
      </c>
      <c r="C10" s="7" t="str">
        <f t="shared" si="2"/>
        <v>N8</v>
      </c>
      <c r="D10" s="2" t="str">
        <f t="shared" si="3"/>
        <v>CLES3N8</v>
      </c>
      <c r="P10" s="3" t="str">
        <f t="shared" si="4"/>
        <v>N</v>
      </c>
      <c r="Q10" s="8" t="str">
        <f>RTD("cqg.rtd", ,"ContractData", $Q$1&amp;"?"&amp;R43, "Symbol")</f>
        <v>CLEN8</v>
      </c>
      <c r="R10" s="9">
        <f>RTD("cqg.rtd", ,"ContractData", Q10, $R$1,,"T")</f>
        <v>51.78</v>
      </c>
      <c r="S10" s="9">
        <f>RTD("cqg.rtd", ,"ContractData", Q10,$S$1,,"T")</f>
        <v>51.54</v>
      </c>
      <c r="T10" s="9">
        <f>RTD("cqg.rtd", ,"ContractData", Q10,$T$1,,"T")</f>
        <v>51.57</v>
      </c>
      <c r="U10" s="6">
        <f>RTD("cqg.rtd", ,"ContractData", "F."&amp;$Q$1&amp;"?9", $U$1,,"T")</f>
        <v>0.64</v>
      </c>
      <c r="V10" s="3" t="str">
        <f>L2</f>
        <v>CLES3N8</v>
      </c>
      <c r="W10" s="6">
        <f>RTD("cqg.rtd", ,"ContractData", V10, $W$1,,"T")</f>
        <v>0.26</v>
      </c>
      <c r="X10" s="6">
        <f>RTD("cqg.rtd", ,"ContractData", V10, $X$1,,"T")</f>
        <v>0.05</v>
      </c>
      <c r="Y10" s="6">
        <f>RTD("cqg.rtd", ,"ContractData",V10,$Y$1,,"T")</f>
        <v>0.24</v>
      </c>
      <c r="Z10" s="6">
        <f>RTD("cqg.rtd", ,"ContractData", V10,$Z$1,,"T")</f>
        <v>0.26</v>
      </c>
      <c r="AA10" s="6">
        <f t="shared" si="5"/>
        <v>0.26</v>
      </c>
      <c r="AB10" s="6">
        <f t="shared" si="0"/>
        <v>51.555</v>
      </c>
      <c r="AC10" s="6">
        <f t="shared" si="10"/>
        <v>51.555</v>
      </c>
      <c r="AD10" s="6">
        <f t="shared" si="6"/>
        <v>0.26</v>
      </c>
      <c r="AF10" s="2">
        <f t="shared" si="7"/>
        <v>51.555</v>
      </c>
      <c r="AG10" s="2">
        <f t="shared" si="11"/>
        <v>0.26</v>
      </c>
      <c r="AH10" s="2" t="str">
        <f t="shared" si="8"/>
        <v>JUL</v>
      </c>
      <c r="AI10" s="2" t="str">
        <f>RIGHT(RTD("cqg.rtd",,"ContractData",V10,"LongDescription",,"T"),14)</f>
        <v>Jul 18, Oct 18</v>
      </c>
      <c r="AJ10" s="2">
        <f>RTD("cqg.rtd", ,"ContractData",Q10, "Settlement",,"T")</f>
        <v>50.93</v>
      </c>
      <c r="AK10" s="2">
        <f>RTD("cqg.rtd", ,"ContractData",V10, "Settlement",,"T")</f>
        <v>0.19</v>
      </c>
      <c r="AL10" s="2">
        <f t="shared" si="9"/>
        <v>50.93</v>
      </c>
    </row>
    <row r="11" spans="1:38" x14ac:dyDescent="0.2">
      <c r="A11" s="1" t="str">
        <f t="shared" si="1"/>
        <v>CLEQ8</v>
      </c>
      <c r="B11" s="1" t="str">
        <f>RTD("cqg.rtd", ,"ContractData",A11, "ContractMonth")</f>
        <v>AUG</v>
      </c>
      <c r="C11" s="7" t="str">
        <f t="shared" si="2"/>
        <v>Q8</v>
      </c>
      <c r="D11" s="2" t="str">
        <f t="shared" si="3"/>
        <v>CLES3Q8</v>
      </c>
      <c r="P11" s="3" t="str">
        <f t="shared" si="4"/>
        <v>Q</v>
      </c>
      <c r="Q11" s="8" t="str">
        <f>RTD("cqg.rtd", ,"ContractData", $Q$1&amp;"?"&amp;R44, "Symbol")</f>
        <v>CLEQ8</v>
      </c>
      <c r="R11" s="9">
        <f>RTD("cqg.rtd", ,"ContractData", Q11, $R$1,,"T")</f>
        <v>51.7</v>
      </c>
      <c r="S11" s="9">
        <f>RTD("cqg.rtd", ,"ContractData", Q11,$S$1,,"T")</f>
        <v>51.45</v>
      </c>
      <c r="T11" s="9">
        <f>RTD("cqg.rtd", ,"ContractData", Q11,$T$1,,"T")</f>
        <v>51.47</v>
      </c>
      <c r="U11" s="6">
        <f>RTD("cqg.rtd", ,"ContractData", "F."&amp;$Q$1&amp;"?10", $U$1,,"T")</f>
        <v>0.61</v>
      </c>
      <c r="V11" s="3" t="str">
        <f>M2</f>
        <v>CLES3Q8</v>
      </c>
      <c r="W11" s="6">
        <f>RTD("cqg.rtd", ,"ContractData", V11, $W$1,,"T")</f>
        <v>0.23</v>
      </c>
      <c r="X11" s="6">
        <f>RTD("cqg.rtd", ,"ContractData", V11, $X$1,,"T")</f>
        <v>7.0000000000000007E-2</v>
      </c>
      <c r="Y11" s="6">
        <f>RTD("cqg.rtd", ,"ContractData",V11,$Y$1,,"T")</f>
        <v>0.22</v>
      </c>
      <c r="Z11" s="6">
        <f>RTD("cqg.rtd", ,"ContractData", V11,$Z$1,,"T")</f>
        <v>0.24</v>
      </c>
      <c r="AA11" s="6">
        <f t="shared" si="5"/>
        <v>0.23</v>
      </c>
      <c r="AB11" s="6">
        <f t="shared" si="0"/>
        <v>51.46</v>
      </c>
      <c r="AC11" s="6">
        <f t="shared" si="10"/>
        <v>51.46</v>
      </c>
      <c r="AD11" s="6">
        <f t="shared" si="6"/>
        <v>0.23</v>
      </c>
      <c r="AF11" s="2">
        <f t="shared" si="7"/>
        <v>51.46</v>
      </c>
      <c r="AG11" s="2">
        <f t="shared" si="11"/>
        <v>0.23</v>
      </c>
      <c r="AH11" s="2" t="str">
        <f t="shared" si="8"/>
        <v>AUG</v>
      </c>
      <c r="AI11" s="2" t="str">
        <f>RIGHT(RTD("cqg.rtd",,"ContractData",V11,"LongDescription",,"T"),14)</f>
        <v>Aug 18, Nov 18</v>
      </c>
      <c r="AJ11" s="2">
        <f>RTD("cqg.rtd", ,"ContractData",Q11, "Settlement",,"T")</f>
        <v>50.86</v>
      </c>
      <c r="AK11" s="2">
        <f>RTD("cqg.rtd", ,"ContractData",V11, "Settlement",,"T")</f>
        <v>0.17</v>
      </c>
      <c r="AL11" s="2">
        <f t="shared" si="9"/>
        <v>50.86</v>
      </c>
    </row>
    <row r="12" spans="1:38" x14ac:dyDescent="0.2">
      <c r="A12" s="1" t="str">
        <f t="shared" si="1"/>
        <v>CLEU8</v>
      </c>
      <c r="B12" s="1" t="str">
        <f>RTD("cqg.rtd", ,"ContractData",A12, "ContractMonth")</f>
        <v>SEP</v>
      </c>
      <c r="C12" s="7" t="str">
        <f t="shared" si="2"/>
        <v>U8</v>
      </c>
      <c r="D12" s="2" t="str">
        <f t="shared" si="3"/>
        <v>CLES3U8</v>
      </c>
      <c r="P12" s="3" t="str">
        <f t="shared" si="4"/>
        <v>U</v>
      </c>
      <c r="Q12" s="8" t="str">
        <f>RTD("cqg.rtd", ,"ContractData", $Q$1&amp;"?"&amp;R45, "Symbol")</f>
        <v>CLEU8</v>
      </c>
      <c r="R12" s="9">
        <f>RTD("cqg.rtd", ,"ContractData", Q12, $R$1,,"T")</f>
        <v>51.4</v>
      </c>
      <c r="S12" s="9">
        <f>RTD("cqg.rtd", ,"ContractData", Q12,$S$1,,"T")</f>
        <v>51.38</v>
      </c>
      <c r="T12" s="9">
        <f>RTD("cqg.rtd", ,"ContractData", Q12,$T$1,,"T")</f>
        <v>51.39</v>
      </c>
      <c r="U12" s="6">
        <f>RTD("cqg.rtd", ,"ContractData", "F."&amp;$Q$1&amp;"?11",$U$1,,"T")</f>
        <v>0.59</v>
      </c>
      <c r="V12" s="3" t="str">
        <f>N2</f>
        <v>CLES3U8</v>
      </c>
      <c r="W12" s="6">
        <f>RTD("cqg.rtd", ,"ContractData", V12, $W$1,,"T")</f>
        <v>0.2</v>
      </c>
      <c r="X12" s="6">
        <f>RTD("cqg.rtd", ,"ContractData", V12, $X$1,,"T")</f>
        <v>0.04</v>
      </c>
      <c r="Y12" s="6">
        <f>RTD("cqg.rtd", ,"ContractData",V12,$Y$1,,"T")</f>
        <v>0.2</v>
      </c>
      <c r="Z12" s="6">
        <f>RTD("cqg.rtd", ,"ContractData", V12,$Z$1,,"T")</f>
        <v>0.21</v>
      </c>
      <c r="AA12" s="6">
        <f t="shared" si="5"/>
        <v>0.2</v>
      </c>
      <c r="AB12" s="6">
        <f t="shared" si="0"/>
        <v>51.385000000000005</v>
      </c>
      <c r="AC12" s="6">
        <f t="shared" si="10"/>
        <v>51.385000000000005</v>
      </c>
      <c r="AD12" s="6">
        <f t="shared" si="6"/>
        <v>0.2</v>
      </c>
      <c r="AF12" s="2">
        <f t="shared" si="7"/>
        <v>51.385000000000005</v>
      </c>
      <c r="AG12" s="2">
        <f t="shared" si="11"/>
        <v>0.2</v>
      </c>
      <c r="AH12" s="2" t="str">
        <f t="shared" si="8"/>
        <v>SEP</v>
      </c>
      <c r="AI12" s="2" t="str">
        <f>RIGHT(RTD("cqg.rtd",,"ContractData",V12,"LongDescription",,"T"),14)</f>
        <v>Sep 18, Dec 18</v>
      </c>
      <c r="AJ12" s="2">
        <f>RTD("cqg.rtd", ,"ContractData",Q12, "Settlement",,"T")</f>
        <v>50.800000000000004</v>
      </c>
      <c r="AK12" s="2">
        <f>RTD("cqg.rtd", ,"ContractData",V12, "Settlement",,"T")</f>
        <v>0.16</v>
      </c>
      <c r="AL12" s="2">
        <f t="shared" si="9"/>
        <v>50.800000000000004</v>
      </c>
    </row>
    <row r="13" spans="1:38" x14ac:dyDescent="0.2">
      <c r="A13" s="1" t="str">
        <f t="shared" si="1"/>
        <v>CLEV8</v>
      </c>
      <c r="B13" s="1" t="str">
        <f>RTD("cqg.rtd", ,"ContractData",A13, "ContractMonth")</f>
        <v>OCT</v>
      </c>
      <c r="C13" s="7" t="str">
        <f t="shared" si="2"/>
        <v>V8</v>
      </c>
      <c r="D13" s="2" t="str">
        <f t="shared" si="3"/>
        <v>CLES3V8</v>
      </c>
      <c r="P13" s="3" t="str">
        <f t="shared" si="4"/>
        <v>V</v>
      </c>
      <c r="Q13" s="8" t="str">
        <f>RTD("cqg.rtd", ,"ContractData", $Q$1&amp;"?"&amp;R46, "Symbol")</f>
        <v>CLEV8</v>
      </c>
      <c r="R13" s="9">
        <f>RTD("cqg.rtd", ,"ContractData", Q13, $R$1,,"T")</f>
        <v>51.300000000000004</v>
      </c>
      <c r="S13" s="9">
        <f>RTD("cqg.rtd", ,"ContractData", Q13,$S$1,,"T")</f>
        <v>51.29</v>
      </c>
      <c r="T13" s="9">
        <f>RTD("cqg.rtd", ,"ContractData", Q13,$T$1,,"T")</f>
        <v>51.32</v>
      </c>
      <c r="U13" s="6">
        <f>RTD("cqg.rtd", ,"ContractData", "F."&amp;$Q$1&amp;"?12",$U$1,,"T")</f>
        <v>0.57999999999999996</v>
      </c>
      <c r="V13" s="3" t="str">
        <f>O2</f>
        <v>CLES3V8</v>
      </c>
      <c r="W13" s="6" t="str">
        <f>RTD("cqg.rtd", ,"ContractData", V13, $W$1,,"T")</f>
        <v/>
      </c>
      <c r="X13" s="6">
        <f>RTD("cqg.rtd", ,"ContractData", V13, $X$1,,"T")</f>
        <v>-0.01</v>
      </c>
      <c r="Y13" s="6">
        <f>RTD("cqg.rtd", ,"ContractData",V13,$Y$1,,"T")</f>
        <v>0.18</v>
      </c>
      <c r="Z13" s="6">
        <f>RTD("cqg.rtd", ,"ContractData", V13,$Z$1,,"T")</f>
        <v>0.25</v>
      </c>
      <c r="AA13" s="6">
        <f t="shared" si="5"/>
        <v>0.215</v>
      </c>
      <c r="AB13" s="6">
        <f t="shared" si="0"/>
        <v>51.300000000000004</v>
      </c>
      <c r="AC13" s="6">
        <f t="shared" si="10"/>
        <v>51.300000000000004</v>
      </c>
      <c r="AD13" s="6">
        <f t="shared" si="6"/>
        <v>0.215</v>
      </c>
      <c r="AF13" s="2">
        <f t="shared" si="7"/>
        <v>51.300000000000004</v>
      </c>
      <c r="AG13" s="2">
        <f t="shared" si="11"/>
        <v>0.215</v>
      </c>
      <c r="AH13" s="2" t="str">
        <f t="shared" si="8"/>
        <v>OCT</v>
      </c>
      <c r="AI13" s="2" t="str">
        <f>RIGHT(RTD("cqg.rtd",,"ContractData",V13,"LongDescription",,"T"),14)</f>
        <v>Oct 18, Jan 19</v>
      </c>
      <c r="AJ13" s="2">
        <f>RTD("cqg.rtd", ,"ContractData",Q13, "Settlement",,"T")</f>
        <v>50.74</v>
      </c>
      <c r="AK13" s="2">
        <f>RTD("cqg.rtd", ,"ContractData",V13, "Settlement",,"T")</f>
        <v>0.19</v>
      </c>
      <c r="AL13" s="2">
        <f t="shared" si="9"/>
        <v>50.74</v>
      </c>
    </row>
    <row r="14" spans="1:38" x14ac:dyDescent="0.2"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</row>
    <row r="15" spans="1:38" x14ac:dyDescent="0.2">
      <c r="E15" s="2" t="b">
        <v>0</v>
      </c>
      <c r="F15" s="2" t="s">
        <v>35</v>
      </c>
      <c r="G15" s="2" t="s">
        <v>36</v>
      </c>
      <c r="P15" s="3"/>
      <c r="Q15" s="3"/>
      <c r="R15" s="3"/>
      <c r="S15" s="3"/>
      <c r="T15" s="3"/>
      <c r="U15" s="3"/>
    </row>
    <row r="16" spans="1:38" x14ac:dyDescent="0.2">
      <c r="A16" s="2">
        <f>CLEDisplay!K4</f>
        <v>7</v>
      </c>
      <c r="B16" s="2">
        <f>CLEDisplay!L4</f>
        <v>14</v>
      </c>
      <c r="C16" s="2">
        <f>CLEDisplay!M4</f>
        <v>2017</v>
      </c>
      <c r="D16" s="2" t="str">
        <f>CLEDisplay!M5</f>
        <v>D</v>
      </c>
      <c r="E16" s="10">
        <f xml:space="preserve"> RTD("cqg.rtd",,"StudyData", "Close("&amp;$I16&amp;")when (LocalMonth("&amp;$I16&amp;")="&amp;$A$16&amp;" and LocalDay("&amp;$I16&amp;")="&amp;$B$16&amp;" and LocalYear("&amp;$Q2&amp;")="&amp;$C$16&amp;")", "Bar", "", "Close",$D$16, "0","ALL","", "",$E$15,$F$15)</f>
        <v>47.12</v>
      </c>
      <c r="G16" s="10">
        <f>IFERROR(AF2-E16,"")</f>
        <v>3.6000000000000014</v>
      </c>
      <c r="I16" s="2" t="str">
        <f>$Q$1&amp;"?"&amp;R35</f>
        <v>CLE?1</v>
      </c>
      <c r="J16" s="2" t="str">
        <f>"CLES3??"&amp;R35</f>
        <v>CLES3??1</v>
      </c>
      <c r="K16" s="2">
        <f xml:space="preserve"> RTD("cqg.rtd",,"StudyData", "Close("&amp;$J16&amp;")when (LocalMonth("&amp;$J16&amp;")="&amp;$A$16&amp;" and LocalDay("&amp;$J16&amp;")="&amp;$B$16&amp;" and LocalYear("&amp;$J16&amp;")="&amp;$C$16&amp;")", "Bar", "", "Close",$D$16, "0","ALL","", "",$E$15,$F$15)</f>
        <v>-0.59</v>
      </c>
      <c r="L16" s="2">
        <f>IFERROR(AG2-K16,"")</f>
        <v>-0.19000000000000006</v>
      </c>
    </row>
    <row r="17" spans="5:29" x14ac:dyDescent="0.2">
      <c r="E17" s="10">
        <f xml:space="preserve"> RTD("cqg.rtd",,"StudyData", "Close("&amp;$I17&amp;")when (LocalMonth("&amp;$I17&amp;")="&amp;$A$16&amp;" and LocalDay("&amp;$I17&amp;")="&amp;$B$16&amp;" and LocalYear("&amp;$Q3&amp;")="&amp;$C$16&amp;")", "Bar", "", "Close",$D$16, "0","ALL","", "",$E$15,$F$15)</f>
        <v>47.35</v>
      </c>
      <c r="G17" s="10">
        <f t="shared" ref="G17:G27" si="12">IFERROR(AF3-E17,"")</f>
        <v>3.7100000000000009</v>
      </c>
      <c r="I17" s="2" t="str">
        <f t="shared" ref="I17:I27" si="13">$Q$1&amp;"?"&amp;R36</f>
        <v>CLE?2</v>
      </c>
      <c r="J17" s="2" t="str">
        <f t="shared" ref="J17:J27" si="14">"CLES3??"&amp;R36</f>
        <v>CLES3??2</v>
      </c>
      <c r="K17" s="2">
        <f xml:space="preserve"> RTD("cqg.rtd",,"StudyData", "Close("&amp;$J17&amp;")when (LocalMonth("&amp;$J17&amp;")="&amp;$A$16&amp;" and LocalDay("&amp;$J17&amp;")="&amp;$B$16&amp;" and LocalYear("&amp;$J17&amp;")="&amp;$C$16&amp;")", "Bar", "", "Close",$D$16, "0","ALL","", "",$E$15,$F$15)</f>
        <v>-0.51</v>
      </c>
      <c r="L17" s="2">
        <f t="shared" ref="L17:L27" si="15">IFERROR(AG3-K17,"")</f>
        <v>-6.0000000000000053E-2</v>
      </c>
      <c r="AB17" s="10"/>
      <c r="AC17" s="10"/>
    </row>
    <row r="18" spans="5:29" x14ac:dyDescent="0.2">
      <c r="E18" s="10">
        <f xml:space="preserve"> RTD("cqg.rtd",,"StudyData", "Close("&amp;$I18&amp;")when (LocalMonth("&amp;$I18&amp;")="&amp;$A$16&amp;" and LocalDay("&amp;$I18&amp;")="&amp;$B$16&amp;" and LocalYear("&amp;$Q4&amp;")="&amp;$C$16&amp;")", "Bar", "", "Close",$D$16, "0","ALL","", "",$E$15,$F$15)</f>
        <v>47.55</v>
      </c>
      <c r="G18" s="10">
        <f t="shared" si="12"/>
        <v>3.7750000000000057</v>
      </c>
      <c r="I18" s="2" t="str">
        <f t="shared" si="13"/>
        <v>CLE?3</v>
      </c>
      <c r="J18" s="2" t="str">
        <f t="shared" si="14"/>
        <v>CLES3??3</v>
      </c>
      <c r="K18" s="2">
        <f xml:space="preserve"> RTD("cqg.rtd",,"StudyData", "Close("&amp;$J18&amp;")when (LocalMonth("&amp;$J18&amp;")="&amp;$A$16&amp;" and LocalDay("&amp;$J18&amp;")="&amp;$B$16&amp;" and LocalYear("&amp;$J18&amp;")="&amp;$C$16&amp;")", "Bar", "", "Close",$D$16, "0","ALL","", "",$E$15,$F$15)</f>
        <v>-0.44</v>
      </c>
      <c r="L18" s="2">
        <f t="shared" si="15"/>
        <v>9.9999999999999978E-2</v>
      </c>
      <c r="AB18" s="10"/>
      <c r="AC18" s="10"/>
    </row>
    <row r="19" spans="5:29" x14ac:dyDescent="0.2">
      <c r="E19" s="10">
        <f xml:space="preserve"> RTD("cqg.rtd",,"StudyData", "Close("&amp;$I19&amp;")when (LocalMonth("&amp;$I19&amp;")="&amp;$A$16&amp;" and LocalDay("&amp;$I19&amp;")="&amp;$B$16&amp;" and LocalYear("&amp;$Q5&amp;")="&amp;$C$16&amp;")", "Bar", "", "Close",$D$16, "0","ALL","", "",$E$15,$F$15)</f>
        <v>47.71</v>
      </c>
      <c r="G19" s="10">
        <f t="shared" si="12"/>
        <v>3.7999999999999972</v>
      </c>
      <c r="I19" s="2" t="str">
        <f t="shared" si="13"/>
        <v>CLE?4</v>
      </c>
      <c r="J19" s="2" t="str">
        <f t="shared" si="14"/>
        <v>CLES3??4</v>
      </c>
      <c r="K19" s="2">
        <f xml:space="preserve"> RTD("cqg.rtd",,"StudyData", "Close("&amp;$J19&amp;")when (LocalMonth("&amp;$J19&amp;")="&amp;$A$16&amp;" and LocalDay("&amp;$J19&amp;")="&amp;$B$16&amp;" and LocalYear("&amp;$J19&amp;")="&amp;$C$16&amp;")", "Bar", "", "Close",$D$16, "0","ALL","", "",$E$15,$F$15)</f>
        <v>-0.39</v>
      </c>
      <c r="L19" s="2">
        <f t="shared" si="15"/>
        <v>0.24000000000000002</v>
      </c>
      <c r="AB19" s="10"/>
      <c r="AC19" s="10"/>
    </row>
    <row r="20" spans="5:29" x14ac:dyDescent="0.2">
      <c r="E20" s="10">
        <f xml:space="preserve"> RTD("cqg.rtd",,"StudyData", "Close("&amp;$I20&amp;")when (LocalMonth("&amp;$I20&amp;")="&amp;$A$16&amp;" and LocalDay("&amp;$I20&amp;")="&amp;$B$16&amp;" and LocalYear("&amp;$Q6&amp;")="&amp;$C$16&amp;")", "Bar", "", "Close",$D$16, "0","ALL","", "",$E$15,$F$15)</f>
        <v>47.86</v>
      </c>
      <c r="G20" s="10">
        <f t="shared" si="12"/>
        <v>3.7650000000000006</v>
      </c>
      <c r="I20" s="2" t="str">
        <f t="shared" si="13"/>
        <v>CLE?5</v>
      </c>
      <c r="J20" s="2" t="str">
        <f t="shared" si="14"/>
        <v>CLES3??5</v>
      </c>
      <c r="K20" s="2">
        <f xml:space="preserve"> RTD("cqg.rtd",,"StudyData", "Close("&amp;$J20&amp;")when (LocalMonth("&amp;$J20&amp;")="&amp;$A$16&amp;" and LocalDay("&amp;$J20&amp;")="&amp;$B$16&amp;" and LocalYear("&amp;$J20&amp;")="&amp;$C$16&amp;")", "Bar", "", "Close",$D$16, "0","ALL","", "",$E$15,$F$15)</f>
        <v>-0.35</v>
      </c>
      <c r="L20" s="2">
        <f t="shared" si="15"/>
        <v>0.35</v>
      </c>
      <c r="U20" s="11"/>
      <c r="V20" s="11"/>
      <c r="AB20" s="10"/>
      <c r="AC20" s="10"/>
    </row>
    <row r="21" spans="5:29" x14ac:dyDescent="0.2">
      <c r="E21" s="10">
        <f xml:space="preserve"> RTD("cqg.rtd",,"StudyData", "Close("&amp;$I21&amp;")when (LocalMonth("&amp;$I21&amp;")="&amp;$A$16&amp;" and LocalDay("&amp;$I21&amp;")="&amp;$B$16&amp;" and LocalYear("&amp;$Q7&amp;")="&amp;$C$16&amp;")", "Bar", "", "Close",$D$16, "0","ALL","", "",$E$15,$F$15)</f>
        <v>47.99</v>
      </c>
      <c r="G21" s="10">
        <f t="shared" si="12"/>
        <v>3.6899999999999977</v>
      </c>
      <c r="I21" s="2" t="str">
        <f t="shared" si="13"/>
        <v>CLE?6</v>
      </c>
      <c r="J21" s="2" t="str">
        <f t="shared" si="14"/>
        <v>CLES3??6</v>
      </c>
      <c r="K21" s="2">
        <f xml:space="preserve"> RTD("cqg.rtd",,"StudyData", "Close("&amp;$J21&amp;")when (LocalMonth("&amp;$J21&amp;")="&amp;$A$16&amp;" and LocalDay("&amp;$J21&amp;")="&amp;$B$16&amp;" and LocalYear("&amp;$J21&amp;")="&amp;$C$16&amp;")", "Bar", "", "Close",$D$16, "0","ALL","", "",$E$15,$F$15)</f>
        <v>-0.31</v>
      </c>
      <c r="L21" s="2">
        <f t="shared" si="15"/>
        <v>0.44</v>
      </c>
      <c r="T21" s="10"/>
      <c r="U21" s="10"/>
      <c r="V21" s="10"/>
      <c r="X21" s="10"/>
      <c r="Y21" s="10"/>
      <c r="Z21" s="10"/>
      <c r="AB21" s="10"/>
      <c r="AC21" s="10"/>
    </row>
    <row r="22" spans="5:29" x14ac:dyDescent="0.2">
      <c r="E22" s="10">
        <f xml:space="preserve"> RTD("cqg.rtd",,"StudyData", "Close("&amp;$I22&amp;")when (LocalMonth("&amp;$I22&amp;")="&amp;$A$16&amp;" and LocalDay("&amp;$I22&amp;")="&amp;$B$16&amp;" and LocalYear("&amp;$Q8&amp;")="&amp;$C$16&amp;")", "Bar", "", "Close",$D$16, "0","ALL","", "",$E$15,$F$15)</f>
        <v>48.1</v>
      </c>
      <c r="G22" s="10">
        <f t="shared" si="12"/>
        <v>3.5700000000000003</v>
      </c>
      <c r="I22" s="2" t="str">
        <f t="shared" si="13"/>
        <v>CLE?7</v>
      </c>
      <c r="J22" s="2" t="str">
        <f t="shared" si="14"/>
        <v>CLES3??7</v>
      </c>
      <c r="K22" s="2">
        <f xml:space="preserve"> RTD("cqg.rtd",,"StudyData", "Close("&amp;$J22&amp;")when (LocalMonth("&amp;$J22&amp;")="&amp;$A$16&amp;" and LocalDay("&amp;$J22&amp;")="&amp;$B$16&amp;" and LocalYear("&amp;$J22&amp;")="&amp;$C$16&amp;")", "Bar", "", "Close",$D$16, "0","ALL","", "",$E$15,$F$15)</f>
        <v>-0.31</v>
      </c>
      <c r="L22" s="2">
        <f t="shared" si="15"/>
        <v>0.52</v>
      </c>
      <c r="T22" s="10"/>
      <c r="U22" s="10"/>
      <c r="V22" s="10"/>
      <c r="X22" s="10"/>
      <c r="Y22" s="10"/>
      <c r="Z22" s="10"/>
      <c r="AB22" s="10"/>
      <c r="AC22" s="10"/>
    </row>
    <row r="23" spans="5:29" x14ac:dyDescent="0.2">
      <c r="E23" s="10">
        <f xml:space="preserve"> RTD("cqg.rtd",,"StudyData", "Close("&amp;$I23&amp;")when (LocalMonth("&amp;$I23&amp;")="&amp;$A$16&amp;" and LocalDay("&amp;$I23&amp;")="&amp;$B$16&amp;" and LocalYear("&amp;$Q9&amp;")="&amp;$C$16&amp;")", "Bar", "", "Close",$D$16, "0","ALL","", "",$E$15,$F$15)</f>
        <v>48.21</v>
      </c>
      <c r="G23" s="10">
        <f t="shared" si="12"/>
        <v>3.4200000000000017</v>
      </c>
      <c r="I23" s="2" t="str">
        <f t="shared" si="13"/>
        <v>CLE?8</v>
      </c>
      <c r="J23" s="2" t="str">
        <f t="shared" si="14"/>
        <v>CLES3??8</v>
      </c>
      <c r="K23" s="2">
        <f xml:space="preserve"> RTD("cqg.rtd",,"StudyData", "Close("&amp;$J23&amp;")when (LocalMonth("&amp;$J23&amp;")="&amp;$A$16&amp;" and LocalDay("&amp;$J23&amp;")="&amp;$B$16&amp;" and LocalYear("&amp;$J23&amp;")="&amp;$C$16&amp;")", "Bar", "", "Close",$D$16, "0","ALL","", "",$E$15,$F$15)</f>
        <v>-0.31</v>
      </c>
      <c r="L23" s="2">
        <f t="shared" si="15"/>
        <v>0.56000000000000005</v>
      </c>
      <c r="T23" s="10"/>
      <c r="U23" s="10"/>
      <c r="V23" s="10"/>
      <c r="X23" s="10"/>
      <c r="Y23" s="10"/>
      <c r="Z23" s="10"/>
      <c r="AB23" s="10"/>
      <c r="AC23" s="10"/>
    </row>
    <row r="24" spans="5:29" x14ac:dyDescent="0.2">
      <c r="E24" s="10">
        <f xml:space="preserve"> RTD("cqg.rtd",,"StudyData", "Close("&amp;$I24&amp;")when (LocalMonth("&amp;$I24&amp;")="&amp;$A$16&amp;" and LocalDay("&amp;$I24&amp;")="&amp;$B$16&amp;" and LocalYear("&amp;$Q10&amp;")="&amp;$C$16&amp;")", "Bar", "", "Close",$D$16, "0","ALL","", "",$E$15,$F$15)</f>
        <v>48.3</v>
      </c>
      <c r="G24" s="10">
        <f t="shared" si="12"/>
        <v>3.2550000000000026</v>
      </c>
      <c r="I24" s="2" t="str">
        <f t="shared" si="13"/>
        <v>CLE?9</v>
      </c>
      <c r="J24" s="2" t="str">
        <f t="shared" si="14"/>
        <v>CLES3??9</v>
      </c>
      <c r="K24" s="2">
        <f xml:space="preserve"> RTD("cqg.rtd",,"StudyData", "Close("&amp;$J24&amp;")when (LocalMonth("&amp;$J24&amp;")="&amp;$A$16&amp;" and LocalDay("&amp;$J24&amp;")="&amp;$B$16&amp;" and LocalYear("&amp;$J24&amp;")="&amp;$C$16&amp;")", "Bar", "", "Close",$D$16, "0","ALL","", "",$E$15,$F$15)</f>
        <v>-0.34</v>
      </c>
      <c r="L24" s="2">
        <f t="shared" si="15"/>
        <v>0.60000000000000009</v>
      </c>
      <c r="T24" s="10"/>
      <c r="U24" s="10"/>
      <c r="V24" s="10"/>
      <c r="X24" s="10"/>
      <c r="Y24" s="10"/>
      <c r="Z24" s="10"/>
      <c r="AB24" s="10"/>
      <c r="AC24" s="10"/>
    </row>
    <row r="25" spans="5:29" x14ac:dyDescent="0.2">
      <c r="E25" s="10">
        <f xml:space="preserve"> RTD("cqg.rtd",,"StudyData", "Close("&amp;$I25&amp;")when (LocalMonth("&amp;$I25&amp;")="&amp;$A$16&amp;" and LocalDay("&amp;$I25&amp;")="&amp;$B$16&amp;" and LocalYear("&amp;$Q11&amp;")="&amp;$C$16&amp;")", "Bar", "", "Close",$D$16, "0","ALL","", "",$E$15,$F$15)</f>
        <v>48.41</v>
      </c>
      <c r="G25" s="10">
        <f t="shared" si="12"/>
        <v>3.0500000000000043</v>
      </c>
      <c r="I25" s="2" t="str">
        <f t="shared" si="13"/>
        <v>CLE?10</v>
      </c>
      <c r="J25" s="2" t="str">
        <f t="shared" si="14"/>
        <v>CLES3??10</v>
      </c>
      <c r="K25" s="2">
        <f xml:space="preserve"> RTD("cqg.rtd",,"StudyData", "Close("&amp;$J25&amp;")when (LocalMonth("&amp;$J25&amp;")="&amp;$A$16&amp;" and LocalDay("&amp;$J25&amp;")="&amp;$B$16&amp;" and LocalYear("&amp;$J25&amp;")="&amp;$C$16&amp;")", "Bar", "", "Close",$D$16, "0","ALL","", "",$E$15,$F$15)</f>
        <v>-0.35</v>
      </c>
      <c r="L25" s="2">
        <f t="shared" si="15"/>
        <v>0.57999999999999996</v>
      </c>
      <c r="T25" s="10"/>
      <c r="U25" s="10"/>
      <c r="V25" s="10"/>
      <c r="X25" s="10"/>
      <c r="Y25" s="10"/>
      <c r="Z25" s="10"/>
    </row>
    <row r="26" spans="5:29" x14ac:dyDescent="0.2">
      <c r="E26" s="10">
        <f xml:space="preserve"> RTD("cqg.rtd",,"StudyData", "Close("&amp;$I26&amp;")when (LocalMonth("&amp;$I26&amp;")="&amp;$A$16&amp;" and LocalDay("&amp;$I26&amp;")="&amp;$B$16&amp;" and LocalYear("&amp;$Q12&amp;")="&amp;$C$16&amp;")", "Bar", "", "Close",$D$16, "0","ALL","", "",$E$15,$F$15)</f>
        <v>48.52</v>
      </c>
      <c r="G26" s="10">
        <f t="shared" si="12"/>
        <v>2.865000000000002</v>
      </c>
      <c r="I26" s="2" t="str">
        <f t="shared" si="13"/>
        <v>CLE?11</v>
      </c>
      <c r="J26" s="2" t="str">
        <f t="shared" si="14"/>
        <v>CLES3??11</v>
      </c>
      <c r="K26" s="2">
        <f xml:space="preserve"> RTD("cqg.rtd",,"StudyData", "Close("&amp;$J26&amp;")when (LocalMonth("&amp;$J26&amp;")="&amp;$A$16&amp;" and LocalDay("&amp;$J26&amp;")="&amp;$B$16&amp;" and LocalYear("&amp;$J26&amp;")="&amp;$C$16&amp;")", "Bar", "", "Close",$D$16, "0","ALL","", "",$E$15,$F$15)</f>
        <v>-0.37</v>
      </c>
      <c r="L26" s="2">
        <f t="shared" si="15"/>
        <v>0.57000000000000006</v>
      </c>
      <c r="T26" s="10"/>
      <c r="U26" s="10"/>
      <c r="V26" s="10"/>
      <c r="X26" s="10"/>
      <c r="Y26" s="10"/>
      <c r="Z26" s="10"/>
    </row>
    <row r="27" spans="5:29" x14ac:dyDescent="0.2">
      <c r="E27" s="10">
        <f xml:space="preserve"> RTD("cqg.rtd",,"StudyData", "Close("&amp;$I27&amp;")when (LocalMonth("&amp;$I27&amp;")="&amp;$A$16&amp;" and LocalDay("&amp;$I27&amp;")="&amp;$B$16&amp;" and LocalYear("&amp;$Q13&amp;")="&amp;$C$16&amp;")", "Bar", "", "Close",$D$16, "0","ALL","", "",$E$15,$F$15)</f>
        <v>48.64</v>
      </c>
      <c r="G27" s="10">
        <f t="shared" si="12"/>
        <v>2.6600000000000037</v>
      </c>
      <c r="I27" s="2" t="str">
        <f t="shared" si="13"/>
        <v>CLE?12</v>
      </c>
      <c r="J27" s="2" t="str">
        <f t="shared" si="14"/>
        <v>CLES3??12</v>
      </c>
      <c r="K27" s="2">
        <f xml:space="preserve"> RTD("cqg.rtd",,"StudyData", "Close("&amp;$J27&amp;")when (LocalMonth("&amp;$J27&amp;")="&amp;$A$16&amp;" and LocalDay("&amp;$J27&amp;")="&amp;$B$16&amp;" and LocalYear("&amp;$J27&amp;")="&amp;$C$16&amp;")", "Bar", "", "Close",$D$16, "0","ALL","", "",$E$15,$F$15)</f>
        <v>-0.34</v>
      </c>
      <c r="L27" s="2">
        <f t="shared" si="15"/>
        <v>0.55500000000000005</v>
      </c>
      <c r="T27" s="10"/>
      <c r="U27" s="10"/>
      <c r="V27" s="10"/>
      <c r="X27" s="10"/>
      <c r="Y27" s="10"/>
      <c r="Z27" s="10"/>
    </row>
    <row r="28" spans="5:29" x14ac:dyDescent="0.2">
      <c r="T28" s="10"/>
      <c r="U28" s="10"/>
      <c r="V28" s="10"/>
      <c r="X28" s="10"/>
      <c r="Y28" s="10"/>
      <c r="Z28" s="10"/>
    </row>
    <row r="29" spans="5:29" x14ac:dyDescent="0.2">
      <c r="T29" s="10"/>
      <c r="U29" s="10"/>
      <c r="V29" s="10"/>
      <c r="X29" s="10"/>
      <c r="Y29" s="10"/>
      <c r="Z29" s="10"/>
    </row>
    <row r="30" spans="5:29" x14ac:dyDescent="0.2">
      <c r="T30" s="10"/>
      <c r="U30" s="10"/>
      <c r="V30" s="10"/>
      <c r="X30" s="10"/>
      <c r="Y30" s="10"/>
      <c r="Z30" s="10"/>
    </row>
    <row r="31" spans="5:29" x14ac:dyDescent="0.2">
      <c r="T31" s="10"/>
      <c r="U31" s="10"/>
      <c r="V31" s="10"/>
      <c r="X31" s="10"/>
      <c r="Y31" s="10"/>
      <c r="Z31" s="10"/>
    </row>
    <row r="32" spans="5:29" x14ac:dyDescent="0.2">
      <c r="T32" s="10"/>
      <c r="U32" s="10"/>
      <c r="V32" s="10"/>
      <c r="X32" s="10"/>
      <c r="Y32" s="10"/>
      <c r="Z32" s="10"/>
    </row>
    <row r="33" spans="18:26" x14ac:dyDescent="0.2">
      <c r="T33" s="10"/>
      <c r="U33" s="10"/>
      <c r="V33" s="10"/>
    </row>
    <row r="34" spans="18:26" x14ac:dyDescent="0.2">
      <c r="R34" s="2" t="s">
        <v>6</v>
      </c>
      <c r="T34" s="10"/>
      <c r="U34" s="10"/>
      <c r="V34" s="10"/>
      <c r="X34" s="10"/>
      <c r="Y34" s="10"/>
      <c r="Z34" s="2" t="s">
        <v>19</v>
      </c>
    </row>
    <row r="35" spans="18:26" x14ac:dyDescent="0.2">
      <c r="R35" s="2">
        <f>IF(RTD("cqg.rtd", ,"ContractData",Q1&amp;"?", "ContractMonth")=RTD("cqg.rtd", ,"ContractData",Q1&amp;"?1", "ContractMonth"),1,2)</f>
        <v>1</v>
      </c>
      <c r="S35" s="2" t="str">
        <f>RTD("cqg.rtd",,"ContractData",Q1&amp;"?1", "Symbol")</f>
        <v>CLEX7</v>
      </c>
      <c r="T35" s="10"/>
      <c r="U35" s="10"/>
      <c r="V35" s="10"/>
      <c r="X35" s="10"/>
      <c r="Y35" s="10"/>
      <c r="Z35" s="2" t="s">
        <v>20</v>
      </c>
    </row>
    <row r="36" spans="18:26" x14ac:dyDescent="0.2">
      <c r="R36" s="2">
        <f>R35+1</f>
        <v>2</v>
      </c>
      <c r="S36" s="2" t="str">
        <f>RTD("cqg.rtd",,"ContractData",Q1&amp;"?2", "Symbol")</f>
        <v>CLEZ7</v>
      </c>
      <c r="T36" s="10"/>
      <c r="U36" s="10"/>
      <c r="V36" s="10"/>
      <c r="X36" s="10"/>
      <c r="Y36" s="10"/>
      <c r="Z36" s="2" t="s">
        <v>21</v>
      </c>
    </row>
    <row r="37" spans="18:26" x14ac:dyDescent="0.2">
      <c r="R37" s="2">
        <f t="shared" ref="R37:R46" si="16">R36+1</f>
        <v>3</v>
      </c>
      <c r="T37" s="10"/>
      <c r="U37" s="10"/>
      <c r="V37" s="10"/>
      <c r="X37" s="10"/>
      <c r="Y37" s="10"/>
      <c r="Z37" s="2" t="s">
        <v>22</v>
      </c>
    </row>
    <row r="38" spans="18:26" x14ac:dyDescent="0.2">
      <c r="R38" s="2">
        <f t="shared" si="16"/>
        <v>4</v>
      </c>
      <c r="T38" s="10"/>
      <c r="U38" s="10"/>
      <c r="V38" s="10"/>
      <c r="X38" s="10"/>
      <c r="Y38" s="10"/>
      <c r="Z38" s="2" t="s">
        <v>23</v>
      </c>
    </row>
    <row r="39" spans="18:26" x14ac:dyDescent="0.2">
      <c r="R39" s="2">
        <f t="shared" si="16"/>
        <v>5</v>
      </c>
      <c r="T39" s="10"/>
      <c r="U39" s="10"/>
      <c r="V39" s="10"/>
      <c r="X39" s="10"/>
      <c r="Y39" s="10"/>
      <c r="Z39" s="2" t="s">
        <v>24</v>
      </c>
    </row>
    <row r="40" spans="18:26" x14ac:dyDescent="0.2">
      <c r="R40" s="2">
        <f t="shared" si="16"/>
        <v>6</v>
      </c>
      <c r="T40" s="10"/>
      <c r="U40" s="10"/>
      <c r="V40" s="10"/>
      <c r="X40" s="10"/>
      <c r="Y40" s="10"/>
      <c r="Z40" s="2" t="s">
        <v>25</v>
      </c>
    </row>
    <row r="41" spans="18:26" x14ac:dyDescent="0.2">
      <c r="R41" s="2">
        <f t="shared" si="16"/>
        <v>7</v>
      </c>
      <c r="T41" s="10"/>
      <c r="U41" s="10"/>
      <c r="V41" s="10"/>
      <c r="X41" s="10"/>
      <c r="Y41" s="10"/>
      <c r="Z41" s="2" t="s">
        <v>26</v>
      </c>
    </row>
    <row r="42" spans="18:26" x14ac:dyDescent="0.2">
      <c r="R42" s="2">
        <f t="shared" si="16"/>
        <v>8</v>
      </c>
      <c r="T42" s="10"/>
      <c r="U42" s="10"/>
      <c r="V42" s="10"/>
      <c r="X42" s="10"/>
      <c r="Y42" s="10"/>
      <c r="Z42" s="2" t="s">
        <v>27</v>
      </c>
    </row>
    <row r="43" spans="18:26" x14ac:dyDescent="0.2">
      <c r="R43" s="2">
        <f t="shared" si="16"/>
        <v>9</v>
      </c>
      <c r="T43" s="10"/>
      <c r="U43" s="10"/>
      <c r="V43" s="10"/>
      <c r="X43" s="10"/>
      <c r="Y43" s="10"/>
      <c r="Z43" s="2" t="s">
        <v>28</v>
      </c>
    </row>
    <row r="44" spans="18:26" x14ac:dyDescent="0.2">
      <c r="R44" s="2">
        <f t="shared" si="16"/>
        <v>10</v>
      </c>
      <c r="T44" s="10"/>
      <c r="U44" s="10"/>
      <c r="V44" s="10"/>
    </row>
    <row r="45" spans="18:26" x14ac:dyDescent="0.2">
      <c r="R45" s="2">
        <f t="shared" si="16"/>
        <v>11</v>
      </c>
    </row>
    <row r="46" spans="18:26" x14ac:dyDescent="0.2">
      <c r="R46" s="2">
        <f t="shared" si="16"/>
        <v>12</v>
      </c>
      <c r="Z46" s="10"/>
    </row>
  </sheetData>
  <sheetProtection algorithmName="SHA-512" hashValue="puTZZ1T0UIXLUMBWcJR7fCghCBFTR4Zoproz3gjTDekqZ7UHylwkAilwMN1ATB1BFVnNm1XJNo4yfcyyUNvM9Q==" saltValue="vVubW88s6m8dnM0L0vrYtg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6"/>
  <sheetViews>
    <sheetView workbookViewId="0">
      <selection sqref="A1:XFD1048576"/>
    </sheetView>
  </sheetViews>
  <sheetFormatPr defaultColWidth="9" defaultRowHeight="14.25" x14ac:dyDescent="0.2"/>
  <cols>
    <col min="1" max="17" width="9" style="2"/>
    <col min="18" max="18" width="14.375" style="2" customWidth="1"/>
    <col min="19" max="19" width="9" style="2"/>
    <col min="20" max="20" width="15.25" style="2" customWidth="1"/>
    <col min="21" max="21" width="17.75" style="2" customWidth="1"/>
    <col min="22" max="22" width="11.25" style="2" customWidth="1"/>
    <col min="23" max="23" width="40" style="2" customWidth="1"/>
    <col min="24" max="24" width="12.875" style="2" customWidth="1"/>
    <col min="25" max="16384" width="9" style="2"/>
  </cols>
  <sheetData>
    <row r="1" spans="1:38" x14ac:dyDescent="0.2">
      <c r="A1" s="1"/>
      <c r="B1" s="1"/>
      <c r="C1" s="1" t="s">
        <v>2</v>
      </c>
      <c r="D1" s="2">
        <v>4</v>
      </c>
      <c r="E1" s="2">
        <v>2</v>
      </c>
      <c r="F1" s="2">
        <v>3</v>
      </c>
      <c r="G1" s="2">
        <v>4</v>
      </c>
      <c r="H1" s="2">
        <v>5</v>
      </c>
      <c r="I1" s="2">
        <v>6</v>
      </c>
      <c r="J1" s="2">
        <v>7</v>
      </c>
      <c r="K1" s="2">
        <v>8</v>
      </c>
      <c r="L1" s="2">
        <v>9</v>
      </c>
      <c r="M1" s="2">
        <v>10</v>
      </c>
      <c r="N1" s="2">
        <v>11</v>
      </c>
      <c r="O1" s="2">
        <v>12</v>
      </c>
      <c r="P1" s="3"/>
      <c r="Q1" s="4" t="s">
        <v>18</v>
      </c>
      <c r="R1" s="5" t="s">
        <v>3</v>
      </c>
      <c r="S1" s="5" t="s">
        <v>0</v>
      </c>
      <c r="T1" s="5" t="s">
        <v>1</v>
      </c>
      <c r="U1" s="3" t="s">
        <v>4</v>
      </c>
      <c r="V1" s="3"/>
      <c r="W1" s="5" t="s">
        <v>3</v>
      </c>
      <c r="X1" s="3" t="s">
        <v>4</v>
      </c>
      <c r="Y1" s="5" t="s">
        <v>0</v>
      </c>
      <c r="Z1" s="5" t="s">
        <v>1</v>
      </c>
      <c r="AA1" s="3" t="s">
        <v>5</v>
      </c>
      <c r="AB1" s="3" t="s">
        <v>5</v>
      </c>
      <c r="AC1" s="6"/>
      <c r="AD1" s="3" t="s">
        <v>5</v>
      </c>
    </row>
    <row r="2" spans="1:38" x14ac:dyDescent="0.2">
      <c r="A2" s="1" t="str">
        <f>Q2</f>
        <v>CLEX7</v>
      </c>
      <c r="B2" s="1" t="str">
        <f>RTD("cqg.rtd", ,"ContractData",A2, "ContractMonth")</f>
        <v>NOV</v>
      </c>
      <c r="C2" s="7" t="str">
        <f>IF(B2="Jan","F",IF(B2="Feb","G",IF(B2="Mar","H",IF(B2="Apr","J",IF(B2="May","K",IF(B2="JUN","M",IF(B2="Jul","N",IF(B2="Aug","Q",IF(B2="Sep","U",IF(B2="Oct","V",IF(B2="Nov","X",IF(B2="Dec","Z"))))))))))))&amp;RIGHT(A2,1)</f>
        <v>X7</v>
      </c>
      <c r="D2" s="2" t="str">
        <f>$Q$1&amp;$C$1&amp;$D$1&amp;$C2</f>
        <v>CLES4X7</v>
      </c>
      <c r="E2" s="2" t="str">
        <f>$Q$1&amp;$C$1&amp;$D$1&amp;$C3</f>
        <v>CLES4Z7</v>
      </c>
      <c r="F2" s="2" t="str">
        <f>$Q$1&amp;$C$1&amp;$D$1&amp;$C4</f>
        <v>CLES4F8</v>
      </c>
      <c r="G2" s="2" t="str">
        <f>$Q$1&amp;$C$1&amp;$D$1&amp;$C5</f>
        <v>CLES4G8</v>
      </c>
      <c r="H2" s="2" t="str">
        <f>$Q$1&amp;$C$1&amp;$D$1&amp;$C6</f>
        <v>CLES4H8</v>
      </c>
      <c r="I2" s="2" t="str">
        <f>$Q$1&amp;$C$1&amp;$D$1&amp;$C7</f>
        <v>CLES4J8</v>
      </c>
      <c r="J2" s="2" t="str">
        <f>$Q$1&amp;$C$1&amp;$D$1&amp;$C8</f>
        <v>CLES4K8</v>
      </c>
      <c r="K2" s="2" t="str">
        <f>$Q$1&amp;$C$1&amp;$D$1&amp;$C9</f>
        <v>CLES4M8</v>
      </c>
      <c r="L2" s="2" t="str">
        <f>$Q$1&amp;$C$1&amp;$D$1&amp;$C10</f>
        <v>CLES4N8</v>
      </c>
      <c r="M2" s="2" t="str">
        <f>$Q$1&amp;$C$1&amp;$D$1&amp;$C11</f>
        <v>CLES4Q8</v>
      </c>
      <c r="N2" s="2" t="str">
        <f>$Q$1&amp;$C$1&amp;$D$1&amp;$C12</f>
        <v>CLES4U8</v>
      </c>
      <c r="O2" s="2" t="str">
        <f>$Q$1&amp;$C$1&amp;$D$1&amp;$C13</f>
        <v>CLES4V8</v>
      </c>
      <c r="P2" s="3" t="str">
        <f>LEFT(RIGHT(Q2,2),1)</f>
        <v>X</v>
      </c>
      <c r="Q2" s="8" t="str">
        <f>RTD("cqg.rtd", ,"ContractData", $Q$1&amp;"?"&amp;R35, "Symbol")</f>
        <v>CLEX7</v>
      </c>
      <c r="R2" s="9">
        <f>RTD("cqg.rtd", ,"ContractData", Q2, $R$1,,"T")</f>
        <v>50.72</v>
      </c>
      <c r="S2" s="9">
        <f>RTD("cqg.rtd", ,"ContractData", Q2,$S$1,,"T")</f>
        <v>50.72</v>
      </c>
      <c r="T2" s="9">
        <f>RTD("cqg.rtd", ,"ContractData", Q2,$T$1,,"T")</f>
        <v>50.730000000000004</v>
      </c>
      <c r="U2" s="6">
        <f>RTD("cqg.rtd", ,"ContractData", "F."&amp;$Q$1&amp;"?1", $U$1,,"T")</f>
        <v>0.75</v>
      </c>
      <c r="V2" s="3" t="str">
        <f>D2</f>
        <v>CLES4X7</v>
      </c>
      <c r="W2" s="6">
        <f>RTD("cqg.rtd", ,"ContractData", V2, $W$1,,"T")</f>
        <v>-0.9</v>
      </c>
      <c r="X2" s="6">
        <f>RTD("cqg.rtd", ,"ContractData", V2, $X$1,,"T")</f>
        <v>0.04</v>
      </c>
      <c r="Y2" s="6">
        <f>RTD("cqg.rtd", ,"ContractData",V2,$Y$1,,"T")</f>
        <v>-0.91</v>
      </c>
      <c r="Z2" s="6">
        <f>RTD("cqg.rtd", ,"ContractData", V2,$Z$1,,"T")</f>
        <v>-0.9</v>
      </c>
      <c r="AA2" s="6">
        <f>IF(OR(W2="",W2&lt;Y2,W2&gt;Z2),(Y2+Z2)/2,W2)</f>
        <v>-0.9</v>
      </c>
      <c r="AB2" s="6">
        <f t="shared" ref="AB2:AB13" si="0">IF(OR(S2="",T2=""),R2,(IF(OR(R2="",R2&lt;S2,R2&gt;T2),(S2+T2)/2,R2)))</f>
        <v>50.72</v>
      </c>
      <c r="AC2" s="6">
        <f>IF(OR(R2="",R2&lt;S2,R2&gt;T2),(S2+T2)/2,R2)</f>
        <v>50.72</v>
      </c>
      <c r="AD2" s="6">
        <f>IF(OR(Y2="",Z2=""),W2,(IF(OR(W2="",W2&lt;Y2,W2&gt;Z2),(Y2+Z2)/2,W2)))</f>
        <v>-0.9</v>
      </c>
      <c r="AF2" s="2">
        <f>IF(ISERROR(AC2),NA(),AC2)</f>
        <v>50.72</v>
      </c>
      <c r="AG2" s="2">
        <f>IF(AD2="",NA(),AD2)</f>
        <v>-0.9</v>
      </c>
      <c r="AH2" s="2" t="str">
        <f>IF(P2="F","JAN",IF(P2="G","FEB",IF(P2="H","MAR",IF(P2="J","APR",IF(P2="K","MAY",IF(P2="M","JUN",IF(P2="N","JUL",IF(P2="Q","AUG",IF(P2="U","SEP",IF(P2="V","OCT",IF(P2="X","NOV",IF(P2="Z","DEC",))))))))))))</f>
        <v>NOV</v>
      </c>
      <c r="AI2" s="2" t="str">
        <f>RIGHT(RTD("cqg.rtd",,"ContractData",V2,"LongDescription",,"T"),14)</f>
        <v>Nov 17, Mar 18</v>
      </c>
      <c r="AJ2" s="2">
        <f>RTD("cqg.rtd", ,"ContractData",Q2, "Settlement",,"T")</f>
        <v>49.980000000000004</v>
      </c>
      <c r="AK2" s="2">
        <f>RTD("cqg.rtd", ,"ContractData",V2, "Settlement",,"T")</f>
        <v>-0.94000000000000006</v>
      </c>
      <c r="AL2" s="2">
        <f>IF(AJ2="",NA(),AJ2)</f>
        <v>49.980000000000004</v>
      </c>
    </row>
    <row r="3" spans="1:38" x14ac:dyDescent="0.2">
      <c r="A3" s="1" t="str">
        <f t="shared" ref="A3:A13" si="1">Q3</f>
        <v>CLEZ7</v>
      </c>
      <c r="B3" s="1" t="str">
        <f>RTD("cqg.rtd", ,"ContractData",A3, "ContractMonth")</f>
        <v>DEC</v>
      </c>
      <c r="C3" s="7" t="str">
        <f t="shared" ref="C3:C13" si="2">IF(B3="Jan","F",IF(B3="Feb","G",IF(B3="Mar","H",IF(B3="Apr","J",IF(B3="May","K",IF(B3="JUN","M",IF(B3="Jul","N",IF(B3="Aug","Q",IF(B3="Sep","U",IF(B3="Oct","V",IF(B3="Nov","X",IF(B3="Dec","Z"))))))))))))&amp;RIGHT(A3,1)</f>
        <v>Z7</v>
      </c>
      <c r="D3" s="2" t="str">
        <f t="shared" ref="D3:D13" si="3">$Q$1&amp;$C$1&amp;$D$1&amp;$C3</f>
        <v>CLES4Z7</v>
      </c>
      <c r="P3" s="3" t="str">
        <f t="shared" ref="P3:P13" si="4">LEFT(RIGHT(Q3,2),1)</f>
        <v>Z</v>
      </c>
      <c r="Q3" s="8" t="str">
        <f>RTD("cqg.rtd", ,"ContractData", $Q$1&amp;"?"&amp;R36, "Symbol")</f>
        <v>CLEZ7</v>
      </c>
      <c r="R3" s="9">
        <f>RTD("cqg.rtd", ,"ContractData", Q3, $R$1,,"T")</f>
        <v>51.06</v>
      </c>
      <c r="S3" s="9">
        <f>RTD("cqg.rtd", ,"ContractData", Q3,$S$1,,"T")</f>
        <v>51.050000000000004</v>
      </c>
      <c r="T3" s="9">
        <f>RTD("cqg.rtd", ,"ContractData", Q3,$T$1,,"T")</f>
        <v>51.06</v>
      </c>
      <c r="U3" s="6">
        <f>RTD("cqg.rtd", ,"ContractData", "F."&amp;$Q$1&amp;"?2",  $U$1,,"T")</f>
        <v>0.74</v>
      </c>
      <c r="V3" s="3" t="str">
        <f>E2</f>
        <v>CLES4Z7</v>
      </c>
      <c r="W3" s="6">
        <f>RTD("cqg.rtd", ,"ContractData", V3, $W$1,,"T")</f>
        <v>-0.61</v>
      </c>
      <c r="X3" s="6">
        <f>RTD("cqg.rtd", ,"ContractData", V3, $X$1,,"T")</f>
        <v>0.04</v>
      </c>
      <c r="Y3" s="6">
        <f>RTD("cqg.rtd", ,"ContractData",V3,$Y$1,,"T")</f>
        <v>-0.63</v>
      </c>
      <c r="Z3" s="6">
        <f>RTD("cqg.rtd", ,"ContractData", V3,$Z$1,,"T")</f>
        <v>-0.61</v>
      </c>
      <c r="AA3" s="6">
        <f t="shared" ref="AA3:AA13" si="5">IF(OR(W3="",W3&lt;Y3,W3&gt;Z3),(Y3+Z3)/2,W3)</f>
        <v>-0.61</v>
      </c>
      <c r="AB3" s="6">
        <f t="shared" si="0"/>
        <v>51.06</v>
      </c>
      <c r="AC3" s="6">
        <f>IF(OR(R3="",R3&lt;S3,R3&gt;T3),(S3+T3)/2,R3)</f>
        <v>51.06</v>
      </c>
      <c r="AD3" s="6">
        <f t="shared" ref="AD3:AD13" si="6">IF(OR(Y3="",Z3=""),W3,(IF(OR(W3="",W3&lt;Y3,W3&gt;Z3),(Y3+Z3)/2,W3)))</f>
        <v>-0.61</v>
      </c>
      <c r="AF3" s="2">
        <f t="shared" ref="AF3:AF13" si="7">IF(ISERROR(AC3),NA(),AC3)</f>
        <v>51.06</v>
      </c>
      <c r="AG3" s="2">
        <f>IF(AD3="",NA(),AD3)</f>
        <v>-0.61</v>
      </c>
      <c r="AH3" s="2" t="str">
        <f t="shared" ref="AH3:AH13" si="8">IF(P3="F","JAN",IF(P3="G","FEB",IF(P3="H","MAR",IF(P3="J","APR",IF(P3="K","MAY",IF(P3="M","JUN",IF(P3="N","JUL",IF(P3="Q","AUG",IF(P3="U","SEP",IF(P3="V","OCT",IF(P3="X","NOV",IF(P3="Z","DEC",))))))))))))</f>
        <v>DEC</v>
      </c>
      <c r="AI3" s="2" t="str">
        <f>RIGHT(RTD("cqg.rtd",,"ContractData",V3,"LongDescription",,"T"),14)</f>
        <v>Dec 17, Apr 18</v>
      </c>
      <c r="AJ3" s="2">
        <f>RTD("cqg.rtd", ,"ContractData",Q3, "Settlement",,"T")</f>
        <v>50.32</v>
      </c>
      <c r="AK3" s="2">
        <f>RTD("cqg.rtd", ,"ContractData",V3, "Settlement",,"T")</f>
        <v>-0.67</v>
      </c>
      <c r="AL3" s="2">
        <f t="shared" ref="AL3:AL13" si="9">IF(AJ3="",NA(),AJ3)</f>
        <v>50.32</v>
      </c>
    </row>
    <row r="4" spans="1:38" x14ac:dyDescent="0.2">
      <c r="A4" s="1" t="str">
        <f t="shared" si="1"/>
        <v>CLEF8</v>
      </c>
      <c r="B4" s="1" t="str">
        <f>RTD("cqg.rtd", ,"ContractData",A4, "ContractMonth")</f>
        <v>JAN</v>
      </c>
      <c r="C4" s="7" t="str">
        <f t="shared" si="2"/>
        <v>F8</v>
      </c>
      <c r="D4" s="2" t="str">
        <f t="shared" si="3"/>
        <v>CLES4F8</v>
      </c>
      <c r="P4" s="3" t="str">
        <f t="shared" si="4"/>
        <v>F</v>
      </c>
      <c r="Q4" s="8" t="str">
        <f>RTD("cqg.rtd", ,"ContractData", $Q$1&amp;"?"&amp;R37, "Symbol")</f>
        <v>CLEF8</v>
      </c>
      <c r="R4" s="9">
        <f>RTD("cqg.rtd", ,"ContractData", Q4, $R$1,,"T")</f>
        <v>51.34</v>
      </c>
      <c r="S4" s="9">
        <f>RTD("cqg.rtd", ,"ContractData", Q4,$S$1,,"T")</f>
        <v>51.32</v>
      </c>
      <c r="T4" s="9">
        <f>RTD("cqg.rtd", ,"ContractData", Q4,$T$1,,"T")</f>
        <v>51.33</v>
      </c>
      <c r="U4" s="6">
        <f>RTD("cqg.rtd", ,"ContractData", "F."&amp;$Q$1&amp;"?3",  $U$1,,"T")</f>
        <v>0.73</v>
      </c>
      <c r="V4" s="3" t="str">
        <f>F2</f>
        <v>CLES4F8</v>
      </c>
      <c r="W4" s="6">
        <f>RTD("cqg.rtd", ,"ContractData", V4, $W$1,,"T")</f>
        <v>-0.34</v>
      </c>
      <c r="X4" s="6">
        <f>RTD("cqg.rtd", ,"ContractData", V4, $X$1,,"T")</f>
        <v>0.06</v>
      </c>
      <c r="Y4" s="6">
        <f>RTD("cqg.rtd", ,"ContractData",V4,$Y$1,,"T")</f>
        <v>-0.35000000000000003</v>
      </c>
      <c r="Z4" s="6">
        <f>RTD("cqg.rtd", ,"ContractData", V4,$Z$1,,"T")</f>
        <v>-0.33</v>
      </c>
      <c r="AA4" s="6">
        <f t="shared" si="5"/>
        <v>-0.34</v>
      </c>
      <c r="AB4" s="6">
        <f t="shared" si="0"/>
        <v>51.325000000000003</v>
      </c>
      <c r="AC4" s="6">
        <f t="shared" ref="AC4:AC13" si="10">IF(OR(R4="",R4&lt;S4,R4&gt;T4),(S4+T4)/2,R4)</f>
        <v>51.325000000000003</v>
      </c>
      <c r="AD4" s="6">
        <f t="shared" si="6"/>
        <v>-0.34</v>
      </c>
      <c r="AF4" s="2">
        <f t="shared" si="7"/>
        <v>51.325000000000003</v>
      </c>
      <c r="AG4" s="2">
        <f>IF(AD4="",NA(),AD4)</f>
        <v>-0.34</v>
      </c>
      <c r="AH4" s="2" t="str">
        <f t="shared" si="8"/>
        <v>JAN</v>
      </c>
      <c r="AI4" s="2" t="str">
        <f>RIGHT(RTD("cqg.rtd",,"ContractData",V4,"LongDescription",,"T"),14)</f>
        <v>Jan 18, May 18</v>
      </c>
      <c r="AJ4" s="2">
        <f>RTD("cqg.rtd", ,"ContractData",Q4, "Settlement",,"T")</f>
        <v>50.6</v>
      </c>
      <c r="AK4" s="2">
        <f>RTD("cqg.rtd", ,"ContractData",V4, "Settlement",,"T")</f>
        <v>-0.41000000000000003</v>
      </c>
      <c r="AL4" s="2">
        <f t="shared" si="9"/>
        <v>50.6</v>
      </c>
    </row>
    <row r="5" spans="1:38" x14ac:dyDescent="0.2">
      <c r="A5" s="1" t="str">
        <f t="shared" si="1"/>
        <v>CLEG8</v>
      </c>
      <c r="B5" s="1" t="str">
        <f>RTD("cqg.rtd", ,"ContractData",A5, "ContractMonth")</f>
        <v>FEB</v>
      </c>
      <c r="C5" s="7" t="str">
        <f t="shared" si="2"/>
        <v>G8</v>
      </c>
      <c r="D5" s="2" t="str">
        <f t="shared" si="3"/>
        <v>CLES4G8</v>
      </c>
      <c r="P5" s="3" t="str">
        <f t="shared" si="4"/>
        <v>G</v>
      </c>
      <c r="Q5" s="8" t="str">
        <f>RTD("cqg.rtd", ,"ContractData", $Q$1&amp;"?"&amp;R38, "Symbol")</f>
        <v>CLEG8</v>
      </c>
      <c r="R5" s="9">
        <f>RTD("cqg.rtd", ,"ContractData", Q5, $R$1,,"T")</f>
        <v>51.51</v>
      </c>
      <c r="S5" s="9">
        <f>RTD("cqg.rtd", ,"ContractData", Q5,$S$1,,"T")</f>
        <v>51.5</v>
      </c>
      <c r="T5" s="9">
        <f>RTD("cqg.rtd", ,"ContractData", Q5,$T$1,,"T")</f>
        <v>51.52</v>
      </c>
      <c r="U5" s="6">
        <f>RTD("cqg.rtd", ,"ContractData", "F."&amp;$Q$1&amp;"?4",  $U$1,,"T")</f>
        <v>0.71</v>
      </c>
      <c r="V5" s="3" t="str">
        <f>G2</f>
        <v>CLES4G8</v>
      </c>
      <c r="W5" s="6">
        <f>RTD("cqg.rtd", ,"ContractData", V5, $W$1,,"T")</f>
        <v>-0.1</v>
      </c>
      <c r="X5" s="6">
        <f>RTD("cqg.rtd", ,"ContractData", V5, $X$1,,"T")</f>
        <v>0.09</v>
      </c>
      <c r="Y5" s="6">
        <f>RTD("cqg.rtd", ,"ContractData",V5,$Y$1,,"T")</f>
        <v>-0.12</v>
      </c>
      <c r="Z5" s="6">
        <f>RTD("cqg.rtd", ,"ContractData", V5,$Z$1,,"T")</f>
        <v>-0.11</v>
      </c>
      <c r="AA5" s="6">
        <f t="shared" si="5"/>
        <v>-0.11499999999999999</v>
      </c>
      <c r="AB5" s="6">
        <f t="shared" si="0"/>
        <v>51.51</v>
      </c>
      <c r="AC5" s="6">
        <f t="shared" si="10"/>
        <v>51.51</v>
      </c>
      <c r="AD5" s="6">
        <f t="shared" si="6"/>
        <v>-0.11499999999999999</v>
      </c>
      <c r="AF5" s="2">
        <f t="shared" si="7"/>
        <v>51.51</v>
      </c>
      <c r="AG5" s="2">
        <f t="shared" ref="AG5:AG13" si="11">IF(AD5="",NA(),AD5)</f>
        <v>-0.11499999999999999</v>
      </c>
      <c r="AH5" s="2" t="str">
        <f t="shared" si="8"/>
        <v>FEB</v>
      </c>
      <c r="AI5" s="2" t="str">
        <f>RIGHT(RTD("cqg.rtd",,"ContractData",V5,"LongDescription",,"T"),14)</f>
        <v>Feb 18, Jun 18</v>
      </c>
      <c r="AJ5" s="2">
        <f>RTD("cqg.rtd", ,"ContractData",Q5, "Settlement",,"T")</f>
        <v>50.79</v>
      </c>
      <c r="AK5" s="2">
        <f>RTD("cqg.rtd", ,"ContractData",V5, "Settlement",,"T")</f>
        <v>-0.2</v>
      </c>
      <c r="AL5" s="2">
        <f t="shared" si="9"/>
        <v>50.79</v>
      </c>
    </row>
    <row r="6" spans="1:38" x14ac:dyDescent="0.2">
      <c r="A6" s="1" t="str">
        <f t="shared" si="1"/>
        <v>CLEH8</v>
      </c>
      <c r="B6" s="1" t="str">
        <f>RTD("cqg.rtd", ,"ContractData",A6, "ContractMonth")</f>
        <v>MAR</v>
      </c>
      <c r="C6" s="7" t="str">
        <f t="shared" si="2"/>
        <v>H8</v>
      </c>
      <c r="D6" s="2" t="str">
        <f t="shared" si="3"/>
        <v>CLES4H8</v>
      </c>
      <c r="P6" s="3" t="str">
        <f t="shared" si="4"/>
        <v>H</v>
      </c>
      <c r="Q6" s="8" t="str">
        <f>RTD("cqg.rtd", ,"ContractData", $Q$1&amp;"?"&amp;R39, "Symbol")</f>
        <v>CLEH8</v>
      </c>
      <c r="R6" s="9">
        <f>RTD("cqg.rtd", ,"ContractData", Q6, $R$1,,"T")</f>
        <v>51.64</v>
      </c>
      <c r="S6" s="9">
        <f>RTD("cqg.rtd", ,"ContractData", Q6,$S$1,,"T")</f>
        <v>51.620000000000005</v>
      </c>
      <c r="T6" s="9">
        <f>RTD("cqg.rtd", ,"ContractData", Q6,$T$1,,"T")</f>
        <v>51.63</v>
      </c>
      <c r="U6" s="6">
        <f>RTD("cqg.rtd", ,"ContractData", "F."&amp;$Q$1&amp;"?5",  $U$1,,"T")</f>
        <v>0.71</v>
      </c>
      <c r="V6" s="3" t="str">
        <f>H2</f>
        <v>CLES4H8</v>
      </c>
      <c r="W6" s="6">
        <f>RTD("cqg.rtd", ,"ContractData", V6, $W$1,,"T")</f>
        <v>0.1</v>
      </c>
      <c r="X6" s="6">
        <f>RTD("cqg.rtd", ,"ContractData", V6, $X$1,,"T")</f>
        <v>0.09</v>
      </c>
      <c r="Y6" s="6">
        <f>RTD("cqg.rtd", ,"ContractData",V6,$Y$1,,"T")</f>
        <v>7.0000000000000007E-2</v>
      </c>
      <c r="Z6" s="6">
        <f>RTD("cqg.rtd", ,"ContractData", V6,$Z$1,,"T")</f>
        <v>0.08</v>
      </c>
      <c r="AA6" s="6">
        <f t="shared" si="5"/>
        <v>7.5000000000000011E-2</v>
      </c>
      <c r="AB6" s="6">
        <f t="shared" si="0"/>
        <v>51.625</v>
      </c>
      <c r="AC6" s="6">
        <f t="shared" si="10"/>
        <v>51.625</v>
      </c>
      <c r="AD6" s="6">
        <f t="shared" si="6"/>
        <v>7.5000000000000011E-2</v>
      </c>
      <c r="AF6" s="2">
        <f t="shared" si="7"/>
        <v>51.625</v>
      </c>
      <c r="AG6" s="2">
        <f t="shared" si="11"/>
        <v>7.5000000000000011E-2</v>
      </c>
      <c r="AH6" s="2" t="str">
        <f t="shared" si="8"/>
        <v>MAR</v>
      </c>
      <c r="AI6" s="2" t="str">
        <f>RIGHT(RTD("cqg.rtd",,"ContractData",V6,"LongDescription",,"T"),14)</f>
        <v>Mar 18, Jul 18</v>
      </c>
      <c r="AJ6" s="2">
        <f>RTD("cqg.rtd", ,"ContractData",Q6, "Settlement",,"T")</f>
        <v>50.92</v>
      </c>
      <c r="AK6" s="2">
        <f>RTD("cqg.rtd", ,"ContractData",V6, "Settlement",,"T")</f>
        <v>-0.01</v>
      </c>
      <c r="AL6" s="2">
        <f t="shared" si="9"/>
        <v>50.92</v>
      </c>
    </row>
    <row r="7" spans="1:38" x14ac:dyDescent="0.2">
      <c r="A7" s="1" t="str">
        <f t="shared" si="1"/>
        <v>CLEJ8</v>
      </c>
      <c r="B7" s="1" t="str">
        <f>RTD("cqg.rtd", ,"ContractData",A7, "ContractMonth")</f>
        <v>APR</v>
      </c>
      <c r="C7" s="7" t="str">
        <f t="shared" si="2"/>
        <v>J8</v>
      </c>
      <c r="D7" s="2" t="str">
        <f t="shared" si="3"/>
        <v>CLES4J8</v>
      </c>
      <c r="P7" s="3" t="str">
        <f t="shared" si="4"/>
        <v>J</v>
      </c>
      <c r="Q7" s="8" t="str">
        <f>RTD("cqg.rtd", ,"ContractData", $Q$1&amp;"?"&amp;R40, "Symbol")</f>
        <v>CLEJ8</v>
      </c>
      <c r="R7" s="9">
        <f>RTD("cqg.rtd", ,"ContractData", Q7, $R$1,,"T")</f>
        <v>51.68</v>
      </c>
      <c r="S7" s="9">
        <f>RTD("cqg.rtd", ,"ContractData", Q7,$S$1,,"T")</f>
        <v>51.660000000000004</v>
      </c>
      <c r="T7" s="9">
        <f>RTD("cqg.rtd", ,"ContractData", Q7,$T$1,,"T")</f>
        <v>51.68</v>
      </c>
      <c r="U7" s="6">
        <f>RTD("cqg.rtd", ,"ContractData", "F."&amp;$Q$1&amp;"?6", $U$1,,"T")</f>
        <v>0.69000000000000006</v>
      </c>
      <c r="V7" s="3" t="str">
        <f>I2</f>
        <v>CLES4J8</v>
      </c>
      <c r="W7" s="6">
        <f>RTD("cqg.rtd", ,"ContractData", V7, $W$1,,"T")</f>
        <v>0.22</v>
      </c>
      <c r="X7" s="6">
        <f>RTD("cqg.rtd", ,"ContractData", V7, $X$1,,"T")</f>
        <v>0.09</v>
      </c>
      <c r="Y7" s="6">
        <f>RTD("cqg.rtd", ,"ContractData",V7,$Y$1,,"T")</f>
        <v>0.21</v>
      </c>
      <c r="Z7" s="6">
        <f>RTD("cqg.rtd", ,"ContractData", V7,$Z$1,,"T")</f>
        <v>0.22</v>
      </c>
      <c r="AA7" s="6">
        <f t="shared" si="5"/>
        <v>0.22</v>
      </c>
      <c r="AB7" s="6">
        <f t="shared" si="0"/>
        <v>51.68</v>
      </c>
      <c r="AC7" s="6">
        <f t="shared" si="10"/>
        <v>51.68</v>
      </c>
      <c r="AD7" s="6">
        <f t="shared" si="6"/>
        <v>0.22</v>
      </c>
      <c r="AF7" s="2">
        <f t="shared" si="7"/>
        <v>51.68</v>
      </c>
      <c r="AG7" s="2">
        <f t="shared" si="11"/>
        <v>0.22</v>
      </c>
      <c r="AH7" s="2" t="str">
        <f t="shared" si="8"/>
        <v>APR</v>
      </c>
      <c r="AI7" s="2" t="str">
        <f>RIGHT(RTD("cqg.rtd",,"ContractData",V7,"LongDescription",,"T"),14)</f>
        <v>Apr 18, Aug 18</v>
      </c>
      <c r="AJ7" s="2">
        <f>RTD("cqg.rtd", ,"ContractData",Q7, "Settlement",,"T")</f>
        <v>50.99</v>
      </c>
      <c r="AK7" s="2">
        <f>RTD("cqg.rtd", ,"ContractData",V7, "Settlement",,"T")</f>
        <v>0.13</v>
      </c>
      <c r="AL7" s="2">
        <f t="shared" si="9"/>
        <v>50.99</v>
      </c>
    </row>
    <row r="8" spans="1:38" x14ac:dyDescent="0.2">
      <c r="A8" s="1" t="str">
        <f t="shared" si="1"/>
        <v>CLEK8</v>
      </c>
      <c r="B8" s="1" t="str">
        <f>RTD("cqg.rtd", ,"ContractData",A8, "ContractMonth")</f>
        <v>MAY</v>
      </c>
      <c r="C8" s="7" t="str">
        <f t="shared" si="2"/>
        <v>K8</v>
      </c>
      <c r="D8" s="2" t="str">
        <f t="shared" si="3"/>
        <v>CLES4K8</v>
      </c>
      <c r="P8" s="3" t="str">
        <f t="shared" si="4"/>
        <v>K</v>
      </c>
      <c r="Q8" s="8" t="str">
        <f>RTD("cqg.rtd", ,"ContractData", $Q$1&amp;"?"&amp;R41, "Symbol")</f>
        <v>CLEK8</v>
      </c>
      <c r="R8" s="9">
        <f>RTD("cqg.rtd", ,"ContractData", Q8, $R$1,,"T")</f>
        <v>51.71</v>
      </c>
      <c r="S8" s="9">
        <f>RTD("cqg.rtd", ,"ContractData", Q8,$S$1,,"T")</f>
        <v>51.660000000000004</v>
      </c>
      <c r="T8" s="9">
        <f>RTD("cqg.rtd", ,"ContractData", Q8,$T$1,,"T")</f>
        <v>51.68</v>
      </c>
      <c r="U8" s="6">
        <f>RTD("cqg.rtd", ,"ContractData", "F."&amp;$Q$1&amp;"?7", $U$1,,"T")</f>
        <v>0.65</v>
      </c>
      <c r="V8" s="3" t="str">
        <f>J2</f>
        <v>CLES4K8</v>
      </c>
      <c r="W8" s="6">
        <f>RTD("cqg.rtd", ,"ContractData", V8, $W$1,,"T")</f>
        <v>0.3</v>
      </c>
      <c r="X8" s="6">
        <f>RTD("cqg.rtd", ,"ContractData", V8, $X$1,,"T")</f>
        <v>7.0000000000000007E-2</v>
      </c>
      <c r="Y8" s="6">
        <f>RTD("cqg.rtd", ,"ContractData",V8,$Y$1,,"T")</f>
        <v>0.28000000000000003</v>
      </c>
      <c r="Z8" s="6">
        <f>RTD("cqg.rtd", ,"ContractData", V8,$Z$1,,"T")</f>
        <v>0.3</v>
      </c>
      <c r="AA8" s="6">
        <f t="shared" si="5"/>
        <v>0.3</v>
      </c>
      <c r="AB8" s="6">
        <f t="shared" si="0"/>
        <v>51.67</v>
      </c>
      <c r="AC8" s="6">
        <f t="shared" si="10"/>
        <v>51.67</v>
      </c>
      <c r="AD8" s="6">
        <f t="shared" si="6"/>
        <v>0.3</v>
      </c>
      <c r="AF8" s="2">
        <f t="shared" si="7"/>
        <v>51.67</v>
      </c>
      <c r="AG8" s="2">
        <f t="shared" si="11"/>
        <v>0.3</v>
      </c>
      <c r="AH8" s="2" t="str">
        <f t="shared" si="8"/>
        <v>MAY</v>
      </c>
      <c r="AI8" s="2" t="str">
        <f>RIGHT(RTD("cqg.rtd",,"ContractData",V8,"LongDescription",,"T"),14)</f>
        <v>May 18, Sep 18</v>
      </c>
      <c r="AJ8" s="2">
        <f>RTD("cqg.rtd", ,"ContractData",Q8, "Settlement",,"T")</f>
        <v>51.01</v>
      </c>
      <c r="AK8" s="2">
        <f>RTD("cqg.rtd", ,"ContractData",V8, "Settlement",,"T")</f>
        <v>0.21</v>
      </c>
      <c r="AL8" s="2">
        <f t="shared" si="9"/>
        <v>51.01</v>
      </c>
    </row>
    <row r="9" spans="1:38" x14ac:dyDescent="0.2">
      <c r="A9" s="1" t="str">
        <f t="shared" si="1"/>
        <v>CLEM8</v>
      </c>
      <c r="B9" s="1" t="str">
        <f>RTD("cqg.rtd", ,"ContractData",A9, "ContractMonth")</f>
        <v>JUN</v>
      </c>
      <c r="C9" s="7" t="str">
        <f t="shared" si="2"/>
        <v>M8</v>
      </c>
      <c r="D9" s="2" t="str">
        <f t="shared" si="3"/>
        <v>CLES4M8</v>
      </c>
      <c r="P9" s="3" t="str">
        <f t="shared" si="4"/>
        <v>M</v>
      </c>
      <c r="Q9" s="8" t="str">
        <f>RTD("cqg.rtd", ,"ContractData", $Q$1&amp;"?"&amp;R42, "Symbol")</f>
        <v>CLEM8</v>
      </c>
      <c r="R9" s="9">
        <f>RTD("cqg.rtd", ,"ContractData", Q9, $R$1,,"T")</f>
        <v>51.63</v>
      </c>
      <c r="S9" s="9">
        <f>RTD("cqg.rtd", ,"ContractData", Q9,$S$1,,"T")</f>
        <v>51.620000000000005</v>
      </c>
      <c r="T9" s="9">
        <f>RTD("cqg.rtd", ,"ContractData", Q9,$T$1,,"T")</f>
        <v>51.64</v>
      </c>
      <c r="U9" s="6">
        <f>RTD("cqg.rtd", ,"ContractData", "F."&amp;$Q$1&amp;"?8", $U$1,,"T")</f>
        <v>0.63</v>
      </c>
      <c r="V9" s="3" t="str">
        <f>K2</f>
        <v>CLES4M8</v>
      </c>
      <c r="W9" s="6">
        <f>RTD("cqg.rtd", ,"ContractData", V9, $W$1,,"T")</f>
        <v>0.31</v>
      </c>
      <c r="X9" s="6">
        <f>RTD("cqg.rtd", ,"ContractData", V9, $X$1,,"T")</f>
        <v>0.06</v>
      </c>
      <c r="Y9" s="6">
        <f>RTD("cqg.rtd", ,"ContractData",V9,$Y$1,,"T")</f>
        <v>0.31</v>
      </c>
      <c r="Z9" s="6">
        <f>RTD("cqg.rtd", ,"ContractData", V9,$Z$1,,"T")</f>
        <v>0.34</v>
      </c>
      <c r="AA9" s="6">
        <f t="shared" si="5"/>
        <v>0.31</v>
      </c>
      <c r="AB9" s="6">
        <f t="shared" si="0"/>
        <v>51.63</v>
      </c>
      <c r="AC9" s="6">
        <f t="shared" si="10"/>
        <v>51.63</v>
      </c>
      <c r="AD9" s="6">
        <f t="shared" si="6"/>
        <v>0.31</v>
      </c>
      <c r="AF9" s="2">
        <f t="shared" si="7"/>
        <v>51.63</v>
      </c>
      <c r="AG9" s="2">
        <f t="shared" si="11"/>
        <v>0.31</v>
      </c>
      <c r="AH9" s="2" t="str">
        <f t="shared" si="8"/>
        <v>JUN</v>
      </c>
      <c r="AI9" s="2" t="str">
        <f>RIGHT(RTD("cqg.rtd",,"ContractData",V9,"LongDescription",,"T"),14)</f>
        <v>Jun 18, Oct 18</v>
      </c>
      <c r="AJ9" s="2">
        <f>RTD("cqg.rtd", ,"ContractData",Q9, "Settlement",,"T")</f>
        <v>50.99</v>
      </c>
      <c r="AK9" s="2">
        <f>RTD("cqg.rtd", ,"ContractData",V9, "Settlement",,"T")</f>
        <v>0.25</v>
      </c>
      <c r="AL9" s="2">
        <f t="shared" si="9"/>
        <v>50.99</v>
      </c>
    </row>
    <row r="10" spans="1:38" x14ac:dyDescent="0.2">
      <c r="A10" s="1" t="str">
        <f t="shared" si="1"/>
        <v>CLEN8</v>
      </c>
      <c r="B10" s="1" t="str">
        <f>RTD("cqg.rtd", ,"ContractData",A10, "ContractMonth")</f>
        <v>JUL</v>
      </c>
      <c r="C10" s="7" t="str">
        <f t="shared" si="2"/>
        <v>N8</v>
      </c>
      <c r="D10" s="2" t="str">
        <f t="shared" si="3"/>
        <v>CLES4N8</v>
      </c>
      <c r="P10" s="3" t="str">
        <f t="shared" si="4"/>
        <v>N</v>
      </c>
      <c r="Q10" s="8" t="str">
        <f>RTD("cqg.rtd", ,"ContractData", $Q$1&amp;"?"&amp;R43, "Symbol")</f>
        <v>CLEN8</v>
      </c>
      <c r="R10" s="9">
        <f>RTD("cqg.rtd", ,"ContractData", Q10, $R$1,,"T")</f>
        <v>51.78</v>
      </c>
      <c r="S10" s="9">
        <f>RTD("cqg.rtd", ,"ContractData", Q10,$S$1,,"T")</f>
        <v>51.54</v>
      </c>
      <c r="T10" s="9">
        <f>RTD("cqg.rtd", ,"ContractData", Q10,$T$1,,"T")</f>
        <v>51.57</v>
      </c>
      <c r="U10" s="6">
        <f>RTD("cqg.rtd", ,"ContractData", "F."&amp;$Q$1&amp;"?9", $U$1,,"T")</f>
        <v>0.64</v>
      </c>
      <c r="V10" s="3" t="str">
        <f>L2</f>
        <v>CLES4N8</v>
      </c>
      <c r="W10" s="6">
        <f>RTD("cqg.rtd", ,"ContractData", V10, $W$1,,"T")</f>
        <v>0.33</v>
      </c>
      <c r="X10" s="6">
        <f>RTD("cqg.rtd", ,"ContractData", V10, $X$1,,"T")</f>
        <v>0.09</v>
      </c>
      <c r="Y10" s="6">
        <f>RTD("cqg.rtd", ,"ContractData",V10,$Y$1,,"T")</f>
        <v>0.31</v>
      </c>
      <c r="Z10" s="6">
        <f>RTD("cqg.rtd", ,"ContractData", V10,$Z$1,,"T")</f>
        <v>0.33</v>
      </c>
      <c r="AA10" s="6">
        <f t="shared" si="5"/>
        <v>0.33</v>
      </c>
      <c r="AB10" s="6">
        <f t="shared" si="0"/>
        <v>51.555</v>
      </c>
      <c r="AC10" s="6">
        <f t="shared" si="10"/>
        <v>51.555</v>
      </c>
      <c r="AD10" s="6">
        <f t="shared" si="6"/>
        <v>0.33</v>
      </c>
      <c r="AF10" s="2">
        <f t="shared" si="7"/>
        <v>51.555</v>
      </c>
      <c r="AG10" s="2">
        <f t="shared" si="11"/>
        <v>0.33</v>
      </c>
      <c r="AH10" s="2" t="str">
        <f t="shared" si="8"/>
        <v>JUL</v>
      </c>
      <c r="AI10" s="2" t="str">
        <f>RIGHT(RTD("cqg.rtd",,"ContractData",V10,"LongDescription",,"T"),14)</f>
        <v>Jul 18, Nov 18</v>
      </c>
      <c r="AJ10" s="2">
        <f>RTD("cqg.rtd", ,"ContractData",Q10, "Settlement",,"T")</f>
        <v>50.93</v>
      </c>
      <c r="AK10" s="2">
        <f>RTD("cqg.rtd", ,"ContractData",V10, "Settlement",,"T")</f>
        <v>0.24</v>
      </c>
      <c r="AL10" s="2">
        <f t="shared" si="9"/>
        <v>50.93</v>
      </c>
    </row>
    <row r="11" spans="1:38" x14ac:dyDescent="0.2">
      <c r="A11" s="1" t="str">
        <f t="shared" si="1"/>
        <v>CLEQ8</v>
      </c>
      <c r="B11" s="1" t="str">
        <f>RTD("cqg.rtd", ,"ContractData",A11, "ContractMonth")</f>
        <v>AUG</v>
      </c>
      <c r="C11" s="7" t="str">
        <f t="shared" si="2"/>
        <v>Q8</v>
      </c>
      <c r="D11" s="2" t="str">
        <f t="shared" si="3"/>
        <v>CLES4Q8</v>
      </c>
      <c r="P11" s="3" t="str">
        <f t="shared" si="4"/>
        <v>Q</v>
      </c>
      <c r="Q11" s="8" t="str">
        <f>RTD("cqg.rtd", ,"ContractData", $Q$1&amp;"?"&amp;R44, "Symbol")</f>
        <v>CLEQ8</v>
      </c>
      <c r="R11" s="9">
        <f>RTD("cqg.rtd", ,"ContractData", Q11, $R$1,,"T")</f>
        <v>51.7</v>
      </c>
      <c r="S11" s="9">
        <f>RTD("cqg.rtd", ,"ContractData", Q11,$S$1,,"T")</f>
        <v>51.45</v>
      </c>
      <c r="T11" s="9">
        <f>RTD("cqg.rtd", ,"ContractData", Q11,$T$1,,"T")</f>
        <v>51.47</v>
      </c>
      <c r="U11" s="6">
        <f>RTD("cqg.rtd", ,"ContractData", "F."&amp;$Q$1&amp;"?10", $U$1,,"T")</f>
        <v>0.61</v>
      </c>
      <c r="V11" s="3" t="str">
        <f>M2</f>
        <v>CLES4Q8</v>
      </c>
      <c r="W11" s="6">
        <f>RTD("cqg.rtd", ,"ContractData", V11, $W$1,,"T")</f>
        <v>0.28000000000000003</v>
      </c>
      <c r="X11" s="6">
        <f>RTD("cqg.rtd", ,"ContractData", V11, $X$1,,"T")</f>
        <v>0.05</v>
      </c>
      <c r="Y11" s="6">
        <f>RTD("cqg.rtd", ,"ContractData",V11,$Y$1,,"T")</f>
        <v>0.27</v>
      </c>
      <c r="Z11" s="6">
        <f>RTD("cqg.rtd", ,"ContractData", V11,$Z$1,,"T")</f>
        <v>0.28999999999999998</v>
      </c>
      <c r="AA11" s="6">
        <f t="shared" si="5"/>
        <v>0.28000000000000003</v>
      </c>
      <c r="AB11" s="6">
        <f t="shared" si="0"/>
        <v>51.46</v>
      </c>
      <c r="AC11" s="6">
        <f t="shared" si="10"/>
        <v>51.46</v>
      </c>
      <c r="AD11" s="6">
        <f t="shared" si="6"/>
        <v>0.28000000000000003</v>
      </c>
      <c r="AF11" s="2">
        <f t="shared" si="7"/>
        <v>51.46</v>
      </c>
      <c r="AG11" s="2">
        <f t="shared" si="11"/>
        <v>0.28000000000000003</v>
      </c>
      <c r="AH11" s="2" t="str">
        <f t="shared" si="8"/>
        <v>AUG</v>
      </c>
      <c r="AI11" s="2" t="str">
        <f>RIGHT(RTD("cqg.rtd",,"ContractData",V11,"LongDescription",,"T"),14)</f>
        <v>Aug 18, Dec 18</v>
      </c>
      <c r="AJ11" s="2">
        <f>RTD("cqg.rtd", ,"ContractData",Q11, "Settlement",,"T")</f>
        <v>50.86</v>
      </c>
      <c r="AK11" s="2">
        <f>RTD("cqg.rtd", ,"ContractData",V11, "Settlement",,"T")</f>
        <v>0.22</v>
      </c>
      <c r="AL11" s="2">
        <f t="shared" si="9"/>
        <v>50.86</v>
      </c>
    </row>
    <row r="12" spans="1:38" x14ac:dyDescent="0.2">
      <c r="A12" s="1" t="str">
        <f t="shared" si="1"/>
        <v>CLEU8</v>
      </c>
      <c r="B12" s="1" t="str">
        <f>RTD("cqg.rtd", ,"ContractData",A12, "ContractMonth")</f>
        <v>SEP</v>
      </c>
      <c r="C12" s="7" t="str">
        <f t="shared" si="2"/>
        <v>U8</v>
      </c>
      <c r="D12" s="2" t="str">
        <f t="shared" si="3"/>
        <v>CLES4U8</v>
      </c>
      <c r="P12" s="3" t="str">
        <f t="shared" si="4"/>
        <v>U</v>
      </c>
      <c r="Q12" s="8" t="str">
        <f>RTD("cqg.rtd", ,"ContractData", $Q$1&amp;"?"&amp;R45, "Symbol")</f>
        <v>CLEU8</v>
      </c>
      <c r="R12" s="9">
        <f>RTD("cqg.rtd", ,"ContractData", Q12, $R$1,,"T")</f>
        <v>51.4</v>
      </c>
      <c r="S12" s="9">
        <f>RTD("cqg.rtd", ,"ContractData", Q12,$S$1,,"T")</f>
        <v>51.38</v>
      </c>
      <c r="T12" s="9">
        <f>RTD("cqg.rtd", ,"ContractData", Q12,$T$1,,"T")</f>
        <v>51.39</v>
      </c>
      <c r="U12" s="6">
        <f>RTD("cqg.rtd", ,"ContractData", "F."&amp;$Q$1&amp;"?11",$U$1,,"T")</f>
        <v>0.59</v>
      </c>
      <c r="V12" s="3" t="str">
        <f>N2</f>
        <v>CLES4U8</v>
      </c>
      <c r="W12" s="6" t="str">
        <f>RTD("cqg.rtd", ,"ContractData", V12, $W$1,,"T")</f>
        <v/>
      </c>
      <c r="X12" s="6" t="str">
        <f>RTD("cqg.rtd", ,"ContractData", V12, $X$1,,"T")</f>
        <v/>
      </c>
      <c r="Y12" s="6" t="str">
        <f>RTD("cqg.rtd", ,"ContractData",V12,$Y$1,,"T")</f>
        <v/>
      </c>
      <c r="Z12" s="6" t="str">
        <f>RTD("cqg.rtd", ,"ContractData", V12,$Z$1,,"T")</f>
        <v/>
      </c>
      <c r="AA12" s="6" t="e">
        <f t="shared" si="5"/>
        <v>#VALUE!</v>
      </c>
      <c r="AB12" s="6">
        <f t="shared" si="0"/>
        <v>51.385000000000005</v>
      </c>
      <c r="AC12" s="6">
        <f t="shared" si="10"/>
        <v>51.385000000000005</v>
      </c>
      <c r="AD12" s="6" t="str">
        <f>IF(OR(Y12="",Z12=""),W12,(IF(OR(W12="",W12&lt;Y12,W12&gt;Z12),(Y12+Z12)/2,W12)))</f>
        <v/>
      </c>
      <c r="AF12" s="2">
        <f t="shared" si="7"/>
        <v>51.385000000000005</v>
      </c>
      <c r="AG12" s="2" t="e">
        <f>IF(AD12="",NA(),AD12)</f>
        <v>#N/A</v>
      </c>
      <c r="AH12" s="2" t="str">
        <f t="shared" si="8"/>
        <v>SEP</v>
      </c>
      <c r="AI12" s="2" t="str">
        <f>RIGHT(RTD("cqg.rtd",,"ContractData",V12,"LongDescription",,"T"),14)</f>
        <v>Sep 18, Jan 19</v>
      </c>
      <c r="AJ12" s="2">
        <f>RTD("cqg.rtd", ,"ContractData",Q12, "Settlement",,"T")</f>
        <v>50.800000000000004</v>
      </c>
      <c r="AK12" s="2">
        <f>RTD("cqg.rtd", ,"ContractData",V12, "Settlement",,"T")</f>
        <v>0.25</v>
      </c>
      <c r="AL12" s="2">
        <f t="shared" si="9"/>
        <v>50.800000000000004</v>
      </c>
    </row>
    <row r="13" spans="1:38" x14ac:dyDescent="0.2">
      <c r="A13" s="1" t="str">
        <f t="shared" si="1"/>
        <v>CLEV8</v>
      </c>
      <c r="B13" s="1" t="str">
        <f>RTD("cqg.rtd", ,"ContractData",A13, "ContractMonth")</f>
        <v>OCT</v>
      </c>
      <c r="C13" s="7" t="str">
        <f t="shared" si="2"/>
        <v>V8</v>
      </c>
      <c r="D13" s="2" t="str">
        <f t="shared" si="3"/>
        <v>CLES4V8</v>
      </c>
      <c r="P13" s="3" t="str">
        <f t="shared" si="4"/>
        <v>V</v>
      </c>
      <c r="Q13" s="8" t="str">
        <f>RTD("cqg.rtd", ,"ContractData", $Q$1&amp;"?"&amp;R46, "Symbol")</f>
        <v>CLEV8</v>
      </c>
      <c r="R13" s="9">
        <f>RTD("cqg.rtd", ,"ContractData", Q13, $R$1,,"T")</f>
        <v>51.300000000000004</v>
      </c>
      <c r="S13" s="9">
        <f>RTD("cqg.rtd", ,"ContractData", Q13,$S$1,,"T")</f>
        <v>51.29</v>
      </c>
      <c r="T13" s="9">
        <f>RTD("cqg.rtd", ,"ContractData", Q13,$T$1,,"T")</f>
        <v>51.32</v>
      </c>
      <c r="U13" s="6">
        <f>RTD("cqg.rtd", ,"ContractData", "F."&amp;$Q$1&amp;"?12",$U$1,,"T")</f>
        <v>0.57999999999999996</v>
      </c>
      <c r="V13" s="3" t="str">
        <f>O2</f>
        <v>CLES4V8</v>
      </c>
      <c r="W13" s="6" t="str">
        <f>RTD("cqg.rtd", ,"ContractData", V13, $W$1,,"T")</f>
        <v/>
      </c>
      <c r="X13" s="6" t="str">
        <f>RTD("cqg.rtd", ,"ContractData", V13, $X$1,,"T")</f>
        <v/>
      </c>
      <c r="Y13" s="6" t="str">
        <f>RTD("cqg.rtd", ,"ContractData",V13,$Y$1,,"T")</f>
        <v/>
      </c>
      <c r="Z13" s="6" t="str">
        <f>RTD("cqg.rtd", ,"ContractData", V13,$Z$1,,"T")</f>
        <v/>
      </c>
      <c r="AA13" s="6" t="e">
        <f t="shared" si="5"/>
        <v>#VALUE!</v>
      </c>
      <c r="AB13" s="6">
        <f t="shared" si="0"/>
        <v>51.300000000000004</v>
      </c>
      <c r="AC13" s="6">
        <f t="shared" si="10"/>
        <v>51.300000000000004</v>
      </c>
      <c r="AD13" s="6" t="str">
        <f t="shared" si="6"/>
        <v/>
      </c>
      <c r="AF13" s="2">
        <f t="shared" si="7"/>
        <v>51.300000000000004</v>
      </c>
      <c r="AG13" s="2" t="e">
        <f t="shared" si="11"/>
        <v>#N/A</v>
      </c>
      <c r="AH13" s="2" t="str">
        <f t="shared" si="8"/>
        <v>OCT</v>
      </c>
      <c r="AI13" s="2" t="str">
        <f>RIGHT(RTD("cqg.rtd",,"ContractData",V13,"LongDescription",,"T"),14)</f>
        <v>Oct 18, Feb 19</v>
      </c>
      <c r="AJ13" s="2">
        <f>RTD("cqg.rtd", ,"ContractData",Q13, "Settlement",,"T")</f>
        <v>50.74</v>
      </c>
      <c r="AK13" s="2">
        <f>RTD("cqg.rtd", ,"ContractData",V13, "Settlement",,"T")</f>
        <v>0.26</v>
      </c>
      <c r="AL13" s="2">
        <f t="shared" si="9"/>
        <v>50.74</v>
      </c>
    </row>
    <row r="14" spans="1:38" x14ac:dyDescent="0.2"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</row>
    <row r="15" spans="1:38" x14ac:dyDescent="0.2">
      <c r="E15" s="2" t="b">
        <v>0</v>
      </c>
      <c r="F15" s="2" t="s">
        <v>35</v>
      </c>
      <c r="G15" s="2" t="s">
        <v>36</v>
      </c>
      <c r="P15" s="3"/>
      <c r="Q15" s="3"/>
      <c r="R15" s="3"/>
      <c r="S15" s="3"/>
      <c r="T15" s="3"/>
      <c r="U15" s="3"/>
    </row>
    <row r="16" spans="1:38" x14ac:dyDescent="0.2">
      <c r="A16" s="2">
        <f>CLEDisplay!K4</f>
        <v>7</v>
      </c>
      <c r="B16" s="2">
        <f>CLEDisplay!L4</f>
        <v>14</v>
      </c>
      <c r="C16" s="2">
        <f>CLEDisplay!M4</f>
        <v>2017</v>
      </c>
      <c r="D16" s="2" t="str">
        <f>CLEDisplay!M5</f>
        <v>D</v>
      </c>
      <c r="E16" s="10">
        <f xml:space="preserve"> RTD("cqg.rtd",,"StudyData", "Close("&amp;$I16&amp;")when (LocalMonth("&amp;$I16&amp;")="&amp;$A$16&amp;" and LocalDay("&amp;$I16&amp;")="&amp;$B$16&amp;" and LocalYear("&amp;$Q2&amp;")="&amp;$C$16&amp;")", "Bar", "", "Close",$D$16, "0","ALL","", "",$E$15,$F$15)</f>
        <v>47.12</v>
      </c>
      <c r="G16" s="10">
        <f>IFERROR(AF2-E16,"")</f>
        <v>3.6000000000000014</v>
      </c>
      <c r="I16" s="2" t="str">
        <f>$Q$1&amp;"?"&amp;R35</f>
        <v>CLE?1</v>
      </c>
      <c r="J16" s="2" t="str">
        <f>"CLES4??"&amp;R35</f>
        <v>CLES4??1</v>
      </c>
      <c r="K16" s="2">
        <f xml:space="preserve"> RTD("cqg.rtd",,"StudyData", "Close("&amp;$J16&amp;")when (LocalMonth("&amp;$J16&amp;")="&amp;$A$16&amp;" and LocalDay("&amp;$J16&amp;")="&amp;$B$16&amp;" and LocalYear("&amp;$J16&amp;")="&amp;$C$16&amp;")", "Bar", "", "Close",$D$16, "0","ALL","", "",$E$15,$F$15)</f>
        <v>-0.74</v>
      </c>
      <c r="L16" s="2">
        <f>IFERROR(AG2-K16,"")</f>
        <v>-0.16000000000000003</v>
      </c>
    </row>
    <row r="17" spans="5:29" x14ac:dyDescent="0.2">
      <c r="E17" s="10">
        <f xml:space="preserve"> RTD("cqg.rtd",,"StudyData", "Close("&amp;$I17&amp;")when (LocalMonth("&amp;$I17&amp;")="&amp;$A$16&amp;" and LocalDay("&amp;$I17&amp;")="&amp;$B$16&amp;" and LocalYear("&amp;$Q3&amp;")="&amp;$C$16&amp;")", "Bar", "", "Close",$D$16, "0","ALL","", "",$E$15,$F$15)</f>
        <v>47.35</v>
      </c>
      <c r="G17" s="10">
        <f t="shared" ref="G17:G27" si="12">IFERROR(AF3-E17,"")</f>
        <v>3.7100000000000009</v>
      </c>
      <c r="I17" s="2" t="str">
        <f t="shared" ref="I17:I27" si="13">$Q$1&amp;"?"&amp;R36</f>
        <v>CLE?2</v>
      </c>
      <c r="J17" s="2" t="str">
        <f t="shared" ref="J17:J27" si="14">"CLES4??"&amp;R36</f>
        <v>CLES4??2</v>
      </c>
      <c r="K17" s="2">
        <f xml:space="preserve"> RTD("cqg.rtd",,"StudyData", "Close("&amp;$J17&amp;")when (LocalMonth("&amp;$J17&amp;")="&amp;$A$16&amp;" and LocalDay("&amp;$J17&amp;")="&amp;$B$16&amp;" and LocalYear("&amp;$J17&amp;")="&amp;$C$16&amp;")", "Bar", "", "Close",$D$16, "0","ALL","", "",$E$15,$F$15)</f>
        <v>-0.64</v>
      </c>
      <c r="L17" s="2">
        <f t="shared" ref="L17:L27" si="15">IFERROR(AG3-K17,"")</f>
        <v>3.0000000000000027E-2</v>
      </c>
      <c r="AB17" s="10"/>
      <c r="AC17" s="10"/>
    </row>
    <row r="18" spans="5:29" x14ac:dyDescent="0.2">
      <c r="E18" s="10">
        <f xml:space="preserve"> RTD("cqg.rtd",,"StudyData", "Close("&amp;$I18&amp;")when (LocalMonth("&amp;$I18&amp;")="&amp;$A$16&amp;" and LocalDay("&amp;$I18&amp;")="&amp;$B$16&amp;" and LocalYear("&amp;$Q4&amp;")="&amp;$C$16&amp;")", "Bar", "", "Close",$D$16, "0","ALL","", "",$E$15,$F$15)</f>
        <v>47.55</v>
      </c>
      <c r="G18" s="10">
        <f t="shared" si="12"/>
        <v>3.7750000000000057</v>
      </c>
      <c r="I18" s="2" t="str">
        <f t="shared" si="13"/>
        <v>CLE?3</v>
      </c>
      <c r="J18" s="2" t="str">
        <f t="shared" si="14"/>
        <v>CLES4??3</v>
      </c>
      <c r="K18" s="2">
        <f xml:space="preserve"> RTD("cqg.rtd",,"StudyData", "Close("&amp;$J18&amp;")when (LocalMonth("&amp;$J18&amp;")="&amp;$A$16&amp;" and LocalDay("&amp;$J18&amp;")="&amp;$B$16&amp;" and LocalYear("&amp;$J18&amp;")="&amp;$C$16&amp;")", "Bar", "", "Close",$D$16, "0","ALL","", "",$E$15,$F$15)</f>
        <v>-0.55000000000000004</v>
      </c>
      <c r="L18" s="2">
        <f t="shared" si="15"/>
        <v>0.21000000000000002</v>
      </c>
      <c r="AB18" s="10"/>
      <c r="AC18" s="10"/>
    </row>
    <row r="19" spans="5:29" x14ac:dyDescent="0.2">
      <c r="E19" s="10">
        <f xml:space="preserve"> RTD("cqg.rtd",,"StudyData", "Close("&amp;$I19&amp;")when (LocalMonth("&amp;$I19&amp;")="&amp;$A$16&amp;" and LocalDay("&amp;$I19&amp;")="&amp;$B$16&amp;" and LocalYear("&amp;$Q5&amp;")="&amp;$C$16&amp;")", "Bar", "", "Close",$D$16, "0","ALL","", "",$E$15,$F$15)</f>
        <v>47.71</v>
      </c>
      <c r="G19" s="10">
        <f t="shared" si="12"/>
        <v>3.7999999999999972</v>
      </c>
      <c r="I19" s="2" t="str">
        <f t="shared" si="13"/>
        <v>CLE?4</v>
      </c>
      <c r="J19" s="2" t="str">
        <f t="shared" si="14"/>
        <v>CLES4??4</v>
      </c>
      <c r="K19" s="2">
        <f xml:space="preserve"> RTD("cqg.rtd",,"StudyData", "Close("&amp;$J19&amp;")when (LocalMonth("&amp;$J19&amp;")="&amp;$A$16&amp;" and LocalDay("&amp;$J19&amp;")="&amp;$B$16&amp;" and LocalYear("&amp;$J19&amp;")="&amp;$C$16&amp;")", "Bar", "", "Close",$D$16, "0","ALL","", "",$E$15,$F$15)</f>
        <v>-0.5</v>
      </c>
      <c r="L19" s="2">
        <f t="shared" si="15"/>
        <v>0.38500000000000001</v>
      </c>
      <c r="AB19" s="10"/>
      <c r="AC19" s="10"/>
    </row>
    <row r="20" spans="5:29" x14ac:dyDescent="0.2">
      <c r="E20" s="10">
        <f xml:space="preserve"> RTD("cqg.rtd",,"StudyData", "Close("&amp;$I20&amp;")when (LocalMonth("&amp;$I20&amp;")="&amp;$A$16&amp;" and LocalDay("&amp;$I20&amp;")="&amp;$B$16&amp;" and LocalYear("&amp;$Q6&amp;")="&amp;$C$16&amp;")", "Bar", "", "Close",$D$16, "0","ALL","", "",$E$15,$F$15)</f>
        <v>47.86</v>
      </c>
      <c r="G20" s="10">
        <f t="shared" si="12"/>
        <v>3.7650000000000006</v>
      </c>
      <c r="I20" s="2" t="str">
        <f t="shared" si="13"/>
        <v>CLE?5</v>
      </c>
      <c r="J20" s="2" t="str">
        <f t="shared" si="14"/>
        <v>CLES4??5</v>
      </c>
      <c r="K20" s="2">
        <f xml:space="preserve"> RTD("cqg.rtd",,"StudyData", "Close("&amp;$J20&amp;")when (LocalMonth("&amp;$J20&amp;")="&amp;$A$16&amp;" and LocalDay("&amp;$J20&amp;")="&amp;$B$16&amp;" and LocalYear("&amp;$J20&amp;")="&amp;$C$16&amp;")", "Bar", "", "Close",$D$16, "0","ALL","", "",$E$15,$F$15)</f>
        <v>-0.44</v>
      </c>
      <c r="L20" s="2">
        <f t="shared" si="15"/>
        <v>0.51500000000000001</v>
      </c>
      <c r="U20" s="11"/>
      <c r="V20" s="11"/>
      <c r="AB20" s="10"/>
      <c r="AC20" s="10"/>
    </row>
    <row r="21" spans="5:29" x14ac:dyDescent="0.2">
      <c r="E21" s="10">
        <f xml:space="preserve"> RTD("cqg.rtd",,"StudyData", "Close("&amp;$I21&amp;")when (LocalMonth("&amp;$I21&amp;")="&amp;$A$16&amp;" and LocalDay("&amp;$I21&amp;")="&amp;$B$16&amp;" and LocalYear("&amp;$Q7&amp;")="&amp;$C$16&amp;")", "Bar", "", "Close",$D$16, "0","ALL","", "",$E$15,$F$15)</f>
        <v>47.99</v>
      </c>
      <c r="G21" s="10">
        <f t="shared" si="12"/>
        <v>3.6899999999999977</v>
      </c>
      <c r="I21" s="2" t="str">
        <f t="shared" si="13"/>
        <v>CLE?6</v>
      </c>
      <c r="J21" s="2" t="str">
        <f t="shared" si="14"/>
        <v>CLES4??6</v>
      </c>
      <c r="K21" s="2">
        <f xml:space="preserve"> RTD("cqg.rtd",,"StudyData", "Close("&amp;$J21&amp;")when (LocalMonth("&amp;$J21&amp;")="&amp;$A$16&amp;" and LocalDay("&amp;$J21&amp;")="&amp;$B$16&amp;" and LocalYear("&amp;$J21&amp;")="&amp;$C$16&amp;")", "Bar", "", "Close",$D$16, "0","ALL","", "",$E$15,$F$15)</f>
        <v>-0.42</v>
      </c>
      <c r="L21" s="2">
        <f t="shared" si="15"/>
        <v>0.64</v>
      </c>
      <c r="T21" s="10"/>
      <c r="U21" s="10"/>
      <c r="V21" s="10"/>
      <c r="X21" s="10"/>
      <c r="Y21" s="10"/>
      <c r="Z21" s="10"/>
      <c r="AB21" s="10"/>
      <c r="AC21" s="10"/>
    </row>
    <row r="22" spans="5:29" x14ac:dyDescent="0.2">
      <c r="E22" s="10">
        <f xml:space="preserve"> RTD("cqg.rtd",,"StudyData", "Close("&amp;$I22&amp;")when (LocalMonth("&amp;$I22&amp;")="&amp;$A$16&amp;" and LocalDay("&amp;$I22&amp;")="&amp;$B$16&amp;" and LocalYear("&amp;$Q8&amp;")="&amp;$C$16&amp;")", "Bar", "", "Close",$D$16, "0","ALL","", "",$E$15,$F$15)</f>
        <v>48.1</v>
      </c>
      <c r="G22" s="10">
        <f t="shared" si="12"/>
        <v>3.5700000000000003</v>
      </c>
      <c r="I22" s="2" t="str">
        <f t="shared" si="13"/>
        <v>CLE?7</v>
      </c>
      <c r="J22" s="2" t="str">
        <f t="shared" si="14"/>
        <v>CLES4??7</v>
      </c>
      <c r="K22" s="2">
        <f xml:space="preserve"> RTD("cqg.rtd",,"StudyData", "Close("&amp;$J22&amp;")when (LocalMonth("&amp;$J22&amp;")="&amp;$A$16&amp;" and LocalDay("&amp;$J22&amp;")="&amp;$B$16&amp;" and LocalYear("&amp;$J22&amp;")="&amp;$C$16&amp;")", "Bar", "", "Close",$D$16, "0","ALL","", "",$E$15,$F$15)</f>
        <v>-0.42</v>
      </c>
      <c r="L22" s="2">
        <f t="shared" si="15"/>
        <v>0.72</v>
      </c>
      <c r="T22" s="10"/>
      <c r="U22" s="10"/>
      <c r="V22" s="10"/>
      <c r="X22" s="10"/>
      <c r="Y22" s="10"/>
      <c r="Z22" s="10"/>
      <c r="AB22" s="10"/>
      <c r="AC22" s="10"/>
    </row>
    <row r="23" spans="5:29" x14ac:dyDescent="0.2">
      <c r="E23" s="10">
        <f xml:space="preserve"> RTD("cqg.rtd",,"StudyData", "Close("&amp;$I23&amp;")when (LocalMonth("&amp;$I23&amp;")="&amp;$A$16&amp;" and LocalDay("&amp;$I23&amp;")="&amp;$B$16&amp;" and LocalYear("&amp;$Q9&amp;")="&amp;$C$16&amp;")", "Bar", "", "Close",$D$16, "0","ALL","", "",$E$15,$F$15)</f>
        <v>48.21</v>
      </c>
      <c r="G23" s="10">
        <f t="shared" si="12"/>
        <v>3.4200000000000017</v>
      </c>
      <c r="I23" s="2" t="str">
        <f t="shared" si="13"/>
        <v>CLE?8</v>
      </c>
      <c r="J23" s="2" t="str">
        <f t="shared" si="14"/>
        <v>CLES4??8</v>
      </c>
      <c r="K23" s="2">
        <f xml:space="preserve"> RTD("cqg.rtd",,"StudyData", "Close("&amp;$J23&amp;")when (LocalMonth("&amp;$J23&amp;")="&amp;$A$16&amp;" and LocalDay("&amp;$J23&amp;")="&amp;$B$16&amp;" and LocalYear("&amp;$J23&amp;")="&amp;$C$16&amp;")", "Bar", "", "Close",$D$16, "0","ALL","", "",$E$15,$F$15)</f>
        <v>-0.43</v>
      </c>
      <c r="L23" s="2">
        <f t="shared" si="15"/>
        <v>0.74</v>
      </c>
      <c r="T23" s="10"/>
      <c r="U23" s="10"/>
      <c r="V23" s="10"/>
      <c r="X23" s="10"/>
      <c r="Y23" s="10"/>
      <c r="Z23" s="10"/>
      <c r="AB23" s="10"/>
      <c r="AC23" s="10"/>
    </row>
    <row r="24" spans="5:29" x14ac:dyDescent="0.2">
      <c r="E24" s="10">
        <f xml:space="preserve"> RTD("cqg.rtd",,"StudyData", "Close("&amp;$I24&amp;")when (LocalMonth("&amp;$I24&amp;")="&amp;$A$16&amp;" and LocalDay("&amp;$I24&amp;")="&amp;$B$16&amp;" and LocalYear("&amp;$Q10&amp;")="&amp;$C$16&amp;")", "Bar", "", "Close",$D$16, "0","ALL","", "",$E$15,$F$15)</f>
        <v>48.3</v>
      </c>
      <c r="G24" s="10">
        <f t="shared" si="12"/>
        <v>3.2550000000000026</v>
      </c>
      <c r="I24" s="2" t="str">
        <f t="shared" si="13"/>
        <v>CLE?9</v>
      </c>
      <c r="J24" s="2" t="str">
        <f t="shared" si="14"/>
        <v>CLES4??9</v>
      </c>
      <c r="K24" s="2">
        <f xml:space="preserve"> RTD("cqg.rtd",,"StudyData", "Close("&amp;$J24&amp;")when (LocalMonth("&amp;$J24&amp;")="&amp;$A$16&amp;" and LocalDay("&amp;$J24&amp;")="&amp;$B$16&amp;" and LocalYear("&amp;$J24&amp;")="&amp;$C$16&amp;")", "Bar", "", "Close",$D$16, "0","ALL","", "",$E$15,$F$15)</f>
        <v>-0.46</v>
      </c>
      <c r="L24" s="2">
        <f t="shared" si="15"/>
        <v>0.79</v>
      </c>
      <c r="T24" s="10"/>
      <c r="U24" s="10"/>
      <c r="V24" s="10"/>
      <c r="X24" s="10"/>
      <c r="Y24" s="10"/>
      <c r="Z24" s="10"/>
      <c r="AB24" s="10"/>
      <c r="AC24" s="10"/>
    </row>
    <row r="25" spans="5:29" x14ac:dyDescent="0.2">
      <c r="E25" s="10">
        <f xml:space="preserve"> RTD("cqg.rtd",,"StudyData", "Close("&amp;$I25&amp;")when (LocalMonth("&amp;$I25&amp;")="&amp;$A$16&amp;" and LocalDay("&amp;$I25&amp;")="&amp;$B$16&amp;" and LocalYear("&amp;$Q11&amp;")="&amp;$C$16&amp;")", "Bar", "", "Close",$D$16, "0","ALL","", "",$E$15,$F$15)</f>
        <v>48.41</v>
      </c>
      <c r="G25" s="10">
        <f t="shared" si="12"/>
        <v>3.0500000000000043</v>
      </c>
      <c r="I25" s="2" t="str">
        <f t="shared" si="13"/>
        <v>CLE?10</v>
      </c>
      <c r="J25" s="2" t="str">
        <f t="shared" si="14"/>
        <v>CLES4??10</v>
      </c>
      <c r="K25" s="2">
        <f xml:space="preserve"> RTD("cqg.rtd",,"StudyData", "Close("&amp;$J25&amp;")when (LocalMonth("&amp;$J25&amp;")="&amp;$A$16&amp;" and LocalDay("&amp;$J25&amp;")="&amp;$B$16&amp;" and LocalYear("&amp;$J25&amp;")="&amp;$C$16&amp;")", "Bar", "", "Close",$D$16, "0","ALL","", "",$E$15,$F$15)</f>
        <v>-0.48</v>
      </c>
      <c r="L25" s="2">
        <f>IFERROR(AG11-K25,"")</f>
        <v>0.76</v>
      </c>
      <c r="T25" s="10"/>
      <c r="U25" s="10"/>
      <c r="V25" s="10"/>
      <c r="X25" s="10"/>
      <c r="Y25" s="10"/>
      <c r="Z25" s="10"/>
    </row>
    <row r="26" spans="5:29" x14ac:dyDescent="0.2">
      <c r="E26" s="10">
        <f xml:space="preserve"> RTD("cqg.rtd",,"StudyData", "Close("&amp;$I26&amp;")when (LocalMonth("&amp;$I26&amp;")="&amp;$A$16&amp;" and LocalDay("&amp;$I26&amp;")="&amp;$B$16&amp;" and LocalYear("&amp;$Q12&amp;")="&amp;$C$16&amp;")", "Bar", "", "Close",$D$16, "0","ALL","", "",$E$15,$F$15)</f>
        <v>48.52</v>
      </c>
      <c r="G26" s="10">
        <f t="shared" si="12"/>
        <v>2.865000000000002</v>
      </c>
      <c r="I26" s="2" t="str">
        <f t="shared" si="13"/>
        <v>CLE?11</v>
      </c>
      <c r="J26" s="2" t="str">
        <f t="shared" si="14"/>
        <v>CLES4??11</v>
      </c>
      <c r="K26" s="2">
        <f xml:space="preserve"> RTD("cqg.rtd",,"StudyData", "Close("&amp;$J26&amp;")when (LocalMonth("&amp;$J26&amp;")="&amp;$A$16&amp;" and LocalDay("&amp;$J26&amp;")="&amp;$B$16&amp;" and LocalYear("&amp;$J26&amp;")="&amp;$C$16&amp;")", "Bar", "", "Close",$D$16, "0","ALL","", "",$E$15,$F$15)</f>
        <v>-0.46</v>
      </c>
      <c r="L26" s="2" t="str">
        <f t="shared" si="15"/>
        <v/>
      </c>
      <c r="T26" s="10"/>
      <c r="U26" s="10"/>
      <c r="V26" s="10"/>
      <c r="X26" s="10"/>
      <c r="Y26" s="10"/>
      <c r="Z26" s="10"/>
    </row>
    <row r="27" spans="5:29" x14ac:dyDescent="0.2">
      <c r="E27" s="10">
        <f xml:space="preserve"> RTD("cqg.rtd",,"StudyData", "Close("&amp;$I27&amp;")when (LocalMonth("&amp;$I27&amp;")="&amp;$A$16&amp;" and LocalDay("&amp;$I27&amp;")="&amp;$B$16&amp;" and LocalYear("&amp;$Q13&amp;")="&amp;$C$16&amp;")", "Bar", "", "Close",$D$16, "0","ALL","", "",$E$15,$F$15)</f>
        <v>48.64</v>
      </c>
      <c r="G27" s="10">
        <f t="shared" si="12"/>
        <v>2.6600000000000037</v>
      </c>
      <c r="I27" s="2" t="str">
        <f t="shared" si="13"/>
        <v>CLE?12</v>
      </c>
      <c r="J27" s="2" t="str">
        <f t="shared" si="14"/>
        <v>CLES4??12</v>
      </c>
      <c r="K27" s="2">
        <f xml:space="preserve"> RTD("cqg.rtd",,"StudyData", "Close("&amp;$J27&amp;")when (LocalMonth("&amp;$J27&amp;")="&amp;$A$16&amp;" and LocalDay("&amp;$J27&amp;")="&amp;$B$16&amp;" and LocalYear("&amp;$J27&amp;")="&amp;$C$16&amp;")", "Bar", "", "Close",$D$16, "0","ALL","", "",$E$15,$F$15)</f>
        <v>-0.43</v>
      </c>
      <c r="L27" s="2" t="str">
        <f t="shared" si="15"/>
        <v/>
      </c>
      <c r="T27" s="10"/>
      <c r="U27" s="10"/>
      <c r="V27" s="10"/>
      <c r="X27" s="10"/>
      <c r="Y27" s="10"/>
      <c r="Z27" s="10"/>
    </row>
    <row r="28" spans="5:29" x14ac:dyDescent="0.2">
      <c r="T28" s="10"/>
      <c r="U28" s="10"/>
      <c r="V28" s="10"/>
      <c r="X28" s="10"/>
      <c r="Y28" s="10"/>
      <c r="Z28" s="10"/>
    </row>
    <row r="29" spans="5:29" x14ac:dyDescent="0.2">
      <c r="T29" s="10"/>
      <c r="U29" s="10"/>
      <c r="V29" s="10"/>
      <c r="X29" s="10"/>
      <c r="Y29" s="10"/>
      <c r="Z29" s="10"/>
    </row>
    <row r="30" spans="5:29" x14ac:dyDescent="0.2">
      <c r="T30" s="10"/>
      <c r="U30" s="10"/>
      <c r="V30" s="10"/>
      <c r="X30" s="10"/>
      <c r="Y30" s="10"/>
      <c r="Z30" s="10"/>
    </row>
    <row r="31" spans="5:29" x14ac:dyDescent="0.2">
      <c r="T31" s="10"/>
      <c r="U31" s="10"/>
      <c r="V31" s="10"/>
      <c r="X31" s="10"/>
      <c r="Y31" s="10"/>
      <c r="Z31" s="10"/>
    </row>
    <row r="32" spans="5:29" x14ac:dyDescent="0.2">
      <c r="T32" s="10"/>
      <c r="U32" s="10"/>
      <c r="V32" s="10"/>
      <c r="X32" s="10"/>
      <c r="Y32" s="10"/>
      <c r="Z32" s="10"/>
    </row>
    <row r="33" spans="18:26" x14ac:dyDescent="0.2">
      <c r="T33" s="10"/>
      <c r="U33" s="10"/>
      <c r="V33" s="10"/>
    </row>
    <row r="34" spans="18:26" x14ac:dyDescent="0.2">
      <c r="R34" s="2" t="s">
        <v>6</v>
      </c>
      <c r="T34" s="10"/>
      <c r="U34" s="10"/>
      <c r="V34" s="10"/>
      <c r="X34" s="10"/>
      <c r="Y34" s="10"/>
      <c r="Z34" s="2" t="s">
        <v>19</v>
      </c>
    </row>
    <row r="35" spans="18:26" x14ac:dyDescent="0.2">
      <c r="R35" s="2">
        <f>IF(RTD("cqg.rtd", ,"ContractData",Q1&amp;"?", "ContractMonth")=RTD("cqg.rtd", ,"ContractData",Q1&amp;"?1", "ContractMonth"),1,2)</f>
        <v>1</v>
      </c>
      <c r="S35" s="2" t="str">
        <f>RTD("cqg.rtd",,"ContractData",Q1&amp;"?1", "Symbol")</f>
        <v>CLEX7</v>
      </c>
      <c r="T35" s="10"/>
      <c r="U35" s="10"/>
      <c r="V35" s="10"/>
      <c r="X35" s="10"/>
      <c r="Y35" s="10"/>
      <c r="Z35" s="2" t="s">
        <v>20</v>
      </c>
    </row>
    <row r="36" spans="18:26" x14ac:dyDescent="0.2">
      <c r="R36" s="2">
        <f>R35+1</f>
        <v>2</v>
      </c>
      <c r="S36" s="2" t="str">
        <f>RTD("cqg.rtd",,"ContractData",Q1&amp;"?2", "Symbol")</f>
        <v>CLEZ7</v>
      </c>
      <c r="T36" s="10"/>
      <c r="U36" s="10"/>
      <c r="V36" s="10"/>
      <c r="X36" s="10"/>
      <c r="Y36" s="10"/>
      <c r="Z36" s="2" t="s">
        <v>21</v>
      </c>
    </row>
    <row r="37" spans="18:26" x14ac:dyDescent="0.2">
      <c r="R37" s="2">
        <f t="shared" ref="R37:R46" si="16">R36+1</f>
        <v>3</v>
      </c>
      <c r="T37" s="10"/>
      <c r="U37" s="10"/>
      <c r="V37" s="10"/>
      <c r="X37" s="10"/>
      <c r="Y37" s="10"/>
      <c r="Z37" s="2" t="s">
        <v>22</v>
      </c>
    </row>
    <row r="38" spans="18:26" x14ac:dyDescent="0.2">
      <c r="R38" s="2">
        <f t="shared" si="16"/>
        <v>4</v>
      </c>
      <c r="T38" s="10"/>
      <c r="U38" s="10"/>
      <c r="V38" s="10"/>
      <c r="X38" s="10"/>
      <c r="Y38" s="10"/>
      <c r="Z38" s="2" t="s">
        <v>23</v>
      </c>
    </row>
    <row r="39" spans="18:26" x14ac:dyDescent="0.2">
      <c r="R39" s="2">
        <f t="shared" si="16"/>
        <v>5</v>
      </c>
      <c r="T39" s="10"/>
      <c r="U39" s="10"/>
      <c r="V39" s="10"/>
      <c r="X39" s="10"/>
      <c r="Y39" s="10"/>
      <c r="Z39" s="2" t="s">
        <v>24</v>
      </c>
    </row>
    <row r="40" spans="18:26" x14ac:dyDescent="0.2">
      <c r="R40" s="2">
        <f t="shared" si="16"/>
        <v>6</v>
      </c>
      <c r="T40" s="10"/>
      <c r="U40" s="10"/>
      <c r="V40" s="10"/>
      <c r="X40" s="10"/>
      <c r="Y40" s="10"/>
      <c r="Z40" s="2" t="s">
        <v>25</v>
      </c>
    </row>
    <row r="41" spans="18:26" x14ac:dyDescent="0.2">
      <c r="R41" s="2">
        <f t="shared" si="16"/>
        <v>7</v>
      </c>
      <c r="T41" s="10"/>
      <c r="U41" s="10"/>
      <c r="V41" s="10"/>
      <c r="X41" s="10"/>
      <c r="Y41" s="10"/>
      <c r="Z41" s="2" t="s">
        <v>26</v>
      </c>
    </row>
    <row r="42" spans="18:26" x14ac:dyDescent="0.2">
      <c r="R42" s="2">
        <f t="shared" si="16"/>
        <v>8</v>
      </c>
      <c r="T42" s="10"/>
      <c r="U42" s="10"/>
      <c r="V42" s="10"/>
      <c r="X42" s="10"/>
      <c r="Y42" s="10"/>
      <c r="Z42" s="2" t="s">
        <v>27</v>
      </c>
    </row>
    <row r="43" spans="18:26" x14ac:dyDescent="0.2">
      <c r="R43" s="2">
        <f t="shared" si="16"/>
        <v>9</v>
      </c>
      <c r="T43" s="10"/>
      <c r="U43" s="10"/>
      <c r="V43" s="10"/>
      <c r="X43" s="10"/>
      <c r="Y43" s="10"/>
      <c r="Z43" s="2" t="s">
        <v>28</v>
      </c>
    </row>
    <row r="44" spans="18:26" x14ac:dyDescent="0.2">
      <c r="R44" s="2">
        <f t="shared" si="16"/>
        <v>10</v>
      </c>
      <c r="T44" s="10"/>
      <c r="U44" s="10"/>
      <c r="V44" s="10"/>
    </row>
    <row r="45" spans="18:26" x14ac:dyDescent="0.2">
      <c r="R45" s="2">
        <f t="shared" si="16"/>
        <v>11</v>
      </c>
    </row>
    <row r="46" spans="18:26" x14ac:dyDescent="0.2">
      <c r="R46" s="2">
        <f t="shared" si="16"/>
        <v>12</v>
      </c>
      <c r="Z46" s="10"/>
    </row>
  </sheetData>
  <sheetProtection algorithmName="SHA-512" hashValue="+xA102KOui50psQ/+T4HU/4vN2og+WJK7YNBZ7oS9oAK7xoIdmyZ8dpKeFvFPWL6yTG3UkwsK2bMRl4ZJvbo8A==" saltValue="YiiZsl0PGhC7nM3rd0MiQw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6"/>
  <sheetViews>
    <sheetView workbookViewId="0">
      <selection sqref="A1:XFD1048576"/>
    </sheetView>
  </sheetViews>
  <sheetFormatPr defaultColWidth="9" defaultRowHeight="14.25" x14ac:dyDescent="0.2"/>
  <cols>
    <col min="1" max="17" width="9" style="2"/>
    <col min="18" max="18" width="14.375" style="2" customWidth="1"/>
    <col min="19" max="19" width="9" style="2"/>
    <col min="20" max="20" width="15.25" style="2" customWidth="1"/>
    <col min="21" max="21" width="17.75" style="2" customWidth="1"/>
    <col min="22" max="22" width="11.25" style="2" customWidth="1"/>
    <col min="23" max="23" width="40" style="2" customWidth="1"/>
    <col min="24" max="24" width="12.875" style="2" customWidth="1"/>
    <col min="25" max="16384" width="9" style="2"/>
  </cols>
  <sheetData>
    <row r="1" spans="1:38" x14ac:dyDescent="0.2">
      <c r="A1" s="1"/>
      <c r="B1" s="1"/>
      <c r="C1" s="1" t="s">
        <v>2</v>
      </c>
      <c r="D1" s="2">
        <v>5</v>
      </c>
      <c r="E1" s="2">
        <v>2</v>
      </c>
      <c r="F1" s="2">
        <v>3</v>
      </c>
      <c r="G1" s="2">
        <v>4</v>
      </c>
      <c r="H1" s="2">
        <v>5</v>
      </c>
      <c r="I1" s="2">
        <v>6</v>
      </c>
      <c r="J1" s="2">
        <v>7</v>
      </c>
      <c r="K1" s="2">
        <v>8</v>
      </c>
      <c r="L1" s="2">
        <v>9</v>
      </c>
      <c r="M1" s="2">
        <v>10</v>
      </c>
      <c r="N1" s="2">
        <v>11</v>
      </c>
      <c r="O1" s="2">
        <v>12</v>
      </c>
      <c r="P1" s="3"/>
      <c r="Q1" s="4" t="s">
        <v>18</v>
      </c>
      <c r="R1" s="5" t="s">
        <v>3</v>
      </c>
      <c r="S1" s="5" t="s">
        <v>0</v>
      </c>
      <c r="T1" s="5" t="s">
        <v>1</v>
      </c>
      <c r="U1" s="3" t="s">
        <v>4</v>
      </c>
      <c r="V1" s="3"/>
      <c r="W1" s="5" t="s">
        <v>3</v>
      </c>
      <c r="X1" s="3" t="s">
        <v>4</v>
      </c>
      <c r="Y1" s="5" t="s">
        <v>0</v>
      </c>
      <c r="Z1" s="5" t="s">
        <v>1</v>
      </c>
      <c r="AA1" s="3" t="s">
        <v>5</v>
      </c>
      <c r="AB1" s="3" t="s">
        <v>5</v>
      </c>
      <c r="AC1" s="6"/>
      <c r="AD1" s="3" t="s">
        <v>5</v>
      </c>
    </row>
    <row r="2" spans="1:38" x14ac:dyDescent="0.2">
      <c r="A2" s="1" t="str">
        <f>Q2</f>
        <v>CLEX7</v>
      </c>
      <c r="B2" s="1" t="str">
        <f>RTD("cqg.rtd", ,"ContractData",A2, "ContractMonth")</f>
        <v>NOV</v>
      </c>
      <c r="C2" s="7" t="str">
        <f>IF(B2="Jan","F",IF(B2="Feb","G",IF(B2="Mar","H",IF(B2="Apr","J",IF(B2="May","K",IF(B2="JUN","M",IF(B2="Jul","N",IF(B2="Aug","Q",IF(B2="Sep","U",IF(B2="Oct","V",IF(B2="Nov","X",IF(B2="Dec","Z"))))))))))))&amp;RIGHT(A2,1)</f>
        <v>X7</v>
      </c>
      <c r="D2" s="2" t="str">
        <f>$Q$1&amp;$C$1&amp;$D$1&amp;$C2</f>
        <v>CLES5X7</v>
      </c>
      <c r="E2" s="2" t="str">
        <f>$Q$1&amp;$C$1&amp;$D$1&amp;$C3</f>
        <v>CLES5Z7</v>
      </c>
      <c r="F2" s="2" t="str">
        <f>$Q$1&amp;$C$1&amp;$D$1&amp;$C4</f>
        <v>CLES5F8</v>
      </c>
      <c r="G2" s="2" t="str">
        <f>$Q$1&amp;$C$1&amp;$D$1&amp;$C5</f>
        <v>CLES5G8</v>
      </c>
      <c r="H2" s="2" t="str">
        <f>$Q$1&amp;$C$1&amp;$D$1&amp;$C6</f>
        <v>CLES5H8</v>
      </c>
      <c r="I2" s="2" t="str">
        <f>$Q$1&amp;$C$1&amp;$D$1&amp;$C7</f>
        <v>CLES5J8</v>
      </c>
      <c r="J2" s="2" t="str">
        <f>$Q$1&amp;$C$1&amp;$D$1&amp;$C8</f>
        <v>CLES5K8</v>
      </c>
      <c r="K2" s="2" t="str">
        <f>$Q$1&amp;$C$1&amp;$D$1&amp;$C9</f>
        <v>CLES5M8</v>
      </c>
      <c r="L2" s="2" t="str">
        <f>$Q$1&amp;$C$1&amp;$D$1&amp;$C10</f>
        <v>CLES5N8</v>
      </c>
      <c r="M2" s="2" t="str">
        <f>$Q$1&amp;$C$1&amp;$D$1&amp;$C11</f>
        <v>CLES5Q8</v>
      </c>
      <c r="N2" s="2" t="str">
        <f>$Q$1&amp;$C$1&amp;$D$1&amp;$C12</f>
        <v>CLES5U8</v>
      </c>
      <c r="O2" s="2" t="str">
        <f>$Q$1&amp;$C$1&amp;$D$1&amp;$C13</f>
        <v>CLES5V8</v>
      </c>
      <c r="P2" s="3" t="str">
        <f>LEFT(RIGHT(Q2,2),1)</f>
        <v>X</v>
      </c>
      <c r="Q2" s="8" t="str">
        <f>RTD("cqg.rtd", ,"ContractData", $Q$1&amp;"?"&amp;R35, "Symbol")</f>
        <v>CLEX7</v>
      </c>
      <c r="R2" s="9">
        <f>RTD("cqg.rtd", ,"ContractData", Q2, $R$1,,"T")</f>
        <v>50.72</v>
      </c>
      <c r="S2" s="9">
        <f>RTD("cqg.rtd", ,"ContractData", Q2,$S$1,,"T")</f>
        <v>50.72</v>
      </c>
      <c r="T2" s="9">
        <f>RTD("cqg.rtd", ,"ContractData", Q2,$T$1,,"T")</f>
        <v>50.730000000000004</v>
      </c>
      <c r="U2" s="6">
        <f>RTD("cqg.rtd", ,"ContractData", "F."&amp;$Q$1&amp;"?1", $U$1,,"T")</f>
        <v>0.75</v>
      </c>
      <c r="V2" s="3" t="str">
        <f>D2</f>
        <v>CLES5X7</v>
      </c>
      <c r="W2" s="6">
        <f>RTD("cqg.rtd", ,"ContractData", V2, $W$1,,"T")</f>
        <v>-0.94000000000000006</v>
      </c>
      <c r="X2" s="6">
        <f>RTD("cqg.rtd", ,"ContractData", V2, $X$1,,"T")</f>
        <v>7.0000000000000007E-2</v>
      </c>
      <c r="Y2" s="6">
        <f>RTD("cqg.rtd", ,"ContractData",V2,$Y$1,,"T")</f>
        <v>-0.96</v>
      </c>
      <c r="Z2" s="6">
        <f>RTD("cqg.rtd", ,"ContractData", V2,$Z$1,,"T")</f>
        <v>-0.94000000000000006</v>
      </c>
      <c r="AA2" s="6">
        <f>IF(OR(W2="",W2&lt;Y2,W2&gt;Z2),(Y2+Z2)/2,W2)</f>
        <v>-0.94000000000000006</v>
      </c>
      <c r="AB2" s="6">
        <f t="shared" ref="AB2:AB13" si="0">IF(OR(S2="",T2=""),R2,(IF(OR(R2="",R2&lt;S2,R2&gt;T2),(S2+T2)/2,R2)))</f>
        <v>50.72</v>
      </c>
      <c r="AC2" s="6">
        <f>IF(OR(R2="",R2&lt;S2,R2&gt;T2),(S2+T2)/2,R2)</f>
        <v>50.72</v>
      </c>
      <c r="AD2" s="6">
        <f>IF(OR(Y2="",Z2=""),W2,(IF(OR(W2="",W2&lt;Y2,W2&gt;Z2),(Y2+Z2)/2,W2)))</f>
        <v>-0.94000000000000006</v>
      </c>
      <c r="AF2" s="2">
        <f>IF(ISERROR(AC2),NA(),AC2)</f>
        <v>50.72</v>
      </c>
      <c r="AG2" s="2">
        <f>IF(AD2="",NA(),AD2)</f>
        <v>-0.94000000000000006</v>
      </c>
      <c r="AH2" s="2" t="str">
        <f>IF(P2="F","JAN",IF(P2="G","FEB",IF(P2="H","MAR",IF(P2="J","APR",IF(P2="K","MAY",IF(P2="M","JUN",IF(P2="N","JUL",IF(P2="Q","AUG",IF(P2="U","SEP",IF(P2="V","OCT",IF(P2="X","NOV",IF(P2="Z","DEC",))))))))))))</f>
        <v>NOV</v>
      </c>
      <c r="AI2" s="2" t="str">
        <f>RIGHT(RTD("cqg.rtd",,"ContractData",V2,"LongDescription",,"T"),14)</f>
        <v>Nov 17, Apr 18</v>
      </c>
      <c r="AJ2" s="2">
        <f>RTD("cqg.rtd", ,"ContractData",Q2, "Settlement",,"T")</f>
        <v>49.980000000000004</v>
      </c>
      <c r="AK2" s="2">
        <f>RTD("cqg.rtd", ,"ContractData",V2, "Settlement",,"T")</f>
        <v>-1.01</v>
      </c>
      <c r="AL2" s="2">
        <f>IF(AJ2="",NA(),AJ2)</f>
        <v>49.980000000000004</v>
      </c>
    </row>
    <row r="3" spans="1:38" x14ac:dyDescent="0.2">
      <c r="A3" s="1" t="str">
        <f t="shared" ref="A3:A13" si="1">Q3</f>
        <v>CLEZ7</v>
      </c>
      <c r="B3" s="1" t="str">
        <f>RTD("cqg.rtd", ,"ContractData",A3, "ContractMonth")</f>
        <v>DEC</v>
      </c>
      <c r="C3" s="7" t="str">
        <f t="shared" ref="C3:C13" si="2">IF(B3="Jan","F",IF(B3="Feb","G",IF(B3="Mar","H",IF(B3="Apr","J",IF(B3="May","K",IF(B3="JUN","M",IF(B3="Jul","N",IF(B3="Aug","Q",IF(B3="Sep","U",IF(B3="Oct","V",IF(B3="Nov","X",IF(B3="Dec","Z"))))))))))))&amp;RIGHT(A3,1)</f>
        <v>Z7</v>
      </c>
      <c r="D3" s="2" t="str">
        <f t="shared" ref="D3:D13" si="3">$Q$1&amp;$C$1&amp;$D$1&amp;$C3</f>
        <v>CLES5Z7</v>
      </c>
      <c r="P3" s="3" t="str">
        <f t="shared" ref="P3:P13" si="4">LEFT(RIGHT(Q3,2),1)</f>
        <v>Z</v>
      </c>
      <c r="Q3" s="8" t="str">
        <f>RTD("cqg.rtd", ,"ContractData", $Q$1&amp;"?"&amp;R36, "Symbol")</f>
        <v>CLEZ7</v>
      </c>
      <c r="R3" s="9">
        <f>RTD("cqg.rtd", ,"ContractData", Q3, $R$1,,"T")</f>
        <v>51.06</v>
      </c>
      <c r="S3" s="9">
        <f>RTD("cqg.rtd", ,"ContractData", Q3,$S$1,,"T")</f>
        <v>51.050000000000004</v>
      </c>
      <c r="T3" s="9">
        <f>RTD("cqg.rtd", ,"ContractData", Q3,$T$1,,"T")</f>
        <v>51.06</v>
      </c>
      <c r="U3" s="6">
        <f>RTD("cqg.rtd", ,"ContractData", "F."&amp;$Q$1&amp;"?2",  $U$1,,"T")</f>
        <v>0.74</v>
      </c>
      <c r="V3" s="3" t="str">
        <f>E2</f>
        <v>CLES5Z7</v>
      </c>
      <c r="W3" s="6">
        <f>RTD("cqg.rtd", ,"ContractData", V3, $W$1,,"T")</f>
        <v>-0.61</v>
      </c>
      <c r="X3" s="6">
        <f>RTD("cqg.rtd", ,"ContractData", V3, $X$1,,"T")</f>
        <v>0.08</v>
      </c>
      <c r="Y3" s="6">
        <f>RTD("cqg.rtd", ,"ContractData",V3,$Y$1,,"T")</f>
        <v>-0.62</v>
      </c>
      <c r="Z3" s="6">
        <f>RTD("cqg.rtd", ,"ContractData", V3,$Z$1,,"T")</f>
        <v>-0.61</v>
      </c>
      <c r="AA3" s="6">
        <f t="shared" ref="AA3:AA13" si="5">IF(OR(W3="",W3&lt;Y3,W3&gt;Z3),(Y3+Z3)/2,W3)</f>
        <v>-0.61</v>
      </c>
      <c r="AB3" s="6">
        <f t="shared" si="0"/>
        <v>51.06</v>
      </c>
      <c r="AC3" s="6">
        <f>IF(OR(R3="",R3&lt;S3,R3&gt;T3),(S3+T3)/2,R3)</f>
        <v>51.06</v>
      </c>
      <c r="AD3" s="6">
        <f t="shared" ref="AD3:AD13" si="6">IF(OR(Y3="",Z3=""),W3,(IF(OR(W3="",W3&lt;Y3,W3&gt;Z3),(Y3+Z3)/2,W3)))</f>
        <v>-0.61</v>
      </c>
      <c r="AF3" s="2">
        <f t="shared" ref="AF3:AF13" si="7">IF(ISERROR(AC3),NA(),AC3)</f>
        <v>51.06</v>
      </c>
      <c r="AG3" s="2">
        <f>IF(AD3="",NA(),AD3)</f>
        <v>-0.61</v>
      </c>
      <c r="AH3" s="2" t="str">
        <f t="shared" ref="AH3:AH13" si="8">IF(P3="F","JAN",IF(P3="G","FEB",IF(P3="H","MAR",IF(P3="J","APR",IF(P3="K","MAY",IF(P3="M","JUN",IF(P3="N","JUL",IF(P3="Q","AUG",IF(P3="U","SEP",IF(P3="V","OCT",IF(P3="X","NOV",IF(P3="Z","DEC",))))))))))))</f>
        <v>DEC</v>
      </c>
      <c r="AI3" s="2" t="str">
        <f>RIGHT(RTD("cqg.rtd",,"ContractData",V3,"LongDescription",,"T"),14)</f>
        <v>Dec 17, May 18</v>
      </c>
      <c r="AJ3" s="2">
        <f>RTD("cqg.rtd", ,"ContractData",Q3, "Settlement",,"T")</f>
        <v>50.32</v>
      </c>
      <c r="AK3" s="2">
        <f>RTD("cqg.rtd", ,"ContractData",V3, "Settlement",,"T")</f>
        <v>-0.69000000000000006</v>
      </c>
      <c r="AL3" s="2">
        <f t="shared" ref="AL3:AL13" si="9">IF(AJ3="",NA(),AJ3)</f>
        <v>50.32</v>
      </c>
    </row>
    <row r="4" spans="1:38" x14ac:dyDescent="0.2">
      <c r="A4" s="1" t="str">
        <f t="shared" si="1"/>
        <v>CLEF8</v>
      </c>
      <c r="B4" s="1" t="str">
        <f>RTD("cqg.rtd", ,"ContractData",A4, "ContractMonth")</f>
        <v>JAN</v>
      </c>
      <c r="C4" s="7" t="str">
        <f t="shared" si="2"/>
        <v>F8</v>
      </c>
      <c r="D4" s="2" t="str">
        <f t="shared" si="3"/>
        <v>CLES5F8</v>
      </c>
      <c r="P4" s="3" t="str">
        <f t="shared" si="4"/>
        <v>F</v>
      </c>
      <c r="Q4" s="8" t="str">
        <f>RTD("cqg.rtd", ,"ContractData", $Q$1&amp;"?"&amp;R37, "Symbol")</f>
        <v>CLEF8</v>
      </c>
      <c r="R4" s="9">
        <f>RTD("cqg.rtd", ,"ContractData", Q4, $R$1,,"T")</f>
        <v>51.34</v>
      </c>
      <c r="S4" s="9">
        <f>RTD("cqg.rtd", ,"ContractData", Q4,$S$1,,"T")</f>
        <v>51.32</v>
      </c>
      <c r="T4" s="9">
        <f>RTD("cqg.rtd", ,"ContractData", Q4,$T$1,,"T")</f>
        <v>51.33</v>
      </c>
      <c r="U4" s="6">
        <f>RTD("cqg.rtd", ,"ContractData", "F."&amp;$Q$1&amp;"?3",  $U$1,,"T")</f>
        <v>0.73</v>
      </c>
      <c r="V4" s="3" t="str">
        <f>F2</f>
        <v>CLES5F8</v>
      </c>
      <c r="W4" s="6">
        <f>RTD("cqg.rtd", ,"ContractData", V4, $W$1,,"T")</f>
        <v>-0.3</v>
      </c>
      <c r="X4" s="6">
        <f>RTD("cqg.rtd", ,"ContractData", V4, $X$1,,"T")</f>
        <v>0.1</v>
      </c>
      <c r="Y4" s="6">
        <f>RTD("cqg.rtd", ,"ContractData",V4,$Y$1,,"T")</f>
        <v>-0.31</v>
      </c>
      <c r="Z4" s="6">
        <f>RTD("cqg.rtd", ,"ContractData", V4,$Z$1,,"T")</f>
        <v>-0.28999999999999998</v>
      </c>
      <c r="AA4" s="6">
        <f t="shared" si="5"/>
        <v>-0.3</v>
      </c>
      <c r="AB4" s="6">
        <f t="shared" si="0"/>
        <v>51.325000000000003</v>
      </c>
      <c r="AC4" s="6">
        <f t="shared" ref="AC4:AC13" si="10">IF(OR(R4="",R4&lt;S4,R4&gt;T4),(S4+T4)/2,R4)</f>
        <v>51.325000000000003</v>
      </c>
      <c r="AD4" s="6">
        <f t="shared" si="6"/>
        <v>-0.3</v>
      </c>
      <c r="AF4" s="2">
        <f t="shared" si="7"/>
        <v>51.325000000000003</v>
      </c>
      <c r="AG4" s="2">
        <f>IF(AD4="",NA(),AD4)</f>
        <v>-0.3</v>
      </c>
      <c r="AH4" s="2" t="str">
        <f t="shared" si="8"/>
        <v>JAN</v>
      </c>
      <c r="AI4" s="2" t="str">
        <f>RIGHT(RTD("cqg.rtd",,"ContractData",V4,"LongDescription",,"T"),14)</f>
        <v>Jan 18, Jun 18</v>
      </c>
      <c r="AJ4" s="2">
        <f>RTD("cqg.rtd", ,"ContractData",Q4, "Settlement",,"T")</f>
        <v>50.6</v>
      </c>
      <c r="AK4" s="2">
        <f>RTD("cqg.rtd", ,"ContractData",V4, "Settlement",,"T")</f>
        <v>-0.39</v>
      </c>
      <c r="AL4" s="2">
        <f t="shared" si="9"/>
        <v>50.6</v>
      </c>
    </row>
    <row r="5" spans="1:38" x14ac:dyDescent="0.2">
      <c r="A5" s="1" t="str">
        <f t="shared" si="1"/>
        <v>CLEG8</v>
      </c>
      <c r="B5" s="1" t="str">
        <f>RTD("cqg.rtd", ,"ContractData",A5, "ContractMonth")</f>
        <v>FEB</v>
      </c>
      <c r="C5" s="7" t="str">
        <f t="shared" si="2"/>
        <v>G8</v>
      </c>
      <c r="D5" s="2" t="str">
        <f t="shared" si="3"/>
        <v>CLES5G8</v>
      </c>
      <c r="P5" s="3" t="str">
        <f t="shared" si="4"/>
        <v>G</v>
      </c>
      <c r="Q5" s="8" t="str">
        <f>RTD("cqg.rtd", ,"ContractData", $Q$1&amp;"?"&amp;R38, "Symbol")</f>
        <v>CLEG8</v>
      </c>
      <c r="R5" s="9">
        <f>RTD("cqg.rtd", ,"ContractData", Q5, $R$1,,"T")</f>
        <v>51.51</v>
      </c>
      <c r="S5" s="9">
        <f>RTD("cqg.rtd", ,"ContractData", Q5,$S$1,,"T")</f>
        <v>51.5</v>
      </c>
      <c r="T5" s="9">
        <f>RTD("cqg.rtd", ,"ContractData", Q5,$T$1,,"T")</f>
        <v>51.52</v>
      </c>
      <c r="U5" s="6">
        <f>RTD("cqg.rtd", ,"ContractData", "F."&amp;$Q$1&amp;"?4",  $U$1,,"T")</f>
        <v>0.71</v>
      </c>
      <c r="V5" s="3" t="str">
        <f>G2</f>
        <v>CLES5G8</v>
      </c>
      <c r="W5" s="6">
        <f>RTD("cqg.rtd", ,"ContractData", V5, $W$1,,"T")</f>
        <v>-0.08</v>
      </c>
      <c r="X5" s="6">
        <f>RTD("cqg.rtd", ,"ContractData", V5, $X$1,,"T")</f>
        <v>0.13</v>
      </c>
      <c r="Y5" s="6">
        <f>RTD("cqg.rtd", ,"ContractData",V5,$Y$1,,"T")</f>
        <v>-0.06</v>
      </c>
      <c r="Z5" s="6">
        <f>RTD("cqg.rtd", ,"ContractData", V5,$Z$1,,"T")</f>
        <v>-0.01</v>
      </c>
      <c r="AA5" s="6">
        <f t="shared" si="5"/>
        <v>-3.4999999999999996E-2</v>
      </c>
      <c r="AB5" s="6">
        <f t="shared" si="0"/>
        <v>51.51</v>
      </c>
      <c r="AC5" s="6">
        <f t="shared" si="10"/>
        <v>51.51</v>
      </c>
      <c r="AD5" s="6">
        <f t="shared" si="6"/>
        <v>-3.4999999999999996E-2</v>
      </c>
      <c r="AF5" s="2">
        <f t="shared" si="7"/>
        <v>51.51</v>
      </c>
      <c r="AG5" s="2">
        <f t="shared" ref="AG5:AG13" si="11">IF(AD5="",NA(),AD5)</f>
        <v>-3.4999999999999996E-2</v>
      </c>
      <c r="AH5" s="2" t="str">
        <f t="shared" si="8"/>
        <v>FEB</v>
      </c>
      <c r="AI5" s="2" t="str">
        <f>RIGHT(RTD("cqg.rtd",,"ContractData",V5,"LongDescription",,"T"),14)</f>
        <v>Feb 18, Jul 18</v>
      </c>
      <c r="AJ5" s="2">
        <f>RTD("cqg.rtd", ,"ContractData",Q5, "Settlement",,"T")</f>
        <v>50.79</v>
      </c>
      <c r="AK5" s="2">
        <f>RTD("cqg.rtd", ,"ContractData",V5, "Settlement",,"T")</f>
        <v>-0.14000000000000001</v>
      </c>
      <c r="AL5" s="2">
        <f t="shared" si="9"/>
        <v>50.79</v>
      </c>
    </row>
    <row r="6" spans="1:38" x14ac:dyDescent="0.2">
      <c r="A6" s="1" t="str">
        <f t="shared" si="1"/>
        <v>CLEH8</v>
      </c>
      <c r="B6" s="1" t="str">
        <f>RTD("cqg.rtd", ,"ContractData",A6, "ContractMonth")</f>
        <v>MAR</v>
      </c>
      <c r="C6" s="7" t="str">
        <f t="shared" si="2"/>
        <v>H8</v>
      </c>
      <c r="D6" s="2" t="str">
        <f t="shared" si="3"/>
        <v>CLES5H8</v>
      </c>
      <c r="P6" s="3" t="str">
        <f t="shared" si="4"/>
        <v>H</v>
      </c>
      <c r="Q6" s="8" t="str">
        <f>RTD("cqg.rtd", ,"ContractData", $Q$1&amp;"?"&amp;R39, "Symbol")</f>
        <v>CLEH8</v>
      </c>
      <c r="R6" s="9">
        <f>RTD("cqg.rtd", ,"ContractData", Q6, $R$1,,"T")</f>
        <v>51.64</v>
      </c>
      <c r="S6" s="9">
        <f>RTD("cqg.rtd", ,"ContractData", Q6,$S$1,,"T")</f>
        <v>51.620000000000005</v>
      </c>
      <c r="T6" s="9">
        <f>RTD("cqg.rtd", ,"ContractData", Q6,$T$1,,"T")</f>
        <v>51.63</v>
      </c>
      <c r="U6" s="6">
        <f>RTD("cqg.rtd", ,"ContractData", "F."&amp;$Q$1&amp;"?5",  $U$1,,"T")</f>
        <v>0.71</v>
      </c>
      <c r="V6" s="3" t="str">
        <f>H2</f>
        <v>CLES5H8</v>
      </c>
      <c r="W6" s="6" t="str">
        <f>RTD("cqg.rtd", ,"ContractData", V6, $W$1,,"T")</f>
        <v/>
      </c>
      <c r="X6" s="6">
        <f>RTD("cqg.rtd", ,"ContractData", V6, $X$1,,"T")</f>
        <v>0.13</v>
      </c>
      <c r="Y6" s="6">
        <f>RTD("cqg.rtd", ,"ContractData",V6,$Y$1,,"T")</f>
        <v>0.14000000000000001</v>
      </c>
      <c r="Z6" s="6">
        <f>RTD("cqg.rtd", ,"ContractData", V6,$Z$1,,"T")</f>
        <v>0.19</v>
      </c>
      <c r="AA6" s="6">
        <f t="shared" si="5"/>
        <v>0.16500000000000001</v>
      </c>
      <c r="AB6" s="6">
        <f t="shared" si="0"/>
        <v>51.625</v>
      </c>
      <c r="AC6" s="6">
        <f t="shared" si="10"/>
        <v>51.625</v>
      </c>
      <c r="AD6" s="6">
        <f t="shared" si="6"/>
        <v>0.16500000000000001</v>
      </c>
      <c r="AF6" s="2">
        <f t="shared" si="7"/>
        <v>51.625</v>
      </c>
      <c r="AG6" s="2">
        <f t="shared" si="11"/>
        <v>0.16500000000000001</v>
      </c>
      <c r="AH6" s="2" t="str">
        <f t="shared" si="8"/>
        <v>MAR</v>
      </c>
      <c r="AI6" s="2" t="str">
        <f>RIGHT(RTD("cqg.rtd",,"ContractData",V6,"LongDescription",,"T"),14)</f>
        <v>Mar 18, Aug 18</v>
      </c>
      <c r="AJ6" s="2">
        <f>RTD("cqg.rtd", ,"ContractData",Q6, "Settlement",,"T")</f>
        <v>50.92</v>
      </c>
      <c r="AK6" s="2">
        <f>RTD("cqg.rtd", ,"ContractData",V6, "Settlement",,"T")</f>
        <v>0.06</v>
      </c>
      <c r="AL6" s="2">
        <f t="shared" si="9"/>
        <v>50.92</v>
      </c>
    </row>
    <row r="7" spans="1:38" x14ac:dyDescent="0.2">
      <c r="A7" s="1" t="str">
        <f t="shared" si="1"/>
        <v>CLEJ8</v>
      </c>
      <c r="B7" s="1" t="str">
        <f>RTD("cqg.rtd", ,"ContractData",A7, "ContractMonth")</f>
        <v>APR</v>
      </c>
      <c r="C7" s="7" t="str">
        <f t="shared" si="2"/>
        <v>J8</v>
      </c>
      <c r="D7" s="2" t="str">
        <f t="shared" si="3"/>
        <v>CLES5J8</v>
      </c>
      <c r="P7" s="3" t="str">
        <f t="shared" si="4"/>
        <v>J</v>
      </c>
      <c r="Q7" s="8" t="str">
        <f>RTD("cqg.rtd", ,"ContractData", $Q$1&amp;"?"&amp;R40, "Symbol")</f>
        <v>CLEJ8</v>
      </c>
      <c r="R7" s="9">
        <f>RTD("cqg.rtd", ,"ContractData", Q7, $R$1,,"T")</f>
        <v>51.68</v>
      </c>
      <c r="S7" s="9">
        <f>RTD("cqg.rtd", ,"ContractData", Q7,$S$1,,"T")</f>
        <v>51.660000000000004</v>
      </c>
      <c r="T7" s="9">
        <f>RTD("cqg.rtd", ,"ContractData", Q7,$T$1,,"T")</f>
        <v>51.68</v>
      </c>
      <c r="U7" s="6">
        <f>RTD("cqg.rtd", ,"ContractData", "F."&amp;$Q$1&amp;"?6", $U$1,,"T")</f>
        <v>0.69000000000000006</v>
      </c>
      <c r="V7" s="3" t="str">
        <f>I2</f>
        <v>CLES5J8</v>
      </c>
      <c r="W7" s="6" t="str">
        <f>RTD("cqg.rtd", ,"ContractData", V7, $W$1,,"T")</f>
        <v/>
      </c>
      <c r="X7" s="6">
        <f>RTD("cqg.rtd", ,"ContractData", V7, $X$1,,"T")</f>
        <v>0.14000000000000001</v>
      </c>
      <c r="Y7" s="6">
        <f>RTD("cqg.rtd", ,"ContractData",V7,$Y$1,,"T")</f>
        <v>0.27</v>
      </c>
      <c r="Z7" s="6">
        <f>RTD("cqg.rtd", ,"ContractData", V7,$Z$1,,"T")</f>
        <v>0.33</v>
      </c>
      <c r="AA7" s="6">
        <f t="shared" si="5"/>
        <v>0.30000000000000004</v>
      </c>
      <c r="AB7" s="6">
        <f t="shared" si="0"/>
        <v>51.68</v>
      </c>
      <c r="AC7" s="6">
        <f t="shared" si="10"/>
        <v>51.68</v>
      </c>
      <c r="AD7" s="6">
        <f t="shared" si="6"/>
        <v>0.30000000000000004</v>
      </c>
      <c r="AF7" s="2">
        <f t="shared" si="7"/>
        <v>51.68</v>
      </c>
      <c r="AG7" s="2">
        <f t="shared" si="11"/>
        <v>0.30000000000000004</v>
      </c>
      <c r="AH7" s="2" t="str">
        <f t="shared" si="8"/>
        <v>APR</v>
      </c>
      <c r="AI7" s="2" t="str">
        <f>RIGHT(RTD("cqg.rtd",,"ContractData",V7,"LongDescription",,"T"),14)</f>
        <v>Apr 18, Sep 18</v>
      </c>
      <c r="AJ7" s="2">
        <f>RTD("cqg.rtd", ,"ContractData",Q7, "Settlement",,"T")</f>
        <v>50.99</v>
      </c>
      <c r="AK7" s="2">
        <f>RTD("cqg.rtd", ,"ContractData",V7, "Settlement",,"T")</f>
        <v>0.19</v>
      </c>
      <c r="AL7" s="2">
        <f t="shared" si="9"/>
        <v>50.99</v>
      </c>
    </row>
    <row r="8" spans="1:38" x14ac:dyDescent="0.2">
      <c r="A8" s="1" t="str">
        <f t="shared" si="1"/>
        <v>CLEK8</v>
      </c>
      <c r="B8" s="1" t="str">
        <f>RTD("cqg.rtd", ,"ContractData",A8, "ContractMonth")</f>
        <v>MAY</v>
      </c>
      <c r="C8" s="7" t="str">
        <f t="shared" si="2"/>
        <v>K8</v>
      </c>
      <c r="D8" s="2" t="str">
        <f t="shared" si="3"/>
        <v>CLES5K8</v>
      </c>
      <c r="P8" s="3" t="str">
        <f t="shared" si="4"/>
        <v>K</v>
      </c>
      <c r="Q8" s="8" t="str">
        <f>RTD("cqg.rtd", ,"ContractData", $Q$1&amp;"?"&amp;R41, "Symbol")</f>
        <v>CLEK8</v>
      </c>
      <c r="R8" s="9">
        <f>RTD("cqg.rtd", ,"ContractData", Q8, $R$1,,"T")</f>
        <v>51.71</v>
      </c>
      <c r="S8" s="9">
        <f>RTD("cqg.rtd", ,"ContractData", Q8,$S$1,,"T")</f>
        <v>51.660000000000004</v>
      </c>
      <c r="T8" s="9">
        <f>RTD("cqg.rtd", ,"ContractData", Q8,$T$1,,"T")</f>
        <v>51.68</v>
      </c>
      <c r="U8" s="6">
        <f>RTD("cqg.rtd", ,"ContractData", "F."&amp;$Q$1&amp;"?7", $U$1,,"T")</f>
        <v>0.65</v>
      </c>
      <c r="V8" s="3" t="str">
        <f>J2</f>
        <v>CLES5K8</v>
      </c>
      <c r="W8" s="6">
        <f>RTD("cqg.rtd", ,"ContractData", V8, $W$1,,"T")</f>
        <v>0.37</v>
      </c>
      <c r="X8" s="6">
        <f>RTD("cqg.rtd", ,"ContractData", V8, $X$1,,"T")</f>
        <v>0.11</v>
      </c>
      <c r="Y8" s="6">
        <f>RTD("cqg.rtd", ,"ContractData",V8,$Y$1,,"T")</f>
        <v>0.36</v>
      </c>
      <c r="Z8" s="6">
        <f>RTD("cqg.rtd", ,"ContractData", V8,$Z$1,,"T")</f>
        <v>0.38</v>
      </c>
      <c r="AA8" s="6">
        <f t="shared" si="5"/>
        <v>0.37</v>
      </c>
      <c r="AB8" s="6">
        <f t="shared" si="0"/>
        <v>51.67</v>
      </c>
      <c r="AC8" s="6">
        <f t="shared" si="10"/>
        <v>51.67</v>
      </c>
      <c r="AD8" s="6">
        <f t="shared" si="6"/>
        <v>0.37</v>
      </c>
      <c r="AF8" s="2">
        <f t="shared" si="7"/>
        <v>51.67</v>
      </c>
      <c r="AG8" s="2">
        <f t="shared" si="11"/>
        <v>0.37</v>
      </c>
      <c r="AH8" s="2" t="str">
        <f t="shared" si="8"/>
        <v>MAY</v>
      </c>
      <c r="AI8" s="2" t="str">
        <f>RIGHT(RTD("cqg.rtd",,"ContractData",V8,"LongDescription",,"T"),14)</f>
        <v>May 18, Oct 18</v>
      </c>
      <c r="AJ8" s="2">
        <f>RTD("cqg.rtd", ,"ContractData",Q8, "Settlement",,"T")</f>
        <v>51.01</v>
      </c>
      <c r="AK8" s="2">
        <f>RTD("cqg.rtd", ,"ContractData",V8, "Settlement",,"T")</f>
        <v>0.27</v>
      </c>
      <c r="AL8" s="2">
        <f t="shared" si="9"/>
        <v>51.01</v>
      </c>
    </row>
    <row r="9" spans="1:38" x14ac:dyDescent="0.2">
      <c r="A9" s="1" t="str">
        <f t="shared" si="1"/>
        <v>CLEM8</v>
      </c>
      <c r="B9" s="1" t="str">
        <f>RTD("cqg.rtd", ,"ContractData",A9, "ContractMonth")</f>
        <v>JUN</v>
      </c>
      <c r="C9" s="7" t="str">
        <f t="shared" si="2"/>
        <v>M8</v>
      </c>
      <c r="D9" s="2" t="str">
        <f t="shared" si="3"/>
        <v>CLES5M8</v>
      </c>
      <c r="P9" s="3" t="str">
        <f t="shared" si="4"/>
        <v>M</v>
      </c>
      <c r="Q9" s="8" t="str">
        <f>RTD("cqg.rtd", ,"ContractData", $Q$1&amp;"?"&amp;R42, "Symbol")</f>
        <v>CLEM8</v>
      </c>
      <c r="R9" s="9">
        <f>RTD("cqg.rtd", ,"ContractData", Q9, $R$1,,"T")</f>
        <v>51.63</v>
      </c>
      <c r="S9" s="9">
        <f>RTD("cqg.rtd", ,"ContractData", Q9,$S$1,,"T")</f>
        <v>51.620000000000005</v>
      </c>
      <c r="T9" s="9">
        <f>RTD("cqg.rtd", ,"ContractData", Q9,$T$1,,"T")</f>
        <v>51.64</v>
      </c>
      <c r="U9" s="6">
        <f>RTD("cqg.rtd", ,"ContractData", "F."&amp;$Q$1&amp;"?8", $U$1,,"T")</f>
        <v>0.63</v>
      </c>
      <c r="V9" s="3" t="str">
        <f>K2</f>
        <v>CLES5M8</v>
      </c>
      <c r="W9" s="6">
        <f>RTD("cqg.rtd", ,"ContractData", V9, $W$1,,"T")</f>
        <v>0.39</v>
      </c>
      <c r="X9" s="6">
        <f>RTD("cqg.rtd", ,"ContractData", V9, $X$1,,"T")</f>
        <v>0.13</v>
      </c>
      <c r="Y9" s="6">
        <f>RTD("cqg.rtd", ,"ContractData",V9,$Y$1,,"T")</f>
        <v>0.36</v>
      </c>
      <c r="Z9" s="6">
        <f>RTD("cqg.rtd", ,"ContractData", V9,$Z$1,,"T")</f>
        <v>0.43</v>
      </c>
      <c r="AA9" s="6">
        <f t="shared" si="5"/>
        <v>0.39</v>
      </c>
      <c r="AB9" s="6">
        <f t="shared" si="0"/>
        <v>51.63</v>
      </c>
      <c r="AC9" s="6">
        <f t="shared" si="10"/>
        <v>51.63</v>
      </c>
      <c r="AD9" s="6">
        <f t="shared" si="6"/>
        <v>0.39</v>
      </c>
      <c r="AF9" s="2">
        <f t="shared" si="7"/>
        <v>51.63</v>
      </c>
      <c r="AG9" s="2">
        <f t="shared" si="11"/>
        <v>0.39</v>
      </c>
      <c r="AH9" s="2" t="str">
        <f t="shared" si="8"/>
        <v>JUN</v>
      </c>
      <c r="AI9" s="2" t="str">
        <f>RIGHT(RTD("cqg.rtd",,"ContractData",V9,"LongDescription",,"T"),14)</f>
        <v>Jun 18, Nov 18</v>
      </c>
      <c r="AJ9" s="2">
        <f>RTD("cqg.rtd", ,"ContractData",Q9, "Settlement",,"T")</f>
        <v>50.99</v>
      </c>
      <c r="AK9" s="2">
        <f>RTD("cqg.rtd", ,"ContractData",V9, "Settlement",,"T")</f>
        <v>0.3</v>
      </c>
      <c r="AL9" s="2">
        <f t="shared" si="9"/>
        <v>50.99</v>
      </c>
    </row>
    <row r="10" spans="1:38" x14ac:dyDescent="0.2">
      <c r="A10" s="1" t="str">
        <f t="shared" si="1"/>
        <v>CLEN8</v>
      </c>
      <c r="B10" s="1" t="str">
        <f>RTD("cqg.rtd", ,"ContractData",A10, "ContractMonth")</f>
        <v>JUL</v>
      </c>
      <c r="C10" s="7" t="str">
        <f t="shared" si="2"/>
        <v>N8</v>
      </c>
      <c r="D10" s="2" t="str">
        <f t="shared" si="3"/>
        <v>CLES5N8</v>
      </c>
      <c r="P10" s="3" t="str">
        <f t="shared" si="4"/>
        <v>N</v>
      </c>
      <c r="Q10" s="8" t="str">
        <f>RTD("cqg.rtd", ,"ContractData", $Q$1&amp;"?"&amp;R43, "Symbol")</f>
        <v>CLEN8</v>
      </c>
      <c r="R10" s="9">
        <f>RTD("cqg.rtd", ,"ContractData", Q10, $R$1,,"T")</f>
        <v>51.78</v>
      </c>
      <c r="S10" s="9">
        <f>RTD("cqg.rtd", ,"ContractData", Q10,$S$1,,"T")</f>
        <v>51.54</v>
      </c>
      <c r="T10" s="9">
        <f>RTD("cqg.rtd", ,"ContractData", Q10,$T$1,,"T")</f>
        <v>51.57</v>
      </c>
      <c r="U10" s="6">
        <f>RTD("cqg.rtd", ,"ContractData", "F."&amp;$Q$1&amp;"?9", $U$1,,"T")</f>
        <v>0.64</v>
      </c>
      <c r="V10" s="3" t="str">
        <f>L2</f>
        <v>CLES5N8</v>
      </c>
      <c r="W10" s="6" t="str">
        <f>RTD("cqg.rtd", ,"ContractData", V10, $W$1,,"T")</f>
        <v/>
      </c>
      <c r="X10" s="6">
        <f>RTD("cqg.rtd", ,"ContractData", V10, $X$1,,"T")</f>
        <v>0.01</v>
      </c>
      <c r="Y10" s="6">
        <f>RTD("cqg.rtd", ,"ContractData",V10,$Y$1,,"T")</f>
        <v>0.3</v>
      </c>
      <c r="Z10" s="6">
        <f>RTD("cqg.rtd", ,"ContractData", V10,$Z$1,,"T")</f>
        <v>0.56000000000000005</v>
      </c>
      <c r="AA10" s="6">
        <f t="shared" si="5"/>
        <v>0.43000000000000005</v>
      </c>
      <c r="AB10" s="6">
        <f t="shared" si="0"/>
        <v>51.555</v>
      </c>
      <c r="AC10" s="6">
        <f t="shared" si="10"/>
        <v>51.555</v>
      </c>
      <c r="AD10" s="6">
        <f t="shared" si="6"/>
        <v>0.43000000000000005</v>
      </c>
      <c r="AF10" s="2">
        <f t="shared" si="7"/>
        <v>51.555</v>
      </c>
      <c r="AG10" s="2">
        <f t="shared" si="11"/>
        <v>0.43000000000000005</v>
      </c>
      <c r="AH10" s="2" t="str">
        <f t="shared" si="8"/>
        <v>JUL</v>
      </c>
      <c r="AI10" s="2" t="str">
        <f>RIGHT(RTD("cqg.rtd",,"ContractData",V10,"LongDescription",,"T"),14)</f>
        <v>Jul 18, Dec 18</v>
      </c>
      <c r="AJ10" s="2">
        <f>RTD("cqg.rtd", ,"ContractData",Q10, "Settlement",,"T")</f>
        <v>50.93</v>
      </c>
      <c r="AK10" s="2">
        <f>RTD("cqg.rtd", ,"ContractData",V10, "Settlement",,"T")</f>
        <v>0.28999999999999998</v>
      </c>
      <c r="AL10" s="2">
        <f t="shared" si="9"/>
        <v>50.93</v>
      </c>
    </row>
    <row r="11" spans="1:38" x14ac:dyDescent="0.2">
      <c r="A11" s="1" t="str">
        <f t="shared" si="1"/>
        <v>CLEQ8</v>
      </c>
      <c r="B11" s="1" t="str">
        <f>RTD("cqg.rtd", ,"ContractData",A11, "ContractMonth")</f>
        <v>AUG</v>
      </c>
      <c r="C11" s="7" t="str">
        <f t="shared" si="2"/>
        <v>Q8</v>
      </c>
      <c r="D11" s="2" t="str">
        <f t="shared" si="3"/>
        <v>CLES5Q8</v>
      </c>
      <c r="P11" s="3" t="str">
        <f t="shared" si="4"/>
        <v>Q</v>
      </c>
      <c r="Q11" s="8" t="str">
        <f>RTD("cqg.rtd", ,"ContractData", $Q$1&amp;"?"&amp;R44, "Symbol")</f>
        <v>CLEQ8</v>
      </c>
      <c r="R11" s="9">
        <f>RTD("cqg.rtd", ,"ContractData", Q11, $R$1,,"T")</f>
        <v>51.7</v>
      </c>
      <c r="S11" s="9">
        <f>RTD("cqg.rtd", ,"ContractData", Q11,$S$1,,"T")</f>
        <v>51.45</v>
      </c>
      <c r="T11" s="9">
        <f>RTD("cqg.rtd", ,"ContractData", Q11,$T$1,,"T")</f>
        <v>51.47</v>
      </c>
      <c r="U11" s="6">
        <f>RTD("cqg.rtd", ,"ContractData", "F."&amp;$Q$1&amp;"?10", $U$1,,"T")</f>
        <v>0.61</v>
      </c>
      <c r="V11" s="3" t="str">
        <f>M2</f>
        <v>CLES5Q8</v>
      </c>
      <c r="W11" s="6" t="str">
        <f>RTD("cqg.rtd", ,"ContractData", V11, $W$1,,"T")</f>
        <v/>
      </c>
      <c r="X11" s="6" t="str">
        <f>RTD("cqg.rtd", ,"ContractData", V11, $X$1,,"T")</f>
        <v/>
      </c>
      <c r="Y11" s="6" t="str">
        <f>RTD("cqg.rtd", ,"ContractData",V11,$Y$1,,"T")</f>
        <v/>
      </c>
      <c r="Z11" s="6" t="str">
        <f>RTD("cqg.rtd", ,"ContractData", V11,$Z$1,,"T")</f>
        <v/>
      </c>
      <c r="AA11" s="6" t="e">
        <f t="shared" si="5"/>
        <v>#VALUE!</v>
      </c>
      <c r="AB11" s="6">
        <f t="shared" si="0"/>
        <v>51.46</v>
      </c>
      <c r="AC11" s="6">
        <f t="shared" si="10"/>
        <v>51.46</v>
      </c>
      <c r="AD11" s="6" t="str">
        <f t="shared" si="6"/>
        <v/>
      </c>
      <c r="AF11" s="2">
        <f t="shared" si="7"/>
        <v>51.46</v>
      </c>
      <c r="AG11" s="2" t="e">
        <f t="shared" si="11"/>
        <v>#N/A</v>
      </c>
      <c r="AH11" s="2" t="str">
        <f t="shared" si="8"/>
        <v>AUG</v>
      </c>
      <c r="AI11" s="2" t="str">
        <f>RIGHT(RTD("cqg.rtd",,"ContractData",V11,"LongDescription",,"T"),14)</f>
        <v>Aug 18, Jan 19</v>
      </c>
      <c r="AJ11" s="2">
        <f>RTD("cqg.rtd", ,"ContractData",Q11, "Settlement",,"T")</f>
        <v>50.86</v>
      </c>
      <c r="AK11" s="2">
        <f>RTD("cqg.rtd", ,"ContractData",V11, "Settlement",,"T")</f>
        <v>0.31</v>
      </c>
      <c r="AL11" s="2">
        <f t="shared" si="9"/>
        <v>50.86</v>
      </c>
    </row>
    <row r="12" spans="1:38" x14ac:dyDescent="0.2">
      <c r="A12" s="1" t="str">
        <f t="shared" si="1"/>
        <v>CLEU8</v>
      </c>
      <c r="B12" s="1" t="str">
        <f>RTD("cqg.rtd", ,"ContractData",A12, "ContractMonth")</f>
        <v>SEP</v>
      </c>
      <c r="C12" s="7" t="str">
        <f t="shared" si="2"/>
        <v>U8</v>
      </c>
      <c r="D12" s="2" t="str">
        <f t="shared" si="3"/>
        <v>CLES5U8</v>
      </c>
      <c r="P12" s="3" t="str">
        <f t="shared" si="4"/>
        <v>U</v>
      </c>
      <c r="Q12" s="8" t="str">
        <f>RTD("cqg.rtd", ,"ContractData", $Q$1&amp;"?"&amp;R45, "Symbol")</f>
        <v>CLEU8</v>
      </c>
      <c r="R12" s="9">
        <f>RTD("cqg.rtd", ,"ContractData", Q12, $R$1,,"T")</f>
        <v>51.4</v>
      </c>
      <c r="S12" s="9">
        <f>RTD("cqg.rtd", ,"ContractData", Q12,$S$1,,"T")</f>
        <v>51.38</v>
      </c>
      <c r="T12" s="9">
        <f>RTD("cqg.rtd", ,"ContractData", Q12,$T$1,,"T")</f>
        <v>51.39</v>
      </c>
      <c r="U12" s="6">
        <f>RTD("cqg.rtd", ,"ContractData", "F."&amp;$Q$1&amp;"?11",$U$1,,"T")</f>
        <v>0.59</v>
      </c>
      <c r="V12" s="3" t="str">
        <f>N2</f>
        <v>CLES5U8</v>
      </c>
      <c r="W12" s="6" t="str">
        <f>RTD("cqg.rtd", ,"ContractData", V12, $W$1,,"T")</f>
        <v/>
      </c>
      <c r="X12" s="6" t="str">
        <f>RTD("cqg.rtd", ,"ContractData", V12, $X$1,,"T")</f>
        <v/>
      </c>
      <c r="Y12" s="6" t="str">
        <f>RTD("cqg.rtd", ,"ContractData",V12,$Y$1,,"T")</f>
        <v/>
      </c>
      <c r="Z12" s="6" t="str">
        <f>RTD("cqg.rtd", ,"ContractData", V12,$Z$1,,"T")</f>
        <v/>
      </c>
      <c r="AA12" s="6" t="e">
        <f t="shared" si="5"/>
        <v>#VALUE!</v>
      </c>
      <c r="AB12" s="6">
        <f t="shared" si="0"/>
        <v>51.385000000000005</v>
      </c>
      <c r="AC12" s="6">
        <f t="shared" si="10"/>
        <v>51.385000000000005</v>
      </c>
      <c r="AD12" s="6" t="str">
        <f t="shared" si="6"/>
        <v/>
      </c>
      <c r="AF12" s="2">
        <f t="shared" si="7"/>
        <v>51.385000000000005</v>
      </c>
      <c r="AG12" s="2" t="e">
        <f t="shared" si="11"/>
        <v>#N/A</v>
      </c>
      <c r="AH12" s="2" t="str">
        <f t="shared" si="8"/>
        <v>SEP</v>
      </c>
      <c r="AI12" s="2" t="str">
        <f>RIGHT(RTD("cqg.rtd",,"ContractData",V12,"LongDescription",,"T"),14)</f>
        <v>Sep 18, Feb 19</v>
      </c>
      <c r="AJ12" s="2">
        <f>RTD("cqg.rtd", ,"ContractData",Q12, "Settlement",,"T")</f>
        <v>50.800000000000004</v>
      </c>
      <c r="AK12" s="2">
        <f>RTD("cqg.rtd", ,"ContractData",V12, "Settlement",,"T")</f>
        <v>0.32</v>
      </c>
      <c r="AL12" s="2">
        <f t="shared" si="9"/>
        <v>50.800000000000004</v>
      </c>
    </row>
    <row r="13" spans="1:38" x14ac:dyDescent="0.2">
      <c r="A13" s="1" t="str">
        <f t="shared" si="1"/>
        <v>CLEV8</v>
      </c>
      <c r="B13" s="1" t="str">
        <f>RTD("cqg.rtd", ,"ContractData",A13, "ContractMonth")</f>
        <v>OCT</v>
      </c>
      <c r="C13" s="7" t="str">
        <f t="shared" si="2"/>
        <v>V8</v>
      </c>
      <c r="D13" s="2" t="str">
        <f t="shared" si="3"/>
        <v>CLES5V8</v>
      </c>
      <c r="P13" s="3" t="str">
        <f t="shared" si="4"/>
        <v>V</v>
      </c>
      <c r="Q13" s="8" t="str">
        <f>RTD("cqg.rtd", ,"ContractData", $Q$1&amp;"?"&amp;R46, "Symbol")</f>
        <v>CLEV8</v>
      </c>
      <c r="R13" s="9">
        <f>RTD("cqg.rtd", ,"ContractData", Q13, $R$1,,"T")</f>
        <v>51.300000000000004</v>
      </c>
      <c r="S13" s="9">
        <f>RTD("cqg.rtd", ,"ContractData", Q13,$S$1,,"T")</f>
        <v>51.29</v>
      </c>
      <c r="T13" s="9">
        <f>RTD("cqg.rtd", ,"ContractData", Q13,$T$1,,"T")</f>
        <v>51.32</v>
      </c>
      <c r="U13" s="6">
        <f>RTD("cqg.rtd", ,"ContractData", "F."&amp;$Q$1&amp;"?12",$U$1,,"T")</f>
        <v>0.57999999999999996</v>
      </c>
      <c r="V13" s="3" t="str">
        <f>O2</f>
        <v>CLES5V8</v>
      </c>
      <c r="W13" s="6" t="str">
        <f>RTD("cqg.rtd", ,"ContractData", V13, $W$1,,"T")</f>
        <v/>
      </c>
      <c r="X13" s="6" t="str">
        <f>RTD("cqg.rtd", ,"ContractData", V13, $X$1,,"T")</f>
        <v/>
      </c>
      <c r="Y13" s="6" t="str">
        <f>RTD("cqg.rtd", ,"ContractData",V13,$Y$1,,"T")</f>
        <v/>
      </c>
      <c r="Z13" s="6" t="str">
        <f>RTD("cqg.rtd", ,"ContractData", V13,$Z$1,,"T")</f>
        <v/>
      </c>
      <c r="AA13" s="6" t="e">
        <f t="shared" si="5"/>
        <v>#VALUE!</v>
      </c>
      <c r="AB13" s="6">
        <f t="shared" si="0"/>
        <v>51.300000000000004</v>
      </c>
      <c r="AC13" s="6">
        <f t="shared" si="10"/>
        <v>51.300000000000004</v>
      </c>
      <c r="AD13" s="6" t="str">
        <f t="shared" si="6"/>
        <v/>
      </c>
      <c r="AF13" s="2">
        <f t="shared" si="7"/>
        <v>51.300000000000004</v>
      </c>
      <c r="AG13" s="2" t="e">
        <f t="shared" si="11"/>
        <v>#N/A</v>
      </c>
      <c r="AH13" s="2" t="str">
        <f t="shared" si="8"/>
        <v>OCT</v>
      </c>
      <c r="AI13" s="2" t="str">
        <f>RIGHT(RTD("cqg.rtd",,"ContractData",V13,"LongDescription",,"T"),14)</f>
        <v>Oct 18, Mar 19</v>
      </c>
      <c r="AJ13" s="2">
        <f>RTD("cqg.rtd", ,"ContractData",Q13, "Settlement",,"T")</f>
        <v>50.74</v>
      </c>
      <c r="AK13" s="2">
        <f>RTD("cqg.rtd", ,"ContractData",V13, "Settlement",,"T")</f>
        <v>0.33</v>
      </c>
      <c r="AL13" s="2">
        <f t="shared" si="9"/>
        <v>50.74</v>
      </c>
    </row>
    <row r="14" spans="1:38" x14ac:dyDescent="0.2"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</row>
    <row r="15" spans="1:38" x14ac:dyDescent="0.2">
      <c r="E15" s="2" t="b">
        <v>0</v>
      </c>
      <c r="F15" s="2" t="s">
        <v>35</v>
      </c>
      <c r="G15" s="2" t="s">
        <v>36</v>
      </c>
      <c r="P15" s="3"/>
      <c r="Q15" s="3"/>
      <c r="R15" s="3"/>
      <c r="S15" s="3"/>
      <c r="T15" s="3"/>
      <c r="U15" s="3"/>
    </row>
    <row r="16" spans="1:38" x14ac:dyDescent="0.2">
      <c r="A16" s="2">
        <f>CLEDisplay!K4</f>
        <v>7</v>
      </c>
      <c r="B16" s="2">
        <f>CLEDisplay!L4</f>
        <v>14</v>
      </c>
      <c r="C16" s="2">
        <f>CLEDisplay!M4</f>
        <v>2017</v>
      </c>
      <c r="D16" s="2" t="str">
        <f>CLEDisplay!M5</f>
        <v>D</v>
      </c>
      <c r="E16" s="10">
        <f xml:space="preserve"> RTD("cqg.rtd",,"StudyData", "Close("&amp;$I16&amp;")when (LocalMonth("&amp;$I16&amp;")="&amp;$A$16&amp;" and LocalDay("&amp;$I16&amp;")="&amp;$B$16&amp;" and LocalYear("&amp;$Q2&amp;")="&amp;$C$16&amp;")", "Bar", "", "Close",$D$16, "0","ALL","", "",$E$15,$F$15)</f>
        <v>47.12</v>
      </c>
      <c r="G16" s="10">
        <f>IFERROR(AF2-E16,"")</f>
        <v>3.6000000000000014</v>
      </c>
      <c r="I16" s="2" t="str">
        <f>$Q$1&amp;"?"&amp;R35</f>
        <v>CLE?1</v>
      </c>
      <c r="J16" s="2" t="str">
        <f>"CLES5??"&amp;R35</f>
        <v>CLES5??1</v>
      </c>
      <c r="K16" s="2">
        <f xml:space="preserve"> RTD("cqg.rtd",,"StudyData", "Close("&amp;$J16&amp;")when (LocalMonth("&amp;$J16&amp;")="&amp;$A$16&amp;" and LocalDay("&amp;$J16&amp;")="&amp;$B$16&amp;" and LocalYear("&amp;$J16&amp;")="&amp;$C$16&amp;")", "Bar", "", "Close",$D$16, "0","ALL","", "",$E$15,$F$15)</f>
        <v>-0.87</v>
      </c>
      <c r="L16" s="2">
        <f>IFERROR(AG2-K16,"")</f>
        <v>-7.0000000000000062E-2</v>
      </c>
    </row>
    <row r="17" spans="5:29" x14ac:dyDescent="0.2">
      <c r="E17" s="10">
        <f xml:space="preserve"> RTD("cqg.rtd",,"StudyData", "Close("&amp;$I17&amp;")when (LocalMonth("&amp;$I17&amp;")="&amp;$A$16&amp;" and LocalDay("&amp;$I17&amp;")="&amp;$B$16&amp;" and LocalYear("&amp;$Q3&amp;")="&amp;$C$16&amp;")", "Bar", "", "Close",$D$16, "0","ALL","", "",$E$15,$F$15)</f>
        <v>47.35</v>
      </c>
      <c r="G17" s="10">
        <f t="shared" ref="G17:G27" si="12">IFERROR(AF3-E17,"")</f>
        <v>3.7100000000000009</v>
      </c>
      <c r="I17" s="2" t="str">
        <f t="shared" ref="I17:I27" si="13">$Q$1&amp;"?"&amp;R36</f>
        <v>CLE?2</v>
      </c>
      <c r="J17" s="2" t="str">
        <f t="shared" ref="J17:J27" si="14">"CLES5??"&amp;R36</f>
        <v>CLES5??2</v>
      </c>
      <c r="K17" s="2">
        <f xml:space="preserve"> RTD("cqg.rtd",,"StudyData", "Close("&amp;$J17&amp;")when (LocalMonth("&amp;$J17&amp;")="&amp;$A$16&amp;" and LocalDay("&amp;$J17&amp;")="&amp;$B$16&amp;" and LocalYear("&amp;$J17&amp;")="&amp;$C$16&amp;")", "Bar", "", "Close",$D$16, "0","ALL","", "",$E$15,$F$15)</f>
        <v>-0.75</v>
      </c>
      <c r="L17" s="2">
        <f t="shared" ref="L17:L27" si="15">IFERROR(AG3-K17,"")</f>
        <v>0.14000000000000001</v>
      </c>
      <c r="AB17" s="10"/>
      <c r="AC17" s="10"/>
    </row>
    <row r="18" spans="5:29" x14ac:dyDescent="0.2">
      <c r="E18" s="10">
        <f xml:space="preserve"> RTD("cqg.rtd",,"StudyData", "Close("&amp;$I18&amp;")when (LocalMonth("&amp;$I18&amp;")="&amp;$A$16&amp;" and LocalDay("&amp;$I18&amp;")="&amp;$B$16&amp;" and LocalYear("&amp;$Q4&amp;")="&amp;$C$16&amp;")", "Bar", "", "Close",$D$16, "0","ALL","", "",$E$15,$F$15)</f>
        <v>47.55</v>
      </c>
      <c r="G18" s="10">
        <f t="shared" si="12"/>
        <v>3.7750000000000057</v>
      </c>
      <c r="I18" s="2" t="str">
        <f t="shared" si="13"/>
        <v>CLE?3</v>
      </c>
      <c r="J18" s="2" t="str">
        <f t="shared" si="14"/>
        <v>CLES5??3</v>
      </c>
      <c r="K18" s="2">
        <f xml:space="preserve"> RTD("cqg.rtd",,"StudyData", "Close("&amp;$J18&amp;")when (LocalMonth("&amp;$J18&amp;")="&amp;$A$16&amp;" and LocalDay("&amp;$J18&amp;")="&amp;$B$16&amp;" and LocalYear("&amp;$J18&amp;")="&amp;$C$16&amp;")", "Bar", "", "Close",$D$16, "0","ALL","", "",$E$15,$F$15)</f>
        <v>-0.66</v>
      </c>
      <c r="L18" s="2">
        <f t="shared" si="15"/>
        <v>0.36000000000000004</v>
      </c>
      <c r="AB18" s="10"/>
      <c r="AC18" s="10"/>
    </row>
    <row r="19" spans="5:29" x14ac:dyDescent="0.2">
      <c r="E19" s="10">
        <f xml:space="preserve"> RTD("cqg.rtd",,"StudyData", "Close("&amp;$I19&amp;")when (LocalMonth("&amp;$I19&amp;")="&amp;$A$16&amp;" and LocalDay("&amp;$I19&amp;")="&amp;$B$16&amp;" and LocalYear("&amp;$Q5&amp;")="&amp;$C$16&amp;")", "Bar", "", "Close",$D$16, "0","ALL","", "",$E$15,$F$15)</f>
        <v>47.71</v>
      </c>
      <c r="G19" s="10">
        <f t="shared" si="12"/>
        <v>3.7999999999999972</v>
      </c>
      <c r="I19" s="2" t="str">
        <f t="shared" si="13"/>
        <v>CLE?4</v>
      </c>
      <c r="J19" s="2" t="str">
        <f t="shared" si="14"/>
        <v>CLES5??4</v>
      </c>
      <c r="K19" s="2">
        <f xml:space="preserve"> RTD("cqg.rtd",,"StudyData", "Close("&amp;$J19&amp;")when (LocalMonth("&amp;$J19&amp;")="&amp;$A$16&amp;" and LocalDay("&amp;$J19&amp;")="&amp;$B$16&amp;" and LocalYear("&amp;$J19&amp;")="&amp;$C$16&amp;")", "Bar", "", "Close",$D$16, "0","ALL","", "",$E$15,$F$15)</f>
        <v>-0.59</v>
      </c>
      <c r="L19" s="2">
        <f t="shared" si="15"/>
        <v>0.55499999999999994</v>
      </c>
      <c r="AB19" s="10"/>
      <c r="AC19" s="10"/>
    </row>
    <row r="20" spans="5:29" x14ac:dyDescent="0.2">
      <c r="E20" s="10">
        <f xml:space="preserve"> RTD("cqg.rtd",,"StudyData", "Close("&amp;$I20&amp;")when (LocalMonth("&amp;$I20&amp;")="&amp;$A$16&amp;" and LocalDay("&amp;$I20&amp;")="&amp;$B$16&amp;" and LocalYear("&amp;$Q6&amp;")="&amp;$C$16&amp;")", "Bar", "", "Close",$D$16, "0","ALL","", "",$E$15,$F$15)</f>
        <v>47.86</v>
      </c>
      <c r="G20" s="10">
        <f t="shared" si="12"/>
        <v>3.7650000000000006</v>
      </c>
      <c r="I20" s="2" t="str">
        <f t="shared" si="13"/>
        <v>CLE?5</v>
      </c>
      <c r="J20" s="2" t="str">
        <f t="shared" si="14"/>
        <v>CLES5??5</v>
      </c>
      <c r="K20" s="2">
        <f xml:space="preserve"> RTD("cqg.rtd",,"StudyData", "Close("&amp;$J20&amp;")when (LocalMonth("&amp;$J20&amp;")="&amp;$A$16&amp;" and LocalDay("&amp;$J20&amp;")="&amp;$B$16&amp;" and LocalYear("&amp;$J20&amp;")="&amp;$C$16&amp;")", "Bar", "", "Close",$D$16, "0","ALL","", "",$E$15,$F$15)</f>
        <v>-0.55000000000000004</v>
      </c>
      <c r="L20" s="2">
        <f t="shared" si="15"/>
        <v>0.71500000000000008</v>
      </c>
      <c r="U20" s="11"/>
      <c r="V20" s="11"/>
      <c r="AB20" s="10"/>
      <c r="AC20" s="10"/>
    </row>
    <row r="21" spans="5:29" x14ac:dyDescent="0.2">
      <c r="E21" s="10">
        <f xml:space="preserve"> RTD("cqg.rtd",,"StudyData", "Close("&amp;$I21&amp;")when (LocalMonth("&amp;$I21&amp;")="&amp;$A$16&amp;" and LocalDay("&amp;$I21&amp;")="&amp;$B$16&amp;" and LocalYear("&amp;$Q7&amp;")="&amp;$C$16&amp;")", "Bar", "", "Close",$D$16, "0","ALL","", "",$E$15,$F$15)</f>
        <v>47.99</v>
      </c>
      <c r="G21" s="10">
        <f t="shared" si="12"/>
        <v>3.6899999999999977</v>
      </c>
      <c r="I21" s="2" t="str">
        <f t="shared" si="13"/>
        <v>CLE?6</v>
      </c>
      <c r="J21" s="2" t="str">
        <f t="shared" si="14"/>
        <v>CLES5??6</v>
      </c>
      <c r="K21" s="2">
        <f xml:space="preserve"> RTD("cqg.rtd",,"StudyData", "Close("&amp;$J21&amp;")when (LocalMonth("&amp;$J21&amp;")="&amp;$A$16&amp;" and LocalDay("&amp;$J21&amp;")="&amp;$B$16&amp;" and LocalYear("&amp;$J21&amp;")="&amp;$C$16&amp;")", "Bar", "", "Close",$D$16, "0","ALL","", "",$E$15,$F$15)</f>
        <v>-0.53</v>
      </c>
      <c r="L21" s="2">
        <f t="shared" si="15"/>
        <v>0.83000000000000007</v>
      </c>
      <c r="T21" s="10"/>
      <c r="U21" s="10"/>
      <c r="V21" s="10"/>
      <c r="X21" s="10"/>
      <c r="Y21" s="10"/>
      <c r="Z21" s="10"/>
      <c r="AB21" s="10"/>
      <c r="AC21" s="10"/>
    </row>
    <row r="22" spans="5:29" x14ac:dyDescent="0.2">
      <c r="E22" s="10">
        <f xml:space="preserve"> RTD("cqg.rtd",,"StudyData", "Close("&amp;$I22&amp;")when (LocalMonth("&amp;$I22&amp;")="&amp;$A$16&amp;" and LocalDay("&amp;$I22&amp;")="&amp;$B$16&amp;" and LocalYear("&amp;$Q8&amp;")="&amp;$C$16&amp;")", "Bar", "", "Close",$D$16, "0","ALL","", "",$E$15,$F$15)</f>
        <v>48.1</v>
      </c>
      <c r="G22" s="10">
        <f t="shared" si="12"/>
        <v>3.5700000000000003</v>
      </c>
      <c r="I22" s="2" t="str">
        <f t="shared" si="13"/>
        <v>CLE?7</v>
      </c>
      <c r="J22" s="2" t="str">
        <f t="shared" si="14"/>
        <v>CLES5??7</v>
      </c>
      <c r="K22" s="2">
        <f xml:space="preserve"> RTD("cqg.rtd",,"StudyData", "Close("&amp;$J22&amp;")when (LocalMonth("&amp;$J22&amp;")="&amp;$A$16&amp;" and LocalDay("&amp;$J22&amp;")="&amp;$B$16&amp;" and LocalYear("&amp;$J22&amp;")="&amp;$C$16&amp;")", "Bar", "", "Close",$D$16, "0","ALL","", "",$E$15,$F$15)</f>
        <v>-0.54</v>
      </c>
      <c r="L22" s="2">
        <f t="shared" si="15"/>
        <v>0.91</v>
      </c>
      <c r="T22" s="10"/>
      <c r="U22" s="10"/>
      <c r="V22" s="10"/>
      <c r="X22" s="10"/>
      <c r="Y22" s="10"/>
      <c r="Z22" s="10"/>
      <c r="AB22" s="10"/>
      <c r="AC22" s="10"/>
    </row>
    <row r="23" spans="5:29" x14ac:dyDescent="0.2">
      <c r="E23" s="10">
        <f xml:space="preserve"> RTD("cqg.rtd",,"StudyData", "Close("&amp;$I23&amp;")when (LocalMonth("&amp;$I23&amp;")="&amp;$A$16&amp;" and LocalDay("&amp;$I23&amp;")="&amp;$B$16&amp;" and LocalYear("&amp;$Q9&amp;")="&amp;$C$16&amp;")", "Bar", "", "Close",$D$16, "0","ALL","", "",$E$15,$F$15)</f>
        <v>48.21</v>
      </c>
      <c r="G23" s="10">
        <f t="shared" si="12"/>
        <v>3.4200000000000017</v>
      </c>
      <c r="I23" s="2" t="str">
        <f t="shared" si="13"/>
        <v>CLE?8</v>
      </c>
      <c r="J23" s="2" t="str">
        <f t="shared" si="14"/>
        <v>CLES5??8</v>
      </c>
      <c r="K23" s="2">
        <f xml:space="preserve"> RTD("cqg.rtd",,"StudyData", "Close("&amp;$J23&amp;")when (LocalMonth("&amp;$J23&amp;")="&amp;$A$16&amp;" and LocalDay("&amp;$J23&amp;")="&amp;$B$16&amp;" and LocalYear("&amp;$J23&amp;")="&amp;$C$16&amp;")", "Bar", "", "Close",$D$16, "0","ALL","", "",$E$15,$F$15)</f>
        <v>-0.55000000000000004</v>
      </c>
      <c r="L23" s="2">
        <f t="shared" si="15"/>
        <v>0.94000000000000006</v>
      </c>
      <c r="T23" s="10"/>
      <c r="U23" s="10"/>
      <c r="V23" s="10"/>
      <c r="X23" s="10"/>
      <c r="Y23" s="10"/>
      <c r="Z23" s="10"/>
      <c r="AB23" s="10"/>
      <c r="AC23" s="10"/>
    </row>
    <row r="24" spans="5:29" x14ac:dyDescent="0.2">
      <c r="E24" s="10">
        <f xml:space="preserve"> RTD("cqg.rtd",,"StudyData", "Close("&amp;$I24&amp;")when (LocalMonth("&amp;$I24&amp;")="&amp;$A$16&amp;" and LocalDay("&amp;$I24&amp;")="&amp;$B$16&amp;" and LocalYear("&amp;$Q10&amp;")="&amp;$C$16&amp;")", "Bar", "", "Close",$D$16, "0","ALL","", "",$E$15,$F$15)</f>
        <v>48.3</v>
      </c>
      <c r="G24" s="10">
        <f t="shared" si="12"/>
        <v>3.2550000000000026</v>
      </c>
      <c r="I24" s="2" t="str">
        <f t="shared" si="13"/>
        <v>CLE?9</v>
      </c>
      <c r="J24" s="2" t="str">
        <f t="shared" si="14"/>
        <v>CLES5??9</v>
      </c>
      <c r="K24" s="2">
        <f xml:space="preserve"> RTD("cqg.rtd",,"StudyData", "Close("&amp;$J24&amp;")when (LocalMonth("&amp;$J24&amp;")="&amp;$A$16&amp;" and LocalDay("&amp;$J24&amp;")="&amp;$B$16&amp;" and LocalYear("&amp;$J24&amp;")="&amp;$C$16&amp;")", "Bar", "", "Close",$D$16, "0","ALL","", "",$E$15,$F$15)</f>
        <v>-0.59</v>
      </c>
      <c r="L24" s="2">
        <f t="shared" si="15"/>
        <v>1.02</v>
      </c>
      <c r="T24" s="10"/>
      <c r="U24" s="10"/>
      <c r="V24" s="10"/>
      <c r="X24" s="10"/>
      <c r="Y24" s="10"/>
      <c r="Z24" s="10"/>
      <c r="AB24" s="10"/>
      <c r="AC24" s="10"/>
    </row>
    <row r="25" spans="5:29" x14ac:dyDescent="0.2">
      <c r="E25" s="10">
        <f xml:space="preserve"> RTD("cqg.rtd",,"StudyData", "Close("&amp;$I25&amp;")when (LocalMonth("&amp;$I25&amp;")="&amp;$A$16&amp;" and LocalDay("&amp;$I25&amp;")="&amp;$B$16&amp;" and LocalYear("&amp;$Q11&amp;")="&amp;$C$16&amp;")", "Bar", "", "Close",$D$16, "0","ALL","", "",$E$15,$F$15)</f>
        <v>48.41</v>
      </c>
      <c r="G25" s="10">
        <f t="shared" si="12"/>
        <v>3.0500000000000043</v>
      </c>
      <c r="I25" s="2" t="str">
        <f t="shared" si="13"/>
        <v>CLE?10</v>
      </c>
      <c r="J25" s="2" t="str">
        <f t="shared" si="14"/>
        <v>CLES5??10</v>
      </c>
      <c r="K25" s="2">
        <f xml:space="preserve"> RTD("cqg.rtd",,"StudyData", "Close("&amp;$J25&amp;")when (LocalMonth("&amp;$J25&amp;")="&amp;$A$16&amp;" and LocalDay("&amp;$J25&amp;")="&amp;$B$16&amp;" and LocalYear("&amp;$J25&amp;")="&amp;$C$16&amp;")", "Bar", "", "Close",$D$16, "0","ALL","", "",$E$15,$F$15)</f>
        <v>-0.56999999999999995</v>
      </c>
      <c r="L25" s="2" t="str">
        <f t="shared" si="15"/>
        <v/>
      </c>
      <c r="T25" s="10"/>
      <c r="U25" s="10"/>
      <c r="V25" s="10"/>
      <c r="X25" s="10"/>
      <c r="Y25" s="10"/>
      <c r="Z25" s="10"/>
    </row>
    <row r="26" spans="5:29" x14ac:dyDescent="0.2">
      <c r="E26" s="10">
        <f xml:space="preserve"> RTD("cqg.rtd",,"StudyData", "Close("&amp;$I26&amp;")when (LocalMonth("&amp;$I26&amp;")="&amp;$A$16&amp;" and LocalDay("&amp;$I26&amp;")="&amp;$B$16&amp;" and LocalYear("&amp;$Q12&amp;")="&amp;$C$16&amp;")", "Bar", "", "Close",$D$16, "0","ALL","", "",$E$15,$F$15)</f>
        <v>48.52</v>
      </c>
      <c r="G26" s="10">
        <f t="shared" si="12"/>
        <v>2.865000000000002</v>
      </c>
      <c r="I26" s="2" t="str">
        <f t="shared" si="13"/>
        <v>CLE?11</v>
      </c>
      <c r="J26" s="2" t="str">
        <f t="shared" si="14"/>
        <v>CLES5??11</v>
      </c>
      <c r="K26" s="2">
        <f xml:space="preserve"> RTD("cqg.rtd",,"StudyData", "Close("&amp;$J26&amp;")when (LocalMonth("&amp;$J26&amp;")="&amp;$A$16&amp;" and LocalDay("&amp;$J26&amp;")="&amp;$B$16&amp;" and LocalYear("&amp;$J26&amp;")="&amp;$C$16&amp;")", "Bar", "", "Close",$D$16, "0","ALL","", "",$E$15,$F$15)</f>
        <v>-0.55000000000000004</v>
      </c>
      <c r="L26" s="2" t="str">
        <f t="shared" si="15"/>
        <v/>
      </c>
      <c r="T26" s="10"/>
      <c r="U26" s="10"/>
      <c r="V26" s="10"/>
      <c r="X26" s="10"/>
      <c r="Y26" s="10"/>
      <c r="Z26" s="10"/>
    </row>
    <row r="27" spans="5:29" x14ac:dyDescent="0.2">
      <c r="E27" s="10">
        <f xml:space="preserve"> RTD("cqg.rtd",,"StudyData", "Close("&amp;$I27&amp;")when (LocalMonth("&amp;$I27&amp;")="&amp;$A$16&amp;" and LocalDay("&amp;$I27&amp;")="&amp;$B$16&amp;" and LocalYear("&amp;$Q13&amp;")="&amp;$C$16&amp;")", "Bar", "", "Close",$D$16, "0","ALL","", "",$E$15,$F$15)</f>
        <v>48.64</v>
      </c>
      <c r="G27" s="10">
        <f t="shared" si="12"/>
        <v>2.6600000000000037</v>
      </c>
      <c r="I27" s="2" t="str">
        <f t="shared" si="13"/>
        <v>CLE?12</v>
      </c>
      <c r="J27" s="2" t="str">
        <f t="shared" si="14"/>
        <v>CLES5??12</v>
      </c>
      <c r="K27" s="2">
        <f xml:space="preserve"> RTD("cqg.rtd",,"StudyData", "Close("&amp;$J27&amp;")when (LocalMonth("&amp;$J27&amp;")="&amp;$A$16&amp;" and LocalDay("&amp;$J27&amp;")="&amp;$B$16&amp;" and LocalYear("&amp;$J27&amp;")="&amp;$C$16&amp;")", "Bar", "", "Close",$D$16, "0","ALL","", "",$E$15,$F$15)</f>
        <v>-0.53</v>
      </c>
      <c r="L27" s="2" t="str">
        <f t="shared" si="15"/>
        <v/>
      </c>
      <c r="T27" s="10"/>
      <c r="U27" s="10"/>
      <c r="V27" s="10"/>
      <c r="X27" s="10"/>
      <c r="Y27" s="10"/>
      <c r="Z27" s="10"/>
    </row>
    <row r="28" spans="5:29" x14ac:dyDescent="0.2">
      <c r="T28" s="10"/>
      <c r="U28" s="10"/>
      <c r="V28" s="10"/>
      <c r="X28" s="10"/>
      <c r="Y28" s="10"/>
      <c r="Z28" s="10"/>
    </row>
    <row r="29" spans="5:29" x14ac:dyDescent="0.2">
      <c r="T29" s="10"/>
      <c r="U29" s="10"/>
      <c r="V29" s="10"/>
      <c r="X29" s="10"/>
      <c r="Y29" s="10"/>
      <c r="Z29" s="10"/>
    </row>
    <row r="30" spans="5:29" x14ac:dyDescent="0.2">
      <c r="T30" s="10"/>
      <c r="U30" s="10"/>
      <c r="V30" s="10"/>
      <c r="X30" s="10"/>
      <c r="Y30" s="10"/>
      <c r="Z30" s="10"/>
    </row>
    <row r="31" spans="5:29" x14ac:dyDescent="0.2">
      <c r="T31" s="10"/>
      <c r="U31" s="10"/>
      <c r="V31" s="10"/>
      <c r="X31" s="10"/>
      <c r="Y31" s="10"/>
      <c r="Z31" s="10"/>
    </row>
    <row r="32" spans="5:29" x14ac:dyDescent="0.2">
      <c r="T32" s="10"/>
      <c r="U32" s="10"/>
      <c r="V32" s="10"/>
      <c r="X32" s="10"/>
      <c r="Y32" s="10"/>
      <c r="Z32" s="10"/>
    </row>
    <row r="33" spans="18:26" x14ac:dyDescent="0.2">
      <c r="T33" s="10"/>
      <c r="U33" s="10"/>
      <c r="V33" s="10"/>
    </row>
    <row r="34" spans="18:26" x14ac:dyDescent="0.2">
      <c r="R34" s="2" t="s">
        <v>6</v>
      </c>
      <c r="T34" s="10"/>
      <c r="U34" s="10"/>
      <c r="V34" s="10"/>
      <c r="X34" s="10"/>
      <c r="Y34" s="10"/>
      <c r="Z34" s="2" t="s">
        <v>19</v>
      </c>
    </row>
    <row r="35" spans="18:26" x14ac:dyDescent="0.2">
      <c r="R35" s="2">
        <f>IF(RTD("cqg.rtd", ,"ContractData",Q1&amp;"?", "ContractMonth")=RTD("cqg.rtd", ,"ContractData",Q1&amp;"?1", "ContractMonth"),1,2)</f>
        <v>1</v>
      </c>
      <c r="S35" s="2" t="str">
        <f>RTD("cqg.rtd",,"ContractData",Q1&amp;"?1", "Symbol")</f>
        <v>CLEX7</v>
      </c>
      <c r="T35" s="10"/>
      <c r="U35" s="10"/>
      <c r="V35" s="10"/>
      <c r="X35" s="10"/>
      <c r="Y35" s="10"/>
      <c r="Z35" s="2" t="s">
        <v>20</v>
      </c>
    </row>
    <row r="36" spans="18:26" x14ac:dyDescent="0.2">
      <c r="R36" s="2">
        <f>R35+1</f>
        <v>2</v>
      </c>
      <c r="S36" s="2" t="str">
        <f>RTD("cqg.rtd",,"ContractData",Q1&amp;"?2", "Symbol")</f>
        <v>CLEZ7</v>
      </c>
      <c r="T36" s="10"/>
      <c r="U36" s="10"/>
      <c r="V36" s="10"/>
      <c r="X36" s="10"/>
      <c r="Y36" s="10"/>
      <c r="Z36" s="2" t="s">
        <v>21</v>
      </c>
    </row>
    <row r="37" spans="18:26" x14ac:dyDescent="0.2">
      <c r="R37" s="2">
        <f t="shared" ref="R37:R46" si="16">R36+1</f>
        <v>3</v>
      </c>
      <c r="T37" s="10"/>
      <c r="U37" s="10"/>
      <c r="V37" s="10"/>
      <c r="X37" s="10"/>
      <c r="Y37" s="10"/>
      <c r="Z37" s="2" t="s">
        <v>22</v>
      </c>
    </row>
    <row r="38" spans="18:26" x14ac:dyDescent="0.2">
      <c r="R38" s="2">
        <f t="shared" si="16"/>
        <v>4</v>
      </c>
      <c r="T38" s="10"/>
      <c r="U38" s="10"/>
      <c r="V38" s="10"/>
      <c r="X38" s="10"/>
      <c r="Y38" s="10"/>
      <c r="Z38" s="2" t="s">
        <v>23</v>
      </c>
    </row>
    <row r="39" spans="18:26" x14ac:dyDescent="0.2">
      <c r="R39" s="2">
        <f t="shared" si="16"/>
        <v>5</v>
      </c>
      <c r="T39" s="10"/>
      <c r="U39" s="10"/>
      <c r="V39" s="10"/>
      <c r="X39" s="10"/>
      <c r="Y39" s="10"/>
      <c r="Z39" s="2" t="s">
        <v>24</v>
      </c>
    </row>
    <row r="40" spans="18:26" x14ac:dyDescent="0.2">
      <c r="R40" s="2">
        <f t="shared" si="16"/>
        <v>6</v>
      </c>
      <c r="T40" s="10"/>
      <c r="U40" s="10"/>
      <c r="V40" s="10"/>
      <c r="X40" s="10"/>
      <c r="Y40" s="10"/>
      <c r="Z40" s="2" t="s">
        <v>25</v>
      </c>
    </row>
    <row r="41" spans="18:26" x14ac:dyDescent="0.2">
      <c r="R41" s="2">
        <f t="shared" si="16"/>
        <v>7</v>
      </c>
      <c r="T41" s="10"/>
      <c r="U41" s="10"/>
      <c r="V41" s="10"/>
      <c r="X41" s="10"/>
      <c r="Y41" s="10"/>
      <c r="Z41" s="2" t="s">
        <v>26</v>
      </c>
    </row>
    <row r="42" spans="18:26" x14ac:dyDescent="0.2">
      <c r="R42" s="2">
        <f t="shared" si="16"/>
        <v>8</v>
      </c>
      <c r="T42" s="10"/>
      <c r="U42" s="10"/>
      <c r="V42" s="10"/>
      <c r="X42" s="10"/>
      <c r="Y42" s="10"/>
      <c r="Z42" s="2" t="s">
        <v>27</v>
      </c>
    </row>
    <row r="43" spans="18:26" x14ac:dyDescent="0.2">
      <c r="R43" s="2">
        <f t="shared" si="16"/>
        <v>9</v>
      </c>
      <c r="T43" s="10"/>
      <c r="U43" s="10"/>
      <c r="V43" s="10"/>
      <c r="X43" s="10"/>
      <c r="Y43" s="10"/>
      <c r="Z43" s="2" t="s">
        <v>28</v>
      </c>
    </row>
    <row r="44" spans="18:26" x14ac:dyDescent="0.2">
      <c r="R44" s="2">
        <f t="shared" si="16"/>
        <v>10</v>
      </c>
      <c r="T44" s="10"/>
      <c r="U44" s="10"/>
      <c r="V44" s="10"/>
    </row>
    <row r="45" spans="18:26" x14ac:dyDescent="0.2">
      <c r="R45" s="2">
        <f t="shared" si="16"/>
        <v>11</v>
      </c>
    </row>
    <row r="46" spans="18:26" x14ac:dyDescent="0.2">
      <c r="R46" s="2">
        <f t="shared" si="16"/>
        <v>12</v>
      </c>
      <c r="Z46" s="10"/>
    </row>
  </sheetData>
  <sheetProtection algorithmName="SHA-512" hashValue="o1dqieLnCUFkZ450jG3qO4JZeQge3JGSyj00DMfUgUquy6m+sSe9LeEn9zfW8D0xyEYetCaV/26JHOiyNxNF+w==" saltValue="ABt4IqkDf4yeLp8uN02s3w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CLEDisplay</vt:lpstr>
      <vt:lpstr>CLE</vt:lpstr>
      <vt:lpstr>CLE2</vt:lpstr>
      <vt:lpstr>CLE3</vt:lpstr>
      <vt:lpstr>CLE4</vt:lpstr>
      <vt:lpstr>CLE5</vt:lpstr>
    </vt:vector>
  </TitlesOfParts>
  <Company>CQG, Inc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2011-05-02T21:38:10Z</dcterms:created>
  <dcterms:modified xsi:type="dcterms:W3CDTF">2017-10-05T17:14:26Z</dcterms:modified>
</cp:coreProperties>
</file>