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5870" tabRatio="831"/>
  </bookViews>
  <sheets>
    <sheet name="Display" sheetId="2" r:id="rId1"/>
    <sheet name="Data" sheetId="6" state="hidden" r:id="rId2"/>
    <sheet name="SOFR" sheetId="27" state="hidden" r:id="rId3"/>
    <sheet name="TUA" sheetId="26" state="hidden" r:id="rId4"/>
    <sheet name="FVA" sheetId="14" state="hidden" r:id="rId5"/>
    <sheet name="TYA" sheetId="15" state="hidden" r:id="rId6"/>
    <sheet name="USA" sheetId="16" state="hidden" r:id="rId7"/>
    <sheet name="GE" sheetId="17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27" l="1"/>
  <c r="A62" i="27" s="1"/>
  <c r="B60" i="27"/>
  <c r="H1" i="27" s="1"/>
  <c r="E95" i="27"/>
  <c r="E65" i="27"/>
  <c r="E73" i="27"/>
  <c r="E107" i="27"/>
  <c r="E71" i="27"/>
  <c r="E84" i="27"/>
  <c r="E63" i="27"/>
  <c r="E96" i="27"/>
  <c r="E88" i="27"/>
  <c r="E91" i="27"/>
  <c r="E99" i="27"/>
  <c r="E78" i="27"/>
  <c r="E80" i="27"/>
  <c r="E93" i="27"/>
  <c r="E75" i="27"/>
  <c r="E86" i="27"/>
  <c r="E103" i="27"/>
  <c r="E74" i="27"/>
  <c r="E102" i="27"/>
  <c r="E83" i="27"/>
  <c r="E90" i="27"/>
  <c r="E64" i="27"/>
  <c r="E77" i="27"/>
  <c r="E106" i="27"/>
  <c r="E70" i="27"/>
  <c r="E62" i="27"/>
  <c r="E69" i="27"/>
  <c r="E60" i="27"/>
  <c r="E100" i="27"/>
  <c r="E67" i="27"/>
  <c r="E89" i="27"/>
  <c r="E79" i="27"/>
  <c r="E61" i="27"/>
  <c r="E105" i="27"/>
  <c r="E101" i="27"/>
  <c r="E97" i="27"/>
  <c r="E66" i="27"/>
  <c r="E68" i="27"/>
  <c r="E98" i="27"/>
  <c r="E72" i="27"/>
  <c r="E94" i="27"/>
  <c r="E92" i="27"/>
  <c r="E104" i="27"/>
  <c r="E85" i="27"/>
  <c r="E82" i="27"/>
  <c r="E76" i="27"/>
  <c r="E81" i="27"/>
  <c r="E87" i="27"/>
  <c r="F1" i="27"/>
  <c r="K1" i="27" l="1"/>
  <c r="C61" i="27"/>
  <c r="C62" i="27" s="1"/>
  <c r="A63" i="27"/>
  <c r="B61" i="27" l="1"/>
  <c r="H2" i="27" s="1"/>
  <c r="B62" i="27"/>
  <c r="H3" i="27" s="1"/>
  <c r="C63" i="27"/>
  <c r="C64" i="27" s="1"/>
  <c r="C65" i="27" s="1"/>
  <c r="C66" i="27" s="1"/>
  <c r="C67" i="27" s="1"/>
  <c r="C68" i="27" s="1"/>
  <c r="C69" i="27" s="1"/>
  <c r="C70" i="27" s="1"/>
  <c r="C71" i="27" s="1"/>
  <c r="C72" i="27" s="1"/>
  <c r="C73" i="27" s="1"/>
  <c r="C74" i="27" s="1"/>
  <c r="C75" i="27" s="1"/>
  <c r="C76" i="27" s="1"/>
  <c r="C77" i="27" s="1"/>
  <c r="C78" i="27" s="1"/>
  <c r="C79" i="27" s="1"/>
  <c r="C80" i="27" s="1"/>
  <c r="C81" i="27" s="1"/>
  <c r="C82" i="27" s="1"/>
  <c r="C83" i="27" s="1"/>
  <c r="C84" i="27" s="1"/>
  <c r="C85" i="27" s="1"/>
  <c r="C86" i="27" s="1"/>
  <c r="C87" i="27" s="1"/>
  <c r="C88" i="27" s="1"/>
  <c r="C89" i="27" s="1"/>
  <c r="C90" i="27" s="1"/>
  <c r="C91" i="27" s="1"/>
  <c r="C92" i="27" s="1"/>
  <c r="C93" i="27" s="1"/>
  <c r="C94" i="27" s="1"/>
  <c r="C95" i="27" s="1"/>
  <c r="C96" i="27" s="1"/>
  <c r="C97" i="27" s="1"/>
  <c r="C98" i="27" s="1"/>
  <c r="C99" i="27" s="1"/>
  <c r="C100" i="27" s="1"/>
  <c r="C101" i="27" s="1"/>
  <c r="C102" i="27" s="1"/>
  <c r="C103" i="27" s="1"/>
  <c r="C104" i="27" s="1"/>
  <c r="C105" i="27" s="1"/>
  <c r="C106" i="27" s="1"/>
  <c r="C107" i="27" s="1"/>
  <c r="A64" i="27"/>
  <c r="F2" i="27"/>
  <c r="F3" i="27"/>
  <c r="K2" i="27" l="1"/>
  <c r="K3" i="27"/>
  <c r="B63" i="27"/>
  <c r="H4" i="27" s="1"/>
  <c r="A65" i="27"/>
  <c r="B64" i="27"/>
  <c r="H5" i="27" s="1"/>
  <c r="B80" i="17"/>
  <c r="H1" i="17" s="1"/>
  <c r="A81" i="17"/>
  <c r="A82" i="17" s="1"/>
  <c r="A83" i="17" s="1"/>
  <c r="K34" i="16"/>
  <c r="K33" i="16"/>
  <c r="K32" i="16"/>
  <c r="K31" i="16"/>
  <c r="K30" i="16"/>
  <c r="K29" i="16"/>
  <c r="K28" i="16"/>
  <c r="K27" i="16"/>
  <c r="K26" i="16"/>
  <c r="K25" i="16"/>
  <c r="K24" i="16"/>
  <c r="K23" i="16"/>
  <c r="A31" i="16"/>
  <c r="A32" i="16" s="1"/>
  <c r="A33" i="16" s="1"/>
  <c r="A34" i="16" s="1"/>
  <c r="B30" i="16"/>
  <c r="H1" i="16" s="1"/>
  <c r="K34" i="15"/>
  <c r="K33" i="15"/>
  <c r="K32" i="15"/>
  <c r="K31" i="15"/>
  <c r="K30" i="15"/>
  <c r="K29" i="15"/>
  <c r="K28" i="15"/>
  <c r="K27" i="15"/>
  <c r="K26" i="15"/>
  <c r="K25" i="15"/>
  <c r="K24" i="15"/>
  <c r="K23" i="15"/>
  <c r="A31" i="15"/>
  <c r="B30" i="15"/>
  <c r="H1" i="15" s="1"/>
  <c r="K34" i="14"/>
  <c r="K33" i="14"/>
  <c r="K32" i="14"/>
  <c r="K31" i="14"/>
  <c r="K30" i="14"/>
  <c r="K29" i="14"/>
  <c r="K28" i="14"/>
  <c r="K27" i="14"/>
  <c r="K26" i="14"/>
  <c r="K25" i="14"/>
  <c r="K24" i="14"/>
  <c r="K23" i="14"/>
  <c r="A31" i="14"/>
  <c r="B30" i="14"/>
  <c r="H1" i="14" s="1"/>
  <c r="K34" i="26"/>
  <c r="K33" i="26"/>
  <c r="K32" i="26"/>
  <c r="K31" i="26"/>
  <c r="K30" i="26"/>
  <c r="K29" i="26"/>
  <c r="K28" i="26"/>
  <c r="K27" i="26"/>
  <c r="K26" i="26"/>
  <c r="K25" i="26"/>
  <c r="K24" i="26"/>
  <c r="K23" i="26"/>
  <c r="B30" i="26"/>
  <c r="H1" i="26" s="1"/>
  <c r="A31" i="26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E149" i="17"/>
  <c r="E81" i="17"/>
  <c r="E50" i="16"/>
  <c r="E33" i="16"/>
  <c r="E41" i="15"/>
  <c r="E102" i="17"/>
  <c r="E143" i="17"/>
  <c r="E131" i="17"/>
  <c r="E148" i="17"/>
  <c r="E46" i="15"/>
  <c r="F1" i="14"/>
  <c r="E50" i="26"/>
  <c r="E38" i="26"/>
  <c r="E117" i="17"/>
  <c r="E31" i="14"/>
  <c r="E105" i="17"/>
  <c r="E130" i="17"/>
  <c r="E30" i="14"/>
  <c r="E34" i="14"/>
  <c r="E138" i="17"/>
  <c r="F1" i="17"/>
  <c r="E44" i="15"/>
  <c r="E119" i="17"/>
  <c r="E90" i="17"/>
  <c r="F1" i="16"/>
  <c r="E116" i="17"/>
  <c r="E88" i="17"/>
  <c r="E36" i="15"/>
  <c r="E82" i="17"/>
  <c r="E47" i="16"/>
  <c r="E35" i="15"/>
  <c r="E35" i="14"/>
  <c r="E39" i="26"/>
  <c r="E41" i="14"/>
  <c r="E49" i="14"/>
  <c r="E115" i="17"/>
  <c r="E46" i="26"/>
  <c r="E48" i="16"/>
  <c r="E101" i="17"/>
  <c r="E104" i="17"/>
  <c r="E37" i="16"/>
  <c r="E45" i="14"/>
  <c r="E126" i="17"/>
  <c r="E37" i="14"/>
  <c r="E43" i="16"/>
  <c r="E45" i="26"/>
  <c r="E36" i="14"/>
  <c r="E42" i="26"/>
  <c r="F1" i="15"/>
  <c r="E92" i="17"/>
  <c r="E32" i="16"/>
  <c r="E41" i="16"/>
  <c r="E44" i="26"/>
  <c r="E40" i="15"/>
  <c r="E33" i="15"/>
  <c r="E127" i="17"/>
  <c r="E87" i="17"/>
  <c r="E118" i="17"/>
  <c r="E142" i="17"/>
  <c r="E45" i="15"/>
  <c r="E113" i="17"/>
  <c r="E32" i="26"/>
  <c r="E93" i="17"/>
  <c r="E135" i="17"/>
  <c r="E146" i="17"/>
  <c r="E42" i="14"/>
  <c r="E43" i="26"/>
  <c r="E35" i="16"/>
  <c r="E43" i="14"/>
  <c r="E39" i="14"/>
  <c r="E98" i="17"/>
  <c r="E109" i="17"/>
  <c r="E38" i="15"/>
  <c r="E42" i="16"/>
  <c r="E94" i="17"/>
  <c r="E49" i="16"/>
  <c r="F4" i="27"/>
  <c r="E121" i="17"/>
  <c r="E48" i="14"/>
  <c r="E136" i="17"/>
  <c r="E44" i="14"/>
  <c r="E50" i="14"/>
  <c r="E100" i="17"/>
  <c r="E35" i="26"/>
  <c r="E38" i="16"/>
  <c r="E30" i="15"/>
  <c r="E46" i="16"/>
  <c r="E42" i="15"/>
  <c r="E33" i="14"/>
  <c r="E47" i="15"/>
  <c r="E120" i="17"/>
  <c r="E47" i="26"/>
  <c r="E37" i="15"/>
  <c r="F1" i="26"/>
  <c r="E47" i="14"/>
  <c r="E34" i="15"/>
  <c r="E83" i="17"/>
  <c r="E40" i="14"/>
  <c r="E134" i="17"/>
  <c r="E30" i="26"/>
  <c r="E125" i="17"/>
  <c r="E33" i="26"/>
  <c r="E140" i="17"/>
  <c r="E48" i="15"/>
  <c r="E145" i="17"/>
  <c r="E96" i="17"/>
  <c r="E133" i="17"/>
  <c r="E32" i="14"/>
  <c r="E141" i="17"/>
  <c r="E122" i="17"/>
  <c r="E95" i="17"/>
  <c r="E106" i="17"/>
  <c r="E107" i="17"/>
  <c r="E110" i="17"/>
  <c r="E139" i="17"/>
  <c r="E147" i="17"/>
  <c r="E111" i="17"/>
  <c r="E45" i="16"/>
  <c r="E128" i="17"/>
  <c r="E112" i="17"/>
  <c r="E137" i="17"/>
  <c r="E99" i="17"/>
  <c r="E34" i="16"/>
  <c r="E129" i="17"/>
  <c r="E32" i="15"/>
  <c r="E97" i="17"/>
  <c r="E89" i="17"/>
  <c r="E108" i="17"/>
  <c r="E49" i="15"/>
  <c r="E86" i="17"/>
  <c r="E36" i="16"/>
  <c r="E39" i="16"/>
  <c r="E124" i="17"/>
  <c r="E43" i="15"/>
  <c r="E49" i="26"/>
  <c r="E40" i="16"/>
  <c r="E50" i="15"/>
  <c r="E51" i="14"/>
  <c r="E30" i="16"/>
  <c r="E51" i="26"/>
  <c r="E51" i="15"/>
  <c r="E103" i="17"/>
  <c r="E91" i="17"/>
  <c r="E51" i="16"/>
  <c r="E44" i="16"/>
  <c r="E31" i="16"/>
  <c r="E34" i="26"/>
  <c r="E38" i="14"/>
  <c r="E36" i="26"/>
  <c r="E114" i="17"/>
  <c r="E85" i="17"/>
  <c r="E39" i="15"/>
  <c r="E144" i="17"/>
  <c r="E123" i="17"/>
  <c r="E132" i="17"/>
  <c r="E41" i="26"/>
  <c r="E46" i="14"/>
  <c r="E31" i="15"/>
  <c r="E40" i="26"/>
  <c r="E84" i="17"/>
  <c r="E31" i="26"/>
  <c r="E80" i="17"/>
  <c r="E37" i="26"/>
  <c r="E48" i="26"/>
  <c r="F5" i="27"/>
  <c r="K5" i="27" l="1"/>
  <c r="K4" i="27"/>
  <c r="B65" i="27"/>
  <c r="H6" i="27" s="1"/>
  <c r="A66" i="27"/>
  <c r="C31" i="16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31" i="15"/>
  <c r="C32" i="15" s="1"/>
  <c r="C33" i="15" s="1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1" i="15" s="1"/>
  <c r="C31" i="14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31" i="26"/>
  <c r="C32" i="26" s="1"/>
  <c r="C33" i="26" s="1"/>
  <c r="C34" i="26" s="1"/>
  <c r="C35" i="26" s="1"/>
  <c r="C36" i="26" s="1"/>
  <c r="C37" i="26" s="1"/>
  <c r="C38" i="26" s="1"/>
  <c r="C39" i="26" s="1"/>
  <c r="C40" i="26" s="1"/>
  <c r="C41" i="26" s="1"/>
  <c r="C42" i="26" s="1"/>
  <c r="C43" i="26" s="1"/>
  <c r="C44" i="26" s="1"/>
  <c r="C45" i="26" s="1"/>
  <c r="C46" i="26" s="1"/>
  <c r="C47" i="26" s="1"/>
  <c r="C48" i="26" s="1"/>
  <c r="C49" i="26" s="1"/>
  <c r="C50" i="26" s="1"/>
  <c r="C51" i="26" s="1"/>
  <c r="C81" i="17"/>
  <c r="K1" i="17"/>
  <c r="A84" i="17"/>
  <c r="K1" i="16"/>
  <c r="A35" i="16"/>
  <c r="K1" i="26"/>
  <c r="K1" i="15"/>
  <c r="A32" i="15"/>
  <c r="K1" i="14"/>
  <c r="A32" i="14"/>
  <c r="F6" i="27"/>
  <c r="K6" i="27" l="1"/>
  <c r="B66" i="27"/>
  <c r="H7" i="27" s="1"/>
  <c r="A67" i="27"/>
  <c r="C82" i="17"/>
  <c r="C83" i="17" s="1"/>
  <c r="C84" i="17" s="1"/>
  <c r="C85" i="17" s="1"/>
  <c r="C86" i="17" s="1"/>
  <c r="A85" i="17"/>
  <c r="B31" i="16"/>
  <c r="H2" i="16" s="1"/>
  <c r="B33" i="16"/>
  <c r="H4" i="16" s="1"/>
  <c r="B32" i="16"/>
  <c r="H3" i="16" s="1"/>
  <c r="B34" i="16"/>
  <c r="H5" i="16" s="1"/>
  <c r="B35" i="16"/>
  <c r="H6" i="16" s="1"/>
  <c r="A36" i="16"/>
  <c r="B31" i="15"/>
  <c r="H2" i="15" s="1"/>
  <c r="B32" i="15"/>
  <c r="H3" i="15" s="1"/>
  <c r="A33" i="15"/>
  <c r="B32" i="14"/>
  <c r="H3" i="14" s="1"/>
  <c r="A33" i="14"/>
  <c r="B31" i="14"/>
  <c r="H2" i="14" s="1"/>
  <c r="B43" i="26"/>
  <c r="H14" i="26" s="1"/>
  <c r="F2" i="14"/>
  <c r="F3" i="15"/>
  <c r="F5" i="16"/>
  <c r="F6" i="16"/>
  <c r="F2" i="16"/>
  <c r="F4" i="16"/>
  <c r="F7" i="27"/>
  <c r="F2" i="15"/>
  <c r="F14" i="26"/>
  <c r="F3" i="16"/>
  <c r="F3" i="14"/>
  <c r="K7" i="27" l="1"/>
  <c r="B67" i="27"/>
  <c r="H8" i="27" s="1"/>
  <c r="A68" i="27"/>
  <c r="B31" i="26"/>
  <c r="H2" i="26" s="1"/>
  <c r="K14" i="26"/>
  <c r="C87" i="17"/>
  <c r="A86" i="17"/>
  <c r="K3" i="16"/>
  <c r="K4" i="16"/>
  <c r="K2" i="16"/>
  <c r="K5" i="16"/>
  <c r="K6" i="16"/>
  <c r="A37" i="16"/>
  <c r="B36" i="16"/>
  <c r="H7" i="16" s="1"/>
  <c r="B32" i="26"/>
  <c r="H3" i="26" s="1"/>
  <c r="K2" i="15"/>
  <c r="K3" i="15"/>
  <c r="B33" i="15"/>
  <c r="H4" i="15" s="1"/>
  <c r="A34" i="15"/>
  <c r="K2" i="14"/>
  <c r="K3" i="14"/>
  <c r="B33" i="14"/>
  <c r="H4" i="14" s="1"/>
  <c r="A34" i="14"/>
  <c r="B36" i="26"/>
  <c r="H7" i="26" s="1"/>
  <c r="B35" i="26"/>
  <c r="H6" i="26" s="1"/>
  <c r="B39" i="26"/>
  <c r="H10" i="26" s="1"/>
  <c r="B34" i="26"/>
  <c r="H5" i="26" s="1"/>
  <c r="B33" i="26"/>
  <c r="H4" i="26" s="1"/>
  <c r="B40" i="26"/>
  <c r="H11" i="26" s="1"/>
  <c r="B37" i="26"/>
  <c r="H8" i="26" s="1"/>
  <c r="B38" i="26"/>
  <c r="H9" i="26" s="1"/>
  <c r="B51" i="26"/>
  <c r="H22" i="26" s="1"/>
  <c r="B44" i="26"/>
  <c r="H15" i="26" s="1"/>
  <c r="B49" i="26"/>
  <c r="H20" i="26" s="1"/>
  <c r="B42" i="26"/>
  <c r="H13" i="26" s="1"/>
  <c r="B48" i="26"/>
  <c r="H19" i="26" s="1"/>
  <c r="B41" i="26"/>
  <c r="H12" i="26" s="1"/>
  <c r="B47" i="26"/>
  <c r="H18" i="26" s="1"/>
  <c r="B46" i="26"/>
  <c r="H17" i="26" s="1"/>
  <c r="B45" i="26"/>
  <c r="H16" i="26" s="1"/>
  <c r="B50" i="26"/>
  <c r="H21" i="26" s="1"/>
  <c r="F13" i="26"/>
  <c r="F8" i="27"/>
  <c r="F12" i="26"/>
  <c r="F17" i="26"/>
  <c r="F4" i="14"/>
  <c r="F4" i="15"/>
  <c r="F15" i="26"/>
  <c r="F3" i="26"/>
  <c r="F10" i="26"/>
  <c r="F9" i="26"/>
  <c r="F5" i="26"/>
  <c r="F4" i="26"/>
  <c r="F6" i="26"/>
  <c r="F11" i="26"/>
  <c r="F21" i="26"/>
  <c r="F8" i="26"/>
  <c r="F7" i="26"/>
  <c r="F20" i="26"/>
  <c r="F7" i="16"/>
  <c r="F22" i="26"/>
  <c r="F19" i="26"/>
  <c r="F16" i="26"/>
  <c r="F18" i="26"/>
  <c r="K8" i="27" l="1"/>
  <c r="A69" i="27"/>
  <c r="B68" i="27"/>
  <c r="H9" i="27" s="1"/>
  <c r="C88" i="17"/>
  <c r="K16" i="26"/>
  <c r="K19" i="26"/>
  <c r="K22" i="26"/>
  <c r="K17" i="26"/>
  <c r="K18" i="26"/>
  <c r="K20" i="26"/>
  <c r="K13" i="26"/>
  <c r="K21" i="26"/>
  <c r="K15" i="26"/>
  <c r="A87" i="17"/>
  <c r="K7" i="16"/>
  <c r="A38" i="16"/>
  <c r="B37" i="16"/>
  <c r="H8" i="16" s="1"/>
  <c r="K3" i="26"/>
  <c r="K12" i="26"/>
  <c r="K11" i="26"/>
  <c r="K4" i="26"/>
  <c r="K7" i="26"/>
  <c r="K8" i="26"/>
  <c r="K10" i="26"/>
  <c r="K6" i="26"/>
  <c r="K9" i="26"/>
  <c r="K5" i="26"/>
  <c r="K4" i="15"/>
  <c r="B34" i="15"/>
  <c r="H5" i="15" s="1"/>
  <c r="A35" i="15"/>
  <c r="K4" i="14"/>
  <c r="B34" i="14"/>
  <c r="H5" i="14" s="1"/>
  <c r="A35" i="14"/>
  <c r="F9" i="27"/>
  <c r="F8" i="16"/>
  <c r="F5" i="15"/>
  <c r="F5" i="14"/>
  <c r="K9" i="27" l="1"/>
  <c r="B69" i="27"/>
  <c r="H10" i="27" s="1"/>
  <c r="A70" i="27"/>
  <c r="C89" i="17"/>
  <c r="A88" i="17"/>
  <c r="K8" i="16"/>
  <c r="B38" i="16"/>
  <c r="H9" i="16" s="1"/>
  <c r="A39" i="16"/>
  <c r="K5" i="15"/>
  <c r="B35" i="15"/>
  <c r="H6" i="15" s="1"/>
  <c r="A36" i="15"/>
  <c r="K5" i="14"/>
  <c r="B35" i="14"/>
  <c r="H6" i="14" s="1"/>
  <c r="A36" i="14"/>
  <c r="F10" i="27"/>
  <c r="F6" i="15"/>
  <c r="F6" i="14"/>
  <c r="F9" i="16"/>
  <c r="K10" i="27" l="1"/>
  <c r="A71" i="27"/>
  <c r="B70" i="27"/>
  <c r="H11" i="27" s="1"/>
  <c r="C90" i="17"/>
  <c r="A89" i="17"/>
  <c r="K9" i="16"/>
  <c r="B39" i="16"/>
  <c r="H10" i="16" s="1"/>
  <c r="A40" i="16"/>
  <c r="K6" i="15"/>
  <c r="B36" i="15"/>
  <c r="H7" i="15" s="1"/>
  <c r="A37" i="15"/>
  <c r="K6" i="14"/>
  <c r="B36" i="14"/>
  <c r="H7" i="14" s="1"/>
  <c r="A37" i="14"/>
  <c r="F7" i="15"/>
  <c r="F7" i="14"/>
  <c r="F11" i="27"/>
  <c r="F10" i="16"/>
  <c r="K11" i="27" l="1"/>
  <c r="B71" i="27"/>
  <c r="H12" i="27" s="1"/>
  <c r="A72" i="27"/>
  <c r="C91" i="17"/>
  <c r="A90" i="17"/>
  <c r="K10" i="16"/>
  <c r="A41" i="16"/>
  <c r="B40" i="16"/>
  <c r="H11" i="16" s="1"/>
  <c r="K7" i="15"/>
  <c r="B37" i="15"/>
  <c r="H8" i="15" s="1"/>
  <c r="A38" i="15"/>
  <c r="K7" i="14"/>
  <c r="B37" i="14"/>
  <c r="H8" i="14" s="1"/>
  <c r="A38" i="14"/>
  <c r="F12" i="27"/>
  <c r="F8" i="15"/>
  <c r="F8" i="14"/>
  <c r="F11" i="16"/>
  <c r="K12" i="27" l="1"/>
  <c r="B72" i="27"/>
  <c r="H13" i="27" s="1"/>
  <c r="A73" i="27"/>
  <c r="C92" i="17"/>
  <c r="A91" i="17"/>
  <c r="K11" i="16"/>
  <c r="A42" i="16"/>
  <c r="B41" i="16"/>
  <c r="H12" i="16" s="1"/>
  <c r="K8" i="15"/>
  <c r="B38" i="15"/>
  <c r="H9" i="15" s="1"/>
  <c r="A39" i="15"/>
  <c r="K8" i="14"/>
  <c r="B38" i="14"/>
  <c r="H9" i="14" s="1"/>
  <c r="A39" i="14"/>
  <c r="F9" i="15"/>
  <c r="F13" i="27"/>
  <c r="F12" i="16"/>
  <c r="F9" i="14"/>
  <c r="K13" i="27" l="1"/>
  <c r="B73" i="27"/>
  <c r="H14" i="27" s="1"/>
  <c r="A74" i="27"/>
  <c r="C93" i="17"/>
  <c r="A92" i="17"/>
  <c r="K12" i="16"/>
  <c r="B42" i="16"/>
  <c r="H13" i="16" s="1"/>
  <c r="A43" i="16"/>
  <c r="K9" i="15"/>
  <c r="B39" i="15"/>
  <c r="H10" i="15" s="1"/>
  <c r="A40" i="15"/>
  <c r="K9" i="14"/>
  <c r="B39" i="14"/>
  <c r="H10" i="14" s="1"/>
  <c r="A40" i="14"/>
  <c r="F10" i="15"/>
  <c r="F14" i="27"/>
  <c r="F10" i="14"/>
  <c r="F13" i="16"/>
  <c r="K14" i="27" l="1"/>
  <c r="A75" i="27"/>
  <c r="B74" i="27"/>
  <c r="H15" i="27" s="1"/>
  <c r="C94" i="17"/>
  <c r="A93" i="17"/>
  <c r="K13" i="16"/>
  <c r="B43" i="16"/>
  <c r="H14" i="16" s="1"/>
  <c r="A44" i="16"/>
  <c r="K10" i="15"/>
  <c r="B40" i="15"/>
  <c r="H11" i="15" s="1"/>
  <c r="A41" i="15"/>
  <c r="K10" i="14"/>
  <c r="B40" i="14"/>
  <c r="H11" i="14" s="1"/>
  <c r="A41" i="14"/>
  <c r="F11" i="15"/>
  <c r="F15" i="27"/>
  <c r="F14" i="16"/>
  <c r="F11" i="14"/>
  <c r="K15" i="27" l="1"/>
  <c r="B75" i="27"/>
  <c r="H16" i="27" s="1"/>
  <c r="A76" i="27"/>
  <c r="C95" i="17"/>
  <c r="A94" i="17"/>
  <c r="K14" i="16"/>
  <c r="A45" i="16"/>
  <c r="B44" i="16"/>
  <c r="H15" i="16" s="1"/>
  <c r="K11" i="15"/>
  <c r="B41" i="15"/>
  <c r="H12" i="15" s="1"/>
  <c r="A42" i="15"/>
  <c r="K11" i="14"/>
  <c r="B41" i="14"/>
  <c r="H12" i="14" s="1"/>
  <c r="A42" i="14"/>
  <c r="F16" i="27"/>
  <c r="F12" i="15"/>
  <c r="F12" i="14"/>
  <c r="F15" i="16"/>
  <c r="K16" i="27" l="1"/>
  <c r="B76" i="27"/>
  <c r="H17" i="27" s="1"/>
  <c r="A77" i="27"/>
  <c r="C96" i="17"/>
  <c r="A95" i="17"/>
  <c r="K15" i="16"/>
  <c r="A46" i="16"/>
  <c r="B45" i="16"/>
  <c r="H16" i="16" s="1"/>
  <c r="K12" i="15"/>
  <c r="B42" i="15"/>
  <c r="H13" i="15" s="1"/>
  <c r="A43" i="15"/>
  <c r="K12" i="14"/>
  <c r="B42" i="14"/>
  <c r="H13" i="14" s="1"/>
  <c r="A43" i="14"/>
  <c r="F13" i="14"/>
  <c r="F17" i="27"/>
  <c r="F16" i="16"/>
  <c r="F13" i="15"/>
  <c r="K17" i="27" l="1"/>
  <c r="B77" i="27"/>
  <c r="H18" i="27" s="1"/>
  <c r="A78" i="27"/>
  <c r="C97" i="17"/>
  <c r="A96" i="17"/>
  <c r="K16" i="16"/>
  <c r="B46" i="16"/>
  <c r="H17" i="16" s="1"/>
  <c r="A47" i="16"/>
  <c r="K13" i="15"/>
  <c r="B43" i="15"/>
  <c r="H14" i="15" s="1"/>
  <c r="A44" i="15"/>
  <c r="K13" i="14"/>
  <c r="B43" i="14"/>
  <c r="H14" i="14" s="1"/>
  <c r="A44" i="14"/>
  <c r="F18" i="27"/>
  <c r="F14" i="15"/>
  <c r="F14" i="14"/>
  <c r="F17" i="16"/>
  <c r="K18" i="27" l="1"/>
  <c r="A79" i="27"/>
  <c r="B78" i="27"/>
  <c r="H19" i="27" s="1"/>
  <c r="C98" i="17"/>
  <c r="A97" i="17"/>
  <c r="K17" i="16"/>
  <c r="B47" i="16"/>
  <c r="H18" i="16" s="1"/>
  <c r="A48" i="16"/>
  <c r="K14" i="15"/>
  <c r="B44" i="15"/>
  <c r="H15" i="15" s="1"/>
  <c r="A45" i="15"/>
  <c r="K14" i="14"/>
  <c r="B44" i="14"/>
  <c r="H15" i="14" s="1"/>
  <c r="A45" i="14"/>
  <c r="F15" i="15"/>
  <c r="F19" i="27"/>
  <c r="F18" i="16"/>
  <c r="F15" i="14"/>
  <c r="K19" i="27" l="1"/>
  <c r="B79" i="27"/>
  <c r="H20" i="27" s="1"/>
  <c r="A80" i="27"/>
  <c r="C99" i="17"/>
  <c r="A98" i="17"/>
  <c r="K18" i="16"/>
  <c r="A49" i="16"/>
  <c r="B48" i="16"/>
  <c r="H19" i="16" s="1"/>
  <c r="K15" i="15"/>
  <c r="B45" i="15"/>
  <c r="H16" i="15" s="1"/>
  <c r="A46" i="15"/>
  <c r="K15" i="14"/>
  <c r="B45" i="14"/>
  <c r="H16" i="14" s="1"/>
  <c r="A46" i="14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N2" i="2"/>
  <c r="F20" i="27"/>
  <c r="F16" i="15"/>
  <c r="F16" i="14"/>
  <c r="F19" i="16"/>
  <c r="K20" i="27" l="1"/>
  <c r="A81" i="27"/>
  <c r="B80" i="27"/>
  <c r="H21" i="27" s="1"/>
  <c r="C100" i="17"/>
  <c r="A99" i="17"/>
  <c r="K19" i="16"/>
  <c r="A50" i="16"/>
  <c r="B49" i="16"/>
  <c r="H20" i="16" s="1"/>
  <c r="K16" i="15"/>
  <c r="B46" i="15"/>
  <c r="H17" i="15" s="1"/>
  <c r="A47" i="15"/>
  <c r="K16" i="14"/>
  <c r="B46" i="14"/>
  <c r="H17" i="14" s="1"/>
  <c r="A47" i="14"/>
  <c r="I47" i="6"/>
  <c r="B6" i="6"/>
  <c r="C6" i="6" s="1"/>
  <c r="F17" i="15"/>
  <c r="F17" i="14"/>
  <c r="F21" i="27"/>
  <c r="F20" i="16"/>
  <c r="K21" i="27" l="1"/>
  <c r="B81" i="27"/>
  <c r="H22" i="27" s="1"/>
  <c r="A82" i="27"/>
  <c r="C101" i="17"/>
  <c r="A100" i="17"/>
  <c r="K20" i="16"/>
  <c r="B50" i="16"/>
  <c r="H21" i="16" s="1"/>
  <c r="A51" i="16"/>
  <c r="B51" i="16" s="1"/>
  <c r="H22" i="16" s="1"/>
  <c r="K17" i="15"/>
  <c r="B47" i="15"/>
  <c r="H18" i="15" s="1"/>
  <c r="A48" i="15"/>
  <c r="K17" i="14"/>
  <c r="B47" i="14"/>
  <c r="H18" i="14" s="1"/>
  <c r="A48" i="14"/>
  <c r="J46" i="6"/>
  <c r="I48" i="6"/>
  <c r="F22" i="27"/>
  <c r="F22" i="16"/>
  <c r="F18" i="15"/>
  <c r="F21" i="16"/>
  <c r="F18" i="14"/>
  <c r="K22" i="27" l="1"/>
  <c r="A83" i="27"/>
  <c r="B82" i="27"/>
  <c r="H23" i="27" s="1"/>
  <c r="G19" i="16"/>
  <c r="G20" i="16"/>
  <c r="G18" i="16"/>
  <c r="G13" i="16"/>
  <c r="G14" i="16"/>
  <c r="G16" i="16"/>
  <c r="G15" i="16"/>
  <c r="G17" i="16"/>
  <c r="C102" i="17"/>
  <c r="A101" i="17"/>
  <c r="G2" i="16"/>
  <c r="G3" i="16"/>
  <c r="G1" i="16"/>
  <c r="G5" i="16"/>
  <c r="G4" i="16"/>
  <c r="G6" i="16"/>
  <c r="G7" i="16"/>
  <c r="G8" i="16"/>
  <c r="G10" i="16"/>
  <c r="G9" i="16"/>
  <c r="G12" i="16"/>
  <c r="G11" i="16"/>
  <c r="K21" i="16"/>
  <c r="G21" i="16"/>
  <c r="G22" i="16"/>
  <c r="K22" i="16"/>
  <c r="K18" i="15"/>
  <c r="B48" i="15"/>
  <c r="H19" i="15" s="1"/>
  <c r="A49" i="15"/>
  <c r="K18" i="14"/>
  <c r="B48" i="14"/>
  <c r="H19" i="14" s="1"/>
  <c r="A49" i="14"/>
  <c r="J42" i="6"/>
  <c r="J44" i="6"/>
  <c r="J40" i="6"/>
  <c r="J45" i="6"/>
  <c r="J47" i="6"/>
  <c r="J43" i="6"/>
  <c r="J48" i="6"/>
  <c r="I49" i="6"/>
  <c r="J17" i="6"/>
  <c r="J37" i="6"/>
  <c r="J34" i="6"/>
  <c r="J31" i="6"/>
  <c r="J28" i="6"/>
  <c r="J9" i="6"/>
  <c r="J33" i="6"/>
  <c r="J22" i="6"/>
  <c r="J19" i="6"/>
  <c r="J16" i="6"/>
  <c r="J21" i="6"/>
  <c r="J10" i="6"/>
  <c r="J38" i="6"/>
  <c r="J35" i="6"/>
  <c r="J32" i="6"/>
  <c r="J25" i="6"/>
  <c r="J18" i="6"/>
  <c r="J15" i="6"/>
  <c r="J12" i="6"/>
  <c r="J41" i="6"/>
  <c r="J26" i="6"/>
  <c r="J7" i="6"/>
  <c r="J23" i="6"/>
  <c r="J39" i="6"/>
  <c r="J20" i="6"/>
  <c r="J36" i="6"/>
  <c r="J6" i="6"/>
  <c r="J13" i="6"/>
  <c r="J29" i="6"/>
  <c r="J14" i="6"/>
  <c r="J30" i="6"/>
  <c r="J11" i="6"/>
  <c r="J27" i="6"/>
  <c r="J8" i="6"/>
  <c r="J24" i="6"/>
  <c r="F19" i="15"/>
  <c r="F23" i="27"/>
  <c r="F19" i="14"/>
  <c r="K23" i="27" l="1"/>
  <c r="B83" i="27"/>
  <c r="H24" i="27" s="1"/>
  <c r="A84" i="27"/>
  <c r="A102" i="17"/>
  <c r="C103" i="17"/>
  <c r="K35" i="16"/>
  <c r="I1" i="16" s="1"/>
  <c r="J1" i="16" s="1"/>
  <c r="K19" i="15"/>
  <c r="B49" i="15"/>
  <c r="H20" i="15" s="1"/>
  <c r="A50" i="15"/>
  <c r="K19" i="14"/>
  <c r="B49" i="14"/>
  <c r="H20" i="14" s="1"/>
  <c r="A50" i="14"/>
  <c r="I50" i="6"/>
  <c r="J49" i="6"/>
  <c r="F24" i="27"/>
  <c r="F20" i="14"/>
  <c r="F20" i="15"/>
  <c r="K24" i="27" l="1"/>
  <c r="B84" i="27"/>
  <c r="H25" i="27" s="1"/>
  <c r="A85" i="27"/>
  <c r="C104" i="17"/>
  <c r="A103" i="17"/>
  <c r="I2" i="16"/>
  <c r="J2" i="16" s="1"/>
  <c r="K20" i="15"/>
  <c r="B50" i="15"/>
  <c r="H21" i="15" s="1"/>
  <c r="A51" i="15"/>
  <c r="B51" i="15" s="1"/>
  <c r="H22" i="15" s="1"/>
  <c r="K20" i="14"/>
  <c r="B50" i="14"/>
  <c r="H21" i="14" s="1"/>
  <c r="A51" i="14"/>
  <c r="B51" i="14" s="1"/>
  <c r="H22" i="14" s="1"/>
  <c r="I51" i="6"/>
  <c r="J50" i="6"/>
  <c r="F22" i="15"/>
  <c r="F25" i="27"/>
  <c r="F21" i="14"/>
  <c r="F21" i="15"/>
  <c r="F22" i="14"/>
  <c r="K25" i="27" l="1"/>
  <c r="B85" i="27"/>
  <c r="H26" i="27" s="1"/>
  <c r="A86" i="27"/>
  <c r="G19" i="15"/>
  <c r="G20" i="15"/>
  <c r="G19" i="14"/>
  <c r="G20" i="14"/>
  <c r="G15" i="14"/>
  <c r="G17" i="14"/>
  <c r="G17" i="15"/>
  <c r="G18" i="15"/>
  <c r="G16" i="14"/>
  <c r="G13" i="15"/>
  <c r="G14" i="15"/>
  <c r="G15" i="15"/>
  <c r="G13" i="14"/>
  <c r="G14" i="14"/>
  <c r="G18" i="14"/>
  <c r="G16" i="15"/>
  <c r="A104" i="17"/>
  <c r="C105" i="17"/>
  <c r="I3" i="16"/>
  <c r="G3" i="15"/>
  <c r="G4" i="15"/>
  <c r="G1" i="15"/>
  <c r="G2" i="15"/>
  <c r="G5" i="15"/>
  <c r="G6" i="15"/>
  <c r="G7" i="15"/>
  <c r="G8" i="15"/>
  <c r="G11" i="15"/>
  <c r="G9" i="15"/>
  <c r="G10" i="15"/>
  <c r="G12" i="15"/>
  <c r="K21" i="15"/>
  <c r="G21" i="15"/>
  <c r="G22" i="15"/>
  <c r="K22" i="15"/>
  <c r="G22" i="14"/>
  <c r="K22" i="14"/>
  <c r="G1" i="14"/>
  <c r="G2" i="14"/>
  <c r="G3" i="14"/>
  <c r="G4" i="14"/>
  <c r="G5" i="14"/>
  <c r="G6" i="14"/>
  <c r="G7" i="14"/>
  <c r="G8" i="14"/>
  <c r="G9" i="14"/>
  <c r="G10" i="14"/>
  <c r="G11" i="14"/>
  <c r="G12" i="14"/>
  <c r="G21" i="14"/>
  <c r="K21" i="14"/>
  <c r="J51" i="6"/>
  <c r="I52" i="6"/>
  <c r="F26" i="27"/>
  <c r="K26" i="27" l="1"/>
  <c r="A87" i="27"/>
  <c r="B86" i="27"/>
  <c r="H27" i="27" s="1"/>
  <c r="I4" i="16"/>
  <c r="J4" i="16" s="1"/>
  <c r="J3" i="16"/>
  <c r="C106" i="17"/>
  <c r="A105" i="17"/>
  <c r="K35" i="15"/>
  <c r="I1" i="15" s="1"/>
  <c r="J1" i="15" s="1"/>
  <c r="K35" i="14"/>
  <c r="I1" i="14" s="1"/>
  <c r="J1" i="14" s="1"/>
  <c r="J52" i="6"/>
  <c r="I53" i="6"/>
  <c r="F27" i="27"/>
  <c r="K27" i="27" l="1"/>
  <c r="B87" i="27"/>
  <c r="H28" i="27" s="1"/>
  <c r="A88" i="27"/>
  <c r="I5" i="16"/>
  <c r="J5" i="16" s="1"/>
  <c r="A106" i="17"/>
  <c r="C107" i="17"/>
  <c r="I2" i="15"/>
  <c r="J2" i="15" s="1"/>
  <c r="I2" i="14"/>
  <c r="J2" i="14" s="1"/>
  <c r="I54" i="6"/>
  <c r="J53" i="6"/>
  <c r="F28" i="27"/>
  <c r="K28" i="27" l="1"/>
  <c r="A89" i="27"/>
  <c r="B88" i="27"/>
  <c r="H29" i="27" s="1"/>
  <c r="I6" i="16"/>
  <c r="J6" i="16" s="1"/>
  <c r="C108" i="17"/>
  <c r="A107" i="17"/>
  <c r="I3" i="15"/>
  <c r="J3" i="15" s="1"/>
  <c r="I3" i="14"/>
  <c r="J3" i="14" s="1"/>
  <c r="I55" i="6"/>
  <c r="J54" i="6"/>
  <c r="F29" i="27"/>
  <c r="K29" i="27" l="1"/>
  <c r="B89" i="27"/>
  <c r="H30" i="27" s="1"/>
  <c r="A90" i="27"/>
  <c r="I7" i="16"/>
  <c r="J7" i="16" s="1"/>
  <c r="C109" i="17"/>
  <c r="A108" i="17"/>
  <c r="I4" i="15"/>
  <c r="J4" i="15" s="1"/>
  <c r="I4" i="14"/>
  <c r="J4" i="14" s="1"/>
  <c r="J55" i="6"/>
  <c r="I56" i="6"/>
  <c r="F30" i="27"/>
  <c r="K30" i="27" l="1"/>
  <c r="A91" i="27"/>
  <c r="B90" i="27"/>
  <c r="H31" i="27" s="1"/>
  <c r="I8" i="16"/>
  <c r="J8" i="16" s="1"/>
  <c r="A109" i="17"/>
  <c r="C110" i="17"/>
  <c r="I5" i="15"/>
  <c r="J5" i="15" s="1"/>
  <c r="I5" i="14"/>
  <c r="J5" i="14" s="1"/>
  <c r="J56" i="6"/>
  <c r="I57" i="6"/>
  <c r="F31" i="27"/>
  <c r="K31" i="27" l="1"/>
  <c r="B91" i="27"/>
  <c r="H32" i="27" s="1"/>
  <c r="A92" i="27"/>
  <c r="I9" i="16"/>
  <c r="J9" i="16" s="1"/>
  <c r="C111" i="17"/>
  <c r="A110" i="17"/>
  <c r="I6" i="15"/>
  <c r="I6" i="14"/>
  <c r="J6" i="14" s="1"/>
  <c r="I58" i="6"/>
  <c r="J57" i="6"/>
  <c r="F32" i="27"/>
  <c r="K32" i="27" l="1"/>
  <c r="A93" i="27"/>
  <c r="B92" i="27"/>
  <c r="H33" i="27" s="1"/>
  <c r="I10" i="16"/>
  <c r="J10" i="16" s="1"/>
  <c r="I7" i="15"/>
  <c r="J7" i="15" s="1"/>
  <c r="J6" i="15"/>
  <c r="A111" i="17"/>
  <c r="C112" i="17"/>
  <c r="I7" i="14"/>
  <c r="J7" i="14" s="1"/>
  <c r="I59" i="6"/>
  <c r="J58" i="6"/>
  <c r="F33" i="27"/>
  <c r="K33" i="27" l="1"/>
  <c r="B93" i="27"/>
  <c r="H34" i="27" s="1"/>
  <c r="A94" i="27"/>
  <c r="I11" i="16"/>
  <c r="J11" i="16" s="1"/>
  <c r="I8" i="15"/>
  <c r="J8" i="15" s="1"/>
  <c r="C113" i="17"/>
  <c r="A112" i="17"/>
  <c r="I8" i="14"/>
  <c r="J8" i="14" s="1"/>
  <c r="J59" i="6"/>
  <c r="I60" i="6"/>
  <c r="F34" i="27"/>
  <c r="K34" i="27" l="1"/>
  <c r="B94" i="27"/>
  <c r="H35" i="27" s="1"/>
  <c r="A95" i="27"/>
  <c r="I12" i="16"/>
  <c r="J12" i="16" s="1"/>
  <c r="I9" i="15"/>
  <c r="J9" i="15" s="1"/>
  <c r="C114" i="17"/>
  <c r="A113" i="17"/>
  <c r="I9" i="14"/>
  <c r="J9" i="14" s="1"/>
  <c r="J60" i="6"/>
  <c r="I61" i="6"/>
  <c r="F35" i="27"/>
  <c r="K35" i="27" l="1"/>
  <c r="B95" i="27"/>
  <c r="H36" i="27" s="1"/>
  <c r="A96" i="27"/>
  <c r="I13" i="16"/>
  <c r="I14" i="16" s="1"/>
  <c r="I10" i="15"/>
  <c r="J10" i="15" s="1"/>
  <c r="A114" i="17"/>
  <c r="C115" i="17"/>
  <c r="I10" i="14"/>
  <c r="J10" i="14" s="1"/>
  <c r="I62" i="6"/>
  <c r="J61" i="6"/>
  <c r="F36" i="27"/>
  <c r="K36" i="27" l="1"/>
  <c r="A97" i="27"/>
  <c r="B96" i="27"/>
  <c r="H37" i="27" s="1"/>
  <c r="J13" i="16"/>
  <c r="I11" i="15"/>
  <c r="J11" i="15" s="1"/>
  <c r="I15" i="16"/>
  <c r="J14" i="16"/>
  <c r="C116" i="17"/>
  <c r="A115" i="17"/>
  <c r="I11" i="14"/>
  <c r="J11" i="14" s="1"/>
  <c r="I63" i="6"/>
  <c r="J62" i="6"/>
  <c r="F37" i="27"/>
  <c r="K37" i="27" l="1"/>
  <c r="B97" i="27"/>
  <c r="H38" i="27" s="1"/>
  <c r="A98" i="27"/>
  <c r="I12" i="15"/>
  <c r="J12" i="15" s="1"/>
  <c r="I16" i="16"/>
  <c r="J15" i="16"/>
  <c r="A116" i="17"/>
  <c r="C117" i="17"/>
  <c r="I12" i="14"/>
  <c r="J12" i="14" s="1"/>
  <c r="J63" i="6"/>
  <c r="I64" i="6"/>
  <c r="F38" i="27"/>
  <c r="K38" i="27" l="1"/>
  <c r="A99" i="27"/>
  <c r="B98" i="27"/>
  <c r="H39" i="27" s="1"/>
  <c r="I13" i="15"/>
  <c r="J13" i="15" s="1"/>
  <c r="I17" i="16"/>
  <c r="J16" i="16"/>
  <c r="C118" i="17"/>
  <c r="A117" i="17"/>
  <c r="I13" i="14"/>
  <c r="J64" i="6"/>
  <c r="I65" i="6"/>
  <c r="F39" i="27"/>
  <c r="K39" i="27" l="1"/>
  <c r="B99" i="27"/>
  <c r="H40" i="27" s="1"/>
  <c r="A100" i="27"/>
  <c r="I14" i="15"/>
  <c r="I15" i="15" s="1"/>
  <c r="I18" i="16"/>
  <c r="J17" i="16"/>
  <c r="I14" i="14"/>
  <c r="J13" i="14"/>
  <c r="A118" i="17"/>
  <c r="C119" i="17"/>
  <c r="I66" i="6"/>
  <c r="J65" i="6"/>
  <c r="F40" i="27"/>
  <c r="K40" i="27" l="1"/>
  <c r="A101" i="27"/>
  <c r="B100" i="27"/>
  <c r="H41" i="27" s="1"/>
  <c r="J14" i="15"/>
  <c r="I16" i="15"/>
  <c r="J15" i="15"/>
  <c r="I19" i="16"/>
  <c r="I20" i="16" s="1"/>
  <c r="I21" i="16" s="1"/>
  <c r="I22" i="16" s="1"/>
  <c r="J18" i="16"/>
  <c r="I15" i="14"/>
  <c r="J14" i="14"/>
  <c r="C120" i="17"/>
  <c r="C121" i="17" s="1"/>
  <c r="C122" i="17" s="1"/>
  <c r="C123" i="17" s="1"/>
  <c r="C124" i="17" s="1"/>
  <c r="C125" i="17" s="1"/>
  <c r="C126" i="17" s="1"/>
  <c r="C127" i="17" s="1"/>
  <c r="C128" i="17" s="1"/>
  <c r="C129" i="17" s="1"/>
  <c r="C130" i="17" s="1"/>
  <c r="C131" i="17" s="1"/>
  <c r="C132" i="17" s="1"/>
  <c r="C133" i="17" s="1"/>
  <c r="C134" i="17" s="1"/>
  <c r="C135" i="17" s="1"/>
  <c r="C136" i="17" s="1"/>
  <c r="C137" i="17" s="1"/>
  <c r="C138" i="17" s="1"/>
  <c r="C139" i="17" s="1"/>
  <c r="C140" i="17" s="1"/>
  <c r="C141" i="17" s="1"/>
  <c r="C142" i="17" s="1"/>
  <c r="C143" i="17" s="1"/>
  <c r="C144" i="17" s="1"/>
  <c r="C145" i="17" s="1"/>
  <c r="C146" i="17" s="1"/>
  <c r="C147" i="17" s="1"/>
  <c r="C148" i="17" s="1"/>
  <c r="C149" i="17" s="1"/>
  <c r="B111" i="17" s="1"/>
  <c r="H32" i="17" s="1"/>
  <c r="A119" i="17"/>
  <c r="I67" i="6"/>
  <c r="J66" i="6"/>
  <c r="F41" i="27"/>
  <c r="F32" i="17"/>
  <c r="K41" i="27" l="1"/>
  <c r="B101" i="27"/>
  <c r="H42" i="27" s="1"/>
  <c r="A102" i="27"/>
  <c r="I17" i="15"/>
  <c r="J16" i="15"/>
  <c r="I16" i="14"/>
  <c r="J15" i="14"/>
  <c r="K32" i="17"/>
  <c r="B117" i="17"/>
  <c r="H38" i="17" s="1"/>
  <c r="B116" i="17"/>
  <c r="H37" i="17" s="1"/>
  <c r="A120" i="17"/>
  <c r="B119" i="17"/>
  <c r="H40" i="17" s="1"/>
  <c r="B115" i="17"/>
  <c r="H36" i="17" s="1"/>
  <c r="B113" i="17"/>
  <c r="H34" i="17" s="1"/>
  <c r="B112" i="17"/>
  <c r="H33" i="17" s="1"/>
  <c r="B118" i="17"/>
  <c r="H39" i="17" s="1"/>
  <c r="B114" i="17"/>
  <c r="H35" i="17" s="1"/>
  <c r="B87" i="17"/>
  <c r="H8" i="17" s="1"/>
  <c r="B86" i="17"/>
  <c r="H7" i="17" s="1"/>
  <c r="B83" i="17"/>
  <c r="H4" i="17" s="1"/>
  <c r="B85" i="17"/>
  <c r="H6" i="17" s="1"/>
  <c r="B88" i="17"/>
  <c r="H9" i="17" s="1"/>
  <c r="B81" i="17"/>
  <c r="H2" i="17" s="1"/>
  <c r="B82" i="17"/>
  <c r="H3" i="17" s="1"/>
  <c r="B90" i="17"/>
  <c r="H11" i="17" s="1"/>
  <c r="B84" i="17"/>
  <c r="H5" i="17" s="1"/>
  <c r="B89" i="17"/>
  <c r="H10" i="17" s="1"/>
  <c r="B91" i="17"/>
  <c r="H12" i="17" s="1"/>
  <c r="B92" i="17"/>
  <c r="H13" i="17" s="1"/>
  <c r="B93" i="17"/>
  <c r="H14" i="17" s="1"/>
  <c r="B94" i="17"/>
  <c r="H15" i="17" s="1"/>
  <c r="B95" i="17"/>
  <c r="H16" i="17" s="1"/>
  <c r="B96" i="17"/>
  <c r="H17" i="17" s="1"/>
  <c r="B97" i="17"/>
  <c r="H18" i="17" s="1"/>
  <c r="B98" i="17"/>
  <c r="H19" i="17" s="1"/>
  <c r="B99" i="17"/>
  <c r="H20" i="17" s="1"/>
  <c r="B100" i="17"/>
  <c r="H21" i="17" s="1"/>
  <c r="B101" i="17"/>
  <c r="H22" i="17" s="1"/>
  <c r="B102" i="17"/>
  <c r="H23" i="17" s="1"/>
  <c r="B103" i="17"/>
  <c r="H24" i="17" s="1"/>
  <c r="B105" i="17"/>
  <c r="H26" i="17" s="1"/>
  <c r="B104" i="17"/>
  <c r="H25" i="17" s="1"/>
  <c r="B106" i="17"/>
  <c r="H27" i="17" s="1"/>
  <c r="B107" i="17"/>
  <c r="H28" i="17" s="1"/>
  <c r="B108" i="17"/>
  <c r="H29" i="17" s="1"/>
  <c r="B110" i="17"/>
  <c r="H31" i="17" s="1"/>
  <c r="B109" i="17"/>
  <c r="H30" i="17" s="1"/>
  <c r="J67" i="6"/>
  <c r="I68" i="6"/>
  <c r="F14" i="17"/>
  <c r="F4" i="17"/>
  <c r="F21" i="17"/>
  <c r="F35" i="17"/>
  <c r="F37" i="17"/>
  <c r="F25" i="17"/>
  <c r="F13" i="17"/>
  <c r="F38" i="17"/>
  <c r="F10" i="17"/>
  <c r="F42" i="27"/>
  <c r="F19" i="17"/>
  <c r="F40" i="17"/>
  <c r="F26" i="17"/>
  <c r="F18" i="17"/>
  <c r="F7" i="17"/>
  <c r="F27" i="17"/>
  <c r="F30" i="17"/>
  <c r="F17" i="17"/>
  <c r="F29" i="17"/>
  <c r="F22" i="17"/>
  <c r="F2" i="17"/>
  <c r="F31" i="17"/>
  <c r="F9" i="17"/>
  <c r="F23" i="17"/>
  <c r="F12" i="17"/>
  <c r="F8" i="17"/>
  <c r="F36" i="17"/>
  <c r="F6" i="17"/>
  <c r="F5" i="17"/>
  <c r="F11" i="17"/>
  <c r="F20" i="17"/>
  <c r="F15" i="17"/>
  <c r="F34" i="17"/>
  <c r="F33" i="17"/>
  <c r="F16" i="17"/>
  <c r="F28" i="17"/>
  <c r="F3" i="17"/>
  <c r="F39" i="17"/>
  <c r="F24" i="17"/>
  <c r="K42" i="27" l="1"/>
  <c r="A103" i="27"/>
  <c r="B102" i="27"/>
  <c r="H43" i="27" s="1"/>
  <c r="I18" i="15"/>
  <c r="J17" i="15"/>
  <c r="I17" i="14"/>
  <c r="J16" i="14"/>
  <c r="K34" i="17"/>
  <c r="K28" i="17"/>
  <c r="K20" i="17"/>
  <c r="K12" i="17"/>
  <c r="K4" i="17"/>
  <c r="K40" i="17"/>
  <c r="K36" i="17"/>
  <c r="K27" i="17"/>
  <c r="K19" i="17"/>
  <c r="K10" i="17"/>
  <c r="K7" i="17"/>
  <c r="A121" i="17"/>
  <c r="B120" i="17"/>
  <c r="H41" i="17" s="1"/>
  <c r="K14" i="17"/>
  <c r="K13" i="17"/>
  <c r="K25" i="17"/>
  <c r="K18" i="17"/>
  <c r="K5" i="17"/>
  <c r="K8" i="17"/>
  <c r="K37" i="17"/>
  <c r="K31" i="17"/>
  <c r="K21" i="17"/>
  <c r="K26" i="17"/>
  <c r="K17" i="17"/>
  <c r="K11" i="17"/>
  <c r="K35" i="17"/>
  <c r="K38" i="17"/>
  <c r="K22" i="17"/>
  <c r="K29" i="17"/>
  <c r="K24" i="17"/>
  <c r="K16" i="17"/>
  <c r="K3" i="17"/>
  <c r="K39" i="17"/>
  <c r="K9" i="17"/>
  <c r="K6" i="17"/>
  <c r="K30" i="17"/>
  <c r="K23" i="17"/>
  <c r="K15" i="17"/>
  <c r="K2" i="17"/>
  <c r="K33" i="17"/>
  <c r="J68" i="6"/>
  <c r="I69" i="6"/>
  <c r="F43" i="27"/>
  <c r="F41" i="17"/>
  <c r="K43" i="27" l="1"/>
  <c r="B103" i="27"/>
  <c r="H44" i="27" s="1"/>
  <c r="A104" i="27"/>
  <c r="I19" i="15"/>
  <c r="I20" i="15" s="1"/>
  <c r="I21" i="15" s="1"/>
  <c r="I22" i="15" s="1"/>
  <c r="J18" i="15"/>
  <c r="I18" i="14"/>
  <c r="J17" i="14"/>
  <c r="A122" i="17"/>
  <c r="B121" i="17"/>
  <c r="H42" i="17" s="1"/>
  <c r="K41" i="17"/>
  <c r="I70" i="6"/>
  <c r="J69" i="6"/>
  <c r="F44" i="27"/>
  <c r="F42" i="17"/>
  <c r="K44" i="27" l="1"/>
  <c r="B104" i="27"/>
  <c r="H45" i="27" s="1"/>
  <c r="A105" i="27"/>
  <c r="I19" i="14"/>
  <c r="I20" i="14" s="1"/>
  <c r="I21" i="14" s="1"/>
  <c r="I22" i="14" s="1"/>
  <c r="J18" i="14"/>
  <c r="K42" i="17"/>
  <c r="A123" i="17"/>
  <c r="B122" i="17"/>
  <c r="H43" i="17" s="1"/>
  <c r="I71" i="6"/>
  <c r="J70" i="6"/>
  <c r="F45" i="27"/>
  <c r="F43" i="17"/>
  <c r="K45" i="27" l="1"/>
  <c r="B105" i="27"/>
  <c r="H46" i="27" s="1"/>
  <c r="A106" i="27"/>
  <c r="K43" i="17"/>
  <c r="A124" i="17"/>
  <c r="B123" i="17"/>
  <c r="H44" i="17" s="1"/>
  <c r="J71" i="6"/>
  <c r="I72" i="6"/>
  <c r="F46" i="27"/>
  <c r="F44" i="17"/>
  <c r="K46" i="27" l="1"/>
  <c r="A107" i="27"/>
  <c r="B107" i="27" s="1"/>
  <c r="H48" i="27" s="1"/>
  <c r="B106" i="27"/>
  <c r="H47" i="27" s="1"/>
  <c r="K44" i="17"/>
  <c r="A125" i="17"/>
  <c r="B124" i="17"/>
  <c r="H45" i="17" s="1"/>
  <c r="J72" i="6"/>
  <c r="I73" i="6"/>
  <c r="F48" i="27"/>
  <c r="F47" i="27"/>
  <c r="F45" i="17"/>
  <c r="G11" i="27" l="1"/>
  <c r="G8" i="27"/>
  <c r="G9" i="27"/>
  <c r="G10" i="27"/>
  <c r="G7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6" i="27"/>
  <c r="G43" i="27"/>
  <c r="G44" i="27"/>
  <c r="G45" i="27"/>
  <c r="G48" i="27"/>
  <c r="K48" i="27"/>
  <c r="G1" i="27"/>
  <c r="G2" i="27"/>
  <c r="G3" i="27"/>
  <c r="G4" i="27"/>
  <c r="G5" i="27"/>
  <c r="G6" i="27"/>
  <c r="G47" i="27"/>
  <c r="K47" i="27"/>
  <c r="K45" i="17"/>
  <c r="A126" i="17"/>
  <c r="B125" i="17"/>
  <c r="H46" i="17" s="1"/>
  <c r="I74" i="6"/>
  <c r="J73" i="6"/>
  <c r="F46" i="17"/>
  <c r="K51" i="27" l="1"/>
  <c r="I1" i="27" s="1"/>
  <c r="J1" i="27" s="1"/>
  <c r="K46" i="17"/>
  <c r="A127" i="17"/>
  <c r="B126" i="17"/>
  <c r="H47" i="17" s="1"/>
  <c r="I75" i="6"/>
  <c r="J74" i="6"/>
  <c r="F47" i="17"/>
  <c r="I2" i="27" l="1"/>
  <c r="J2" i="27" s="1"/>
  <c r="K47" i="17"/>
  <c r="A128" i="17"/>
  <c r="B127" i="17"/>
  <c r="H48" i="17" s="1"/>
  <c r="J75" i="6"/>
  <c r="I76" i="6"/>
  <c r="F48" i="17"/>
  <c r="I3" i="27" l="1"/>
  <c r="I4" i="27" s="1"/>
  <c r="K48" i="17"/>
  <c r="A129" i="17"/>
  <c r="B128" i="17"/>
  <c r="H49" i="17" s="1"/>
  <c r="I77" i="6"/>
  <c r="J76" i="6"/>
  <c r="F49" i="17"/>
  <c r="G76" i="6"/>
  <c r="J3" i="27" l="1"/>
  <c r="J4" i="27"/>
  <c r="I5" i="27"/>
  <c r="K49" i="17"/>
  <c r="A130" i="17"/>
  <c r="B129" i="17"/>
  <c r="H50" i="17" s="1"/>
  <c r="H76" i="2"/>
  <c r="I78" i="6"/>
  <c r="J77" i="6"/>
  <c r="F50" i="17"/>
  <c r="G77" i="6"/>
  <c r="J5" i="27" l="1"/>
  <c r="I6" i="27"/>
  <c r="K50" i="17"/>
  <c r="A131" i="17"/>
  <c r="B130" i="17"/>
  <c r="H51" i="17" s="1"/>
  <c r="H77" i="2"/>
  <c r="I79" i="6"/>
  <c r="J78" i="6"/>
  <c r="J76" i="2"/>
  <c r="I76" i="2"/>
  <c r="K76" i="2"/>
  <c r="L76" i="2"/>
  <c r="F51" i="17"/>
  <c r="G78" i="6"/>
  <c r="J6" i="27" l="1"/>
  <c r="I7" i="27"/>
  <c r="K51" i="17"/>
  <c r="A132" i="17"/>
  <c r="B131" i="17"/>
  <c r="H52" i="17" s="1"/>
  <c r="I80" i="6"/>
  <c r="J80" i="6" s="1"/>
  <c r="J79" i="6"/>
  <c r="I77" i="2"/>
  <c r="J77" i="2"/>
  <c r="L77" i="2"/>
  <c r="K77" i="2"/>
  <c r="F52" i="17"/>
  <c r="G80" i="6"/>
  <c r="G79" i="6"/>
  <c r="I8" i="27" l="1"/>
  <c r="J7" i="27"/>
  <c r="K52" i="17"/>
  <c r="A133" i="17"/>
  <c r="B132" i="17"/>
  <c r="H53" i="17" s="1"/>
  <c r="H79" i="2"/>
  <c r="H80" i="2"/>
  <c r="F53" i="17"/>
  <c r="J8" i="27" l="1"/>
  <c r="I9" i="27"/>
  <c r="K53" i="17"/>
  <c r="A134" i="17"/>
  <c r="B133" i="17"/>
  <c r="H54" i="17" s="1"/>
  <c r="I80" i="2"/>
  <c r="K79" i="2"/>
  <c r="J79" i="2"/>
  <c r="L79" i="2"/>
  <c r="J80" i="2"/>
  <c r="K80" i="2"/>
  <c r="L80" i="2"/>
  <c r="I79" i="2"/>
  <c r="F54" i="17"/>
  <c r="J9" i="27" l="1"/>
  <c r="I10" i="27"/>
  <c r="K54" i="17"/>
  <c r="A135" i="17"/>
  <c r="B134" i="17"/>
  <c r="H55" i="17" s="1"/>
  <c r="F55" i="17"/>
  <c r="J10" i="27" l="1"/>
  <c r="I11" i="27"/>
  <c r="K55" i="17"/>
  <c r="A136" i="17"/>
  <c r="B135" i="17"/>
  <c r="H56" i="17" s="1"/>
  <c r="F56" i="17"/>
  <c r="J11" i="27" l="1"/>
  <c r="I12" i="27"/>
  <c r="K56" i="17"/>
  <c r="A137" i="17"/>
  <c r="B136" i="17"/>
  <c r="H57" i="17" s="1"/>
  <c r="F57" i="17"/>
  <c r="J12" i="27" l="1"/>
  <c r="I13" i="27"/>
  <c r="K57" i="17"/>
  <c r="A138" i="17"/>
  <c r="B137" i="17"/>
  <c r="H58" i="17" s="1"/>
  <c r="F58" i="17"/>
  <c r="I14" i="27" l="1"/>
  <c r="J13" i="27"/>
  <c r="K58" i="17"/>
  <c r="A139" i="17"/>
  <c r="B138" i="17"/>
  <c r="H59" i="17" s="1"/>
  <c r="F59" i="17"/>
  <c r="J14" i="27" l="1"/>
  <c r="I15" i="27"/>
  <c r="K59" i="17"/>
  <c r="A140" i="17"/>
  <c r="B139" i="17"/>
  <c r="H60" i="17" s="1"/>
  <c r="F60" i="17"/>
  <c r="I16" i="27" l="1"/>
  <c r="J15" i="27"/>
  <c r="K60" i="17"/>
  <c r="A141" i="17"/>
  <c r="B140" i="17"/>
  <c r="H61" i="17" s="1"/>
  <c r="F61" i="17"/>
  <c r="J16" i="27" l="1"/>
  <c r="I17" i="27"/>
  <c r="K61" i="17"/>
  <c r="A142" i="17"/>
  <c r="B141" i="17"/>
  <c r="H62" i="17" s="1"/>
  <c r="F62" i="17"/>
  <c r="J17" i="27" l="1"/>
  <c r="I18" i="27"/>
  <c r="K62" i="17"/>
  <c r="A143" i="17"/>
  <c r="B142" i="17"/>
  <c r="H63" i="17" s="1"/>
  <c r="F63" i="17"/>
  <c r="J18" i="27" l="1"/>
  <c r="I19" i="27"/>
  <c r="K63" i="17"/>
  <c r="A144" i="17"/>
  <c r="B143" i="17"/>
  <c r="H64" i="17" s="1"/>
  <c r="F64" i="17"/>
  <c r="I20" i="27" l="1"/>
  <c r="J19" i="27"/>
  <c r="K64" i="17"/>
  <c r="A145" i="17"/>
  <c r="B144" i="17"/>
  <c r="H65" i="17" s="1"/>
  <c r="F65" i="17"/>
  <c r="J20" i="27" l="1"/>
  <c r="I21" i="27"/>
  <c r="K65" i="17"/>
  <c r="A146" i="17"/>
  <c r="B145" i="17"/>
  <c r="H66" i="17" s="1"/>
  <c r="F66" i="17"/>
  <c r="J21" i="27" l="1"/>
  <c r="I22" i="27"/>
  <c r="K66" i="17"/>
  <c r="A147" i="17"/>
  <c r="B146" i="17"/>
  <c r="H67" i="17" s="1"/>
  <c r="F67" i="17"/>
  <c r="J22" i="27" l="1"/>
  <c r="I23" i="27"/>
  <c r="K67" i="17"/>
  <c r="A148" i="17"/>
  <c r="B147" i="17"/>
  <c r="H68" i="17" s="1"/>
  <c r="F68" i="17"/>
  <c r="I24" i="27" l="1"/>
  <c r="J23" i="27"/>
  <c r="K68" i="17"/>
  <c r="A149" i="17"/>
  <c r="B149" i="17" s="1"/>
  <c r="H70" i="17" s="1"/>
  <c r="B148" i="17"/>
  <c r="H69" i="17" s="1"/>
  <c r="F70" i="17"/>
  <c r="F69" i="17"/>
  <c r="J24" i="27" l="1"/>
  <c r="I25" i="27"/>
  <c r="G61" i="17"/>
  <c r="G66" i="17"/>
  <c r="G62" i="17"/>
  <c r="G64" i="17"/>
  <c r="G59" i="17"/>
  <c r="G65" i="17"/>
  <c r="G67" i="17"/>
  <c r="G63" i="17"/>
  <c r="G60" i="17"/>
  <c r="G51" i="17"/>
  <c r="G53" i="17"/>
  <c r="G52" i="17"/>
  <c r="G56" i="17"/>
  <c r="G55" i="17"/>
  <c r="G54" i="17"/>
  <c r="G57" i="17"/>
  <c r="G58" i="17"/>
  <c r="G37" i="17"/>
  <c r="G40" i="17"/>
  <c r="G39" i="17"/>
  <c r="G38" i="17"/>
  <c r="G36" i="17"/>
  <c r="G41" i="17"/>
  <c r="G42" i="17"/>
  <c r="G43" i="17"/>
  <c r="G44" i="17"/>
  <c r="G45" i="17"/>
  <c r="G46" i="17"/>
  <c r="G47" i="17"/>
  <c r="G48" i="17"/>
  <c r="G49" i="17"/>
  <c r="G50" i="17"/>
  <c r="G32" i="17"/>
  <c r="G26" i="17"/>
  <c r="G9" i="17"/>
  <c r="G3" i="17"/>
  <c r="G7" i="17"/>
  <c r="G20" i="17"/>
  <c r="G25" i="17"/>
  <c r="G11" i="17"/>
  <c r="G1" i="17"/>
  <c r="G34" i="17"/>
  <c r="G5" i="17"/>
  <c r="G33" i="17"/>
  <c r="G12" i="17"/>
  <c r="G30" i="17"/>
  <c r="G17" i="17"/>
  <c r="G29" i="17"/>
  <c r="G2" i="17"/>
  <c r="G27" i="17"/>
  <c r="G16" i="17"/>
  <c r="G13" i="17"/>
  <c r="G10" i="17"/>
  <c r="G15" i="17"/>
  <c r="G8" i="17"/>
  <c r="G18" i="17"/>
  <c r="G23" i="17"/>
  <c r="G28" i="17"/>
  <c r="G24" i="17"/>
  <c r="G22" i="17"/>
  <c r="G35" i="17"/>
  <c r="G6" i="17"/>
  <c r="G19" i="17"/>
  <c r="G14" i="17"/>
  <c r="G4" i="17"/>
  <c r="G21" i="17"/>
  <c r="G31" i="17"/>
  <c r="G68" i="17"/>
  <c r="K69" i="17"/>
  <c r="G69" i="17"/>
  <c r="K70" i="17"/>
  <c r="G70" i="17"/>
  <c r="J25" i="27" l="1"/>
  <c r="I26" i="27"/>
  <c r="K72" i="17"/>
  <c r="I1" i="17" s="1"/>
  <c r="J1" i="17" s="1"/>
  <c r="J26" i="27" l="1"/>
  <c r="I27" i="27"/>
  <c r="I2" i="17"/>
  <c r="I3" i="17" s="1"/>
  <c r="I28" i="27" l="1"/>
  <c r="J27" i="27"/>
  <c r="J2" i="17"/>
  <c r="J3" i="17"/>
  <c r="I4" i="17"/>
  <c r="J28" i="27" l="1"/>
  <c r="I29" i="27"/>
  <c r="J4" i="17"/>
  <c r="I5" i="17"/>
  <c r="J29" i="27" l="1"/>
  <c r="I30" i="27"/>
  <c r="I6" i="17"/>
  <c r="J5" i="17"/>
  <c r="J30" i="27" l="1"/>
  <c r="I31" i="27"/>
  <c r="I7" i="17"/>
  <c r="J6" i="17"/>
  <c r="I32" i="27" l="1"/>
  <c r="J31" i="27"/>
  <c r="J7" i="17"/>
  <c r="I8" i="17"/>
  <c r="J32" i="27" l="1"/>
  <c r="I33" i="27"/>
  <c r="J8" i="17"/>
  <c r="I9" i="17"/>
  <c r="J33" i="27" l="1"/>
  <c r="I34" i="27"/>
  <c r="J9" i="17"/>
  <c r="I10" i="17"/>
  <c r="J34" i="27" l="1"/>
  <c r="I35" i="27"/>
  <c r="J10" i="17"/>
  <c r="I11" i="17"/>
  <c r="I36" i="27" l="1"/>
  <c r="J35" i="27"/>
  <c r="J11" i="17"/>
  <c r="I12" i="17"/>
  <c r="J36" i="27" l="1"/>
  <c r="I37" i="27"/>
  <c r="J12" i="17"/>
  <c r="I13" i="17"/>
  <c r="J37" i="27" l="1"/>
  <c r="I38" i="27"/>
  <c r="J13" i="17"/>
  <c r="I14" i="17"/>
  <c r="J38" i="27" l="1"/>
  <c r="I39" i="27"/>
  <c r="J14" i="17"/>
  <c r="I15" i="17"/>
  <c r="I40" i="27" l="1"/>
  <c r="J39" i="27"/>
  <c r="I16" i="17"/>
  <c r="J15" i="17"/>
  <c r="J40" i="27" l="1"/>
  <c r="I41" i="27"/>
  <c r="I17" i="17"/>
  <c r="J16" i="17"/>
  <c r="J41" i="27" l="1"/>
  <c r="I42" i="27"/>
  <c r="J17" i="17"/>
  <c r="I18" i="17"/>
  <c r="J42" i="27" l="1"/>
  <c r="I43" i="27"/>
  <c r="I19" i="17"/>
  <c r="J18" i="17"/>
  <c r="I44" i="27" l="1"/>
  <c r="J43" i="27"/>
  <c r="J19" i="17"/>
  <c r="I20" i="17"/>
  <c r="G24" i="6"/>
  <c r="J44" i="27" l="1"/>
  <c r="I45" i="27"/>
  <c r="H24" i="2"/>
  <c r="L24" i="2" s="1"/>
  <c r="J20" i="17"/>
  <c r="I21" i="17"/>
  <c r="G25" i="6"/>
  <c r="J45" i="27" l="1"/>
  <c r="I46" i="27"/>
  <c r="H25" i="2"/>
  <c r="K25" i="2" s="1"/>
  <c r="I22" i="17"/>
  <c r="J21" i="17"/>
  <c r="J24" i="2"/>
  <c r="K24" i="2"/>
  <c r="I24" i="2"/>
  <c r="F2" i="26"/>
  <c r="G26" i="6"/>
  <c r="J46" i="27" l="1"/>
  <c r="I47" i="27"/>
  <c r="H26" i="2"/>
  <c r="K26" i="2" s="1"/>
  <c r="I23" i="17"/>
  <c r="J22" i="17"/>
  <c r="G13" i="26"/>
  <c r="G2" i="26"/>
  <c r="G18" i="26"/>
  <c r="G17" i="26"/>
  <c r="G15" i="26"/>
  <c r="G6" i="26"/>
  <c r="G8" i="26"/>
  <c r="G22" i="26"/>
  <c r="G14" i="26"/>
  <c r="G1" i="26"/>
  <c r="G12" i="26"/>
  <c r="G16" i="26"/>
  <c r="G5" i="26"/>
  <c r="G20" i="26"/>
  <c r="G3" i="26"/>
  <c r="G19" i="26"/>
  <c r="G4" i="26"/>
  <c r="G7" i="26"/>
  <c r="G9" i="26"/>
  <c r="G11" i="26"/>
  <c r="G10" i="26"/>
  <c r="G21" i="26"/>
  <c r="K2" i="26"/>
  <c r="K35" i="26" s="1"/>
  <c r="I1" i="26" s="1"/>
  <c r="J25" i="2"/>
  <c r="L25" i="2"/>
  <c r="I25" i="2"/>
  <c r="G27" i="6"/>
  <c r="L26" i="2" l="1"/>
  <c r="I26" i="2"/>
  <c r="I48" i="27"/>
  <c r="J48" i="27" s="1"/>
  <c r="J47" i="27"/>
  <c r="I2" i="26"/>
  <c r="J1" i="26"/>
  <c r="H27" i="2"/>
  <c r="L27" i="2" s="1"/>
  <c r="J23" i="17"/>
  <c r="I24" i="17"/>
  <c r="J26" i="2"/>
  <c r="G28" i="6"/>
  <c r="G6" i="6"/>
  <c r="I3" i="26" l="1"/>
  <c r="J2" i="26"/>
  <c r="H28" i="2"/>
  <c r="K28" i="2" s="1"/>
  <c r="J24" i="17"/>
  <c r="I25" i="17"/>
  <c r="H6" i="2"/>
  <c r="J27" i="2"/>
  <c r="K27" i="2"/>
  <c r="I27" i="2"/>
  <c r="G7" i="6"/>
  <c r="G29" i="6"/>
  <c r="I6" i="2"/>
  <c r="I4" i="26" l="1"/>
  <c r="J3" i="26"/>
  <c r="H29" i="2"/>
  <c r="L29" i="2" s="1"/>
  <c r="J25" i="17"/>
  <c r="I26" i="17"/>
  <c r="H7" i="2"/>
  <c r="I28" i="2"/>
  <c r="L28" i="2"/>
  <c r="J28" i="2"/>
  <c r="G30" i="6"/>
  <c r="G8" i="6"/>
  <c r="L6" i="2"/>
  <c r="J6" i="2"/>
  <c r="K6" i="2"/>
  <c r="L7" i="2"/>
  <c r="I5" i="26" l="1"/>
  <c r="J4" i="26"/>
  <c r="H30" i="2"/>
  <c r="L30" i="2" s="1"/>
  <c r="J26" i="17"/>
  <c r="I27" i="17"/>
  <c r="H8" i="2"/>
  <c r="I29" i="2"/>
  <c r="J29" i="2"/>
  <c r="K29" i="2"/>
  <c r="K7" i="2"/>
  <c r="J7" i="2"/>
  <c r="G9" i="6"/>
  <c r="I7" i="2"/>
  <c r="G31" i="6"/>
  <c r="I8" i="2"/>
  <c r="I6" i="26" l="1"/>
  <c r="J5" i="26"/>
  <c r="H31" i="2"/>
  <c r="L31" i="2" s="1"/>
  <c r="J27" i="17"/>
  <c r="I28" i="17"/>
  <c r="H9" i="2"/>
  <c r="K30" i="2"/>
  <c r="I30" i="2"/>
  <c r="J30" i="2"/>
  <c r="G10" i="6"/>
  <c r="G32" i="6"/>
  <c r="J8" i="2"/>
  <c r="K8" i="2"/>
  <c r="L8" i="2"/>
  <c r="L9" i="2"/>
  <c r="I7" i="26" l="1"/>
  <c r="J6" i="26"/>
  <c r="H32" i="2"/>
  <c r="I32" i="2" s="1"/>
  <c r="I29" i="17"/>
  <c r="J28" i="17"/>
  <c r="H10" i="2"/>
  <c r="I31" i="2"/>
  <c r="K31" i="2"/>
  <c r="J31" i="2"/>
  <c r="I9" i="2"/>
  <c r="K9" i="2"/>
  <c r="G33" i="6"/>
  <c r="G11" i="6"/>
  <c r="J9" i="2"/>
  <c r="L10" i="2"/>
  <c r="I8" i="26" l="1"/>
  <c r="J7" i="26"/>
  <c r="H33" i="2"/>
  <c r="I33" i="2" s="1"/>
  <c r="J29" i="17"/>
  <c r="I30" i="17"/>
  <c r="H11" i="2"/>
  <c r="J32" i="2"/>
  <c r="L32" i="2"/>
  <c r="K32" i="2"/>
  <c r="I10" i="2"/>
  <c r="K10" i="2"/>
  <c r="J10" i="2"/>
  <c r="G12" i="6"/>
  <c r="G34" i="6"/>
  <c r="I11" i="2"/>
  <c r="I9" i="26" l="1"/>
  <c r="J8" i="26"/>
  <c r="H34" i="2"/>
  <c r="I34" i="2" s="1"/>
  <c r="I31" i="17"/>
  <c r="J30" i="17"/>
  <c r="H12" i="2"/>
  <c r="K33" i="2"/>
  <c r="J33" i="2"/>
  <c r="L33" i="2"/>
  <c r="G35" i="6"/>
  <c r="G13" i="6"/>
  <c r="K11" i="2"/>
  <c r="L11" i="2"/>
  <c r="J11" i="2"/>
  <c r="K12" i="2"/>
  <c r="I10" i="26" l="1"/>
  <c r="J9" i="26"/>
  <c r="H35" i="2"/>
  <c r="I35" i="2" s="1"/>
  <c r="I32" i="17"/>
  <c r="J31" i="17"/>
  <c r="H13" i="2"/>
  <c r="L34" i="2"/>
  <c r="K34" i="2"/>
  <c r="J34" i="2"/>
  <c r="I12" i="2"/>
  <c r="G36" i="6"/>
  <c r="J12" i="2"/>
  <c r="G14" i="6"/>
  <c r="K13" i="2"/>
  <c r="L12" i="2"/>
  <c r="I11" i="26" l="1"/>
  <c r="J10" i="26"/>
  <c r="H36" i="2"/>
  <c r="L36" i="2" s="1"/>
  <c r="I33" i="17"/>
  <c r="J32" i="17"/>
  <c r="H14" i="2"/>
  <c r="J35" i="2"/>
  <c r="K35" i="2"/>
  <c r="L35" i="2"/>
  <c r="L13" i="2"/>
  <c r="G37" i="6"/>
  <c r="G15" i="6"/>
  <c r="J13" i="2"/>
  <c r="I13" i="2"/>
  <c r="I14" i="2"/>
  <c r="I12" i="26" l="1"/>
  <c r="J11" i="26"/>
  <c r="H37" i="2"/>
  <c r="L37" i="2" s="1"/>
  <c r="J33" i="17"/>
  <c r="I34" i="17"/>
  <c r="H15" i="2"/>
  <c r="J36" i="2"/>
  <c r="K36" i="2"/>
  <c r="I36" i="2"/>
  <c r="G16" i="6"/>
  <c r="G38" i="6"/>
  <c r="L14" i="2"/>
  <c r="J14" i="2"/>
  <c r="K14" i="2"/>
  <c r="K15" i="2"/>
  <c r="I13" i="26" l="1"/>
  <c r="J12" i="26"/>
  <c r="H38" i="2"/>
  <c r="K38" i="2" s="1"/>
  <c r="I35" i="17"/>
  <c r="J34" i="17"/>
  <c r="H16" i="2"/>
  <c r="I37" i="2"/>
  <c r="K37" i="2"/>
  <c r="J37" i="2"/>
  <c r="G17" i="6"/>
  <c r="I15" i="2"/>
  <c r="J15" i="2"/>
  <c r="L15" i="2"/>
  <c r="G39" i="6"/>
  <c r="J16" i="2"/>
  <c r="H17" i="2" l="1"/>
  <c r="I14" i="26"/>
  <c r="J13" i="26"/>
  <c r="H39" i="2"/>
  <c r="L39" i="2" s="1"/>
  <c r="I36" i="17"/>
  <c r="J35" i="17"/>
  <c r="J38" i="2"/>
  <c r="I38" i="2"/>
  <c r="L38" i="2"/>
  <c r="K17" i="2"/>
  <c r="L16" i="2"/>
  <c r="K16" i="2"/>
  <c r="G40" i="6"/>
  <c r="I16" i="2"/>
  <c r="G18" i="6"/>
  <c r="H18" i="2" l="1"/>
  <c r="I15" i="26"/>
  <c r="J14" i="26"/>
  <c r="H40" i="2"/>
  <c r="K40" i="2" s="1"/>
  <c r="I37" i="17"/>
  <c r="J36" i="17"/>
  <c r="I39" i="2"/>
  <c r="K39" i="2"/>
  <c r="J39" i="2"/>
  <c r="G19" i="6"/>
  <c r="J17" i="2"/>
  <c r="G41" i="6"/>
  <c r="L17" i="2"/>
  <c r="J18" i="2"/>
  <c r="I17" i="2"/>
  <c r="H19" i="2" l="1"/>
  <c r="I16" i="26"/>
  <c r="J15" i="26"/>
  <c r="H41" i="2"/>
  <c r="L41" i="2" s="1"/>
  <c r="I38" i="17"/>
  <c r="J37" i="17"/>
  <c r="I40" i="2"/>
  <c r="J40" i="2"/>
  <c r="L40" i="2"/>
  <c r="G20" i="6"/>
  <c r="L18" i="2"/>
  <c r="G42" i="6"/>
  <c r="K18" i="2"/>
  <c r="K19" i="2"/>
  <c r="I18" i="2"/>
  <c r="H20" i="2" l="1"/>
  <c r="I17" i="26"/>
  <c r="J16" i="26"/>
  <c r="H42" i="2"/>
  <c r="I42" i="2" s="1"/>
  <c r="J38" i="17"/>
  <c r="I39" i="17"/>
  <c r="K41" i="2"/>
  <c r="I41" i="2"/>
  <c r="J41" i="2"/>
  <c r="G21" i="6"/>
  <c r="I19" i="2"/>
  <c r="J19" i="2"/>
  <c r="I20" i="2"/>
  <c r="G43" i="6"/>
  <c r="L19" i="2"/>
  <c r="H21" i="2" l="1"/>
  <c r="I18" i="26"/>
  <c r="J17" i="26"/>
  <c r="H43" i="2"/>
  <c r="L43" i="2" s="1"/>
  <c r="I40" i="17"/>
  <c r="J39" i="17"/>
  <c r="L42" i="2"/>
  <c r="K42" i="2"/>
  <c r="J42" i="2"/>
  <c r="J20" i="2"/>
  <c r="G22" i="6"/>
  <c r="G44" i="6"/>
  <c r="I21" i="2"/>
  <c r="K20" i="2"/>
  <c r="L20" i="2"/>
  <c r="H22" i="2" l="1"/>
  <c r="I19" i="26"/>
  <c r="I20" i="26" s="1"/>
  <c r="I21" i="26" s="1"/>
  <c r="I22" i="26" s="1"/>
  <c r="J18" i="26"/>
  <c r="H44" i="2"/>
  <c r="K44" i="2" s="1"/>
  <c r="I41" i="17"/>
  <c r="J40" i="17"/>
  <c r="I43" i="2"/>
  <c r="K43" i="2"/>
  <c r="J43" i="2"/>
  <c r="L21" i="2"/>
  <c r="K21" i="2"/>
  <c r="G23" i="6"/>
  <c r="G45" i="6"/>
  <c r="K22" i="2"/>
  <c r="J21" i="2"/>
  <c r="H23" i="2" l="1"/>
  <c r="H45" i="2"/>
  <c r="J45" i="2" s="1"/>
  <c r="J41" i="17"/>
  <c r="I42" i="17"/>
  <c r="J44" i="2"/>
  <c r="L44" i="2"/>
  <c r="I44" i="2"/>
  <c r="G46" i="6"/>
  <c r="L22" i="2"/>
  <c r="I22" i="2"/>
  <c r="J23" i="2"/>
  <c r="J22" i="2"/>
  <c r="H46" i="2" l="1"/>
  <c r="J46" i="2" s="1"/>
  <c r="I43" i="17"/>
  <c r="J42" i="17"/>
  <c r="K45" i="2"/>
  <c r="I45" i="2"/>
  <c r="L45" i="2"/>
  <c r="L23" i="2"/>
  <c r="I23" i="2"/>
  <c r="G47" i="6"/>
  <c r="K23" i="2"/>
  <c r="H47" i="2" l="1"/>
  <c r="J47" i="2" s="1"/>
  <c r="I44" i="17"/>
  <c r="J43" i="17"/>
  <c r="I46" i="2"/>
  <c r="K46" i="2"/>
  <c r="L46" i="2"/>
  <c r="G48" i="6"/>
  <c r="H48" i="2" l="1"/>
  <c r="I48" i="2" s="1"/>
  <c r="I45" i="17"/>
  <c r="J44" i="17"/>
  <c r="L47" i="2"/>
  <c r="I47" i="2"/>
  <c r="K47" i="2"/>
  <c r="G49" i="6"/>
  <c r="H49" i="2" l="1"/>
  <c r="J49" i="2" s="1"/>
  <c r="I46" i="17"/>
  <c r="J45" i="17"/>
  <c r="K48" i="2"/>
  <c r="J48" i="2"/>
  <c r="L48" i="2"/>
  <c r="G50" i="6"/>
  <c r="H50" i="2" l="1"/>
  <c r="J50" i="2" s="1"/>
  <c r="J46" i="17"/>
  <c r="I47" i="17"/>
  <c r="L49" i="2"/>
  <c r="I49" i="2"/>
  <c r="K49" i="2"/>
  <c r="G51" i="6"/>
  <c r="H51" i="2" l="1"/>
  <c r="I51" i="2" s="1"/>
  <c r="J47" i="17"/>
  <c r="I48" i="17"/>
  <c r="K50" i="2"/>
  <c r="I50" i="2"/>
  <c r="L50" i="2"/>
  <c r="G52" i="6"/>
  <c r="H52" i="2" l="1"/>
  <c r="L52" i="2" s="1"/>
  <c r="I49" i="17"/>
  <c r="J48" i="17"/>
  <c r="K51" i="2"/>
  <c r="L51" i="2"/>
  <c r="J51" i="2"/>
  <c r="G53" i="6"/>
  <c r="H53" i="2" l="1"/>
  <c r="K53" i="2" s="1"/>
  <c r="I50" i="17"/>
  <c r="J49" i="17"/>
  <c r="K52" i="2"/>
  <c r="J52" i="2"/>
  <c r="I52" i="2"/>
  <c r="G54" i="6"/>
  <c r="H54" i="2" l="1"/>
  <c r="J54" i="2" s="1"/>
  <c r="I51" i="17"/>
  <c r="J50" i="17"/>
  <c r="L53" i="2"/>
  <c r="J53" i="2"/>
  <c r="I53" i="2"/>
  <c r="G55" i="6"/>
  <c r="H55" i="2" l="1"/>
  <c r="I55" i="2" s="1"/>
  <c r="I52" i="17"/>
  <c r="J51" i="17"/>
  <c r="I54" i="2"/>
  <c r="L54" i="2"/>
  <c r="K54" i="2"/>
  <c r="G56" i="6"/>
  <c r="H56" i="2" l="1"/>
  <c r="J56" i="2" s="1"/>
  <c r="I53" i="17"/>
  <c r="J52" i="17"/>
  <c r="J55" i="2"/>
  <c r="K55" i="2"/>
  <c r="L55" i="2"/>
  <c r="G57" i="6"/>
  <c r="H57" i="2" l="1"/>
  <c r="L57" i="2" s="1"/>
  <c r="I54" i="17"/>
  <c r="J53" i="17"/>
  <c r="L56" i="2"/>
  <c r="I56" i="2"/>
  <c r="K56" i="2"/>
  <c r="G58" i="6"/>
  <c r="H58" i="2" l="1"/>
  <c r="I58" i="2" s="1"/>
  <c r="I55" i="17"/>
  <c r="J54" i="17"/>
  <c r="K57" i="2"/>
  <c r="J57" i="2"/>
  <c r="I57" i="2"/>
  <c r="G59" i="6"/>
  <c r="H59" i="2" l="1"/>
  <c r="I59" i="2" s="1"/>
  <c r="I56" i="17"/>
  <c r="J55" i="17"/>
  <c r="K58" i="2"/>
  <c r="J58" i="2"/>
  <c r="L58" i="2"/>
  <c r="G60" i="6"/>
  <c r="H60" i="2" l="1"/>
  <c r="I60" i="2" s="1"/>
  <c r="I57" i="17"/>
  <c r="J56" i="17"/>
  <c r="K59" i="2"/>
  <c r="J59" i="2"/>
  <c r="L59" i="2"/>
  <c r="G61" i="6"/>
  <c r="H61" i="2" l="1"/>
  <c r="I61" i="2" s="1"/>
  <c r="I58" i="17"/>
  <c r="J57" i="17"/>
  <c r="K60" i="2"/>
  <c r="J60" i="2"/>
  <c r="L60" i="2"/>
  <c r="G62" i="6"/>
  <c r="H62" i="2" l="1"/>
  <c r="J62" i="2" s="1"/>
  <c r="I59" i="17"/>
  <c r="J58" i="17"/>
  <c r="L61" i="2"/>
  <c r="J61" i="2"/>
  <c r="K61" i="2"/>
  <c r="G63" i="6"/>
  <c r="H63" i="2" l="1"/>
  <c r="K63" i="2" s="1"/>
  <c r="I60" i="17"/>
  <c r="J59" i="17"/>
  <c r="K62" i="2"/>
  <c r="L62" i="2"/>
  <c r="I62" i="2"/>
  <c r="G64" i="6"/>
  <c r="H64" i="2" l="1"/>
  <c r="K64" i="2" s="1"/>
  <c r="I61" i="17"/>
  <c r="J60" i="17"/>
  <c r="L63" i="2"/>
  <c r="J63" i="2"/>
  <c r="I63" i="2"/>
  <c r="G65" i="6"/>
  <c r="H65" i="2" l="1"/>
  <c r="I65" i="2" s="1"/>
  <c r="J61" i="17"/>
  <c r="I62" i="17"/>
  <c r="L64" i="2"/>
  <c r="J64" i="2"/>
  <c r="I64" i="2"/>
  <c r="G66" i="6"/>
  <c r="H66" i="2" l="1"/>
  <c r="L66" i="2" s="1"/>
  <c r="J62" i="17"/>
  <c r="I63" i="17"/>
  <c r="K65" i="2"/>
  <c r="J65" i="2"/>
  <c r="L65" i="2"/>
  <c r="G67" i="6"/>
  <c r="H67" i="2" l="1"/>
  <c r="I67" i="2" s="1"/>
  <c r="J63" i="17"/>
  <c r="I64" i="17"/>
  <c r="K66" i="2"/>
  <c r="J66" i="2"/>
  <c r="I66" i="2"/>
  <c r="G68" i="6"/>
  <c r="H68" i="2" l="1"/>
  <c r="L68" i="2" s="1"/>
  <c r="J64" i="17"/>
  <c r="I65" i="17"/>
  <c r="J67" i="2"/>
  <c r="L67" i="2"/>
  <c r="K67" i="2"/>
  <c r="G69" i="6"/>
  <c r="H69" i="2" l="1"/>
  <c r="I69" i="2" s="1"/>
  <c r="I66" i="17"/>
  <c r="J65" i="17"/>
  <c r="I68" i="2"/>
  <c r="J68" i="2"/>
  <c r="K68" i="2"/>
  <c r="G70" i="6"/>
  <c r="H70" i="2" l="1"/>
  <c r="K70" i="2" s="1"/>
  <c r="J66" i="17"/>
  <c r="I67" i="17"/>
  <c r="K69" i="2"/>
  <c r="L69" i="2"/>
  <c r="J69" i="2"/>
  <c r="G71" i="6"/>
  <c r="H71" i="2" l="1"/>
  <c r="K71" i="2" s="1"/>
  <c r="I68" i="17"/>
  <c r="J67" i="17"/>
  <c r="J70" i="2"/>
  <c r="I70" i="2"/>
  <c r="L70" i="2"/>
  <c r="G72" i="6"/>
  <c r="H72" i="2" l="1"/>
  <c r="K72" i="2" s="1"/>
  <c r="J68" i="17"/>
  <c r="I69" i="17"/>
  <c r="L71" i="2"/>
  <c r="J71" i="2"/>
  <c r="I71" i="2"/>
  <c r="G73" i="6"/>
  <c r="H73" i="2" l="1"/>
  <c r="I73" i="2" s="1"/>
  <c r="J69" i="17"/>
  <c r="I70" i="17"/>
  <c r="J70" i="17" s="1"/>
  <c r="I72" i="2"/>
  <c r="J72" i="2"/>
  <c r="L72" i="2"/>
  <c r="G74" i="6"/>
  <c r="G75" i="6"/>
  <c r="H75" i="2" l="1"/>
  <c r="I75" i="2" s="1"/>
  <c r="H74" i="2"/>
  <c r="I74" i="2" s="1"/>
  <c r="L73" i="2"/>
  <c r="J73" i="2"/>
  <c r="K73" i="2"/>
  <c r="L75" i="2" l="1"/>
  <c r="K75" i="2"/>
  <c r="J75" i="2"/>
  <c r="K74" i="2"/>
  <c r="L74" i="2"/>
  <c r="J74" i="2"/>
</calcChain>
</file>

<file path=xl/sharedStrings.xml><?xml version="1.0" encoding="utf-8"?>
<sst xmlns="http://schemas.openxmlformats.org/spreadsheetml/2006/main" count="220" uniqueCount="219">
  <si>
    <t>Symbol</t>
  </si>
  <si>
    <t>ATM Description</t>
  </si>
  <si>
    <t>Days to Expiration</t>
  </si>
  <si>
    <t>Expiration Date</t>
  </si>
  <si>
    <t>C.US.FVA1</t>
  </si>
  <si>
    <t>P.US.FVA1</t>
  </si>
  <si>
    <t>C.US.FVA3</t>
  </si>
  <si>
    <t>P.US.FVA3</t>
  </si>
  <si>
    <t>C.US.FVA</t>
  </si>
  <si>
    <t>P.US.FVA</t>
  </si>
  <si>
    <t>C.US.TYA1</t>
  </si>
  <si>
    <t>P.US.TYA1</t>
  </si>
  <si>
    <t>C.US.WY3</t>
  </si>
  <si>
    <t>P.US.WY3</t>
  </si>
  <si>
    <t>C.US.TYA3</t>
  </si>
  <si>
    <t>P.US.TYA3</t>
  </si>
  <si>
    <t>C.US.TYA</t>
  </si>
  <si>
    <t>P.US.TYA</t>
  </si>
  <si>
    <t>C.US.WB3</t>
  </si>
  <si>
    <t>P.US.WB3</t>
  </si>
  <si>
    <t>C.US.USA1</t>
  </si>
  <si>
    <t>P.US.USA1</t>
  </si>
  <si>
    <t>C.US.USA3</t>
  </si>
  <si>
    <t>P.US.USA3</t>
  </si>
  <si>
    <t>C.US.USA</t>
  </si>
  <si>
    <t>P.US.USA</t>
  </si>
  <si>
    <t>C.US.ED5</t>
  </si>
  <si>
    <t>P.US.ED5</t>
  </si>
  <si>
    <t>C.US.G1K</t>
  </si>
  <si>
    <t>P.US.G1K</t>
  </si>
  <si>
    <t>C.US.G2K</t>
  </si>
  <si>
    <t>P.US.G2K</t>
  </si>
  <si>
    <t>C.US.G3K</t>
  </si>
  <si>
    <t>P.US.G3K</t>
  </si>
  <si>
    <t>C.US.G4K</t>
  </si>
  <si>
    <t>P.US.G4K</t>
  </si>
  <si>
    <t>C.US.G5K</t>
  </si>
  <si>
    <t>P.US.G5K</t>
  </si>
  <si>
    <t>C.US.EDF</t>
  </si>
  <si>
    <t>P.US.EDF</t>
  </si>
  <si>
    <t>C.US.ED3</t>
  </si>
  <si>
    <t>P.US.ED3</t>
  </si>
  <si>
    <t>C.US.EDA</t>
  </si>
  <si>
    <t>P.US.EDA</t>
  </si>
  <si>
    <t>C.US.EDO</t>
  </si>
  <si>
    <t>P.US.EDO</t>
  </si>
  <si>
    <t>C.US.E04</t>
  </si>
  <si>
    <t>P.US.E04</t>
  </si>
  <si>
    <t>C.US.GE31</t>
  </si>
  <si>
    <t>P.US.GE31</t>
  </si>
  <si>
    <t>C.US.GE32</t>
  </si>
  <si>
    <t>P.US.GE32</t>
  </si>
  <si>
    <t>C.US.GE33</t>
  </si>
  <si>
    <t>P.US.GE33</t>
  </si>
  <si>
    <t>C.US.GE34</t>
  </si>
  <si>
    <t>P.US.GE34</t>
  </si>
  <si>
    <t>C.US.GE35</t>
  </si>
  <si>
    <t>P.US.GE35</t>
  </si>
  <si>
    <t>C.US.GE5</t>
  </si>
  <si>
    <t>P.US.GE5</t>
  </si>
  <si>
    <t>C.US.GE21</t>
  </si>
  <si>
    <t>P.US.GE21</t>
  </si>
  <si>
    <t>C.US.GE22</t>
  </si>
  <si>
    <t>P.US.GE22</t>
  </si>
  <si>
    <t>C.US.GE23</t>
  </si>
  <si>
    <t>P.US.GE23</t>
  </si>
  <si>
    <t>C.US.GE24</t>
  </si>
  <si>
    <t>P.US.GE24</t>
  </si>
  <si>
    <t>C.US.GE25</t>
  </si>
  <si>
    <t>P.US.GE25</t>
  </si>
  <si>
    <t>C.US.E05</t>
  </si>
  <si>
    <t>P.US.E05</t>
  </si>
  <si>
    <t>C.US.E01</t>
  </si>
  <si>
    <t>P.US.E01</t>
  </si>
  <si>
    <t>C.US.E02</t>
  </si>
  <si>
    <t>P.US.E02</t>
  </si>
  <si>
    <t>C.US.GE4</t>
  </si>
  <si>
    <t>P.US.GE4</t>
  </si>
  <si>
    <t>C.US.E03</t>
  </si>
  <si>
    <t>P.US.E03</t>
  </si>
  <si>
    <t>C.US.GE3</t>
  </si>
  <si>
    <t>P.US.GE3</t>
  </si>
  <si>
    <t>C.US.GE2</t>
  </si>
  <si>
    <t>P.US.GE2</t>
  </si>
  <si>
    <t>C.US.GE</t>
  </si>
  <si>
    <t>P.US.GE</t>
  </si>
  <si>
    <t>C.US.GE0</t>
  </si>
  <si>
    <t>P.US.GE0</t>
  </si>
  <si>
    <t>Total Open Interest</t>
  </si>
  <si>
    <t>C.US.TE2</t>
  </si>
  <si>
    <t>P.US.TE2</t>
  </si>
  <si>
    <t>C.US.TE3</t>
  </si>
  <si>
    <t>P.US.TE3</t>
  </si>
  <si>
    <t>C.US.TE4</t>
  </si>
  <si>
    <t>P.US.TE4</t>
  </si>
  <si>
    <t>C.US.ED</t>
  </si>
  <si>
    <t>P.US.ED</t>
  </si>
  <si>
    <t>C.US.WB2</t>
  </si>
  <si>
    <t>P.US.WB2</t>
  </si>
  <si>
    <t>C.US.USA5</t>
  </si>
  <si>
    <t>P.US.USA5</t>
  </si>
  <si>
    <t>C.US.TUA</t>
  </si>
  <si>
    <t>P.US.TUA</t>
  </si>
  <si>
    <t>C.US.TUA1</t>
  </si>
  <si>
    <t>P.US.TUA1</t>
  </si>
  <si>
    <t>C.US.TUA3</t>
  </si>
  <si>
    <t>P.US.TUA3</t>
  </si>
  <si>
    <t>C.US.TUA2</t>
  </si>
  <si>
    <t>C.US.WT3</t>
  </si>
  <si>
    <t>C.US.WT4</t>
  </si>
  <si>
    <t>P.US.TUA2</t>
  </si>
  <si>
    <t>P.US.WT3</t>
  </si>
  <si>
    <t>P.US.WT4</t>
  </si>
  <si>
    <t>C.US.FVA2</t>
  </si>
  <si>
    <t>C.US.WFA3</t>
  </si>
  <si>
    <t>C.US.WFA4</t>
  </si>
  <si>
    <t>P.US.FVA2</t>
  </si>
  <si>
    <t>P.US.WFA3</t>
  </si>
  <si>
    <t>P.US.WFA4</t>
  </si>
  <si>
    <t>C.US.TYA2</t>
  </si>
  <si>
    <t>P.US.TYA2</t>
  </si>
  <si>
    <t>C.US.WY4</t>
  </si>
  <si>
    <t>P.US.WY4</t>
  </si>
  <si>
    <t>C.US.WB4</t>
  </si>
  <si>
    <t>P.US.WB4</t>
  </si>
  <si>
    <t>C.US.USA2</t>
  </si>
  <si>
    <t>P.US.USA2</t>
  </si>
  <si>
    <t>C.US.TUA4</t>
  </si>
  <si>
    <t>C.US.TUA5</t>
  </si>
  <si>
    <t>P.US.TUA4</t>
  </si>
  <si>
    <t>P.US.TUA5</t>
  </si>
  <si>
    <t>C.US.WT1</t>
  </si>
  <si>
    <t>C.US.WT2</t>
  </si>
  <si>
    <t>C.US.WT5</t>
  </si>
  <si>
    <t>P.US.WT1</t>
  </si>
  <si>
    <t>P.US.WT2</t>
  </si>
  <si>
    <t>P.US.WT5</t>
  </si>
  <si>
    <t>C.US.FVA4</t>
  </si>
  <si>
    <t>C.US.FVA5</t>
  </si>
  <si>
    <t>C.US.WFA5</t>
  </si>
  <si>
    <t>P.US.FVA4</t>
  </si>
  <si>
    <t>P.US.FVA5</t>
  </si>
  <si>
    <t>P.US.WFA1</t>
  </si>
  <si>
    <t>P.US.WFA2</t>
  </si>
  <si>
    <t>P.US.WFA5</t>
  </si>
  <si>
    <t>C.US.WFA1</t>
  </si>
  <si>
    <t>C.US.WFA2</t>
  </si>
  <si>
    <t>C.US.WY1</t>
  </si>
  <si>
    <t>C.US.WY2</t>
  </si>
  <si>
    <t>C.US.WY5</t>
  </si>
  <si>
    <t>P.US.WY1</t>
  </si>
  <si>
    <t>P.US.WY2</t>
  </si>
  <si>
    <t>P.US.WY5</t>
  </si>
  <si>
    <t>C.US.TYA4</t>
  </si>
  <si>
    <t>C.US.TYA5</t>
  </si>
  <si>
    <t>P.US.TYA4</t>
  </si>
  <si>
    <t>P.US.TYA5</t>
  </si>
  <si>
    <t>C.US.USA4</t>
  </si>
  <si>
    <t>P.US.USA4</t>
  </si>
  <si>
    <t>C.US.WB1</t>
  </si>
  <si>
    <t>C.US.WB5</t>
  </si>
  <si>
    <t>P.US.WB1</t>
  </si>
  <si>
    <t>P.US.WB5</t>
  </si>
  <si>
    <t>Choose Underlying Market:</t>
  </si>
  <si>
    <t>2 Year US Treasury Notes (Globex)</t>
  </si>
  <si>
    <t>5 Year US Treasury Notes (Globex)</t>
  </si>
  <si>
    <t>10yr US Treasury Notes (Globex)</t>
  </si>
  <si>
    <t>30yr US Treasury Bonds (Globex)</t>
  </si>
  <si>
    <t>Eurodollar (Globex)</t>
  </si>
  <si>
    <t>3-Month SOFR</t>
  </si>
  <si>
    <t>CQG CME Fixed Income Options Symbol Finder</t>
  </si>
  <si>
    <t>C.US.SOFRS0</t>
  </si>
  <si>
    <t>C.US.SOFRS01</t>
  </si>
  <si>
    <t>C.US.SOFRS02</t>
  </si>
  <si>
    <t>C.US.SOFRS03</t>
  </si>
  <si>
    <t>C.US.SOFRS04</t>
  </si>
  <si>
    <t>C.US.SOFRS05</t>
  </si>
  <si>
    <t>C.US.SOFRS2</t>
  </si>
  <si>
    <t>C.US.SOFRS21</t>
  </si>
  <si>
    <t>C.US.SOFRS22</t>
  </si>
  <si>
    <t>C.US.SOFRS23</t>
  </si>
  <si>
    <t>C.US.SOFRS24</t>
  </si>
  <si>
    <t>C.US.SOFRS25</t>
  </si>
  <si>
    <t>C.US.SOFRS3</t>
  </si>
  <si>
    <t>C.US.SOFRS31</t>
  </si>
  <si>
    <t>C.US.SOFRS32</t>
  </si>
  <si>
    <t>C.US.SOFRS33</t>
  </si>
  <si>
    <t>C.US.SOFRS34</t>
  </si>
  <si>
    <t>C.US.SOFRS35</t>
  </si>
  <si>
    <t>C.US.SOFRS4</t>
  </si>
  <si>
    <t>C.US.SOFRS5</t>
  </si>
  <si>
    <t>C.US.SOFRSR3</t>
  </si>
  <si>
    <t>C.US.SOFRTS2</t>
  </si>
  <si>
    <t>C.US.SOFRTS3</t>
  </si>
  <si>
    <t>C.US.SOFRTS4</t>
  </si>
  <si>
    <t>P.US.SOFRS0</t>
  </si>
  <si>
    <t>P.US.SOFRS01</t>
  </si>
  <si>
    <t>P.US.SOFRS02</t>
  </si>
  <si>
    <t>P.US.SOFRS03</t>
  </si>
  <si>
    <t>P.US.SOFRS04</t>
  </si>
  <si>
    <t>P.US.SOFRS05</t>
  </si>
  <si>
    <t>P.US.SOFRS2</t>
  </si>
  <si>
    <t>P.US.SOFRS21</t>
  </si>
  <si>
    <t>P.US.SOFRS22</t>
  </si>
  <si>
    <t>P.US.SOFRS23</t>
  </si>
  <si>
    <t>P.US.SOFRS24</t>
  </si>
  <si>
    <t>P.US.SOFRS25</t>
  </si>
  <si>
    <t>P.US.SOFRS3</t>
  </si>
  <si>
    <t>P.US.SOFRS31</t>
  </si>
  <si>
    <t>P.US.SOFRS32</t>
  </si>
  <si>
    <t>P.US.SOFRS33</t>
  </si>
  <si>
    <t>P.US.SOFRS34</t>
  </si>
  <si>
    <t>P.US.SOFRS35</t>
  </si>
  <si>
    <t>P.US.SOFRS4</t>
  </si>
  <si>
    <t>P.US.SOFRS5</t>
  </si>
  <si>
    <t>P.US.SOFRSR3</t>
  </si>
  <si>
    <t>P.US.SOFRTS2</t>
  </si>
  <si>
    <t>P.US.SOFRTS3</t>
  </si>
  <si>
    <t>P.US.SOFRTS4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</si>
</sst>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2"/>
      <color theme="0"/>
      <name val="Century Gothic"/>
      <family val="2"/>
    </font>
    <font>
      <sz val="24"/>
      <color rgb="FF00B0F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shrinkToFit="1"/>
    </xf>
    <xf numFmtId="0" fontId="3" fillId="3" borderId="7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14" fontId="3" fillId="2" borderId="7" xfId="0" applyNumberFormat="1" applyFont="1" applyFill="1" applyBorder="1" applyAlignment="1">
      <alignment horizontal="center" shrinkToFit="1"/>
    </xf>
    <xf numFmtId="0" fontId="3" fillId="6" borderId="7" xfId="0" applyFont="1" applyFill="1" applyBorder="1" applyAlignment="1">
      <alignment horizontal="center" shrinkToFit="1"/>
    </xf>
    <xf numFmtId="3" fontId="1" fillId="2" borderId="0" xfId="0" applyNumberFormat="1" applyFont="1" applyFill="1" applyAlignment="1">
      <alignment horizontal="center" shrinkToFit="1"/>
    </xf>
    <xf numFmtId="3" fontId="3" fillId="2" borderId="7" xfId="0" applyNumberFormat="1" applyFont="1" applyFill="1" applyBorder="1" applyAlignment="1">
      <alignment horizont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9" xfId="0" applyFont="1" applyFill="1" applyBorder="1" applyAlignment="1">
      <alignment horizontal="center" vertical="center" shrinkToFit="1"/>
    </xf>
    <xf numFmtId="3" fontId="3" fillId="6" borderId="10" xfId="0" applyNumberFormat="1" applyFont="1" applyFill="1" applyBorder="1" applyAlignment="1">
      <alignment horizontal="center" vertical="center" shrinkToFit="1"/>
    </xf>
    <xf numFmtId="0" fontId="0" fillId="7" borderId="0" xfId="0" applyFill="1"/>
    <xf numFmtId="14" fontId="0" fillId="7" borderId="0" xfId="0" applyNumberFormat="1" applyFill="1"/>
    <xf numFmtId="0" fontId="0" fillId="7" borderId="0" xfId="0" applyNumberFormat="1" applyFill="1"/>
    <xf numFmtId="0" fontId="0" fillId="7" borderId="0" xfId="0" quotePrefix="1" applyFill="1" applyAlignment="1">
      <alignment horizontal="center"/>
    </xf>
    <xf numFmtId="0" fontId="0" fillId="7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shrinkToFit="1"/>
    </xf>
    <xf numFmtId="164" fontId="2" fillId="3" borderId="3" xfId="0" applyNumberFormat="1" applyFont="1" applyFill="1" applyBorder="1" applyAlignment="1">
      <alignment horizontal="center" vertical="center" shrinkToFit="1"/>
    </xf>
    <xf numFmtId="164" fontId="2" fillId="3" borderId="5" xfId="0" applyNumberFormat="1" applyFont="1" applyFill="1" applyBorder="1" applyAlignment="1">
      <alignment horizontal="center" vertical="center" shrinkToFit="1"/>
    </xf>
    <xf numFmtId="164" fontId="2" fillId="3" borderId="6" xfId="0" applyNumberFormat="1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 vertical="center" shrinkToFit="1"/>
      <protection locked="0"/>
    </xf>
    <xf numFmtId="0" fontId="1" fillId="5" borderId="9" xfId="0" applyFont="1" applyFill="1" applyBorder="1" applyAlignment="1" applyProtection="1">
      <alignment horizontal="center" vertical="center" shrinkToFit="1"/>
      <protection locked="0"/>
    </xf>
    <xf numFmtId="0" fontId="1" fillId="5" borderId="10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370"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ContractData</stp>
        <stp>C.US.WY2</stp>
        <stp>TOI</stp>
        <stp/>
        <stp>T</stp>
        <tr r="L21" s="2"/>
      </tp>
      <tp>
        <v>8164</v>
        <stp/>
        <stp>ContractData</stp>
        <stp>C.US.WY3</stp>
        <stp>TOI</stp>
        <stp/>
        <stp>T</stp>
        <tr r="L23" s="2"/>
      </tp>
      <tp t="s">
        <v/>
        <stp/>
        <stp>ContractData</stp>
        <stp>C.US.WY1</stp>
        <stp>TOI</stp>
        <stp/>
        <stp>T</stp>
        <tr r="L17" s="2"/>
      </tp>
      <tp>
        <v>2504</v>
        <stp/>
        <stp>ContractData</stp>
        <stp>C.US.WY4</stp>
        <stp>TOI</stp>
        <stp/>
        <stp>T</stp>
        <tr r="L9" s="2"/>
      </tp>
      <tp t="s">
        <v/>
        <stp/>
        <stp>ContractData</stp>
        <stp>C.US.WY5</stp>
        <stp>TOI</stp>
        <stp/>
        <stp>T</stp>
        <tr r="L13" s="2"/>
      </tp>
      <tp>
        <v>991005</v>
        <stp/>
        <stp>ContractData</stp>
        <stp>C.US.TYA</stp>
        <stp>TOI</stp>
        <stp/>
        <stp>T</stp>
        <tr r="L11" s="2"/>
      </tp>
      <tp>
        <v>29</v>
        <stp/>
        <stp>ContractData</stp>
        <stp>C.US.SOFRS2</stp>
        <stp>OptionDaysToExp</stp>
        <stp/>
        <stp>T</stp>
        <tr r="F7" s="27"/>
      </tp>
      <tp>
        <v>29</v>
        <stp/>
        <stp>ContractData</stp>
        <stp>C.US.SOFRS3</stp>
        <stp>OptionDaysToExp</stp>
        <stp/>
        <stp>T</stp>
        <tr r="F13" s="27"/>
      </tp>
      <tp>
        <v>29</v>
        <stp/>
        <stp>ContractData</stp>
        <stp>C.US.SOFRS0</stp>
        <stp>OptionDaysToExp</stp>
        <stp/>
        <stp>T</stp>
        <tr r="F1" s="27"/>
      </tp>
      <tp>
        <v>29</v>
        <stp/>
        <stp>ContractData</stp>
        <stp>C.US.SOFRS4</stp>
        <stp>OptionDaysToExp</stp>
        <stp/>
        <stp>T</stp>
        <tr r="F18" s="27"/>
      </tp>
      <tp>
        <v>29</v>
        <stp/>
        <stp>ContractData</stp>
        <stp>C.US.SOFRS5</stp>
        <stp>OptionDaysToExp</stp>
        <stp/>
        <stp>T</stp>
        <tr r="F19" s="27"/>
      </tp>
      <tp>
        <v>29</v>
        <stp/>
        <stp>ContractData</stp>
        <stp>P.US.SOFRS2</stp>
        <stp>OptionDaysToExp</stp>
        <stp/>
        <stp>T</stp>
        <tr r="F30" s="27"/>
      </tp>
      <tp>
        <v>29</v>
        <stp/>
        <stp>ContractData</stp>
        <stp>P.US.SOFRS3</stp>
        <stp>OptionDaysToExp</stp>
        <stp/>
        <stp>T</stp>
        <tr r="F36" s="27"/>
      </tp>
      <tp>
        <v>29</v>
        <stp/>
        <stp>ContractData</stp>
        <stp>P.US.SOFRS0</stp>
        <stp>OptionDaysToExp</stp>
        <stp/>
        <stp>T</stp>
        <tr r="F24" s="27"/>
      </tp>
      <tp>
        <v>29</v>
        <stp/>
        <stp>ContractData</stp>
        <stp>P.US.SOFRS4</stp>
        <stp>OptionDaysToExp</stp>
        <stp/>
        <stp>T</stp>
        <tr r="F41" s="27"/>
      </tp>
      <tp>
        <v>29</v>
        <stp/>
        <stp>ContractData</stp>
        <stp>P.US.SOFRS5</stp>
        <stp>OptionDaysToExp</stp>
        <stp/>
        <stp>T</stp>
        <tr r="F42" s="27"/>
      </tp>
      <tp t="s">
        <v>3 Month SOFR Mid-Curve 5yr, Jan 21 9912 Call</v>
        <stp/>
        <stp>ContractData</stp>
        <stp>C.US.SOFRS5</stp>
        <stp>LongDescription</stp>
        <stp/>
        <stp>T</stp>
        <tr r="E79" s="27"/>
      </tp>
      <tp t="s">
        <v>3 Month SOFR Mid-Curve 4yr, Jan 21 9950 Call</v>
        <stp/>
        <stp>ContractData</stp>
        <stp>C.US.SOFRS4</stp>
        <stp>LongDescription</stp>
        <stp/>
        <stp>T</stp>
        <tr r="E78" s="27"/>
      </tp>
      <tp t="s">
        <v>3 Month SOFR Mid-Curve 1yr, Jan 21 9987 Call</v>
        <stp/>
        <stp>ContractData</stp>
        <stp>C.US.SOFRS0</stp>
        <stp>LongDescription</stp>
        <stp/>
        <stp>T</stp>
        <tr r="E60" s="27"/>
      </tp>
      <tp t="s">
        <v>3 Month SOFR Mid-Curve 3yr, Jan 21 9975 Call</v>
        <stp/>
        <stp>ContractData</stp>
        <stp>C.US.SOFRS3</stp>
        <stp>LongDescription</stp>
        <stp/>
        <stp>T</stp>
        <tr r="E72" s="27"/>
      </tp>
      <tp t="s">
        <v>3 Month SOFR Mid-Curve 2yr, Jan 21 9987 Call</v>
        <stp/>
        <stp>ContractData</stp>
        <stp>C.US.SOFRS2</stp>
        <stp>LongDescription</stp>
        <stp/>
        <stp>T</stp>
        <tr r="E66" s="27"/>
      </tp>
      <tp t="s">
        <v>3 Month SOFR Mid-Curve 5yr, Jan 21 9912 Put</v>
        <stp/>
        <stp>ContractData</stp>
        <stp>P.US.SOFRS5</stp>
        <stp>LongDescription</stp>
        <stp/>
        <stp>T</stp>
        <tr r="E103" s="27"/>
      </tp>
      <tp t="s">
        <v>3 Month SOFR Mid-Curve 4yr, Jan 21 9950 Put</v>
        <stp/>
        <stp>ContractData</stp>
        <stp>P.US.SOFRS4</stp>
        <stp>LongDescription</stp>
        <stp/>
        <stp>T</stp>
        <tr r="E102" s="27"/>
      </tp>
      <tp t="s">
        <v>3 Month SOFR Mid-Curve 1yr, Jan 21 9987 Put</v>
        <stp/>
        <stp>ContractData</stp>
        <stp>P.US.SOFRS0</stp>
        <stp>LongDescription</stp>
        <stp/>
        <stp>T</stp>
        <tr r="E84" s="27"/>
      </tp>
      <tp t="s">
        <v>3 Month SOFR Mid-Curve 3yr, Jan 21 9975 Put</v>
        <stp/>
        <stp>ContractData</stp>
        <stp>P.US.SOFRS3</stp>
        <stp>LongDescription</stp>
        <stp/>
        <stp>T</stp>
        <tr r="E96" s="27"/>
      </tp>
      <tp t="s">
        <v>3 Month SOFR Mid-Curve 2yr, Jan 21 9987 Put</v>
        <stp/>
        <stp>ContractData</stp>
        <stp>P.US.SOFRS2</stp>
        <stp>LongDescription</stp>
        <stp/>
        <stp>T</stp>
        <tr r="E90" s="27"/>
      </tp>
      <tp t="s">
        <v/>
        <stp/>
        <stp>ContractData</stp>
        <stp>P.US.WY2</stp>
        <stp>TOI</stp>
        <stp/>
        <stp>T</stp>
        <tr r="L20" s="2"/>
      </tp>
      <tp>
        <v>17966</v>
        <stp/>
        <stp>ContractData</stp>
        <stp>P.US.WY3</stp>
        <stp>TOI</stp>
        <stp/>
        <stp>T</stp>
        <tr r="L22" s="2"/>
      </tp>
      <tp t="s">
        <v/>
        <stp/>
        <stp>ContractData</stp>
        <stp>P.US.WY1</stp>
        <stp>TOI</stp>
        <stp/>
        <stp>T</stp>
        <tr r="L16" s="2"/>
      </tp>
      <tp>
        <v>2555</v>
        <stp/>
        <stp>ContractData</stp>
        <stp>P.US.WY4</stp>
        <stp>TOI</stp>
        <stp/>
        <stp>T</stp>
        <tr r="L8" s="2"/>
      </tp>
      <tp t="s">
        <v/>
        <stp/>
        <stp>ContractData</stp>
        <stp>P.US.WY5</stp>
        <stp>TOI</stp>
        <stp/>
        <stp>T</stp>
        <tr r="L12" s="2"/>
      </tp>
      <tp>
        <v>1522190</v>
        <stp/>
        <stp>ContractData</stp>
        <stp>P.US.TYA</stp>
        <stp>TOI</stp>
        <stp/>
        <stp>T</stp>
        <tr r="L10" s="2"/>
      </tp>
      <tp>
        <v>15</v>
        <stp/>
        <stp>ContractData</stp>
        <stp>P.US.SOFRS35</stp>
        <stp>OptionDaysToExp</stp>
        <stp/>
        <stp>T</stp>
        <tr r="F40" s="27"/>
      </tp>
      <tp>
        <v>7</v>
        <stp/>
        <stp>ContractData</stp>
        <stp>P.US.SOFRS34</stp>
        <stp>OptionDaysToExp</stp>
        <stp/>
        <stp>T</stp>
        <tr r="F39" s="27"/>
      </tp>
      <tp>
        <v>15</v>
        <stp/>
        <stp>ContractData</stp>
        <stp>P.US.SOFRS31</stp>
        <stp>OptionDaysToExp</stp>
        <stp/>
        <stp>T</stp>
        <tr r="F37" s="27"/>
      </tp>
      <tp>
        <v>22</v>
        <stp/>
        <stp>ContractData</stp>
        <stp>P.US.SOFRS32</stp>
        <stp>OptionDaysToExp</stp>
        <stp/>
        <stp>T</stp>
        <tr r="F38" s="27"/>
      </tp>
      <tp>
        <v>15</v>
        <stp/>
        <stp>ContractData</stp>
        <stp>P.US.SOFRS25</stp>
        <stp>OptionDaysToExp</stp>
        <stp/>
        <stp>T</stp>
        <tr r="F35" s="27"/>
      </tp>
      <tp>
        <v>7</v>
        <stp/>
        <stp>ContractData</stp>
        <stp>P.US.SOFRS24</stp>
        <stp>OptionDaysToExp</stp>
        <stp/>
        <stp>T</stp>
        <tr r="F34" s="27"/>
      </tp>
      <tp>
        <v>15</v>
        <stp/>
        <stp>ContractData</stp>
        <stp>P.US.SOFRS21</stp>
        <stp>OptionDaysToExp</stp>
        <stp/>
        <stp>T</stp>
        <tr r="F31" s="27"/>
      </tp>
      <tp>
        <v>1</v>
        <stp/>
        <stp>ContractData</stp>
        <stp>P.US.SOFRS23</stp>
        <stp>OptionDaysToExp</stp>
        <stp/>
        <stp>T</stp>
        <tr r="F33" s="27"/>
      </tp>
      <tp>
        <v>22</v>
        <stp/>
        <stp>ContractData</stp>
        <stp>P.US.SOFRS22</stp>
        <stp>OptionDaysToExp</stp>
        <stp/>
        <stp>T</stp>
        <tr r="F32" s="27"/>
      </tp>
      <tp>
        <v>15</v>
        <stp/>
        <stp>ContractData</stp>
        <stp>P.US.SOFRS05</stp>
        <stp>OptionDaysToExp</stp>
        <stp/>
        <stp>T</stp>
        <tr r="F29" s="27"/>
      </tp>
      <tp>
        <v>7</v>
        <stp/>
        <stp>ContractData</stp>
        <stp>P.US.SOFRS04</stp>
        <stp>OptionDaysToExp</stp>
        <stp/>
        <stp>T</stp>
        <tr r="F28" s="27"/>
      </tp>
      <tp>
        <v>15</v>
        <stp/>
        <stp>ContractData</stp>
        <stp>P.US.SOFRS01</stp>
        <stp>OptionDaysToExp</stp>
        <stp/>
        <stp>T</stp>
        <tr r="F25" s="27"/>
      </tp>
      <tp>
        <v>1</v>
        <stp/>
        <stp>ContractData</stp>
        <stp>P.US.SOFRS03</stp>
        <stp>OptionDaysToExp</stp>
        <stp/>
        <stp>T</stp>
        <tr r="F27" s="27"/>
      </tp>
      <tp>
        <v>22</v>
        <stp/>
        <stp>ContractData</stp>
        <stp>P.US.SOFRS02</stp>
        <stp>OptionDaysToExp</stp>
        <stp/>
        <stp>T</stp>
        <tr r="F26" s="27"/>
      </tp>
      <tp>
        <v>29</v>
        <stp/>
        <stp>ContractData</stp>
        <stp>P.US.SOFRSR3</stp>
        <stp>OptionDaysToExp</stp>
        <stp/>
        <stp>T</stp>
        <tr r="F43" s="27"/>
      </tp>
      <tp>
        <v>29</v>
        <stp/>
        <stp>ContractData</stp>
        <stp>P.US.SOFRTS4</stp>
        <stp>OptionDaysToExp</stp>
        <stp/>
        <stp>T</stp>
        <tr r="F46" s="27"/>
      </tp>
      <tp>
        <v>29</v>
        <stp/>
        <stp>ContractData</stp>
        <stp>P.US.SOFRTS3</stp>
        <stp>OptionDaysToExp</stp>
        <stp/>
        <stp>T</stp>
        <tr r="F45" s="27"/>
      </tp>
      <tp>
        <v>29</v>
        <stp/>
        <stp>ContractData</stp>
        <stp>P.US.SOFRTS2</stp>
        <stp>OptionDaysToExp</stp>
        <stp/>
        <stp>T</stp>
        <tr r="F44" s="27"/>
      </tp>
      <tp>
        <v>77251</v>
        <stp/>
        <stp>ContractData</stp>
        <stp>P.US.TYA3</stp>
        <stp>TOI</stp>
        <stp/>
        <stp>T</stp>
        <tr r="L6" s="2"/>
      </tp>
      <tp>
        <v>28613</v>
        <stp/>
        <stp>ContractData</stp>
        <stp>P.US.TYA2</stp>
        <stp>TOI</stp>
        <stp/>
        <stp>T</stp>
        <tr r="L18" s="2"/>
      </tp>
      <tp>
        <v>7382</v>
        <stp/>
        <stp>ContractData</stp>
        <stp>P.US.TYA1</stp>
        <stp>TOI</stp>
        <stp/>
        <stp>T</stp>
        <tr r="L14" s="2"/>
      </tp>
      <tp>
        <v>3915</v>
        <stp/>
        <stp>ContractData</stp>
        <stp>C.US.TYA1</stp>
        <stp>TOI</stp>
        <stp/>
        <stp>T</stp>
        <tr r="L15" s="2"/>
      </tp>
      <tp>
        <v>665</v>
        <stp/>
        <stp>ContractData</stp>
        <stp>C.US.TYA2</stp>
        <stp>TOI</stp>
        <stp/>
        <stp>T</stp>
        <tr r="L19" s="2"/>
      </tp>
      <tp>
        <v>50421</v>
        <stp/>
        <stp>ContractData</stp>
        <stp>C.US.TYA3</stp>
        <stp>TOI</stp>
        <stp/>
        <stp>T</stp>
        <tr r="L7" s="2"/>
      </tp>
      <tp>
        <v>44189</v>
        <stp/>
        <stp>ContractData</stp>
        <stp>C.US.TYA</stp>
        <stp>ExpirationDate</stp>
        <stp/>
        <stp>T</stp>
        <tr r="K11" s="2"/>
      </tp>
      <tp>
        <v>44189</v>
        <stp/>
        <stp>ContractData</stp>
        <stp>P.US.TYA</stp>
        <stp>ExpirationDate</stp>
        <stp/>
        <stp>T</stp>
        <tr r="K10" s="2"/>
      </tp>
      <tp t="s">
        <v>3 Month SOFR Mid-Curve 3 Month, Jan 21 10000 Call</v>
        <stp/>
        <stp>ContractData</stp>
        <stp>C.US.SOFRTS2</stp>
        <stp>LongDescription</stp>
        <stp/>
        <stp>T</stp>
        <tr r="E81" s="27"/>
      </tp>
      <tp t="s">
        <v>3 Month SOFR Mid-Curve 6 Month, Jan 21 9987 Call</v>
        <stp/>
        <stp>ContractData</stp>
        <stp>C.US.SOFRTS3</stp>
        <stp>LongDescription</stp>
        <stp/>
        <stp>T</stp>
        <tr r="E82" s="27"/>
      </tp>
      <tp t="s">
        <v>3 Month SOFR Mid-Curve 9 Month, Jan 21 9987 Call</v>
        <stp/>
        <stp>ContractData</stp>
        <stp>C.US.SOFRTS4</stp>
        <stp>LongDescription</stp>
        <stp/>
        <stp>T</stp>
        <tr r="E83" s="27"/>
      </tp>
      <tp t="s">
        <v>3 Month SOFR Mid-Curve 2yr Week 2, Jan 21 9987 Call</v>
        <stp/>
        <stp>ContractData</stp>
        <stp>C.US.SOFRS22</stp>
        <stp>LongDescription</stp>
        <stp/>
        <stp>T</stp>
        <tr r="E68" s="27"/>
      </tp>
      <tp t="s">
        <v>3 Month SOFR Mid-Curve 2yr Week 3, Dec 20 9987 Call</v>
        <stp/>
        <stp>ContractData</stp>
        <stp>C.US.SOFRS23</stp>
        <stp>LongDescription</stp>
        <stp/>
        <stp>T</stp>
        <tr r="E69" s="27"/>
      </tp>
      <tp t="s">
        <v>3 Month SOFR Mid-Curve 2yr Week 1, Jan 21 9987 Call</v>
        <stp/>
        <stp>ContractData</stp>
        <stp>C.US.SOFRS21</stp>
        <stp>LongDescription</stp>
        <stp/>
        <stp>T</stp>
        <tr r="E67" s="27"/>
      </tp>
      <tp t="s">
        <v>3 Month SOFR Mid-Curve 2yr Week 4, Dec 20 9987 Call</v>
        <stp/>
        <stp>ContractData</stp>
        <stp>C.US.SOFRS24</stp>
        <stp>LongDescription</stp>
        <stp/>
        <stp>T</stp>
        <tr r="E70" s="27"/>
      </tp>
      <tp t="s">
        <v>3 Month SOFR Mid-Curve 2yr Week 5, Dec 20 9987 Call</v>
        <stp/>
        <stp>ContractData</stp>
        <stp>C.US.SOFRS25</stp>
        <stp>LongDescription</stp>
        <stp/>
        <stp>T</stp>
        <tr r="E71" s="27"/>
      </tp>
      <tp t="s">
        <v>3 Month SOFR Mid-Curve 3yr Week 2, Jan 21 9975 Call</v>
        <stp/>
        <stp>ContractData</stp>
        <stp>C.US.SOFRS32</stp>
        <stp>LongDescription</stp>
        <stp/>
        <stp>T</stp>
        <tr r="E74" s="27"/>
      </tp>
      <tp t="s">
        <v>768: Current Message -&gt; Not found: C.US.SOFRS33</v>
        <stp/>
        <stp>ContractData</stp>
        <stp>C.US.SOFRS33</stp>
        <stp>LongDescription</stp>
        <stp/>
        <stp>T</stp>
        <tr r="E75" s="27"/>
      </tp>
      <tp t="s">
        <v>3 Month SOFR Mid-Curve 3yr Week 1, Jan 21 9975 Call</v>
        <stp/>
        <stp>ContractData</stp>
        <stp>C.US.SOFRS31</stp>
        <stp>LongDescription</stp>
        <stp/>
        <stp>T</stp>
        <tr r="E73" s="27"/>
      </tp>
      <tp t="s">
        <v>3 Month SOFR Mid-Curve 3yr Week 4, Dec 20 9975 Call</v>
        <stp/>
        <stp>ContractData</stp>
        <stp>C.US.SOFRS34</stp>
        <stp>LongDescription</stp>
        <stp/>
        <stp>T</stp>
        <tr r="E76" s="27"/>
      </tp>
      <tp t="s">
        <v>3 Month SOFR Mid-Curve 3yr Week 5, Dec 20 9975 Call</v>
        <stp/>
        <stp>ContractData</stp>
        <stp>C.US.SOFRS35</stp>
        <stp>LongDescription</stp>
        <stp/>
        <stp>T</stp>
        <tr r="E77" s="27"/>
      </tp>
      <tp t="s">
        <v>3 Month SOFR Mid-Curve 1yr Week 2, Jan 21 9987 Call</v>
        <stp/>
        <stp>ContractData</stp>
        <stp>C.US.SOFRS02</stp>
        <stp>LongDescription</stp>
        <stp/>
        <stp>T</stp>
        <tr r="E62" s="27"/>
      </tp>
      <tp t="s">
        <v>3 Month SOFR Mid-Curve 1yr Week 3, Dec 20 9987 Call</v>
        <stp/>
        <stp>ContractData</stp>
        <stp>C.US.SOFRS03</stp>
        <stp>LongDescription</stp>
        <stp/>
        <stp>T</stp>
        <tr r="E63" s="27"/>
      </tp>
      <tp t="s">
        <v>3 Month SOFR Mid-Curve 1yr Week 1, Jan 21 9987 Call</v>
        <stp/>
        <stp>ContractData</stp>
        <stp>C.US.SOFRS01</stp>
        <stp>LongDescription</stp>
        <stp/>
        <stp>T</stp>
        <tr r="E61" s="27"/>
      </tp>
      <tp t="s">
        <v>3 Month SOFR Mid-Curve 1yr Week 4, Dec 20 9987 Call</v>
        <stp/>
        <stp>ContractData</stp>
        <stp>C.US.SOFRS04</stp>
        <stp>LongDescription</stp>
        <stp/>
        <stp>T</stp>
        <tr r="E64" s="27"/>
      </tp>
      <tp t="s">
        <v>3 Month SOFR Mid-Curve 1yr Week 5, Dec 20 9987 Call</v>
        <stp/>
        <stp>ContractData</stp>
        <stp>C.US.SOFRS05</stp>
        <stp>LongDescription</stp>
        <stp/>
        <stp>T</stp>
        <tr r="E65" s="27"/>
      </tp>
      <tp t="s">
        <v>3 Month SOFR, Jan 21 9993 Call</v>
        <stp/>
        <stp>ContractData</stp>
        <stp>C.US.SOFRSR3</stp>
        <stp>LongDescription</stp>
        <stp/>
        <stp>T</stp>
        <tr r="E80" s="27"/>
      </tp>
      <tp>
        <v>15</v>
        <stp/>
        <stp>ContractData</stp>
        <stp>C.US.SOFRS35</stp>
        <stp>OptionDaysToExp</stp>
        <stp/>
        <stp>T</stp>
        <tr r="F17" s="27"/>
      </tp>
      <tp>
        <v>7</v>
        <stp/>
        <stp>ContractData</stp>
        <stp>C.US.SOFRS34</stp>
        <stp>OptionDaysToExp</stp>
        <stp/>
        <stp>T</stp>
        <tr r="F16" s="27"/>
      </tp>
      <tp>
        <v>15</v>
        <stp/>
        <stp>ContractData</stp>
        <stp>C.US.SOFRS31</stp>
        <stp>OptionDaysToExp</stp>
        <stp/>
        <stp>T</stp>
        <tr r="F14" s="27"/>
      </tp>
      <tp>
        <v>22</v>
        <stp/>
        <stp>ContractData</stp>
        <stp>C.US.SOFRS32</stp>
        <stp>OptionDaysToExp</stp>
        <stp/>
        <stp>T</stp>
        <tr r="F15" s="27"/>
      </tp>
      <tp>
        <v>15</v>
        <stp/>
        <stp>ContractData</stp>
        <stp>C.US.SOFRS25</stp>
        <stp>OptionDaysToExp</stp>
        <stp/>
        <stp>T</stp>
        <tr r="F12" s="27"/>
      </tp>
      <tp>
        <v>7</v>
        <stp/>
        <stp>ContractData</stp>
        <stp>C.US.SOFRS24</stp>
        <stp>OptionDaysToExp</stp>
        <stp/>
        <stp>T</stp>
        <tr r="F11" s="27"/>
      </tp>
      <tp>
        <v>15</v>
        <stp/>
        <stp>ContractData</stp>
        <stp>C.US.SOFRS21</stp>
        <stp>OptionDaysToExp</stp>
        <stp/>
        <stp>T</stp>
        <tr r="F8" s="27"/>
      </tp>
      <tp>
        <v>1</v>
        <stp/>
        <stp>ContractData</stp>
        <stp>C.US.SOFRS23</stp>
        <stp>OptionDaysToExp</stp>
        <stp/>
        <stp>T</stp>
        <tr r="F10" s="27"/>
      </tp>
      <tp>
        <v>22</v>
        <stp/>
        <stp>ContractData</stp>
        <stp>C.US.SOFRS22</stp>
        <stp>OptionDaysToExp</stp>
        <stp/>
        <stp>T</stp>
        <tr r="F9" s="27"/>
      </tp>
      <tp>
        <v>15</v>
        <stp/>
        <stp>ContractData</stp>
        <stp>C.US.SOFRS05</stp>
        <stp>OptionDaysToExp</stp>
        <stp/>
        <stp>T</stp>
        <tr r="F6" s="27"/>
      </tp>
      <tp>
        <v>7</v>
        <stp/>
        <stp>ContractData</stp>
        <stp>C.US.SOFRS04</stp>
        <stp>OptionDaysToExp</stp>
        <stp/>
        <stp>T</stp>
        <tr r="F5" s="27"/>
      </tp>
      <tp>
        <v>15</v>
        <stp/>
        <stp>ContractData</stp>
        <stp>C.US.SOFRS01</stp>
        <stp>OptionDaysToExp</stp>
        <stp/>
        <stp>T</stp>
        <tr r="F2" s="27"/>
      </tp>
      <tp>
        <v>1</v>
        <stp/>
        <stp>ContractData</stp>
        <stp>C.US.SOFRS03</stp>
        <stp>OptionDaysToExp</stp>
        <stp/>
        <stp>T</stp>
        <tr r="F4" s="27"/>
      </tp>
      <tp>
        <v>22</v>
        <stp/>
        <stp>ContractData</stp>
        <stp>C.US.SOFRS02</stp>
        <stp>OptionDaysToExp</stp>
        <stp/>
        <stp>T</stp>
        <tr r="F3" s="27"/>
      </tp>
      <tp>
        <v>29</v>
        <stp/>
        <stp>ContractData</stp>
        <stp>C.US.SOFRSR3</stp>
        <stp>OptionDaysToExp</stp>
        <stp/>
        <stp>T</stp>
        <tr r="F20" s="27"/>
      </tp>
      <tp>
        <v>29</v>
        <stp/>
        <stp>ContractData</stp>
        <stp>C.US.SOFRTS4</stp>
        <stp>OptionDaysToExp</stp>
        <stp/>
        <stp>T</stp>
        <tr r="F23" s="27"/>
      </tp>
      <tp>
        <v>29</v>
        <stp/>
        <stp>ContractData</stp>
        <stp>C.US.SOFRTS3</stp>
        <stp>OptionDaysToExp</stp>
        <stp/>
        <stp>T</stp>
        <tr r="F22" s="27"/>
      </tp>
      <tp>
        <v>29</v>
        <stp/>
        <stp>ContractData</stp>
        <stp>C.US.SOFRTS2</stp>
        <stp>OptionDaysToExp</stp>
        <stp/>
        <stp>T</stp>
        <tr r="F21" s="27"/>
      </tp>
      <tp t="s">
        <v>3 Month SOFR Mid-Curve 3 Month, Jan 21 10000 Put</v>
        <stp/>
        <stp>ContractData</stp>
        <stp>P.US.SOFRTS2</stp>
        <stp>LongDescription</stp>
        <stp/>
        <stp>T</stp>
        <tr r="E105" s="27"/>
      </tp>
      <tp t="s">
        <v>3 Month SOFR Mid-Curve 6 Month, Jan 21 9987 Put</v>
        <stp/>
        <stp>ContractData</stp>
        <stp>P.US.SOFRTS3</stp>
        <stp>LongDescription</stp>
        <stp/>
        <stp>T</stp>
        <tr r="E106" s="27"/>
      </tp>
      <tp t="s">
        <v>3 Month SOFR Mid-Curve 9 Month, Jan 21 9987 Put</v>
        <stp/>
        <stp>ContractData</stp>
        <stp>P.US.SOFRTS4</stp>
        <stp>LongDescription</stp>
        <stp/>
        <stp>T</stp>
        <tr r="E107" s="27"/>
      </tp>
      <tp t="s">
        <v>3 Month SOFR Mid-Curve 2yr Week 2, Jan 21 9987 Put</v>
        <stp/>
        <stp>ContractData</stp>
        <stp>P.US.SOFRS22</stp>
        <stp>LongDescription</stp>
        <stp/>
        <stp>T</stp>
        <tr r="E92" s="27"/>
      </tp>
      <tp t="s">
        <v>3 Month SOFR Mid-Curve 2yr Week 3, Dec 20 9987 Put</v>
        <stp/>
        <stp>ContractData</stp>
        <stp>P.US.SOFRS23</stp>
        <stp>LongDescription</stp>
        <stp/>
        <stp>T</stp>
        <tr r="E93" s="27"/>
      </tp>
      <tp t="s">
        <v>3 Month SOFR Mid-Curve 2yr Week 1, Jan 21 9987 Put</v>
        <stp/>
        <stp>ContractData</stp>
        <stp>P.US.SOFRS21</stp>
        <stp>LongDescription</stp>
        <stp/>
        <stp>T</stp>
        <tr r="E91" s="27"/>
      </tp>
      <tp t="s">
        <v>3 Month SOFR Mid-Curve 2yr Week 4, Dec 20 9987 Put</v>
        <stp/>
        <stp>ContractData</stp>
        <stp>P.US.SOFRS24</stp>
        <stp>LongDescription</stp>
        <stp/>
        <stp>T</stp>
        <tr r="E94" s="27"/>
      </tp>
      <tp t="s">
        <v>3 Month SOFR Mid-Curve 2yr Week 5, Dec 20 9987 Put</v>
        <stp/>
        <stp>ContractData</stp>
        <stp>P.US.SOFRS25</stp>
        <stp>LongDescription</stp>
        <stp/>
        <stp>T</stp>
        <tr r="E95" s="27"/>
      </tp>
      <tp t="s">
        <v>3 Month SOFR Mid-Curve 3yr Week 2, Jan 21 9975 Put</v>
        <stp/>
        <stp>ContractData</stp>
        <stp>P.US.SOFRS32</stp>
        <stp>LongDescription</stp>
        <stp/>
        <stp>T</stp>
        <tr r="E98" s="27"/>
      </tp>
      <tp t="s">
        <v>768: Current Message -&gt; Not found: P.US.SOFRS33</v>
        <stp/>
        <stp>ContractData</stp>
        <stp>P.US.SOFRS33</stp>
        <stp>LongDescription</stp>
        <stp/>
        <stp>T</stp>
        <tr r="E99" s="27"/>
      </tp>
      <tp t="s">
        <v>3 Month SOFR Mid-Curve 3yr Week 1, Jan 21 9975 Put</v>
        <stp/>
        <stp>ContractData</stp>
        <stp>P.US.SOFRS31</stp>
        <stp>LongDescription</stp>
        <stp/>
        <stp>T</stp>
        <tr r="E97" s="27"/>
      </tp>
      <tp t="s">
        <v>3 Month SOFR Mid-Curve 3yr Week 4, Dec 20 9975 Put</v>
        <stp/>
        <stp>ContractData</stp>
        <stp>P.US.SOFRS34</stp>
        <stp>LongDescription</stp>
        <stp/>
        <stp>T</stp>
        <tr r="E100" s="27"/>
      </tp>
      <tp t="s">
        <v>3 Month SOFR Mid-Curve 3yr Week 5, Dec 20 9975 Put</v>
        <stp/>
        <stp>ContractData</stp>
        <stp>P.US.SOFRS35</stp>
        <stp>LongDescription</stp>
        <stp/>
        <stp>T</stp>
        <tr r="E101" s="27"/>
      </tp>
      <tp t="s">
        <v>3 Month SOFR Mid-Curve 1yr Week 2, Jan 21 9987 Put</v>
        <stp/>
        <stp>ContractData</stp>
        <stp>P.US.SOFRS02</stp>
        <stp>LongDescription</stp>
        <stp/>
        <stp>T</stp>
        <tr r="E86" s="27"/>
      </tp>
      <tp t="s">
        <v>3 Month SOFR Mid-Curve 1yr Week 3, Dec 20 9987 Put</v>
        <stp/>
        <stp>ContractData</stp>
        <stp>P.US.SOFRS03</stp>
        <stp>LongDescription</stp>
        <stp/>
        <stp>T</stp>
        <tr r="E87" s="27"/>
      </tp>
      <tp t="s">
        <v>3 Month SOFR Mid-Curve 1yr Week 1, Jan 21 9987 Put</v>
        <stp/>
        <stp>ContractData</stp>
        <stp>P.US.SOFRS01</stp>
        <stp>LongDescription</stp>
        <stp/>
        <stp>T</stp>
        <tr r="E85" s="27"/>
      </tp>
      <tp t="s">
        <v>3 Month SOFR Mid-Curve 1yr Week 4, Dec 20 9987 Put</v>
        <stp/>
        <stp>ContractData</stp>
        <stp>P.US.SOFRS04</stp>
        <stp>LongDescription</stp>
        <stp/>
        <stp>T</stp>
        <tr r="E88" s="27"/>
      </tp>
      <tp t="s">
        <v>3 Month SOFR Mid-Curve 1yr Week 5, Dec 20 9987 Put</v>
        <stp/>
        <stp>ContractData</stp>
        <stp>P.US.SOFRS05</stp>
        <stp>LongDescription</stp>
        <stp/>
        <stp>T</stp>
        <tr r="E89" s="27"/>
      </tp>
      <tp t="s">
        <v>3 Month SOFR, Jan 21 9993 Put</v>
        <stp/>
        <stp>ContractData</stp>
        <stp>P.US.SOFRSR3</stp>
        <stp>LongDescription</stp>
        <stp/>
        <stp>T</stp>
        <tr r="E104" s="27"/>
      </tp>
      <tp>
        <v>13</v>
        <stp/>
        <stp>ContractData</stp>
        <stp>C.US.WFA5</stp>
        <stp>OptionDaysToExp</stp>
        <stp/>
        <stp>T</stp>
        <tr r="F9" s="14"/>
      </tp>
      <tp>
        <v>6</v>
        <stp/>
        <stp>ContractData</stp>
        <stp>C.US.WFA4</stp>
        <stp>OptionDaysToExp</stp>
        <stp/>
        <stp>T</stp>
        <tr r="F8" s="14"/>
      </tp>
      <tp>
        <v>20</v>
        <stp/>
        <stp>ContractData</stp>
        <stp>C.US.WFA1</stp>
        <stp>OptionDaysToExp</stp>
        <stp/>
        <stp>T</stp>
        <tr r="F5" s="14"/>
      </tp>
      <tp>
        <v>34</v>
        <stp/>
        <stp>ContractData</stp>
        <stp>C.US.WFA3</stp>
        <stp>OptionDaysToExp</stp>
        <stp/>
        <stp>T</stp>
        <tr r="F7" s="14"/>
      </tp>
      <tp>
        <v>27</v>
        <stp/>
        <stp>ContractData</stp>
        <stp>C.US.WFA2</stp>
        <stp>OptionDaysToExp</stp>
        <stp/>
        <stp>T</stp>
        <tr r="F6" s="14"/>
      </tp>
      <tp>
        <v>6</v>
        <stp/>
        <stp>ContractData</stp>
        <stp>P.US.WFA4</stp>
        <stp>OptionDaysToExp</stp>
        <stp/>
        <stp>T</stp>
        <tr r="F17" s="14"/>
      </tp>
      <tp>
        <v>13</v>
        <stp/>
        <stp>ContractData</stp>
        <stp>P.US.WFA5</stp>
        <stp>OptionDaysToExp</stp>
        <stp/>
        <stp>T</stp>
        <tr r="F18" s="14"/>
      </tp>
      <tp>
        <v>27</v>
        <stp/>
        <stp>ContractData</stp>
        <stp>P.US.WFA2</stp>
        <stp>OptionDaysToExp</stp>
        <stp/>
        <stp>T</stp>
        <tr r="F15" s="14"/>
      </tp>
      <tp>
        <v>34</v>
        <stp/>
        <stp>ContractData</stp>
        <stp>P.US.WFA3</stp>
        <stp>OptionDaysToExp</stp>
        <stp/>
        <stp>T</stp>
        <tr r="F16" s="14"/>
      </tp>
      <tp>
        <v>20</v>
        <stp/>
        <stp>ContractData</stp>
        <stp>P.US.WFA1</stp>
        <stp>OptionDaysToExp</stp>
        <stp/>
        <stp>T</stp>
        <tr r="F14" s="14"/>
      </tp>
      <tp>
        <v>14</v>
        <stp/>
        <stp>ContractData</stp>
        <stp>C.US.TUA1</stp>
        <stp>OptionDaysToExp</stp>
        <stp/>
        <stp>T</stp>
        <tr r="F2" s="26"/>
      </tp>
      <tp>
        <v>1</v>
        <stp/>
        <stp>ContractData</stp>
        <stp>C.US.TUA3</stp>
        <stp>OptionDaysToExp</stp>
        <stp/>
        <stp>T</stp>
        <tr r="F4" s="26"/>
      </tp>
      <tp>
        <v>22</v>
        <stp/>
        <stp>ContractData</stp>
        <stp>C.US.TUA2</stp>
        <stp>OptionDaysToExp</stp>
        <stp/>
        <stp>T</stp>
        <tr r="F3" s="26"/>
      </tp>
      <tp>
        <v>22</v>
        <stp/>
        <stp>ContractData</stp>
        <stp>P.US.TUA2</stp>
        <stp>OptionDaysToExp</stp>
        <stp/>
        <stp>T</stp>
        <tr r="F12" s="26"/>
      </tp>
      <tp>
        <v>1</v>
        <stp/>
        <stp>ContractData</stp>
        <stp>P.US.TUA3</stp>
        <stp>OptionDaysToExp</stp>
        <stp/>
        <stp>T</stp>
        <tr r="F13" s="26"/>
      </tp>
      <tp>
        <v>14</v>
        <stp/>
        <stp>ContractData</stp>
        <stp>P.US.TUA1</stp>
        <stp>OptionDaysToExp</stp>
        <stp/>
        <stp>T</stp>
        <tr r="F11" s="26"/>
      </tp>
      <tp>
        <v>14</v>
        <stp/>
        <stp>ContractData</stp>
        <stp>C.US.TYA1</stp>
        <stp>OptionDaysToExp</stp>
        <stp/>
        <stp>T</stp>
        <tr r="J15" s="2"/>
        <tr r="F2" s="15"/>
      </tp>
      <tp>
        <v>1</v>
        <stp/>
        <stp>ContractData</stp>
        <stp>C.US.TYA3</stp>
        <stp>OptionDaysToExp</stp>
        <stp/>
        <stp>T</stp>
        <tr r="J7" s="2"/>
        <tr r="F4" s="15"/>
      </tp>
      <tp>
        <v>22</v>
        <stp/>
        <stp>ContractData</stp>
        <stp>C.US.TYA2</stp>
        <stp>OptionDaysToExp</stp>
        <stp/>
        <stp>T</stp>
        <tr r="J19" s="2"/>
        <tr r="F3" s="15"/>
      </tp>
      <tp>
        <v>22</v>
        <stp/>
        <stp>ContractData</stp>
        <stp>P.US.TYA2</stp>
        <stp>OptionDaysToExp</stp>
        <stp/>
        <stp>T</stp>
        <tr r="J18" s="2"/>
        <tr r="F12" s="15"/>
      </tp>
      <tp>
        <v>1</v>
        <stp/>
        <stp>ContractData</stp>
        <stp>P.US.TYA3</stp>
        <stp>OptionDaysToExp</stp>
        <stp/>
        <stp>T</stp>
        <tr r="J6" s="2"/>
        <tr r="F13" s="15"/>
      </tp>
      <tp>
        <v>14</v>
        <stp/>
        <stp>ContractData</stp>
        <stp>P.US.TYA1</stp>
        <stp>OptionDaysToExp</stp>
        <stp/>
        <stp>T</stp>
        <tr r="J14" s="2"/>
        <tr r="F11" s="15"/>
      </tp>
      <tp>
        <v>14</v>
        <stp/>
        <stp>ContractData</stp>
        <stp>C.US.USA1</stp>
        <stp>OptionDaysToExp</stp>
        <stp/>
        <stp>T</stp>
        <tr r="F2" s="16"/>
      </tp>
      <tp>
        <v>1</v>
        <stp/>
        <stp>ContractData</stp>
        <stp>C.US.USA3</stp>
        <stp>OptionDaysToExp</stp>
        <stp/>
        <stp>T</stp>
        <tr r="F4" s="16"/>
      </tp>
      <tp>
        <v>22</v>
        <stp/>
        <stp>ContractData</stp>
        <stp>C.US.USA2</stp>
        <stp>OptionDaysToExp</stp>
        <stp/>
        <stp>T</stp>
        <tr r="F3" s="16"/>
      </tp>
      <tp>
        <v>22</v>
        <stp/>
        <stp>ContractData</stp>
        <stp>P.US.USA2</stp>
        <stp>OptionDaysToExp</stp>
        <stp/>
        <stp>T</stp>
        <tr r="F12" s="16"/>
      </tp>
      <tp>
        <v>1</v>
        <stp/>
        <stp>ContractData</stp>
        <stp>P.US.USA3</stp>
        <stp>OptionDaysToExp</stp>
        <stp/>
        <stp>T</stp>
        <tr r="F13" s="16"/>
      </tp>
      <tp>
        <v>14</v>
        <stp/>
        <stp>ContractData</stp>
        <stp>P.US.USA1</stp>
        <stp>OptionDaysToExp</stp>
        <stp/>
        <stp>T</stp>
        <tr r="F11" s="16"/>
      </tp>
      <tp t="s">
        <v>Eurodollar Mid-Curve 2yr (Green) Week 1, Jan 21 9975 Put</v>
        <stp/>
        <stp>ContractData</stp>
        <stp>P.US.GE21</stp>
        <stp>LongDescription</stp>
        <stp/>
        <stp>T</stp>
        <tr r="E134" s="17"/>
      </tp>
      <tp t="s">
        <v>Eurodollar Mid-Curve 2yr (Green) Week 3, Dec 20 9975 Put</v>
        <stp/>
        <stp>ContractData</stp>
        <stp>P.US.GE23</stp>
        <stp>LongDescription</stp>
        <stp/>
        <stp>T</stp>
        <tr r="E136" s="17"/>
      </tp>
      <tp t="s">
        <v>Eurodollar Mid-Curve 2yr (Green) Week 2, Jan 21 9975 Put</v>
        <stp/>
        <stp>ContractData</stp>
        <stp>P.US.GE22</stp>
        <stp>LongDescription</stp>
        <stp/>
        <stp>T</stp>
        <tr r="E135" s="17"/>
      </tp>
      <tp t="s">
        <v>Eurodollar Mid-Curve 2yr (Green) Week 5, Dec 20 9975 Put</v>
        <stp/>
        <stp>ContractData</stp>
        <stp>P.US.GE25</stp>
        <stp>LongDescription</stp>
        <stp/>
        <stp>T</stp>
        <tr r="E138" s="17"/>
      </tp>
      <tp t="s">
        <v>Eurodollar Mid-Curve 2yr (Green) Week 4, Dec 20 9975 Put</v>
        <stp/>
        <stp>ContractData</stp>
        <stp>P.US.GE24</stp>
        <stp>LongDescription</stp>
        <stp/>
        <stp>T</stp>
        <tr r="E137" s="17"/>
      </tp>
      <tp t="s">
        <v>Eurodollar Mid-Curve 2yr (Green) Week 2, Jan 21 9975 Call</v>
        <stp/>
        <stp>ContractData</stp>
        <stp>C.US.GE22</stp>
        <stp>LongDescription</stp>
        <stp/>
        <stp>T</stp>
        <tr r="E100" s="17"/>
      </tp>
      <tp t="s">
        <v>Eurodollar Mid-Curve 2yr (Green) Week 3, Dec 20 9975 Call</v>
        <stp/>
        <stp>ContractData</stp>
        <stp>C.US.GE23</stp>
        <stp>LongDescription</stp>
        <stp/>
        <stp>T</stp>
        <tr r="E101" s="17"/>
      </tp>
      <tp t="s">
        <v>Eurodollar Mid-Curve 2yr (Green) Week 1, Jan 21 9975 Call</v>
        <stp/>
        <stp>ContractData</stp>
        <stp>C.US.GE21</stp>
        <stp>LongDescription</stp>
        <stp/>
        <stp>T</stp>
        <tr r="E99" s="17"/>
      </tp>
      <tp t="s">
        <v>Eurodollar Mid-Curve 2yr (Green) Week 4, Dec 20 9975 Call</v>
        <stp/>
        <stp>ContractData</stp>
        <stp>C.US.GE24</stp>
        <stp>LongDescription</stp>
        <stp/>
        <stp>T</stp>
        <tr r="E102" s="17"/>
      </tp>
      <tp t="s">
        <v>Eurodollar Mid-Curve 2yr (Green) Week 5, Dec 20 9975 Call</v>
        <stp/>
        <stp>ContractData</stp>
        <stp>C.US.GE25</stp>
        <stp>LongDescription</stp>
        <stp/>
        <stp>T</stp>
        <tr r="E103" s="17"/>
      </tp>
      <tp t="s">
        <v>Eurodollar Mid-Curve 3yr (Blue) Week 1, Jan 21 9937 Put</v>
        <stp/>
        <stp>ContractData</stp>
        <stp>P.US.GE31</stp>
        <stp>LongDescription</stp>
        <stp/>
        <stp>T</stp>
        <tr r="E140" s="17"/>
      </tp>
      <tp t="s">
        <v>Eurodollar Mid-Curve 3yr (Blue) Week 3, Dec 20 9950 Put</v>
        <stp/>
        <stp>ContractData</stp>
        <stp>P.US.GE33</stp>
        <stp>LongDescription</stp>
        <stp/>
        <stp>T</stp>
        <tr r="E142" s="17"/>
      </tp>
      <tp t="s">
        <v>Eurodollar Mid-Curve 3yr (Blue) Week 2, Jan 21 9937 Put</v>
        <stp/>
        <stp>ContractData</stp>
        <stp>P.US.GE32</stp>
        <stp>LongDescription</stp>
        <stp/>
        <stp>T</stp>
        <tr r="E141" s="17"/>
      </tp>
      <tp t="s">
        <v>Eurodollar Mid-Curve 3yr (Blue) Week 5, Dec 20 9950 Put</v>
        <stp/>
        <stp>ContractData</stp>
        <stp>P.US.GE35</stp>
        <stp>LongDescription</stp>
        <stp/>
        <stp>T</stp>
        <tr r="E144" s="17"/>
      </tp>
      <tp t="s">
        <v>Eurodollar Mid-Curve 3yr (Blue) Week 4, Dec 20 9950 Put</v>
        <stp/>
        <stp>ContractData</stp>
        <stp>P.US.GE34</stp>
        <stp>LongDescription</stp>
        <stp/>
        <stp>T</stp>
        <tr r="E143" s="17"/>
      </tp>
      <tp t="s">
        <v>Eurodollar Mid-Curve 3yr (Blue) Week 2, Jan 21 9937 Call</v>
        <stp/>
        <stp>ContractData</stp>
        <stp>C.US.GE32</stp>
        <stp>LongDescription</stp>
        <stp/>
        <stp>T</stp>
        <tr r="E106" s="17"/>
      </tp>
      <tp t="s">
        <v>Eurodollar Mid-Curve 3yr (Blue) Week 3, Dec 20 9950 Call</v>
        <stp/>
        <stp>ContractData</stp>
        <stp>C.US.GE33</stp>
        <stp>LongDescription</stp>
        <stp/>
        <stp>T</stp>
        <tr r="E107" s="17"/>
      </tp>
      <tp t="s">
        <v>Eurodollar Mid-Curve 3yr (Blue) Week 1, Jan 21 9937 Call</v>
        <stp/>
        <stp>ContractData</stp>
        <stp>C.US.GE31</stp>
        <stp>LongDescription</stp>
        <stp/>
        <stp>T</stp>
        <tr r="E105" s="17"/>
      </tp>
      <tp t="s">
        <v>Eurodollar Mid-Curve 3yr (Blue) Week 4, Dec 20 9950 Call</v>
        <stp/>
        <stp>ContractData</stp>
        <stp>C.US.GE34</stp>
        <stp>LongDescription</stp>
        <stp/>
        <stp>T</stp>
        <tr r="E108" s="17"/>
      </tp>
      <tp t="s">
        <v>Eurodollar Mid-Curve 3yr (Blue) Week 5, Dec 20 9950 Call</v>
        <stp/>
        <stp>ContractData</stp>
        <stp>C.US.GE35</stp>
        <stp>LongDescription</stp>
        <stp/>
        <stp>T</stp>
        <tr r="E109" s="17"/>
      </tp>
      <tp t="s">
        <v>5yr US Treasury Note Week 1 Options, Jan 21 12600 Put</v>
        <stp/>
        <stp>ContractData</stp>
        <stp>P.US.FVA1</stp>
        <stp>LongDescription</stp>
        <stp/>
        <stp>T</stp>
        <tr r="E42" s="14"/>
      </tp>
      <tp t="s">
        <v>5yr US Treasury Note Week 3 Options, Dec 20 12600 Put</v>
        <stp/>
        <stp>ContractData</stp>
        <stp>P.US.FVA3</stp>
        <stp>LongDescription</stp>
        <stp/>
        <stp>T</stp>
        <tr r="E44" s="14"/>
      </tp>
      <tp t="s">
        <v>5yr US Treasury Note Week 2 Options, Jan 21 12600 Put</v>
        <stp/>
        <stp>ContractData</stp>
        <stp>P.US.FVA2</stp>
        <stp>LongDescription</stp>
        <stp/>
        <stp>T</stp>
        <tr r="E43" s="14"/>
      </tp>
      <tp t="s">
        <v>768: Current Message -&gt; Not found: P.US.FVA5</v>
        <stp/>
        <stp>ContractData</stp>
        <stp>P.US.FVA5</stp>
        <stp>LongDescription</stp>
        <stp/>
        <stp>T</stp>
        <tr r="E46" s="14"/>
      </tp>
      <tp t="s">
        <v>768: Current Message -&gt; Not found: P.US.FVA4</v>
        <stp/>
        <stp>ContractData</stp>
        <stp>P.US.FVA4</stp>
        <stp>LongDescription</stp>
        <stp/>
        <stp>T</stp>
        <tr r="E45" s="14"/>
      </tp>
      <tp t="s">
        <v>5yr US Treasury Note Week 2 Options, Jan 21 12600 Call</v>
        <stp/>
        <stp>ContractData</stp>
        <stp>C.US.FVA2</stp>
        <stp>LongDescription</stp>
        <stp/>
        <stp>T</stp>
        <tr r="E32" s="14"/>
      </tp>
      <tp t="s">
        <v>5yr US Treasury Note Week 3 Options, Dec 20 12600 Call</v>
        <stp/>
        <stp>ContractData</stp>
        <stp>C.US.FVA3</stp>
        <stp>LongDescription</stp>
        <stp/>
        <stp>T</stp>
        <tr r="E33" s="14"/>
      </tp>
      <tp t="s">
        <v>5yr US Treasury Note Week 1 Options, Jan 21 12600 Call</v>
        <stp/>
        <stp>ContractData</stp>
        <stp>C.US.FVA1</stp>
        <stp>LongDescription</stp>
        <stp/>
        <stp>T</stp>
        <tr r="E31" s="14"/>
      </tp>
      <tp t="s">
        <v>768: Current Message -&gt; Not found: C.US.FVA4</v>
        <stp/>
        <stp>ContractData</stp>
        <stp>C.US.FVA4</stp>
        <stp>LongDescription</stp>
        <stp/>
        <stp>T</stp>
        <tr r="E34" s="14"/>
      </tp>
      <tp t="s">
        <v>768: Current Message -&gt; Not found: C.US.FVA5</v>
        <stp/>
        <stp>ContractData</stp>
        <stp>C.US.FVA5</stp>
        <stp>LongDescription</stp>
        <stp/>
        <stp>T</stp>
        <tr r="E35" s="14"/>
      </tp>
      <tp>
        <v>29</v>
        <stp/>
        <stp>ContractData</stp>
        <stp>P.US.GE</stp>
        <stp>OptionDaysToExp</stp>
        <stp/>
        <stp>T</stp>
        <tr r="F52" s="17"/>
      </tp>
      <tp>
        <v>29</v>
        <stp/>
        <stp>ContractData</stp>
        <stp>P.US.ED</stp>
        <stp>OptionDaysToExp</stp>
        <stp/>
        <stp>T</stp>
        <tr r="F41" s="17"/>
      </tp>
      <tp>
        <v>29</v>
        <stp/>
        <stp>ContractData</stp>
        <stp>C.US.GE</stp>
        <stp>OptionDaysToExp</stp>
        <stp/>
        <stp>T</stp>
        <tr r="F17" s="17"/>
      </tp>
      <tp>
        <v>29</v>
        <stp/>
        <stp>ContractData</stp>
        <stp>C.US.ED</stp>
        <stp>OptionDaysToExp</stp>
        <stp/>
        <stp>T</stp>
        <tr r="F6" s="17"/>
      </tp>
      <tp>
        <v>14</v>
        <stp/>
        <stp>ContractData</stp>
        <stp>C.US.FVA1</stp>
        <stp>OptionDaysToExp</stp>
        <stp/>
        <stp>T</stp>
        <tr r="F2" s="14"/>
      </tp>
      <tp>
        <v>1</v>
        <stp/>
        <stp>ContractData</stp>
        <stp>C.US.FVA3</stp>
        <stp>OptionDaysToExp</stp>
        <stp/>
        <stp>T</stp>
        <tr r="F4" s="14"/>
      </tp>
      <tp>
        <v>22</v>
        <stp/>
        <stp>ContractData</stp>
        <stp>C.US.FVA2</stp>
        <stp>OptionDaysToExp</stp>
        <stp/>
        <stp>T</stp>
        <tr r="F3" s="14"/>
      </tp>
      <tp>
        <v>22</v>
        <stp/>
        <stp>ContractData</stp>
        <stp>P.US.FVA2</stp>
        <stp>OptionDaysToExp</stp>
        <stp/>
        <stp>T</stp>
        <tr r="F12" s="14"/>
      </tp>
      <tp>
        <v>1</v>
        <stp/>
        <stp>ContractData</stp>
        <stp>P.US.FVA3</stp>
        <stp>OptionDaysToExp</stp>
        <stp/>
        <stp>T</stp>
        <tr r="F13" s="14"/>
      </tp>
      <tp>
        <v>14</v>
        <stp/>
        <stp>ContractData</stp>
        <stp>P.US.FVA1</stp>
        <stp>OptionDaysToExp</stp>
        <stp/>
        <stp>T</stp>
        <tr r="F11" s="14"/>
      </tp>
      <tp>
        <v>15</v>
        <stp/>
        <stp>ContractData</stp>
        <stp>C.US.GE35</stp>
        <stp>OptionDaysToExp</stp>
        <stp/>
        <stp>T</stp>
        <tr r="F30" s="17"/>
      </tp>
      <tp>
        <v>7</v>
        <stp/>
        <stp>ContractData</stp>
        <stp>C.US.GE34</stp>
        <stp>OptionDaysToExp</stp>
        <stp/>
        <stp>T</stp>
        <tr r="F29" s="17"/>
      </tp>
      <tp>
        <v>15</v>
        <stp/>
        <stp>ContractData</stp>
        <stp>C.US.GE31</stp>
        <stp>OptionDaysToExp</stp>
        <stp/>
        <stp>T</stp>
        <tr r="F26" s="17"/>
      </tp>
      <tp>
        <v>1</v>
        <stp/>
        <stp>ContractData</stp>
        <stp>C.US.GE33</stp>
        <stp>OptionDaysToExp</stp>
        <stp/>
        <stp>T</stp>
        <tr r="F28" s="17"/>
      </tp>
      <tp>
        <v>22</v>
        <stp/>
        <stp>ContractData</stp>
        <stp>C.US.GE32</stp>
        <stp>OptionDaysToExp</stp>
        <stp/>
        <stp>T</stp>
        <tr r="F27" s="17"/>
      </tp>
      <tp>
        <v>7</v>
        <stp/>
        <stp>ContractData</stp>
        <stp>P.US.GE34</stp>
        <stp>OptionDaysToExp</stp>
        <stp/>
        <stp>T</stp>
        <tr r="F64" s="17"/>
      </tp>
      <tp>
        <v>15</v>
        <stp/>
        <stp>ContractData</stp>
        <stp>P.US.GE35</stp>
        <stp>OptionDaysToExp</stp>
        <stp/>
        <stp>T</stp>
        <tr r="F65" s="17"/>
      </tp>
      <tp>
        <v>22</v>
        <stp/>
        <stp>ContractData</stp>
        <stp>P.US.GE32</stp>
        <stp>OptionDaysToExp</stp>
        <stp/>
        <stp>T</stp>
        <tr r="F62" s="17"/>
      </tp>
      <tp>
        <v>1</v>
        <stp/>
        <stp>ContractData</stp>
        <stp>P.US.GE33</stp>
        <stp>OptionDaysToExp</stp>
        <stp/>
        <stp>T</stp>
        <tr r="F63" s="17"/>
      </tp>
      <tp>
        <v>15</v>
        <stp/>
        <stp>ContractData</stp>
        <stp>P.US.GE31</stp>
        <stp>OptionDaysToExp</stp>
        <stp/>
        <stp>T</stp>
        <tr r="F61" s="17"/>
      </tp>
      <tp>
        <v>15</v>
        <stp/>
        <stp>ContractData</stp>
        <stp>C.US.GE25</stp>
        <stp>OptionDaysToExp</stp>
        <stp/>
        <stp>T</stp>
        <tr r="F24" s="17"/>
      </tp>
      <tp>
        <v>7</v>
        <stp/>
        <stp>ContractData</stp>
        <stp>C.US.GE24</stp>
        <stp>OptionDaysToExp</stp>
        <stp/>
        <stp>T</stp>
        <tr r="F23" s="17"/>
      </tp>
      <tp>
        <v>15</v>
        <stp/>
        <stp>ContractData</stp>
        <stp>C.US.GE21</stp>
        <stp>OptionDaysToExp</stp>
        <stp/>
        <stp>T</stp>
        <tr r="F20" s="17"/>
      </tp>
      <tp>
        <v>1</v>
        <stp/>
        <stp>ContractData</stp>
        <stp>C.US.GE23</stp>
        <stp>OptionDaysToExp</stp>
        <stp/>
        <stp>T</stp>
        <tr r="F22" s="17"/>
      </tp>
      <tp>
        <v>22</v>
        <stp/>
        <stp>ContractData</stp>
        <stp>C.US.GE22</stp>
        <stp>OptionDaysToExp</stp>
        <stp/>
        <stp>T</stp>
        <tr r="F21" s="17"/>
      </tp>
      <tp>
        <v>7</v>
        <stp/>
        <stp>ContractData</stp>
        <stp>P.US.GE24</stp>
        <stp>OptionDaysToExp</stp>
        <stp/>
        <stp>T</stp>
        <tr r="F58" s="17"/>
      </tp>
      <tp>
        <v>15</v>
        <stp/>
        <stp>ContractData</stp>
        <stp>P.US.GE25</stp>
        <stp>OptionDaysToExp</stp>
        <stp/>
        <stp>T</stp>
        <tr r="F59" s="17"/>
      </tp>
      <tp>
        <v>22</v>
        <stp/>
        <stp>ContractData</stp>
        <stp>P.US.GE22</stp>
        <stp>OptionDaysToExp</stp>
        <stp/>
        <stp>T</stp>
        <tr r="F56" s="17"/>
      </tp>
      <tp>
        <v>1</v>
        <stp/>
        <stp>ContractData</stp>
        <stp>P.US.GE23</stp>
        <stp>OptionDaysToExp</stp>
        <stp/>
        <stp>T</stp>
        <tr r="F57" s="17"/>
      </tp>
      <tp>
        <v>15</v>
        <stp/>
        <stp>ContractData</stp>
        <stp>P.US.GE21</stp>
        <stp>OptionDaysToExp</stp>
        <stp/>
        <stp>T</stp>
        <tr r="F55" s="17"/>
      </tp>
      <tp t="s">
        <v>30yr US T-Bonds Week 1 Options, Jan 21 17250 Put</v>
        <stp/>
        <stp>ContractData</stp>
        <stp>P.US.USA1</stp>
        <stp>LongDescription</stp>
        <stp/>
        <stp>T</stp>
        <tr r="E42" s="16"/>
      </tp>
      <tp t="s">
        <v>30yr US T-Bonds Week 3 Options, Dec 20 17250 Put</v>
        <stp/>
        <stp>ContractData</stp>
        <stp>P.US.USA3</stp>
        <stp>LongDescription</stp>
        <stp/>
        <stp>T</stp>
        <tr r="E44" s="16"/>
      </tp>
      <tp t="s">
        <v>30yr US T-Bonds Week 2 Options, Jan 21 17250 Put</v>
        <stp/>
        <stp>ContractData</stp>
        <stp>P.US.USA2</stp>
        <stp>LongDescription</stp>
        <stp/>
        <stp>T</stp>
        <tr r="E43" s="16"/>
      </tp>
      <tp t="s">
        <v>768: Current Message -&gt; Not found: P.US.USA5</v>
        <stp/>
        <stp>ContractData</stp>
        <stp>P.US.USA5</stp>
        <stp>LongDescription</stp>
        <stp/>
        <stp>T</stp>
        <tr r="E46" s="16"/>
      </tp>
      <tp t="s">
        <v>768: Current Message -&gt; Not found: P.US.USA4</v>
        <stp/>
        <stp>ContractData</stp>
        <stp>P.US.USA4</stp>
        <stp>LongDescription</stp>
        <stp/>
        <stp>T</stp>
        <tr r="E45" s="16"/>
      </tp>
      <tp t="s">
        <v>30yr US T-Bonds Week 2 Options, Jan 21 17250 Call</v>
        <stp/>
        <stp>ContractData</stp>
        <stp>C.US.USA2</stp>
        <stp>LongDescription</stp>
        <stp/>
        <stp>T</stp>
        <tr r="E32" s="16"/>
      </tp>
      <tp t="s">
        <v>30yr US T-Bonds Week 3 Options, Dec 20 17250 Call</v>
        <stp/>
        <stp>ContractData</stp>
        <stp>C.US.USA3</stp>
        <stp>LongDescription</stp>
        <stp/>
        <stp>T</stp>
        <tr r="E33" s="16"/>
      </tp>
      <tp t="s">
        <v>30yr US T-Bonds Week 1 Options, Jan 21 17250 Call</v>
        <stp/>
        <stp>ContractData</stp>
        <stp>C.US.USA1</stp>
        <stp>LongDescription</stp>
        <stp/>
        <stp>T</stp>
        <tr r="E31" s="16"/>
      </tp>
      <tp t="s">
        <v>768: Current Message -&gt; Not found: C.US.USA4</v>
        <stp/>
        <stp>ContractData</stp>
        <stp>C.US.USA4</stp>
        <stp>LongDescription</stp>
        <stp/>
        <stp>T</stp>
        <tr r="E34" s="16"/>
      </tp>
      <tp t="s">
        <v>768: Current Message -&gt; Not found: C.US.USA5</v>
        <stp/>
        <stp>ContractData</stp>
        <stp>C.US.USA5</stp>
        <stp>LongDescription</stp>
        <stp/>
        <stp>T</stp>
        <tr r="E35" s="16"/>
      </tp>
      <tp t="s">
        <v>10yr US T-Note Week 1 Options, Jan 21 13775 Put</v>
        <stp/>
        <stp>ContractData</stp>
        <stp>P.US.TYA1</stp>
        <stp>LongDescription</stp>
        <stp/>
        <stp>T</stp>
        <tr r="I14" s="2"/>
        <tr r="E42" s="15"/>
      </tp>
      <tp t="s">
        <v>10yr US T-Note Week 3 Options, Dec 20 13775 Put</v>
        <stp/>
        <stp>ContractData</stp>
        <stp>P.US.TYA3</stp>
        <stp>LongDescription</stp>
        <stp/>
        <stp>T</stp>
        <tr r="I6" s="2"/>
        <tr r="E44" s="15"/>
      </tp>
      <tp t="s">
        <v>10yr US T-Note Week 2 Options, Jan 21 13775 Put</v>
        <stp/>
        <stp>ContractData</stp>
        <stp>P.US.TYA2</stp>
        <stp>LongDescription</stp>
        <stp/>
        <stp>T</stp>
        <tr r="I18" s="2"/>
        <tr r="E43" s="15"/>
      </tp>
      <tp t="s">
        <v>768: Current Message -&gt; Not found: P.US.TYA5</v>
        <stp/>
        <stp>ContractData</stp>
        <stp>P.US.TYA5</stp>
        <stp>LongDescription</stp>
        <stp/>
        <stp>T</stp>
        <tr r="E46" s="15"/>
      </tp>
      <tp t="s">
        <v>768: Current Message -&gt; Not found: P.US.TYA4</v>
        <stp/>
        <stp>ContractData</stp>
        <stp>P.US.TYA4</stp>
        <stp>LongDescription</stp>
        <stp/>
        <stp>T</stp>
        <tr r="E45" s="15"/>
      </tp>
      <tp t="s">
        <v>10yr US T-Note Week 2 Options, Jan 21 13775 Call</v>
        <stp/>
        <stp>ContractData</stp>
        <stp>C.US.TYA2</stp>
        <stp>LongDescription</stp>
        <stp/>
        <stp>T</stp>
        <tr r="I19" s="2"/>
        <tr r="E32" s="15"/>
      </tp>
      <tp t="s">
        <v>10yr US T-Note Week 3 Options, Dec 20 13775 Call</v>
        <stp/>
        <stp>ContractData</stp>
        <stp>C.US.TYA3</stp>
        <stp>LongDescription</stp>
        <stp/>
        <stp>T</stp>
        <tr r="I7" s="2"/>
        <tr r="E33" s="15"/>
      </tp>
      <tp t="s">
        <v>10yr US T-Note Week 1 Options, Jan 21 13775 Call</v>
        <stp/>
        <stp>ContractData</stp>
        <stp>C.US.TYA1</stp>
        <stp>LongDescription</stp>
        <stp/>
        <stp>T</stp>
        <tr r="I15" s="2"/>
        <tr r="E31" s="15"/>
      </tp>
      <tp t="s">
        <v>768: Current Message -&gt; Not found: C.US.TYA4</v>
        <stp/>
        <stp>ContractData</stp>
        <stp>C.US.TYA4</stp>
        <stp>LongDescription</stp>
        <stp/>
        <stp>T</stp>
        <tr r="E34" s="15"/>
      </tp>
      <tp t="s">
        <v>768: Current Message -&gt; Not found: C.US.TYA5</v>
        <stp/>
        <stp>ContractData</stp>
        <stp>C.US.TYA5</stp>
        <stp>LongDescription</stp>
        <stp/>
        <stp>T</stp>
        <tr r="E35" s="15"/>
      </tp>
      <tp t="s">
        <v>2yr US Treasury Note Week 1 Options, Jan 21 11050 Put</v>
        <stp/>
        <stp>ContractData</stp>
        <stp>P.US.TUA1</stp>
        <stp>LongDescription</stp>
        <stp/>
        <stp>T</stp>
        <tr r="E42" s="26"/>
      </tp>
      <tp t="s">
        <v>2yr US Treasury Note Week 3 Options, Dec 20 11050 Put</v>
        <stp/>
        <stp>ContractData</stp>
        <stp>P.US.TUA3</stp>
        <stp>LongDescription</stp>
        <stp/>
        <stp>T</stp>
        <tr r="E44" s="26"/>
      </tp>
      <tp t="s">
        <v>2yr US Treasury Note Week 2 Options, Jan 21 11050 Put</v>
        <stp/>
        <stp>ContractData</stp>
        <stp>P.US.TUA2</stp>
        <stp>LongDescription</stp>
        <stp/>
        <stp>T</stp>
        <tr r="E43" s="26"/>
      </tp>
      <tp t="s">
        <v>768: Current Message -&gt; Not found: P.US.TUA5</v>
        <stp/>
        <stp>ContractData</stp>
        <stp>P.US.TUA5</stp>
        <stp>LongDescription</stp>
        <stp/>
        <stp>T</stp>
        <tr r="E46" s="26"/>
      </tp>
      <tp t="s">
        <v>768: Current Message -&gt; Not found: P.US.TUA4</v>
        <stp/>
        <stp>ContractData</stp>
        <stp>P.US.TUA4</stp>
        <stp>LongDescription</stp>
        <stp/>
        <stp>T</stp>
        <tr r="E45" s="26"/>
      </tp>
      <tp t="s">
        <v>2yr US Treasury Note Week 2 Options, Jan 21 11050 Call</v>
        <stp/>
        <stp>ContractData</stp>
        <stp>C.US.TUA2</stp>
        <stp>LongDescription</stp>
        <stp/>
        <stp>T</stp>
        <tr r="E32" s="26"/>
      </tp>
      <tp t="s">
        <v>2yr US Treasury Note Week 3 Options, Dec 20 11050 Call</v>
        <stp/>
        <stp>ContractData</stp>
        <stp>C.US.TUA3</stp>
        <stp>LongDescription</stp>
        <stp/>
        <stp>T</stp>
        <tr r="E33" s="26"/>
      </tp>
      <tp t="s">
        <v>2yr US Treasury Note Week 1 Options, Jan 21 11050 Call</v>
        <stp/>
        <stp>ContractData</stp>
        <stp>C.US.TUA1</stp>
        <stp>LongDescription</stp>
        <stp/>
        <stp>T</stp>
        <tr r="E31" s="26"/>
      </tp>
      <tp t="s">
        <v>768: Current Message -&gt; Not found: C.US.TUA4</v>
        <stp/>
        <stp>ContractData</stp>
        <stp>C.US.TUA4</stp>
        <stp>LongDescription</stp>
        <stp/>
        <stp>T</stp>
        <tr r="E34" s="26"/>
      </tp>
      <tp t="s">
        <v>768: Current Message -&gt; Not found: C.US.TUA5</v>
        <stp/>
        <stp>ContractData</stp>
        <stp>C.US.TUA5</stp>
        <stp>LongDescription</stp>
        <stp/>
        <stp>T</stp>
        <tr r="E35" s="26"/>
      </tp>
      <tp>
        <v>44182.577546296292</v>
        <stp/>
        <stp>SystemInfo</stp>
        <stp>Linetime</stp>
        <tr r="N2" s="2"/>
      </tp>
      <tp t="s">
        <v>5 Year US Treasury Note Week 1 (Weds), Jan 21 12600 Put</v>
        <stp/>
        <stp>ContractData</stp>
        <stp>P.US.WFA1</stp>
        <stp>LongDescription</stp>
        <stp/>
        <stp>T</stp>
        <tr r="E47" s="14"/>
      </tp>
      <tp t="s">
        <v>5 Year US Treasury Note Week 3 (Weds), Jan 21 12600 Put</v>
        <stp/>
        <stp>ContractData</stp>
        <stp>P.US.WFA3</stp>
        <stp>LongDescription</stp>
        <stp/>
        <stp>T</stp>
        <tr r="E49" s="14"/>
      </tp>
      <tp t="s">
        <v>5 Year US Treasury Note Week 2 (Weds), Jan 21 12600 Put</v>
        <stp/>
        <stp>ContractData</stp>
        <stp>P.US.WFA2</stp>
        <stp>LongDescription</stp>
        <stp/>
        <stp>T</stp>
        <tr r="E48" s="14"/>
      </tp>
      <tp t="s">
        <v>5 Year US Treasury Note Week 5 (Weds), Dec 20 12600 Put</v>
        <stp/>
        <stp>ContractData</stp>
        <stp>P.US.WFA5</stp>
        <stp>LongDescription</stp>
        <stp/>
        <stp>T</stp>
        <tr r="E51" s="14"/>
      </tp>
      <tp t="s">
        <v>5 Year US Treasury Note Week 4 (Weds), Dec 20 12600 Put</v>
        <stp/>
        <stp>ContractData</stp>
        <stp>P.US.WFA4</stp>
        <stp>LongDescription</stp>
        <stp/>
        <stp>T</stp>
        <tr r="E50" s="14"/>
      </tp>
      <tp t="s">
        <v>5 Year US Treasury Note Week 2 (Weds), Jan 21 12600 Call</v>
        <stp/>
        <stp>ContractData</stp>
        <stp>C.US.WFA2</stp>
        <stp>LongDescription</stp>
        <stp/>
        <stp>T</stp>
        <tr r="E37" s="14"/>
      </tp>
      <tp t="s">
        <v>5 Year US Treasury Note Week 3 (Weds), Jan 21 12600 Call</v>
        <stp/>
        <stp>ContractData</stp>
        <stp>C.US.WFA3</stp>
        <stp>LongDescription</stp>
        <stp/>
        <stp>T</stp>
        <tr r="E38" s="14"/>
      </tp>
      <tp t="s">
        <v>5 Year US Treasury Note Week 1 (Weds), Jan 21 12600 Call</v>
        <stp/>
        <stp>ContractData</stp>
        <stp>C.US.WFA1</stp>
        <stp>LongDescription</stp>
        <stp/>
        <stp>T</stp>
        <tr r="E36" s="14"/>
      </tp>
      <tp t="s">
        <v>5 Year US Treasury Note Week 4 (Weds), Dec 20 12600 Call</v>
        <stp/>
        <stp>ContractData</stp>
        <stp>C.US.WFA4</stp>
        <stp>LongDescription</stp>
        <stp/>
        <stp>T</stp>
        <tr r="E39" s="14"/>
      </tp>
      <tp t="s">
        <v>5 Year US Treasury Note Week 5 (Weds), Dec 20 12600 Call</v>
        <stp/>
        <stp>ContractData</stp>
        <stp>C.US.WFA5</stp>
        <stp>LongDescription</stp>
        <stp/>
        <stp>T</stp>
        <tr r="E40" s="14"/>
      </tp>
      <tp>
        <v>44216</v>
        <stp/>
        <stp>ContractData</stp>
        <stp>C.US.WY3</stp>
        <stp>ExpirationDate</stp>
        <stp/>
        <stp>T</stp>
        <tr r="K23" s="2"/>
      </tp>
      <tp>
        <v>44216</v>
        <stp/>
        <stp>ContractData</stp>
        <stp>P.US.WY3</stp>
        <stp>ExpirationDate</stp>
        <stp/>
        <stp>T</stp>
        <tr r="K22" s="2"/>
      </tp>
      <tp>
        <v>44209</v>
        <stp/>
        <stp>ContractData</stp>
        <stp>C.US.WY2</stp>
        <stp>ExpirationDate</stp>
        <stp/>
        <stp>T</stp>
        <tr r="K21" s="2"/>
      </tp>
      <tp>
        <v>44209</v>
        <stp/>
        <stp>ContractData</stp>
        <stp>P.US.WY2</stp>
        <stp>ExpirationDate</stp>
        <stp/>
        <stp>T</stp>
        <tr r="K20" s="2"/>
      </tp>
      <tp>
        <v>44202</v>
        <stp/>
        <stp>ContractData</stp>
        <stp>C.US.WY1</stp>
        <stp>ExpirationDate</stp>
        <stp/>
        <stp>T</stp>
        <tr r="K17" s="2"/>
      </tp>
      <tp>
        <v>44202</v>
        <stp/>
        <stp>ContractData</stp>
        <stp>P.US.WY1</stp>
        <stp>ExpirationDate</stp>
        <stp/>
        <stp>T</stp>
        <tr r="K16" s="2"/>
      </tp>
      <tp t="s">
        <v>Eurodollar (Globex), Jan 21 9981 Put</v>
        <stp/>
        <stp>ContractData</stp>
        <stp>P.US.GE</stp>
        <stp>LongDescription</stp>
        <stp/>
        <stp>T</stp>
        <tr r="E131" s="17"/>
      </tp>
      <tp t="s">
        <v>Eurodollar Options, Jan 21 9987 Put</v>
        <stp/>
        <stp>ContractData</stp>
        <stp>P.US.ED</stp>
        <stp>LongDescription</stp>
        <stp/>
        <stp>T</stp>
        <tr r="E120" s="17"/>
      </tp>
      <tp t="s">
        <v>Eurodollar (Globex), Jan 21 9981 Call</v>
        <stp/>
        <stp>ContractData</stp>
        <stp>C.US.GE</stp>
        <stp>LongDescription</stp>
        <stp/>
        <stp>T</stp>
        <tr r="E96" s="17"/>
      </tp>
      <tp t="s">
        <v>Eurodollar Options, Jan 21 9987 Call</v>
        <stp/>
        <stp>ContractData</stp>
        <stp>C.US.ED</stp>
        <stp>LongDescription</stp>
        <stp/>
        <stp>T</stp>
        <tr r="E85" s="17"/>
      </tp>
      <tp>
        <v>44195</v>
        <stp/>
        <stp>ContractData</stp>
        <stp>C.US.WY5</stp>
        <stp>ExpirationDate</stp>
        <stp/>
        <stp>T</stp>
        <tr r="K13" s="2"/>
      </tp>
      <tp>
        <v>44195</v>
        <stp/>
        <stp>ContractData</stp>
        <stp>P.US.WY5</stp>
        <stp>ExpirationDate</stp>
        <stp/>
        <stp>T</stp>
        <tr r="K12" s="2"/>
      </tp>
      <tp>
        <v>44188</v>
        <stp/>
        <stp>ContractData</stp>
        <stp>C.US.WY4</stp>
        <stp>ExpirationDate</stp>
        <stp/>
        <stp>T</stp>
        <tr r="K9" s="2"/>
      </tp>
      <tp>
        <v>44188</v>
        <stp/>
        <stp>ContractData</stp>
        <stp>P.US.WY4</stp>
        <stp>ExpirationDate</stp>
        <stp/>
        <stp>T</stp>
        <tr r="K8" s="2"/>
      </tp>
      <tp>
        <v>44204</v>
        <stp/>
        <stp>ContractData</stp>
        <stp>P.US.TYA2</stp>
        <stp>ExpirationDate</stp>
        <stp/>
        <stp>T</stp>
        <tr r="K18" s="2"/>
      </tp>
      <tp>
        <v>44183</v>
        <stp/>
        <stp>ContractData</stp>
        <stp>P.US.TYA3</stp>
        <stp>ExpirationDate</stp>
        <stp/>
        <stp>T</stp>
        <tr r="K6" s="2"/>
      </tp>
      <tp>
        <v>44196</v>
        <stp/>
        <stp>ContractData</stp>
        <stp>P.US.TYA1</stp>
        <stp>ExpirationDate</stp>
        <stp/>
        <stp>T</stp>
        <tr r="K14" s="2"/>
      </tp>
      <tp>
        <v>29</v>
        <stp/>
        <stp>ContractData</stp>
        <stp>C.US.GE5</stp>
        <stp>OptionDaysToExp</stp>
        <stp/>
        <stp>T</stp>
        <tr r="F32" s="17"/>
      </tp>
      <tp>
        <v>29</v>
        <stp/>
        <stp>ContractData</stp>
        <stp>C.US.GE4</stp>
        <stp>OptionDaysToExp</stp>
        <stp/>
        <stp>T</stp>
        <tr r="F31" s="17"/>
      </tp>
      <tp>
        <v>29</v>
        <stp/>
        <stp>ContractData</stp>
        <stp>C.US.GE3</stp>
        <stp>OptionDaysToExp</stp>
        <stp/>
        <stp>T</stp>
        <tr r="F25" s="17"/>
      </tp>
      <tp>
        <v>29</v>
        <stp/>
        <stp>ContractData</stp>
        <stp>C.US.GE2</stp>
        <stp>OptionDaysToExp</stp>
        <stp/>
        <stp>T</stp>
        <tr r="F19" s="17"/>
      </tp>
      <tp>
        <v>29</v>
        <stp/>
        <stp>ContractData</stp>
        <stp>C.US.GE0</stp>
        <stp>OptionDaysToExp</stp>
        <stp/>
        <stp>T</stp>
        <tr r="F18" s="17"/>
      </tp>
      <tp>
        <v>15</v>
        <stp/>
        <stp>ContractData</stp>
        <stp>C.US.G1K</stp>
        <stp>OptionDaysToExp</stp>
        <stp/>
        <stp>T</stp>
        <tr r="F12" s="17"/>
      </tp>
      <tp>
        <v>22</v>
        <stp/>
        <stp>ContractData</stp>
        <stp>C.US.G2K</stp>
        <stp>OptionDaysToExp</stp>
        <stp/>
        <stp>T</stp>
        <tr r="F13" s="17"/>
      </tp>
      <tp>
        <v>1</v>
        <stp/>
        <stp>ContractData</stp>
        <stp>C.US.G3K</stp>
        <stp>OptionDaysToExp</stp>
        <stp/>
        <stp>T</stp>
        <tr r="F14" s="17"/>
      </tp>
      <tp>
        <v>7</v>
        <stp/>
        <stp>ContractData</stp>
        <stp>C.US.G4K</stp>
        <stp>OptionDaysToExp</stp>
        <stp/>
        <stp>T</stp>
        <tr r="F15" s="17"/>
      </tp>
      <tp>
        <v>15</v>
        <stp/>
        <stp>ContractData</stp>
        <stp>C.US.G5K</stp>
        <stp>OptionDaysToExp</stp>
        <stp/>
        <stp>T</stp>
        <tr r="F16" s="17"/>
      </tp>
      <tp>
        <v>7</v>
        <stp/>
        <stp>ContractData</stp>
        <stp>C.US.FVA</stp>
        <stp>OptionDaysToExp</stp>
        <stp/>
        <stp>T</stp>
        <tr r="F1" s="14"/>
      </tp>
      <tp>
        <v>29</v>
        <stp/>
        <stp>ContractData</stp>
        <stp>C.US.ED5</stp>
        <stp>OptionDaysToExp</stp>
        <stp/>
        <stp>T</stp>
        <tr r="F8" s="17"/>
      </tp>
      <tp>
        <v>29</v>
        <stp/>
        <stp>ContractData</stp>
        <stp>C.US.ED3</stp>
        <stp>OptionDaysToExp</stp>
        <stp/>
        <stp>T</stp>
        <tr r="F7" s="17"/>
      </tp>
      <tp>
        <v>29</v>
        <stp/>
        <stp>ContractData</stp>
        <stp>C.US.EDO</stp>
        <stp>OptionDaysToExp</stp>
        <stp/>
        <stp>T</stp>
        <tr r="F11" s="17"/>
      </tp>
      <tp>
        <v>29</v>
        <stp/>
        <stp>ContractData</stp>
        <stp>C.US.EDF</stp>
        <stp>OptionDaysToExp</stp>
        <stp/>
        <stp>T</stp>
        <tr r="F10" s="17"/>
      </tp>
      <tp>
        <v>29</v>
        <stp/>
        <stp>ContractData</stp>
        <stp>C.US.EDA</stp>
        <stp>OptionDaysToExp</stp>
        <stp/>
        <stp>T</stp>
        <tr r="F9" s="17"/>
      </tp>
      <tp>
        <v>15</v>
        <stp/>
        <stp>ContractData</stp>
        <stp>C.US.E05</stp>
        <stp>OptionDaysToExp</stp>
        <stp/>
        <stp>T</stp>
        <tr r="F5" s="17"/>
      </tp>
      <tp>
        <v>7</v>
        <stp/>
        <stp>ContractData</stp>
        <stp>C.US.E04</stp>
        <stp>OptionDaysToExp</stp>
        <stp/>
        <stp>T</stp>
        <tr r="F4" s="17"/>
      </tp>
      <tp>
        <v>1</v>
        <stp/>
        <stp>ContractData</stp>
        <stp>C.US.E03</stp>
        <stp>OptionDaysToExp</stp>
        <stp/>
        <stp>T</stp>
        <tr r="F3" s="17"/>
      </tp>
      <tp>
        <v>22</v>
        <stp/>
        <stp>ContractData</stp>
        <stp>C.US.E02</stp>
        <stp>OptionDaysToExp</stp>
        <stp/>
        <stp>T</stp>
        <tr r="F2" s="17"/>
      </tp>
      <tp>
        <v>15</v>
        <stp/>
        <stp>ContractData</stp>
        <stp>C.US.E01</stp>
        <stp>OptionDaysToExp</stp>
        <stp/>
        <stp>T</stp>
        <tr r="F1" s="17"/>
      </tp>
      <tp>
        <v>13</v>
        <stp/>
        <stp>ContractData</stp>
        <stp>C.US.WB5</stp>
        <stp>OptionDaysToExp</stp>
        <stp/>
        <stp>T</stp>
        <tr r="F9" s="16"/>
      </tp>
      <tp>
        <v>6</v>
        <stp/>
        <stp>ContractData</stp>
        <stp>C.US.WB4</stp>
        <stp>OptionDaysToExp</stp>
        <stp/>
        <stp>T</stp>
        <tr r="F8" s="16"/>
      </tp>
      <tp>
        <v>34</v>
        <stp/>
        <stp>ContractData</stp>
        <stp>C.US.WB3</stp>
        <stp>OptionDaysToExp</stp>
        <stp/>
        <stp>T</stp>
        <tr r="F7" s="16"/>
      </tp>
      <tp>
        <v>27</v>
        <stp/>
        <stp>ContractData</stp>
        <stp>C.US.WB2</stp>
        <stp>OptionDaysToExp</stp>
        <stp/>
        <stp>T</stp>
        <tr r="F6" s="16"/>
      </tp>
      <tp>
        <v>20</v>
        <stp/>
        <stp>ContractData</stp>
        <stp>C.US.WB1</stp>
        <stp>OptionDaysToExp</stp>
        <stp/>
        <stp>T</stp>
        <tr r="F5" s="16"/>
      </tp>
      <tp>
        <v>13</v>
        <stp/>
        <stp>ContractData</stp>
        <stp>C.US.WY5</stp>
        <stp>OptionDaysToExp</stp>
        <stp/>
        <stp>T</stp>
        <tr r="J13" s="2"/>
        <tr r="F9" s="15"/>
      </tp>
      <tp>
        <v>6</v>
        <stp/>
        <stp>ContractData</stp>
        <stp>C.US.WY4</stp>
        <stp>OptionDaysToExp</stp>
        <stp/>
        <stp>T</stp>
        <tr r="J9" s="2"/>
        <tr r="F8" s="15"/>
      </tp>
      <tp>
        <v>34</v>
        <stp/>
        <stp>ContractData</stp>
        <stp>C.US.WY3</stp>
        <stp>OptionDaysToExp</stp>
        <stp/>
        <stp>T</stp>
        <tr r="J23" s="2"/>
        <tr r="F7" s="15"/>
      </tp>
      <tp>
        <v>27</v>
        <stp/>
        <stp>ContractData</stp>
        <stp>C.US.WY2</stp>
        <stp>OptionDaysToExp</stp>
        <stp/>
        <stp>T</stp>
        <tr r="J21" s="2"/>
        <tr r="F6" s="15"/>
      </tp>
      <tp>
        <v>20</v>
        <stp/>
        <stp>ContractData</stp>
        <stp>C.US.WY1</stp>
        <stp>OptionDaysToExp</stp>
        <stp/>
        <stp>T</stp>
        <tr r="J17" s="2"/>
        <tr r="F5" s="15"/>
      </tp>
      <tp>
        <v>13</v>
        <stp/>
        <stp>ContractData</stp>
        <stp>C.US.WT5</stp>
        <stp>OptionDaysToExp</stp>
        <stp/>
        <stp>T</stp>
        <tr r="F9" s="26"/>
      </tp>
      <tp>
        <v>6</v>
        <stp/>
        <stp>ContractData</stp>
        <stp>C.US.WT4</stp>
        <stp>OptionDaysToExp</stp>
        <stp/>
        <stp>T</stp>
        <tr r="F8" s="26"/>
      </tp>
      <tp>
        <v>34</v>
        <stp/>
        <stp>ContractData</stp>
        <stp>C.US.WT3</stp>
        <stp>OptionDaysToExp</stp>
        <stp/>
        <stp>T</stp>
        <tr r="F7" s="26"/>
      </tp>
      <tp>
        <v>27</v>
        <stp/>
        <stp>ContractData</stp>
        <stp>C.US.WT2</stp>
        <stp>OptionDaysToExp</stp>
        <stp/>
        <stp>T</stp>
        <tr r="F6" s="26"/>
      </tp>
      <tp>
        <v>20</v>
        <stp/>
        <stp>ContractData</stp>
        <stp>C.US.WT1</stp>
        <stp>OptionDaysToExp</stp>
        <stp/>
        <stp>T</stp>
        <tr r="F5" s="26"/>
      </tp>
      <tp>
        <v>7</v>
        <stp/>
        <stp>ContractData</stp>
        <stp>C.US.USA</stp>
        <stp>OptionDaysToExp</stp>
        <stp/>
        <stp>T</stp>
        <tr r="F1" s="16"/>
      </tp>
      <tp>
        <v>29</v>
        <stp/>
        <stp>ContractData</stp>
        <stp>C.US.TE4</stp>
        <stp>OptionDaysToExp</stp>
        <stp/>
        <stp>T</stp>
        <tr r="F35" s="17"/>
      </tp>
      <tp>
        <v>29</v>
        <stp/>
        <stp>ContractData</stp>
        <stp>C.US.TE3</stp>
        <stp>OptionDaysToExp</stp>
        <stp/>
        <stp>T</stp>
        <tr r="F34" s="17"/>
      </tp>
      <tp>
        <v>29</v>
        <stp/>
        <stp>ContractData</stp>
        <stp>C.US.TE2</stp>
        <stp>OptionDaysToExp</stp>
        <stp/>
        <stp>T</stp>
        <tr r="F33" s="17"/>
      </tp>
      <tp>
        <v>7</v>
        <stp/>
        <stp>ContractData</stp>
        <stp>C.US.TYA</stp>
        <stp>OptionDaysToExp</stp>
        <stp/>
        <stp>T</stp>
        <tr r="J11" s="2"/>
        <tr r="F1" s="15"/>
      </tp>
      <tp>
        <v>7</v>
        <stp/>
        <stp>ContractData</stp>
        <stp>C.US.TUA</stp>
        <stp>OptionDaysToExp</stp>
        <stp/>
        <stp>T</stp>
        <tr r="F1" s="26"/>
      </tp>
      <tp t="s">
        <v>Eurodollar Mid-Curve 3yr (Blue), Jan 21 9937 Put</v>
        <stp/>
        <stp>ContractData</stp>
        <stp>P.US.ED3</stp>
        <stp>LongDescription</stp>
        <stp/>
        <stp>T</stp>
        <tr r="E121" s="17"/>
      </tp>
      <tp t="s">
        <v>Eurodollar Mid-Curve 5yr (Purple), Jan 21 9887 Put</v>
        <stp/>
        <stp>ContractData</stp>
        <stp>P.US.ED5</stp>
        <stp>LongDescription</stp>
        <stp/>
        <stp>T</stp>
        <tr r="E122" s="17"/>
      </tp>
      <tp t="s">
        <v>Eurodollar Mid-Curve 1yr (Red), Jan 21 9975 Put</v>
        <stp/>
        <stp>ContractData</stp>
        <stp>P.US.EDO</stp>
        <stp>LongDescription</stp>
        <stp/>
        <stp>T</stp>
        <tr r="E125" s="17"/>
      </tp>
      <tp t="s">
        <v>Eurodollar Mid-Curve 2yr (Green), Jan 21 9975 Put</v>
        <stp/>
        <stp>ContractData</stp>
        <stp>P.US.EDA</stp>
        <stp>LongDescription</stp>
        <stp/>
        <stp>T</stp>
        <tr r="E123" s="17"/>
      </tp>
      <tp t="s">
        <v>Eurodollar Mid-Curve 4yr (Gold), Jan 21 9912 Put</v>
        <stp/>
        <stp>ContractData</stp>
        <stp>P.US.EDF</stp>
        <stp>LongDescription</stp>
        <stp/>
        <stp>T</stp>
        <tr r="E124" s="17"/>
      </tp>
      <tp t="s">
        <v>Eurodollar Mid-Curve(1 year)(week 1), Jan 21 9975 Put</v>
        <stp/>
        <stp>ContractData</stp>
        <stp>P.US.E01</stp>
        <stp>LongDescription</stp>
        <stp/>
        <stp>T</stp>
        <tr r="E115" s="17"/>
      </tp>
      <tp t="s">
        <v>Eurodollar Mid-Curve(1 year)(week 2), Jan 21 9975 Put</v>
        <stp/>
        <stp>ContractData</stp>
        <stp>P.US.E02</stp>
        <stp>LongDescription</stp>
        <stp/>
        <stp>T</stp>
        <tr r="E116" s="17"/>
      </tp>
      <tp t="s">
        <v>Eurodollar Mid-Curve(1 year)(week 3), Dec 20 9950 Put</v>
        <stp/>
        <stp>ContractData</stp>
        <stp>P.US.E03</stp>
        <stp>LongDescription</stp>
        <stp/>
        <stp>T</stp>
        <tr r="E117" s="17"/>
      </tp>
      <tp t="s">
        <v>Eurodollar Mid-Curve(1 year)(week 4), Dec 20 9925 Put</v>
        <stp/>
        <stp>ContractData</stp>
        <stp>P.US.E04</stp>
        <stp>LongDescription</stp>
        <stp/>
        <stp>T</stp>
        <tr r="E118" s="17"/>
      </tp>
      <tp t="s">
        <v>Eurodollar Mid-Curve(1 year)(week 5), Dec 20 9887 Put</v>
        <stp/>
        <stp>ContractData</stp>
        <stp>P.US.E05</stp>
        <stp>LongDescription</stp>
        <stp/>
        <stp>T</stp>
        <tr r="E119" s="17"/>
      </tp>
      <tp t="s">
        <v>5yr US Treasury Notes (Globex), Jan 21 12600 Put</v>
        <stp/>
        <stp>ContractData</stp>
        <stp>P.US.FVA</stp>
        <stp>LongDescription</stp>
        <stp/>
        <stp>T</stp>
        <tr r="E41" s="14"/>
      </tp>
      <tp t="s">
        <v>Eurodollar Mid-Curve 1yr (Red) (Globex), Jan 21 9975 Put</v>
        <stp/>
        <stp>ContractData</stp>
        <stp>P.US.GE0</stp>
        <stp>LongDescription</stp>
        <stp/>
        <stp>T</stp>
        <tr r="E132" s="17"/>
      </tp>
      <tp t="s">
        <v>Eurodollar Mid-Curve 2yr (Green)(Globex), Jan 21 9975 Put</v>
        <stp/>
        <stp>ContractData</stp>
        <stp>P.US.GE2</stp>
        <stp>LongDescription</stp>
        <stp/>
        <stp>T</stp>
        <tr r="E133" s="17"/>
      </tp>
      <tp t="s">
        <v>Eurodollar Mid-Curve 3yr (Blue) (Globex), Jan 21 9937 Put</v>
        <stp/>
        <stp>ContractData</stp>
        <stp>P.US.GE3</stp>
        <stp>LongDescription</stp>
        <stp/>
        <stp>T</stp>
        <tr r="E139" s="17"/>
      </tp>
      <tp t="s">
        <v>Eurodollar Mid-Curve 4yr (Gold) (Globex), Jan 21 9912 Put</v>
        <stp/>
        <stp>ContractData</stp>
        <stp>P.US.GE4</stp>
        <stp>LongDescription</stp>
        <stp/>
        <stp>T</stp>
        <tr r="E145" s="17"/>
      </tp>
      <tp t="s">
        <v>Eurodollar Mid-Curve 5yr (Purple), Jan 21 9887 Put</v>
        <stp/>
        <stp>ContractData</stp>
        <stp>P.US.GE5</stp>
        <stp>LongDescription</stp>
        <stp/>
        <stp>T</stp>
        <tr r="E146" s="17"/>
      </tp>
      <tp t="s">
        <v>Eurodollar Mid-Curve(1 year)(weekly), Jan 21 9975 Put</v>
        <stp/>
        <stp>ContractData</stp>
        <stp>P.US.G1K</stp>
        <stp>LongDescription</stp>
        <stp/>
        <stp>T</stp>
        <tr r="E126" s="17"/>
      </tp>
      <tp t="s">
        <v>Eurodollar Mid-Curve(1 year)(weekly), Dec 20 9975 Put</v>
        <stp/>
        <stp>ContractData</stp>
        <stp>P.US.G3K</stp>
        <stp>LongDescription</stp>
        <stp/>
        <stp>T</stp>
        <tr r="E128" s="17"/>
      </tp>
      <tp t="s">
        <v>Eurodollar Mid-Curve(1 year)(weekly), Jan 21 9975 Put</v>
        <stp/>
        <stp>ContractData</stp>
        <stp>P.US.G2K</stp>
        <stp>LongDescription</stp>
        <stp/>
        <stp>T</stp>
        <tr r="E127" s="17"/>
      </tp>
      <tp t="s">
        <v>Eurodollar Mid-Curve(1 year)(weekly), Dec 20 9975 Put</v>
        <stp/>
        <stp>ContractData</stp>
        <stp>P.US.G5K</stp>
        <stp>LongDescription</stp>
        <stp/>
        <stp>T</stp>
        <tr r="E130" s="17"/>
      </tp>
      <tp t="s">
        <v>Eurodollar Mid-Curve(1 year)(weekly), Dec 20 9975 Put</v>
        <stp/>
        <stp>ContractData</stp>
        <stp>P.US.G4K</stp>
        <stp>LongDescription</stp>
        <stp/>
        <stp>T</stp>
        <tr r="E129" s="17"/>
      </tp>
      <tp t="s">
        <v>2yr US Treasury Note Options (Globex), Jan 21 11050 Put</v>
        <stp/>
        <stp>ContractData</stp>
        <stp>P.US.TUA</stp>
        <stp>LongDescription</stp>
        <stp/>
        <stp>T</stp>
        <tr r="E41" s="26"/>
      </tp>
      <tp t="s">
        <v>10yr US Treasury Notes (Globex), Jan 21 13775 Put</v>
        <stp/>
        <stp>ContractData</stp>
        <stp>P.US.TYA</stp>
        <stp>LongDescription</stp>
        <stp/>
        <stp>T</stp>
        <tr r="I10" s="2"/>
        <tr r="E41" s="15"/>
      </tp>
      <tp t="s">
        <v>Eurodollar 3 Month Mid-Curve, Jan 21 9987 Put</v>
        <stp/>
        <stp>ContractData</stp>
        <stp>P.US.TE2</stp>
        <stp>LongDescription</stp>
        <stp/>
        <stp>T</stp>
        <tr r="E147" s="17"/>
      </tp>
      <tp t="s">
        <v>Eurodollar 6 Month Mid-Curve, Jan 21 9987 Put</v>
        <stp/>
        <stp>ContractData</stp>
        <stp>P.US.TE3</stp>
        <stp>LongDescription</stp>
        <stp/>
        <stp>T</stp>
        <tr r="E148" s="17"/>
      </tp>
      <tp t="s">
        <v>Eurodollar 9 Month Mid-Curve, Jan 21 9975 Put</v>
        <stp/>
        <stp>ContractData</stp>
        <stp>P.US.TE4</stp>
        <stp>LongDescription</stp>
        <stp/>
        <stp>T</stp>
        <tr r="E149" s="17"/>
      </tp>
      <tp t="s">
        <v>30yr US Treasury Bonds (Globex), Jan 21 17250 Put</v>
        <stp/>
        <stp>ContractData</stp>
        <stp>P.US.USA</stp>
        <stp>LongDescription</stp>
        <stp/>
        <stp>T</stp>
        <tr r="E41" s="16"/>
      </tp>
      <tp t="s">
        <v>2 Year US Note Week 1 (Weds), Jan 21 11050 Put</v>
        <stp/>
        <stp>ContractData</stp>
        <stp>P.US.WT1</stp>
        <stp>LongDescription</stp>
        <stp/>
        <stp>T</stp>
        <tr r="E47" s="26"/>
      </tp>
      <tp t="s">
        <v>2 year US Note Week 2 (Weds), Jan 21 11050 Put</v>
        <stp/>
        <stp>ContractData</stp>
        <stp>P.US.WT2</stp>
        <stp>LongDescription</stp>
        <stp/>
        <stp>T</stp>
        <tr r="E48" s="26"/>
      </tp>
      <tp t="s">
        <v>2 year US Note Week 3 (Weds), Jan 21 11050 Put</v>
        <stp/>
        <stp>ContractData</stp>
        <stp>P.US.WT3</stp>
        <stp>LongDescription</stp>
        <stp/>
        <stp>T</stp>
        <tr r="E49" s="26"/>
      </tp>
      <tp t="s">
        <v>2 year US Note Week 3 (Weds), Dec 20 11050 Put</v>
        <stp/>
        <stp>ContractData</stp>
        <stp>P.US.WT4</stp>
        <stp>LongDescription</stp>
        <stp/>
        <stp>T</stp>
        <tr r="E50" s="26"/>
      </tp>
      <tp t="s">
        <v>2 year US Note Week 5 (Weds), Dec 20 11050 Put</v>
        <stp/>
        <stp>ContractData</stp>
        <stp>P.US.WT5</stp>
        <stp>LongDescription</stp>
        <stp/>
        <stp>T</stp>
        <tr r="E51" s="26"/>
      </tp>
      <tp t="s">
        <v>10yr US T-Note Week 1 (Weds), Jan 21 13775 Put</v>
        <stp/>
        <stp>ContractData</stp>
        <stp>P.US.WY1</stp>
        <stp>LongDescription</stp>
        <stp/>
        <stp>T</stp>
        <tr r="I16" s="2"/>
        <tr r="E47" s="15"/>
      </tp>
      <tp t="s">
        <v>10yr US T-Note Week 2 (Weds), Jan 21 13775 Put</v>
        <stp/>
        <stp>ContractData</stp>
        <stp>P.US.WY2</stp>
        <stp>LongDescription</stp>
        <stp/>
        <stp>T</stp>
        <tr r="I20" s="2"/>
        <tr r="E48" s="15"/>
      </tp>
      <tp t="s">
        <v>10yr US T-Note Week 3 (Weds), Jan 21 13775 Put</v>
        <stp/>
        <stp>ContractData</stp>
        <stp>P.US.WY3</stp>
        <stp>LongDescription</stp>
        <stp/>
        <stp>T</stp>
        <tr r="I22" s="2"/>
        <tr r="E49" s="15"/>
      </tp>
      <tp t="s">
        <v>10yr US T-Note Week 4 (Weds), Dec 20 13775 Put</v>
        <stp/>
        <stp>ContractData</stp>
        <stp>P.US.WY4</stp>
        <stp>LongDescription</stp>
        <stp/>
        <stp>T</stp>
        <tr r="I8" s="2"/>
        <tr r="E50" s="15"/>
      </tp>
      <tp t="s">
        <v>10yr US T-Note Week 5 (Weds), Dec 20 13775 Put</v>
        <stp/>
        <stp>ContractData</stp>
        <stp>P.US.WY5</stp>
        <stp>LongDescription</stp>
        <stp/>
        <stp>T</stp>
        <tr r="I12" s="2"/>
        <tr r="E51" s="15"/>
      </tp>
      <tp t="s">
        <v>30yr US T-Bond Week 1 (Weds), Jan 21 17250 Put</v>
        <stp/>
        <stp>ContractData</stp>
        <stp>P.US.WB1</stp>
        <stp>LongDescription</stp>
        <stp/>
        <stp>T</stp>
        <tr r="E47" s="16"/>
      </tp>
      <tp t="s">
        <v>30yr US T-Bond Week 2 (Weds), Jan 21 17250 Put</v>
        <stp/>
        <stp>ContractData</stp>
        <stp>P.US.WB2</stp>
        <stp>LongDescription</stp>
        <stp/>
        <stp>T</stp>
        <tr r="E48" s="16"/>
      </tp>
      <tp t="s">
        <v>30yr US T-Bond Week 3 (Weds), Jan 21 17250 Put</v>
        <stp/>
        <stp>ContractData</stp>
        <stp>P.US.WB3</stp>
        <stp>LongDescription</stp>
        <stp/>
        <stp>T</stp>
        <tr r="E49" s="16"/>
      </tp>
      <tp t="s">
        <v>30yr US T-Bond Week 4 (Weds), Dec 20 17250 Put</v>
        <stp/>
        <stp>ContractData</stp>
        <stp>P.US.WB4</stp>
        <stp>LongDescription</stp>
        <stp/>
        <stp>T</stp>
        <tr r="E50" s="16"/>
      </tp>
      <tp t="s">
        <v>30yr US T-Bond Week 5 (Weds), Dec 20 17250 Put</v>
        <stp/>
        <stp>ContractData</stp>
        <stp>P.US.WB5</stp>
        <stp>LongDescription</stp>
        <stp/>
        <stp>T</stp>
        <tr r="E51" s="16"/>
      </tp>
      <tp>
        <v>44196</v>
        <stp/>
        <stp>ContractData</stp>
        <stp>C.US.TYA1</stp>
        <stp>ExpirationDate</stp>
        <stp/>
        <stp>T</stp>
        <tr r="K15" s="2"/>
      </tp>
      <tp>
        <v>44183</v>
        <stp/>
        <stp>ContractData</stp>
        <stp>C.US.TYA3</stp>
        <stp>ExpirationDate</stp>
        <stp/>
        <stp>T</stp>
        <tr r="K7" s="2"/>
      </tp>
      <tp>
        <v>44204</v>
        <stp/>
        <stp>ContractData</stp>
        <stp>C.US.TYA2</stp>
        <stp>ExpirationDate</stp>
        <stp/>
        <stp>T</stp>
        <tr r="K19" s="2"/>
      </tp>
      <tp>
        <v>29</v>
        <stp/>
        <stp>ContractData</stp>
        <stp>P.US.GE5</stp>
        <stp>OptionDaysToExp</stp>
        <stp/>
        <stp>T</stp>
        <tr r="F67" s="17"/>
      </tp>
      <tp>
        <v>29</v>
        <stp/>
        <stp>ContractData</stp>
        <stp>P.US.GE4</stp>
        <stp>OptionDaysToExp</stp>
        <stp/>
        <stp>T</stp>
        <tr r="F66" s="17"/>
      </tp>
      <tp>
        <v>29</v>
        <stp/>
        <stp>ContractData</stp>
        <stp>P.US.GE3</stp>
        <stp>OptionDaysToExp</stp>
        <stp/>
        <stp>T</stp>
        <tr r="F60" s="17"/>
      </tp>
      <tp>
        <v>29</v>
        <stp/>
        <stp>ContractData</stp>
        <stp>P.US.GE2</stp>
        <stp>OptionDaysToExp</stp>
        <stp/>
        <stp>T</stp>
        <tr r="F54" s="17"/>
      </tp>
      <tp>
        <v>29</v>
        <stp/>
        <stp>ContractData</stp>
        <stp>P.US.GE0</stp>
        <stp>OptionDaysToExp</stp>
        <stp/>
        <stp>T</stp>
        <tr r="F53" s="17"/>
      </tp>
      <tp>
        <v>15</v>
        <stp/>
        <stp>ContractData</stp>
        <stp>P.US.G1K</stp>
        <stp>OptionDaysToExp</stp>
        <stp/>
        <stp>T</stp>
        <tr r="F47" s="17"/>
      </tp>
      <tp>
        <v>22</v>
        <stp/>
        <stp>ContractData</stp>
        <stp>P.US.G2K</stp>
        <stp>OptionDaysToExp</stp>
        <stp/>
        <stp>T</stp>
        <tr r="F48" s="17"/>
      </tp>
      <tp>
        <v>1</v>
        <stp/>
        <stp>ContractData</stp>
        <stp>P.US.G3K</stp>
        <stp>OptionDaysToExp</stp>
        <stp/>
        <stp>T</stp>
        <tr r="F49" s="17"/>
      </tp>
      <tp>
        <v>7</v>
        <stp/>
        <stp>ContractData</stp>
        <stp>P.US.G4K</stp>
        <stp>OptionDaysToExp</stp>
        <stp/>
        <stp>T</stp>
        <tr r="F50" s="17"/>
      </tp>
      <tp>
        <v>15</v>
        <stp/>
        <stp>ContractData</stp>
        <stp>P.US.G5K</stp>
        <stp>OptionDaysToExp</stp>
        <stp/>
        <stp>T</stp>
        <tr r="F51" s="17"/>
      </tp>
      <tp>
        <v>7</v>
        <stp/>
        <stp>ContractData</stp>
        <stp>P.US.FVA</stp>
        <stp>OptionDaysToExp</stp>
        <stp/>
        <stp>T</stp>
        <tr r="F10" s="14"/>
      </tp>
      <tp>
        <v>29</v>
        <stp/>
        <stp>ContractData</stp>
        <stp>P.US.ED5</stp>
        <stp>OptionDaysToExp</stp>
        <stp/>
        <stp>T</stp>
        <tr r="F43" s="17"/>
      </tp>
      <tp>
        <v>29</v>
        <stp/>
        <stp>ContractData</stp>
        <stp>P.US.ED3</stp>
        <stp>OptionDaysToExp</stp>
        <stp/>
        <stp>T</stp>
        <tr r="F42" s="17"/>
      </tp>
      <tp>
        <v>29</v>
        <stp/>
        <stp>ContractData</stp>
        <stp>P.US.EDO</stp>
        <stp>OptionDaysToExp</stp>
        <stp/>
        <stp>T</stp>
        <tr r="F46" s="17"/>
      </tp>
      <tp>
        <v>29</v>
        <stp/>
        <stp>ContractData</stp>
        <stp>P.US.EDF</stp>
        <stp>OptionDaysToExp</stp>
        <stp/>
        <stp>T</stp>
        <tr r="F45" s="17"/>
      </tp>
      <tp>
        <v>29</v>
        <stp/>
        <stp>ContractData</stp>
        <stp>P.US.EDA</stp>
        <stp>OptionDaysToExp</stp>
        <stp/>
        <stp>T</stp>
        <tr r="F44" s="17"/>
      </tp>
      <tp>
        <v>15</v>
        <stp/>
        <stp>ContractData</stp>
        <stp>P.US.E05</stp>
        <stp>OptionDaysToExp</stp>
        <stp/>
        <stp>T</stp>
        <tr r="F40" s="17"/>
      </tp>
      <tp>
        <v>7</v>
        <stp/>
        <stp>ContractData</stp>
        <stp>P.US.E04</stp>
        <stp>OptionDaysToExp</stp>
        <stp/>
        <stp>T</stp>
        <tr r="F39" s="17"/>
      </tp>
      <tp>
        <v>1</v>
        <stp/>
        <stp>ContractData</stp>
        <stp>P.US.E03</stp>
        <stp>OptionDaysToExp</stp>
        <stp/>
        <stp>T</stp>
        <tr r="F38" s="17"/>
      </tp>
      <tp>
        <v>22</v>
        <stp/>
        <stp>ContractData</stp>
        <stp>P.US.E02</stp>
        <stp>OptionDaysToExp</stp>
        <stp/>
        <stp>T</stp>
        <tr r="F37" s="17"/>
      </tp>
      <tp>
        <v>15</v>
        <stp/>
        <stp>ContractData</stp>
        <stp>P.US.E01</stp>
        <stp>OptionDaysToExp</stp>
        <stp/>
        <stp>T</stp>
        <tr r="F36" s="17"/>
      </tp>
      <tp>
        <v>13</v>
        <stp/>
        <stp>ContractData</stp>
        <stp>P.US.WB5</stp>
        <stp>OptionDaysToExp</stp>
        <stp/>
        <stp>T</stp>
        <tr r="F18" s="16"/>
      </tp>
      <tp>
        <v>6</v>
        <stp/>
        <stp>ContractData</stp>
        <stp>P.US.WB4</stp>
        <stp>OptionDaysToExp</stp>
        <stp/>
        <stp>T</stp>
        <tr r="F17" s="16"/>
      </tp>
      <tp>
        <v>34</v>
        <stp/>
        <stp>ContractData</stp>
        <stp>P.US.WB3</stp>
        <stp>OptionDaysToExp</stp>
        <stp/>
        <stp>T</stp>
        <tr r="F16" s="16"/>
      </tp>
      <tp>
        <v>27</v>
        <stp/>
        <stp>ContractData</stp>
        <stp>P.US.WB2</stp>
        <stp>OptionDaysToExp</stp>
        <stp/>
        <stp>T</stp>
        <tr r="F15" s="16"/>
      </tp>
      <tp>
        <v>20</v>
        <stp/>
        <stp>ContractData</stp>
        <stp>P.US.WB1</stp>
        <stp>OptionDaysToExp</stp>
        <stp/>
        <stp>T</stp>
        <tr r="F14" s="16"/>
      </tp>
      <tp>
        <v>13</v>
        <stp/>
        <stp>ContractData</stp>
        <stp>P.US.WY5</stp>
        <stp>OptionDaysToExp</stp>
        <stp/>
        <stp>T</stp>
        <tr r="J12" s="2"/>
        <tr r="F18" s="15"/>
      </tp>
      <tp>
        <v>6</v>
        <stp/>
        <stp>ContractData</stp>
        <stp>P.US.WY4</stp>
        <stp>OptionDaysToExp</stp>
        <stp/>
        <stp>T</stp>
        <tr r="J8" s="2"/>
        <tr r="F17" s="15"/>
      </tp>
      <tp>
        <v>34</v>
        <stp/>
        <stp>ContractData</stp>
        <stp>P.US.WY3</stp>
        <stp>OptionDaysToExp</stp>
        <stp/>
        <stp>T</stp>
        <tr r="J22" s="2"/>
        <tr r="F16" s="15"/>
      </tp>
      <tp>
        <v>27</v>
        <stp/>
        <stp>ContractData</stp>
        <stp>P.US.WY2</stp>
        <stp>OptionDaysToExp</stp>
        <stp/>
        <stp>T</stp>
        <tr r="J20" s="2"/>
        <tr r="F15" s="15"/>
      </tp>
      <tp>
        <v>20</v>
        <stp/>
        <stp>ContractData</stp>
        <stp>P.US.WY1</stp>
        <stp>OptionDaysToExp</stp>
        <stp/>
        <stp>T</stp>
        <tr r="J16" s="2"/>
        <tr r="F14" s="15"/>
      </tp>
      <tp>
        <v>13</v>
        <stp/>
        <stp>ContractData</stp>
        <stp>P.US.WT5</stp>
        <stp>OptionDaysToExp</stp>
        <stp/>
        <stp>T</stp>
        <tr r="F18" s="26"/>
      </tp>
      <tp>
        <v>6</v>
        <stp/>
        <stp>ContractData</stp>
        <stp>P.US.WT4</stp>
        <stp>OptionDaysToExp</stp>
        <stp/>
        <stp>T</stp>
        <tr r="F17" s="26"/>
      </tp>
      <tp>
        <v>34</v>
        <stp/>
        <stp>ContractData</stp>
        <stp>P.US.WT3</stp>
        <stp>OptionDaysToExp</stp>
        <stp/>
        <stp>T</stp>
        <tr r="F16" s="26"/>
      </tp>
      <tp>
        <v>27</v>
        <stp/>
        <stp>ContractData</stp>
        <stp>P.US.WT2</stp>
        <stp>OptionDaysToExp</stp>
        <stp/>
        <stp>T</stp>
        <tr r="F15" s="26"/>
      </tp>
      <tp>
        <v>20</v>
        <stp/>
        <stp>ContractData</stp>
        <stp>P.US.WT1</stp>
        <stp>OptionDaysToExp</stp>
        <stp/>
        <stp>T</stp>
        <tr r="F14" s="26"/>
      </tp>
      <tp>
        <v>7</v>
        <stp/>
        <stp>ContractData</stp>
        <stp>P.US.USA</stp>
        <stp>OptionDaysToExp</stp>
        <stp/>
        <stp>T</stp>
        <tr r="F10" s="16"/>
      </tp>
      <tp>
        <v>29</v>
        <stp/>
        <stp>ContractData</stp>
        <stp>P.US.TE4</stp>
        <stp>OptionDaysToExp</stp>
        <stp/>
        <stp>T</stp>
        <tr r="F70" s="17"/>
      </tp>
      <tp>
        <v>29</v>
        <stp/>
        <stp>ContractData</stp>
        <stp>P.US.TE3</stp>
        <stp>OptionDaysToExp</stp>
        <stp/>
        <stp>T</stp>
        <tr r="F69" s="17"/>
      </tp>
      <tp>
        <v>29</v>
        <stp/>
        <stp>ContractData</stp>
        <stp>P.US.TE2</stp>
        <stp>OptionDaysToExp</stp>
        <stp/>
        <stp>T</stp>
        <tr r="F68" s="17"/>
      </tp>
      <tp>
        <v>7</v>
        <stp/>
        <stp>ContractData</stp>
        <stp>P.US.TYA</stp>
        <stp>OptionDaysToExp</stp>
        <stp/>
        <stp>T</stp>
        <tr r="J10" s="2"/>
        <tr r="F10" s="15"/>
      </tp>
      <tp>
        <v>7</v>
        <stp/>
        <stp>ContractData</stp>
        <stp>P.US.TUA</stp>
        <stp>OptionDaysToExp</stp>
        <stp/>
        <stp>T</stp>
        <tr r="F10" s="26"/>
      </tp>
      <tp t="s">
        <v>Eurodollar Mid-Curve 3yr (Blue), Jan 21 9937 Call</v>
        <stp/>
        <stp>ContractData</stp>
        <stp>C.US.ED3</stp>
        <stp>LongDescription</stp>
        <stp/>
        <stp>T</stp>
        <tr r="E86" s="17"/>
      </tp>
      <tp t="s">
        <v>Eurodollar Mid-Curve 5yr (Purple), Jan 21 9887 Call</v>
        <stp/>
        <stp>ContractData</stp>
        <stp>C.US.ED5</stp>
        <stp>LongDescription</stp>
        <stp/>
        <stp>T</stp>
        <tr r="E87" s="17"/>
      </tp>
      <tp t="s">
        <v>Eurodollar Mid-Curve 1yr (Red), Jan 21 9975 Call</v>
        <stp/>
        <stp>ContractData</stp>
        <stp>C.US.EDO</stp>
        <stp>LongDescription</stp>
        <stp/>
        <stp>T</stp>
        <tr r="E90" s="17"/>
      </tp>
      <tp t="s">
        <v>Eurodollar Mid-Curve 2yr (Green), Jan 21 9975 Call</v>
        <stp/>
        <stp>ContractData</stp>
        <stp>C.US.EDA</stp>
        <stp>LongDescription</stp>
        <stp/>
        <stp>T</stp>
        <tr r="E88" s="17"/>
      </tp>
      <tp t="s">
        <v>Eurodollar Mid-Curve 4yr (Gold), Jan 21 9912 Call</v>
        <stp/>
        <stp>ContractData</stp>
        <stp>C.US.EDF</stp>
        <stp>LongDescription</stp>
        <stp/>
        <stp>T</stp>
        <tr r="E89" s="17"/>
      </tp>
      <tp t="s">
        <v>Eurodollar Mid-Curve(1 year)(week 1), Jan 21 9975 Call</v>
        <stp/>
        <stp>ContractData</stp>
        <stp>C.US.E01</stp>
        <stp>LongDescription</stp>
        <stp/>
        <stp>T</stp>
        <tr r="E80" s="17"/>
      </tp>
      <tp t="s">
        <v>Eurodollar Mid-Curve(1 year)(week 2), Jan 21 9975 Call</v>
        <stp/>
        <stp>ContractData</stp>
        <stp>C.US.E02</stp>
        <stp>LongDescription</stp>
        <stp/>
        <stp>T</stp>
        <tr r="E81" s="17"/>
      </tp>
      <tp t="s">
        <v>Eurodollar Mid-Curve(1 year)(week 3), Dec 20 9950 Call</v>
        <stp/>
        <stp>ContractData</stp>
        <stp>C.US.E03</stp>
        <stp>LongDescription</stp>
        <stp/>
        <stp>T</stp>
        <tr r="E82" s="17"/>
      </tp>
      <tp t="s">
        <v>Eurodollar Mid-Curve(1 year)(week 4), Dec 20 9925 Call</v>
        <stp/>
        <stp>ContractData</stp>
        <stp>C.US.E04</stp>
        <stp>LongDescription</stp>
        <stp/>
        <stp>T</stp>
        <tr r="E83" s="17"/>
      </tp>
      <tp t="s">
        <v>Eurodollar Mid-Curve(1 year)(week 5), Dec 20 9887 Call</v>
        <stp/>
        <stp>ContractData</stp>
        <stp>C.US.E05</stp>
        <stp>LongDescription</stp>
        <stp/>
        <stp>T</stp>
        <tr r="E84" s="17"/>
      </tp>
      <tp t="s">
        <v>5yr US Treasury Notes (Globex), Jan 21 12600 Call</v>
        <stp/>
        <stp>ContractData</stp>
        <stp>C.US.FVA</stp>
        <stp>LongDescription</stp>
        <stp/>
        <stp>T</stp>
        <tr r="E30" s="14"/>
      </tp>
      <tp t="s">
        <v>Eurodollar Mid-Curve 1yr (Red) (Globex), Jan 21 9975 Call</v>
        <stp/>
        <stp>ContractData</stp>
        <stp>C.US.GE0</stp>
        <stp>LongDescription</stp>
        <stp/>
        <stp>T</stp>
        <tr r="E97" s="17"/>
      </tp>
      <tp t="s">
        <v>Eurodollar Mid-Curve 2yr (Green)(Globex), Jan 21 9975 Call</v>
        <stp/>
        <stp>ContractData</stp>
        <stp>C.US.GE2</stp>
        <stp>LongDescription</stp>
        <stp/>
        <stp>T</stp>
        <tr r="E98" s="17"/>
      </tp>
      <tp t="s">
        <v>Eurodollar Mid-Curve 3yr (Blue) (Globex), Jan 21 9937 Call</v>
        <stp/>
        <stp>ContractData</stp>
        <stp>C.US.GE3</stp>
        <stp>LongDescription</stp>
        <stp/>
        <stp>T</stp>
        <tr r="E104" s="17"/>
      </tp>
      <tp t="s">
        <v>Eurodollar Mid-Curve 4yr (Gold) (Globex), Jan 21 9912 Call</v>
        <stp/>
        <stp>ContractData</stp>
        <stp>C.US.GE4</stp>
        <stp>LongDescription</stp>
        <stp/>
        <stp>T</stp>
        <tr r="E110" s="17"/>
      </tp>
      <tp t="s">
        <v>Eurodollar Mid-Curve 5yr (Purple), Jan 21 9887 Call</v>
        <stp/>
        <stp>ContractData</stp>
        <stp>C.US.GE5</stp>
        <stp>LongDescription</stp>
        <stp/>
        <stp>T</stp>
        <tr r="E111" s="17"/>
      </tp>
      <tp t="s">
        <v>Eurodollar Mid-Curve(1 year)(weekly), Jan 21 9975 Call</v>
        <stp/>
        <stp>ContractData</stp>
        <stp>C.US.G1K</stp>
        <stp>LongDescription</stp>
        <stp/>
        <stp>T</stp>
        <tr r="E91" s="17"/>
      </tp>
      <tp t="s">
        <v>Eurodollar Mid-Curve(1 year)(weekly), Dec 20 9975 Call</v>
        <stp/>
        <stp>ContractData</stp>
        <stp>C.US.G3K</stp>
        <stp>LongDescription</stp>
        <stp/>
        <stp>T</stp>
        <tr r="E93" s="17"/>
      </tp>
      <tp t="s">
        <v>Eurodollar Mid-Curve(1 year)(weekly), Jan 21 9975 Call</v>
        <stp/>
        <stp>ContractData</stp>
        <stp>C.US.G2K</stp>
        <stp>LongDescription</stp>
        <stp/>
        <stp>T</stp>
        <tr r="E92" s="17"/>
      </tp>
      <tp t="s">
        <v>Eurodollar Mid-Curve(1 year)(weekly), Dec 20 9975 Call</v>
        <stp/>
        <stp>ContractData</stp>
        <stp>C.US.G5K</stp>
        <stp>LongDescription</stp>
        <stp/>
        <stp>T</stp>
        <tr r="E95" s="17"/>
      </tp>
      <tp t="s">
        <v>Eurodollar Mid-Curve(1 year)(weekly), Dec 20 9975 Call</v>
        <stp/>
        <stp>ContractData</stp>
        <stp>C.US.G4K</stp>
        <stp>LongDescription</stp>
        <stp/>
        <stp>T</stp>
        <tr r="E94" s="17"/>
      </tp>
      <tp t="s">
        <v>2yr US Treasury Note Options (Globex), Jan 21 11050 Call</v>
        <stp/>
        <stp>ContractData</stp>
        <stp>C.US.TUA</stp>
        <stp>LongDescription</stp>
        <stp/>
        <stp>T</stp>
        <tr r="E30" s="26"/>
      </tp>
      <tp t="s">
        <v>10yr US Treasury Notes (Globex), Jan 21 13775 Call</v>
        <stp/>
        <stp>ContractData</stp>
        <stp>C.US.TYA</stp>
        <stp>LongDescription</stp>
        <stp/>
        <stp>T</stp>
        <tr r="I11" s="2"/>
        <tr r="E30" s="15"/>
      </tp>
      <tp t="s">
        <v>Eurodollar 3 Month Mid-Curve, Jan 21 9987 Call</v>
        <stp/>
        <stp>ContractData</stp>
        <stp>C.US.TE2</stp>
        <stp>LongDescription</stp>
        <stp/>
        <stp>T</stp>
        <tr r="E112" s="17"/>
      </tp>
      <tp t="s">
        <v>Eurodollar 6 Month Mid-Curve, Jan 21 9987 Call</v>
        <stp/>
        <stp>ContractData</stp>
        <stp>C.US.TE3</stp>
        <stp>LongDescription</stp>
        <stp/>
        <stp>T</stp>
        <tr r="E113" s="17"/>
      </tp>
      <tp t="s">
        <v>Eurodollar 9 Month Mid-Curve, Jan 21 9975 Call</v>
        <stp/>
        <stp>ContractData</stp>
        <stp>C.US.TE4</stp>
        <stp>LongDescription</stp>
        <stp/>
        <stp>T</stp>
        <tr r="E114" s="17"/>
      </tp>
      <tp t="s">
        <v>30yr US Treasury Bonds (Globex), Jan 21 17250 Call</v>
        <stp/>
        <stp>ContractData</stp>
        <stp>C.US.USA</stp>
        <stp>LongDescription</stp>
        <stp/>
        <stp>T</stp>
        <tr r="E30" s="16"/>
      </tp>
      <tp t="s">
        <v>2 Year US Note Week 1 (Weds), Jan 21 11050 Call</v>
        <stp/>
        <stp>ContractData</stp>
        <stp>C.US.WT1</stp>
        <stp>LongDescription</stp>
        <stp/>
        <stp>T</stp>
        <tr r="E36" s="26"/>
      </tp>
      <tp t="s">
        <v>2 year US Note Week 2 (Weds), Jan 21 11050 Call</v>
        <stp/>
        <stp>ContractData</stp>
        <stp>C.US.WT2</stp>
        <stp>LongDescription</stp>
        <stp/>
        <stp>T</stp>
        <tr r="E37" s="26"/>
      </tp>
      <tp t="s">
        <v>2 year US Note Week 3 (Weds), Jan 21 11050 Call</v>
        <stp/>
        <stp>ContractData</stp>
        <stp>C.US.WT3</stp>
        <stp>LongDescription</stp>
        <stp/>
        <stp>T</stp>
        <tr r="E38" s="26"/>
      </tp>
      <tp t="s">
        <v>2 year US Note Week 3 (Weds), Dec 20 11050 Call</v>
        <stp/>
        <stp>ContractData</stp>
        <stp>C.US.WT4</stp>
        <stp>LongDescription</stp>
        <stp/>
        <stp>T</stp>
        <tr r="E39" s="26"/>
      </tp>
      <tp t="s">
        <v>2 year US Note Week 5 (Weds), Dec 20 11050 Call</v>
        <stp/>
        <stp>ContractData</stp>
        <stp>C.US.WT5</stp>
        <stp>LongDescription</stp>
        <stp/>
        <stp>T</stp>
        <tr r="E40" s="26"/>
      </tp>
      <tp t="s">
        <v>10yr US T-Note Week 1 (Weds), Jan 21 13775 Call</v>
        <stp/>
        <stp>ContractData</stp>
        <stp>C.US.WY1</stp>
        <stp>LongDescription</stp>
        <stp/>
        <stp>T</stp>
        <tr r="I17" s="2"/>
        <tr r="E36" s="15"/>
      </tp>
      <tp t="s">
        <v>10yr US T-Note Week 2 (Weds), Jan 21 13775 Call</v>
        <stp/>
        <stp>ContractData</stp>
        <stp>C.US.WY2</stp>
        <stp>LongDescription</stp>
        <stp/>
        <stp>T</stp>
        <tr r="I21" s="2"/>
        <tr r="E37" s="15"/>
      </tp>
      <tp t="s">
        <v>10yr US T-Note Week 3 (Weds), Jan 21 13775 Call</v>
        <stp/>
        <stp>ContractData</stp>
        <stp>C.US.WY3</stp>
        <stp>LongDescription</stp>
        <stp/>
        <stp>T</stp>
        <tr r="I23" s="2"/>
        <tr r="E38" s="15"/>
      </tp>
      <tp t="s">
        <v>10yr US T-Note Week 4 (Weds), Dec 20 13775 Call</v>
        <stp/>
        <stp>ContractData</stp>
        <stp>C.US.WY4</stp>
        <stp>LongDescription</stp>
        <stp/>
        <stp>T</stp>
        <tr r="I9" s="2"/>
        <tr r="E39" s="15"/>
      </tp>
      <tp t="s">
        <v>10yr US T-Note Week 5 (Weds), Dec 20 13775 Call</v>
        <stp/>
        <stp>ContractData</stp>
        <stp>C.US.WY5</stp>
        <stp>LongDescription</stp>
        <stp/>
        <stp>T</stp>
        <tr r="I13" s="2"/>
        <tr r="E40" s="15"/>
      </tp>
      <tp t="s">
        <v>30yr US T-Bond Week 1 (Weds), Jan 21 17250 Call</v>
        <stp/>
        <stp>ContractData</stp>
        <stp>C.US.WB1</stp>
        <stp>LongDescription</stp>
        <stp/>
        <stp>T</stp>
        <tr r="E36" s="16"/>
      </tp>
      <tp t="s">
        <v>30yr US T-Bond Week 2 (Weds), Jan 21 17250 Call</v>
        <stp/>
        <stp>ContractData</stp>
        <stp>C.US.WB2</stp>
        <stp>LongDescription</stp>
        <stp/>
        <stp>T</stp>
        <tr r="E37" s="16"/>
      </tp>
      <tp t="s">
        <v>30yr US T-Bond Week 3 (Weds), Jan 21 17250 Call</v>
        <stp/>
        <stp>ContractData</stp>
        <stp>C.US.WB3</stp>
        <stp>LongDescription</stp>
        <stp/>
        <stp>T</stp>
        <tr r="E38" s="16"/>
      </tp>
      <tp t="s">
        <v>30yr US T-Bond Week 4 (Weds), Dec 20 17250 Call</v>
        <stp/>
        <stp>ContractData</stp>
        <stp>C.US.WB4</stp>
        <stp>LongDescription</stp>
        <stp/>
        <stp>T</stp>
        <tr r="E39" s="16"/>
      </tp>
      <tp t="s">
        <v>30yr US T-Bond Week 5 (Weds), Dec 20 17250 Call</v>
        <stp/>
        <stp>ContractData</stp>
        <stp>C.US.WB5</stp>
        <stp>LongDescription</stp>
        <stp/>
        <stp>T</stp>
        <tr r="E40" s="16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</xdr:row>
      <xdr:rowOff>85725</xdr:rowOff>
    </xdr:from>
    <xdr:to>
      <xdr:col>3</xdr:col>
      <xdr:colOff>669580</xdr:colOff>
      <xdr:row>2</xdr:row>
      <xdr:rowOff>160484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5275"/>
          <a:ext cx="1222030" cy="284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0"/>
  <sheetViews>
    <sheetView showRowColHeaders="0" tabSelected="1" workbookViewId="0">
      <selection activeCell="C6" sqref="C6:E6"/>
    </sheetView>
  </sheetViews>
  <sheetFormatPr defaultColWidth="9" defaultRowHeight="16.5" x14ac:dyDescent="0.3"/>
  <cols>
    <col min="1" max="1" width="0.875" style="1" customWidth="1"/>
    <col min="2" max="2" width="5.625" style="1" customWidth="1"/>
    <col min="3" max="5" width="10.625" style="1" customWidth="1"/>
    <col min="6" max="7" width="8.625" style="1" customWidth="1"/>
    <col min="8" max="8" width="20.625" style="2" customWidth="1"/>
    <col min="9" max="9" width="64.125" style="2" customWidth="1"/>
    <col min="10" max="10" width="17.125" style="2" customWidth="1"/>
    <col min="11" max="11" width="15.75" style="2" customWidth="1"/>
    <col min="12" max="12" width="19.125" style="7" customWidth="1"/>
    <col min="13" max="17" width="8.625" style="1" customWidth="1"/>
    <col min="18" max="16384" width="9" style="1"/>
  </cols>
  <sheetData>
    <row r="2" spans="2:17" ht="16.5" customHeight="1" x14ac:dyDescent="0.3">
      <c r="B2" s="17"/>
      <c r="C2" s="18"/>
      <c r="D2" s="18"/>
      <c r="E2" s="18"/>
      <c r="F2" s="31" t="s">
        <v>170</v>
      </c>
      <c r="G2" s="31"/>
      <c r="H2" s="31"/>
      <c r="I2" s="31"/>
      <c r="J2" s="31"/>
      <c r="K2" s="31"/>
      <c r="L2" s="31"/>
      <c r="M2" s="31"/>
      <c r="N2" s="21">
        <f>RTD("cqg.rtd", ,"SystemInfo", "Linetime")</f>
        <v>44182.577546296292</v>
      </c>
      <c r="O2" s="21"/>
      <c r="P2" s="21"/>
      <c r="Q2" s="22"/>
    </row>
    <row r="3" spans="2:17" ht="16.5" customHeight="1" x14ac:dyDescent="0.3">
      <c r="B3" s="19"/>
      <c r="C3" s="20"/>
      <c r="D3" s="20"/>
      <c r="E3" s="20"/>
      <c r="F3" s="32"/>
      <c r="G3" s="32"/>
      <c r="H3" s="32"/>
      <c r="I3" s="32"/>
      <c r="J3" s="32"/>
      <c r="K3" s="32"/>
      <c r="L3" s="32"/>
      <c r="M3" s="32"/>
      <c r="N3" s="23"/>
      <c r="O3" s="23"/>
      <c r="P3" s="23"/>
      <c r="Q3" s="24"/>
    </row>
    <row r="4" spans="2:17" ht="20.100000000000001" customHeight="1" x14ac:dyDescent="0.3"/>
    <row r="5" spans="2:17" ht="24.95" customHeight="1" x14ac:dyDescent="0.3">
      <c r="C5" s="25" t="s">
        <v>163</v>
      </c>
      <c r="D5" s="26"/>
      <c r="E5" s="27"/>
      <c r="H5" s="9" t="s">
        <v>0</v>
      </c>
      <c r="I5" s="10" t="s">
        <v>1</v>
      </c>
      <c r="J5" s="10" t="s">
        <v>2</v>
      </c>
      <c r="K5" s="10" t="s">
        <v>3</v>
      </c>
      <c r="L5" s="11" t="s">
        <v>88</v>
      </c>
    </row>
    <row r="6" spans="2:17" ht="20.100000000000001" customHeight="1" x14ac:dyDescent="0.3">
      <c r="C6" s="28" t="s">
        <v>166</v>
      </c>
      <c r="D6" s="29"/>
      <c r="E6" s="30"/>
      <c r="H6" s="3" t="str">
        <f ca="1">IF(Data!G6=0,"",Data!G6)</f>
        <v>P.US.TYA3</v>
      </c>
      <c r="I6" s="3" t="str">
        <f ca="1">IF(H6="","",RTD("cqg.rtd",,"ContractData",H6,"LongDescription",,"T"))</f>
        <v>10yr US T-Note Week 3 Options, Dec 20 13775 Put</v>
      </c>
      <c r="J6" s="4">
        <f ca="1">IF(H6="","",RTD("cqg.rtd",,"ContractData",H6,"OptionDaysToExp",,"T"))</f>
        <v>1</v>
      </c>
      <c r="K6" s="5">
        <f ca="1">IF(H6="","",RTD("cqg.rtd",,"ContractData",H6,"ExpirationDate",,"T"))</f>
        <v>44183</v>
      </c>
      <c r="L6" s="8">
        <f ca="1">IF(H6="","",RTD("cqg.rtd", ,"ContractData",H6, "TOI",, "T"))</f>
        <v>77251</v>
      </c>
    </row>
    <row r="7" spans="2:17" ht="20.100000000000001" customHeight="1" x14ac:dyDescent="0.3">
      <c r="H7" s="6" t="str">
        <f ca="1">IF(Data!G7=0,"",Data!G7)</f>
        <v>C.US.TYA3</v>
      </c>
      <c r="I7" s="6" t="str">
        <f ca="1">IF(H7="","",RTD("cqg.rtd",,"ContractData",H7,"LongDescription",,"T"))</f>
        <v>10yr US T-Note Week 3 Options, Dec 20 13775 Call</v>
      </c>
      <c r="J7" s="4">
        <f ca="1">IF(H7="","",RTD("cqg.rtd",,"ContractData",H7,"OptionDaysToExp",,"T"))</f>
        <v>1</v>
      </c>
      <c r="K7" s="5">
        <f ca="1">IF(H7="","",RTD("cqg.rtd",,"ContractData",H7,"ExpirationDate",,"T"))</f>
        <v>44183</v>
      </c>
      <c r="L7" s="8">
        <f ca="1">IF(H7="","",RTD("cqg.rtd", ,"ContractData",H7, "TOI",, "T"))</f>
        <v>50421</v>
      </c>
    </row>
    <row r="8" spans="2:17" ht="20.100000000000001" customHeight="1" x14ac:dyDescent="0.3">
      <c r="H8" s="3" t="str">
        <f ca="1">IF(Data!G8=0,"",Data!G8)</f>
        <v>P.US.WY4</v>
      </c>
      <c r="I8" s="3" t="str">
        <f ca="1">IF(H8="","",RTD("cqg.rtd",,"ContractData",H8,"LongDescription",,"T"))</f>
        <v>10yr US T-Note Week 4 (Weds), Dec 20 13775 Put</v>
      </c>
      <c r="J8" s="4">
        <f ca="1">IF(H8="","",RTD("cqg.rtd",,"ContractData",H8,"OptionDaysToExp",,"T"))</f>
        <v>6</v>
      </c>
      <c r="K8" s="5">
        <f ca="1">IF(H8="","",RTD("cqg.rtd",,"ContractData",H8,"ExpirationDate",,"T"))</f>
        <v>44188</v>
      </c>
      <c r="L8" s="8">
        <f ca="1">IF(H8="","",RTD("cqg.rtd", ,"ContractData",H8, "TOI",, "T"))</f>
        <v>2555</v>
      </c>
    </row>
    <row r="9" spans="2:17" ht="20.100000000000001" customHeight="1" x14ac:dyDescent="0.3">
      <c r="H9" s="6" t="str">
        <f ca="1">IF(Data!G9=0,"",Data!G9)</f>
        <v>C.US.WY4</v>
      </c>
      <c r="I9" s="6" t="str">
        <f ca="1">IF(H9="","",RTD("cqg.rtd",,"ContractData",H9,"LongDescription",,"T"))</f>
        <v>10yr US T-Note Week 4 (Weds), Dec 20 13775 Call</v>
      </c>
      <c r="J9" s="4">
        <f ca="1">IF(H9="","",RTD("cqg.rtd",,"ContractData",H9,"OptionDaysToExp",,"T"))</f>
        <v>6</v>
      </c>
      <c r="K9" s="5">
        <f ca="1">IF(H9="","",RTD("cqg.rtd",,"ContractData",H9,"ExpirationDate",,"T"))</f>
        <v>44188</v>
      </c>
      <c r="L9" s="8">
        <f ca="1">IF(H9="","",RTD("cqg.rtd", ,"ContractData",H9, "TOI",, "T"))</f>
        <v>2504</v>
      </c>
    </row>
    <row r="10" spans="2:17" ht="20.100000000000001" customHeight="1" x14ac:dyDescent="0.3">
      <c r="H10" s="3" t="str">
        <f ca="1">IF(Data!G10=0,"",Data!G10)</f>
        <v>P.US.TYA</v>
      </c>
      <c r="I10" s="3" t="str">
        <f ca="1">IF(H10="","",RTD("cqg.rtd",,"ContractData",H10,"LongDescription",,"T"))</f>
        <v>10yr US Treasury Notes (Globex), Jan 21 13775 Put</v>
      </c>
      <c r="J10" s="4">
        <f ca="1">IF(H10="","",RTD("cqg.rtd",,"ContractData",H10,"OptionDaysToExp",,"T"))</f>
        <v>7</v>
      </c>
      <c r="K10" s="5">
        <f ca="1">IF(H10="","",RTD("cqg.rtd",,"ContractData",H10,"ExpirationDate",,"T"))</f>
        <v>44189</v>
      </c>
      <c r="L10" s="8">
        <f ca="1">IF(H10="","",RTD("cqg.rtd", ,"ContractData",H10, "TOI",, "T"))</f>
        <v>1522190</v>
      </c>
    </row>
    <row r="11" spans="2:17" ht="20.100000000000001" customHeight="1" x14ac:dyDescent="0.3">
      <c r="H11" s="6" t="str">
        <f ca="1">IF(Data!G11=0,"",Data!G11)</f>
        <v>C.US.TYA</v>
      </c>
      <c r="I11" s="6" t="str">
        <f ca="1">IF(H11="","",RTD("cqg.rtd",,"ContractData",H11,"LongDescription",,"T"))</f>
        <v>10yr US Treasury Notes (Globex), Jan 21 13775 Call</v>
      </c>
      <c r="J11" s="4">
        <f ca="1">IF(H11="","",RTD("cqg.rtd",,"ContractData",H11,"OptionDaysToExp",,"T"))</f>
        <v>7</v>
      </c>
      <c r="K11" s="5">
        <f ca="1">IF(H11="","",RTD("cqg.rtd",,"ContractData",H11,"ExpirationDate",,"T"))</f>
        <v>44189</v>
      </c>
      <c r="L11" s="8">
        <f ca="1">IF(H11="","",RTD("cqg.rtd", ,"ContractData",H11, "TOI",, "T"))</f>
        <v>991005</v>
      </c>
    </row>
    <row r="12" spans="2:17" ht="20.100000000000001" customHeight="1" x14ac:dyDescent="0.3">
      <c r="H12" s="3" t="str">
        <f ca="1">IF(Data!G12=0,"",Data!G12)</f>
        <v>P.US.WY5</v>
      </c>
      <c r="I12" s="3" t="str">
        <f ca="1">IF(H12="","",RTD("cqg.rtd",,"ContractData",H12,"LongDescription",,"T"))</f>
        <v>10yr US T-Note Week 5 (Weds), Dec 20 13775 Put</v>
      </c>
      <c r="J12" s="4">
        <f ca="1">IF(H12="","",RTD("cqg.rtd",,"ContractData",H12,"OptionDaysToExp",,"T"))</f>
        <v>13</v>
      </c>
      <c r="K12" s="5">
        <f ca="1">IF(H12="","",RTD("cqg.rtd",,"ContractData",H12,"ExpirationDate",,"T"))</f>
        <v>44195</v>
      </c>
      <c r="L12" s="8" t="str">
        <f ca="1">IF(H12="","",RTD("cqg.rtd", ,"ContractData",H12, "TOI",, "T"))</f>
        <v/>
      </c>
    </row>
    <row r="13" spans="2:17" ht="20.100000000000001" customHeight="1" x14ac:dyDescent="0.3">
      <c r="H13" s="6" t="str">
        <f ca="1">IF(Data!G13=0,"",Data!G13)</f>
        <v>C.US.WY5</v>
      </c>
      <c r="I13" s="6" t="str">
        <f ca="1">IF(H13="","",RTD("cqg.rtd",,"ContractData",H13,"LongDescription",,"T"))</f>
        <v>10yr US T-Note Week 5 (Weds), Dec 20 13775 Call</v>
      </c>
      <c r="J13" s="4">
        <f ca="1">IF(H13="","",RTD("cqg.rtd",,"ContractData",H13,"OptionDaysToExp",,"T"))</f>
        <v>13</v>
      </c>
      <c r="K13" s="5">
        <f ca="1">IF(H13="","",RTD("cqg.rtd",,"ContractData",H13,"ExpirationDate",,"T"))</f>
        <v>44195</v>
      </c>
      <c r="L13" s="8" t="str">
        <f ca="1">IF(H13="","",RTD("cqg.rtd", ,"ContractData",H13, "TOI",, "T"))</f>
        <v/>
      </c>
    </row>
    <row r="14" spans="2:17" ht="20.100000000000001" customHeight="1" x14ac:dyDescent="0.3">
      <c r="H14" s="3" t="str">
        <f ca="1">IF(Data!G14=0,"",Data!G14)</f>
        <v>P.US.TYA1</v>
      </c>
      <c r="I14" s="3" t="str">
        <f ca="1">IF(H14="","",RTD("cqg.rtd",,"ContractData",H14,"LongDescription",,"T"))</f>
        <v>10yr US T-Note Week 1 Options, Jan 21 13775 Put</v>
      </c>
      <c r="J14" s="4">
        <f ca="1">IF(H14="","",RTD("cqg.rtd",,"ContractData",H14,"OptionDaysToExp",,"T"))</f>
        <v>14</v>
      </c>
      <c r="K14" s="5">
        <f ca="1">IF(H14="","",RTD("cqg.rtd",,"ContractData",H14,"ExpirationDate",,"T"))</f>
        <v>44196</v>
      </c>
      <c r="L14" s="8">
        <f ca="1">IF(H14="","",RTD("cqg.rtd", ,"ContractData",H14, "TOI",, "T"))</f>
        <v>7382</v>
      </c>
    </row>
    <row r="15" spans="2:17" ht="20.100000000000001" customHeight="1" x14ac:dyDescent="0.3">
      <c r="H15" s="6" t="str">
        <f ca="1">IF(Data!G15=0,"",Data!G15)</f>
        <v>C.US.TYA1</v>
      </c>
      <c r="I15" s="6" t="str">
        <f ca="1">IF(H15="","",RTD("cqg.rtd",,"ContractData",H15,"LongDescription",,"T"))</f>
        <v>10yr US T-Note Week 1 Options, Jan 21 13775 Call</v>
      </c>
      <c r="J15" s="4">
        <f ca="1">IF(H15="","",RTD("cqg.rtd",,"ContractData",H15,"OptionDaysToExp",,"T"))</f>
        <v>14</v>
      </c>
      <c r="K15" s="5">
        <f ca="1">IF(H15="","",RTD("cqg.rtd",,"ContractData",H15,"ExpirationDate",,"T"))</f>
        <v>44196</v>
      </c>
      <c r="L15" s="8">
        <f ca="1">IF(H15="","",RTD("cqg.rtd", ,"ContractData",H15, "TOI",, "T"))</f>
        <v>3915</v>
      </c>
    </row>
    <row r="16" spans="2:17" ht="20.100000000000001" customHeight="1" x14ac:dyDescent="0.3">
      <c r="H16" s="3" t="str">
        <f ca="1">IF(Data!G16=0,"",Data!G16)</f>
        <v>P.US.WY1</v>
      </c>
      <c r="I16" s="3" t="str">
        <f ca="1">IF(H16="","",RTD("cqg.rtd",,"ContractData",H16,"LongDescription",,"T"))</f>
        <v>10yr US T-Note Week 1 (Weds), Jan 21 13775 Put</v>
      </c>
      <c r="J16" s="4">
        <f ca="1">IF(H16="","",RTD("cqg.rtd",,"ContractData",H16,"OptionDaysToExp",,"T"))</f>
        <v>20</v>
      </c>
      <c r="K16" s="5">
        <f ca="1">IF(H16="","",RTD("cqg.rtd",,"ContractData",H16,"ExpirationDate",,"T"))</f>
        <v>44202</v>
      </c>
      <c r="L16" s="8" t="str">
        <f ca="1">IF(H16="","",RTD("cqg.rtd", ,"ContractData",H16, "TOI",, "T"))</f>
        <v/>
      </c>
    </row>
    <row r="17" spans="8:12" ht="20.100000000000001" customHeight="1" x14ac:dyDescent="0.3">
      <c r="H17" s="6" t="str">
        <f ca="1">IF(Data!G17=0,"",Data!G17)</f>
        <v>C.US.WY1</v>
      </c>
      <c r="I17" s="6" t="str">
        <f ca="1">IF(H17="","",RTD("cqg.rtd",,"ContractData",H17,"LongDescription",,"T"))</f>
        <v>10yr US T-Note Week 1 (Weds), Jan 21 13775 Call</v>
      </c>
      <c r="J17" s="4">
        <f ca="1">IF(H17="","",RTD("cqg.rtd",,"ContractData",H17,"OptionDaysToExp",,"T"))</f>
        <v>20</v>
      </c>
      <c r="K17" s="5">
        <f ca="1">IF(H17="","",RTD("cqg.rtd",,"ContractData",H17,"ExpirationDate",,"T"))</f>
        <v>44202</v>
      </c>
      <c r="L17" s="8" t="str">
        <f ca="1">IF(H17="","",RTD("cqg.rtd", ,"ContractData",H17, "TOI",, "T"))</f>
        <v/>
      </c>
    </row>
    <row r="18" spans="8:12" ht="20.100000000000001" customHeight="1" x14ac:dyDescent="0.3">
      <c r="H18" s="3" t="str">
        <f ca="1">IF(Data!G18=0,"",Data!G18)</f>
        <v>P.US.TYA2</v>
      </c>
      <c r="I18" s="3" t="str">
        <f ca="1">IF(H18="","",RTD("cqg.rtd",,"ContractData",H18,"LongDescription",,"T"))</f>
        <v>10yr US T-Note Week 2 Options, Jan 21 13775 Put</v>
      </c>
      <c r="J18" s="4">
        <f ca="1">IF(H18="","",RTD("cqg.rtd",,"ContractData",H18,"OptionDaysToExp",,"T"))</f>
        <v>22</v>
      </c>
      <c r="K18" s="5">
        <f ca="1">IF(H18="","",RTD("cqg.rtd",,"ContractData",H18,"ExpirationDate",,"T"))</f>
        <v>44204</v>
      </c>
      <c r="L18" s="8">
        <f ca="1">IF(H18="","",RTD("cqg.rtd", ,"ContractData",H18, "TOI",, "T"))</f>
        <v>28613</v>
      </c>
    </row>
    <row r="19" spans="8:12" ht="20.100000000000001" customHeight="1" x14ac:dyDescent="0.3">
      <c r="H19" s="6" t="str">
        <f ca="1">IF(Data!G19=0,"",Data!G19)</f>
        <v>C.US.TYA2</v>
      </c>
      <c r="I19" s="6" t="str">
        <f ca="1">IF(H19="","",RTD("cqg.rtd",,"ContractData",H19,"LongDescription",,"T"))</f>
        <v>10yr US T-Note Week 2 Options, Jan 21 13775 Call</v>
      </c>
      <c r="J19" s="4">
        <f ca="1">IF(H19="","",RTD("cqg.rtd",,"ContractData",H19,"OptionDaysToExp",,"T"))</f>
        <v>22</v>
      </c>
      <c r="K19" s="5">
        <f ca="1">IF(H19="","",RTD("cqg.rtd",,"ContractData",H19,"ExpirationDate",,"T"))</f>
        <v>44204</v>
      </c>
      <c r="L19" s="8">
        <f ca="1">IF(H19="","",RTD("cqg.rtd", ,"ContractData",H19, "TOI",, "T"))</f>
        <v>665</v>
      </c>
    </row>
    <row r="20" spans="8:12" ht="20.100000000000001" customHeight="1" x14ac:dyDescent="0.3">
      <c r="H20" s="3" t="str">
        <f ca="1">IF(Data!G20=0,"",Data!G20)</f>
        <v>P.US.WY2</v>
      </c>
      <c r="I20" s="3" t="str">
        <f ca="1">IF(H20="","",RTD("cqg.rtd",,"ContractData",H20,"LongDescription",,"T"))</f>
        <v>10yr US T-Note Week 2 (Weds), Jan 21 13775 Put</v>
      </c>
      <c r="J20" s="4">
        <f ca="1">IF(H20="","",RTD("cqg.rtd",,"ContractData",H20,"OptionDaysToExp",,"T"))</f>
        <v>27</v>
      </c>
      <c r="K20" s="5">
        <f ca="1">IF(H20="","",RTD("cqg.rtd",,"ContractData",H20,"ExpirationDate",,"T"))</f>
        <v>44209</v>
      </c>
      <c r="L20" s="8" t="str">
        <f ca="1">IF(H20="","",RTD("cqg.rtd", ,"ContractData",H20, "TOI",, "T"))</f>
        <v/>
      </c>
    </row>
    <row r="21" spans="8:12" ht="20.100000000000001" customHeight="1" x14ac:dyDescent="0.3">
      <c r="H21" s="6" t="str">
        <f ca="1">IF(Data!G21=0,"",Data!G21)</f>
        <v>C.US.WY2</v>
      </c>
      <c r="I21" s="6" t="str">
        <f ca="1">IF(H21="","",RTD("cqg.rtd",,"ContractData",H21,"LongDescription",,"T"))</f>
        <v>10yr US T-Note Week 2 (Weds), Jan 21 13775 Call</v>
      </c>
      <c r="J21" s="4">
        <f ca="1">IF(H21="","",RTD("cqg.rtd",,"ContractData",H21,"OptionDaysToExp",,"T"))</f>
        <v>27</v>
      </c>
      <c r="K21" s="5">
        <f ca="1">IF(H21="","",RTD("cqg.rtd",,"ContractData",H21,"ExpirationDate",,"T"))</f>
        <v>44209</v>
      </c>
      <c r="L21" s="8" t="str">
        <f ca="1">IF(H21="","",RTD("cqg.rtd", ,"ContractData",H21, "TOI",, "T"))</f>
        <v/>
      </c>
    </row>
    <row r="22" spans="8:12" ht="20.100000000000001" customHeight="1" x14ac:dyDescent="0.3">
      <c r="H22" s="3" t="str">
        <f ca="1">IF(Data!G22=0,"",Data!G22)</f>
        <v>P.US.WY3</v>
      </c>
      <c r="I22" s="3" t="str">
        <f ca="1">IF(H22="","",RTD("cqg.rtd",,"ContractData",H22,"LongDescription",,"T"))</f>
        <v>10yr US T-Note Week 3 (Weds), Jan 21 13775 Put</v>
      </c>
      <c r="J22" s="4">
        <f ca="1">IF(H22="","",RTD("cqg.rtd",,"ContractData",H22,"OptionDaysToExp",,"T"))</f>
        <v>34</v>
      </c>
      <c r="K22" s="5">
        <f ca="1">IF(H22="","",RTD("cqg.rtd",,"ContractData",H22,"ExpirationDate",,"T"))</f>
        <v>44216</v>
      </c>
      <c r="L22" s="8">
        <f ca="1">IF(H22="","",RTD("cqg.rtd", ,"ContractData",H22, "TOI",, "T"))</f>
        <v>17966</v>
      </c>
    </row>
    <row r="23" spans="8:12" ht="20.100000000000001" customHeight="1" x14ac:dyDescent="0.3">
      <c r="H23" s="6" t="str">
        <f ca="1">IF(Data!G23=0,"",Data!G23)</f>
        <v>C.US.WY3</v>
      </c>
      <c r="I23" s="6" t="str">
        <f ca="1">IF(H23="","",RTD("cqg.rtd",,"ContractData",H23,"LongDescription",,"T"))</f>
        <v>10yr US T-Note Week 3 (Weds), Jan 21 13775 Call</v>
      </c>
      <c r="J23" s="4">
        <f ca="1">IF(H23="","",RTD("cqg.rtd",,"ContractData",H23,"OptionDaysToExp",,"T"))</f>
        <v>34</v>
      </c>
      <c r="K23" s="5">
        <f ca="1">IF(H23="","",RTD("cqg.rtd",,"ContractData",H23,"ExpirationDate",,"T"))</f>
        <v>44216</v>
      </c>
      <c r="L23" s="8">
        <f ca="1">IF(H23="","",RTD("cqg.rtd", ,"ContractData",H23, "TOI",, "T"))</f>
        <v>8164</v>
      </c>
    </row>
    <row r="24" spans="8:12" ht="20.100000000000001" customHeight="1" x14ac:dyDescent="0.3">
      <c r="H24" s="3" t="str">
        <f ca="1">IF(Data!G24=0,"",Data!G24)</f>
        <v/>
      </c>
      <c r="I24" s="3" t="str">
        <f ca="1">IF(H24="","",RTD("cqg.rtd",,"ContractData",H24,"LongDescription",,"T"))</f>
        <v/>
      </c>
      <c r="J24" s="4" t="str">
        <f ca="1">IF(H24="","",RTD("cqg.rtd",,"ContractData",H24,"OptionDaysToExp",,"T"))</f>
        <v/>
      </c>
      <c r="K24" s="5" t="str">
        <f ca="1">IF(H24="","",RTD("cqg.rtd",,"ContractData",H24,"ExpirationDate",,"T"))</f>
        <v/>
      </c>
      <c r="L24" s="8" t="str">
        <f ca="1">IF(H24="","",RTD("cqg.rtd", ,"ContractData",H24, "TOI",, "T"))</f>
        <v/>
      </c>
    </row>
    <row r="25" spans="8:12" ht="20.100000000000001" customHeight="1" x14ac:dyDescent="0.3">
      <c r="H25" s="6" t="str">
        <f ca="1">IF(Data!G25=0,"",Data!G25)</f>
        <v/>
      </c>
      <c r="I25" s="6" t="str">
        <f ca="1">IF(H25="","",RTD("cqg.rtd",,"ContractData",H25,"LongDescription",,"T"))</f>
        <v/>
      </c>
      <c r="J25" s="4" t="str">
        <f ca="1">IF(H25="","",RTD("cqg.rtd",,"ContractData",H25,"OptionDaysToExp",,"T"))</f>
        <v/>
      </c>
      <c r="K25" s="5" t="str">
        <f ca="1">IF(H25="","",RTD("cqg.rtd",,"ContractData",H25,"ExpirationDate",,"T"))</f>
        <v/>
      </c>
      <c r="L25" s="8" t="str">
        <f ca="1">IF(H25="","",RTD("cqg.rtd", ,"ContractData",H25, "TOI",, "T"))</f>
        <v/>
      </c>
    </row>
    <row r="26" spans="8:12" ht="20.100000000000001" customHeight="1" x14ac:dyDescent="0.3">
      <c r="H26" s="3" t="str">
        <f ca="1">IF(Data!G26=0,"",Data!G26)</f>
        <v/>
      </c>
      <c r="I26" s="3" t="str">
        <f ca="1">IF(H26="","",RTD("cqg.rtd",,"ContractData",H26,"LongDescription",,"T"))</f>
        <v/>
      </c>
      <c r="J26" s="4" t="str">
        <f ca="1">IF(H26="","",RTD("cqg.rtd",,"ContractData",H26,"OptionDaysToExp",,"T"))</f>
        <v/>
      </c>
      <c r="K26" s="5" t="str">
        <f ca="1">IF(H26="","",RTD("cqg.rtd",,"ContractData",H26,"ExpirationDate",,"T"))</f>
        <v/>
      </c>
      <c r="L26" s="8" t="str">
        <f ca="1">IF(H26="","",RTD("cqg.rtd", ,"ContractData",H26, "TOI",, "T"))</f>
        <v/>
      </c>
    </row>
    <row r="27" spans="8:12" ht="20.100000000000001" customHeight="1" x14ac:dyDescent="0.3">
      <c r="H27" s="6" t="str">
        <f ca="1">IF(Data!G27=0,"",Data!G27)</f>
        <v/>
      </c>
      <c r="I27" s="6" t="str">
        <f ca="1">IF(H27="","",RTD("cqg.rtd",,"ContractData",H27,"LongDescription",,"T"))</f>
        <v/>
      </c>
      <c r="J27" s="4" t="str">
        <f ca="1">IF(H27="","",RTD("cqg.rtd",,"ContractData",H27,"OptionDaysToExp",,"T"))</f>
        <v/>
      </c>
      <c r="K27" s="5" t="str">
        <f ca="1">IF(H27="","",RTD("cqg.rtd",,"ContractData",H27,"ExpirationDate",,"T"))</f>
        <v/>
      </c>
      <c r="L27" s="8" t="str">
        <f ca="1">IF(H27="","",RTD("cqg.rtd", ,"ContractData",H27, "TOI",, "T"))</f>
        <v/>
      </c>
    </row>
    <row r="28" spans="8:12" ht="20.100000000000001" customHeight="1" x14ac:dyDescent="0.3">
      <c r="H28" s="3" t="str">
        <f ca="1">IF(Data!G28=0,"",Data!G28)</f>
        <v/>
      </c>
      <c r="I28" s="3" t="str">
        <f ca="1">IF(H28="","",RTD("cqg.rtd",,"ContractData",H28,"LongDescription",,"T"))</f>
        <v/>
      </c>
      <c r="J28" s="4" t="str">
        <f ca="1">IF(H28="","",RTD("cqg.rtd",,"ContractData",H28,"OptionDaysToExp",,"T"))</f>
        <v/>
      </c>
      <c r="K28" s="5" t="str">
        <f ca="1">IF(H28="","",RTD("cqg.rtd",,"ContractData",H28,"ExpirationDate",,"T"))</f>
        <v/>
      </c>
      <c r="L28" s="8" t="str">
        <f ca="1">IF(H28="","",RTD("cqg.rtd", ,"ContractData",H28, "TOI",, "T"))</f>
        <v/>
      </c>
    </row>
    <row r="29" spans="8:12" ht="20.100000000000001" customHeight="1" x14ac:dyDescent="0.3">
      <c r="H29" s="6" t="str">
        <f ca="1">IF(Data!G29=0,"",Data!G29)</f>
        <v/>
      </c>
      <c r="I29" s="6" t="str">
        <f ca="1">IF(H29="","",RTD("cqg.rtd",,"ContractData",H29,"LongDescription",,"T"))</f>
        <v/>
      </c>
      <c r="J29" s="4" t="str">
        <f ca="1">IF(H29="","",RTD("cqg.rtd",,"ContractData",H29,"OptionDaysToExp",,"T"))</f>
        <v/>
      </c>
      <c r="K29" s="5" t="str">
        <f ca="1">IF(H29="","",RTD("cqg.rtd",,"ContractData",H29,"ExpirationDate",,"T"))</f>
        <v/>
      </c>
      <c r="L29" s="8" t="str">
        <f ca="1">IF(H29="","",RTD("cqg.rtd", ,"ContractData",H29, "TOI",, "T"))</f>
        <v/>
      </c>
    </row>
    <row r="30" spans="8:12" ht="20.100000000000001" customHeight="1" x14ac:dyDescent="0.3">
      <c r="H30" s="3" t="str">
        <f ca="1">IF(Data!G30=0,"",Data!G30)</f>
        <v/>
      </c>
      <c r="I30" s="3" t="str">
        <f ca="1">IF(H30="","",RTD("cqg.rtd",,"ContractData",H30,"LongDescription",,"T"))</f>
        <v/>
      </c>
      <c r="J30" s="4" t="str">
        <f ca="1">IF(H30="","",RTD("cqg.rtd",,"ContractData",H30,"OptionDaysToExp",,"T"))</f>
        <v/>
      </c>
      <c r="K30" s="5" t="str">
        <f ca="1">IF(H30="","",RTD("cqg.rtd",,"ContractData",H30,"ExpirationDate",,"T"))</f>
        <v/>
      </c>
      <c r="L30" s="8" t="str">
        <f ca="1">IF(H30="","",RTD("cqg.rtd", ,"ContractData",H30, "TOI",, "T"))</f>
        <v/>
      </c>
    </row>
    <row r="31" spans="8:12" ht="20.100000000000001" customHeight="1" x14ac:dyDescent="0.3">
      <c r="H31" s="6" t="str">
        <f ca="1">IF(Data!G31=0,"",Data!G31)</f>
        <v/>
      </c>
      <c r="I31" s="6" t="str">
        <f ca="1">IF(H31="","",RTD("cqg.rtd",,"ContractData",H31,"LongDescription",,"T"))</f>
        <v/>
      </c>
      <c r="J31" s="4" t="str">
        <f ca="1">IF(H31="","",RTD("cqg.rtd",,"ContractData",H31,"OptionDaysToExp",,"T"))</f>
        <v/>
      </c>
      <c r="K31" s="5" t="str">
        <f ca="1">IF(H31="","",RTD("cqg.rtd",,"ContractData",H31,"ExpirationDate",,"T"))</f>
        <v/>
      </c>
      <c r="L31" s="8" t="str">
        <f ca="1">IF(H31="","",RTD("cqg.rtd", ,"ContractData",H31, "TOI",, "T"))</f>
        <v/>
      </c>
    </row>
    <row r="32" spans="8:12" ht="20.100000000000001" customHeight="1" x14ac:dyDescent="0.3">
      <c r="H32" s="3" t="str">
        <f ca="1">IF(Data!G32=0,"",Data!G32)</f>
        <v/>
      </c>
      <c r="I32" s="3" t="str">
        <f ca="1">IF(H32="","",RTD("cqg.rtd",,"ContractData",H32,"LongDescription",,"T"))</f>
        <v/>
      </c>
      <c r="J32" s="4" t="str">
        <f ca="1">IF(H32="","",RTD("cqg.rtd",,"ContractData",H32,"OptionDaysToExp",,"T"))</f>
        <v/>
      </c>
      <c r="K32" s="5" t="str">
        <f ca="1">IF(H32="","",RTD("cqg.rtd",,"ContractData",H32,"ExpirationDate",,"T"))</f>
        <v/>
      </c>
      <c r="L32" s="8" t="str">
        <f ca="1">IF(H32="","",RTD("cqg.rtd", ,"ContractData",H32, "TOI",, "T"))</f>
        <v/>
      </c>
    </row>
    <row r="33" spans="8:12" ht="20.100000000000001" customHeight="1" x14ac:dyDescent="0.3">
      <c r="H33" s="6" t="str">
        <f ca="1">IF(Data!G33=0,"",Data!G33)</f>
        <v/>
      </c>
      <c r="I33" s="6" t="str">
        <f ca="1">IF(H33="","",RTD("cqg.rtd",,"ContractData",H33,"LongDescription",,"T"))</f>
        <v/>
      </c>
      <c r="J33" s="4" t="str">
        <f ca="1">IF(H33="","",RTD("cqg.rtd",,"ContractData",H33,"OptionDaysToExp",,"T"))</f>
        <v/>
      </c>
      <c r="K33" s="5" t="str">
        <f ca="1">IF(H33="","",RTD("cqg.rtd",,"ContractData",H33,"ExpirationDate",,"T"))</f>
        <v/>
      </c>
      <c r="L33" s="8" t="str">
        <f ca="1">IF(H33="","",RTD("cqg.rtd", ,"ContractData",H33, "TOI",, "T"))</f>
        <v/>
      </c>
    </row>
    <row r="34" spans="8:12" ht="20.100000000000001" customHeight="1" x14ac:dyDescent="0.3">
      <c r="H34" s="3" t="str">
        <f ca="1">IF(Data!G34=0,"",Data!G34)</f>
        <v/>
      </c>
      <c r="I34" s="3" t="str">
        <f ca="1">IF(H34="","",RTD("cqg.rtd",,"ContractData",H34,"LongDescription",,"T"))</f>
        <v/>
      </c>
      <c r="J34" s="4" t="str">
        <f ca="1">IF(H34="","",RTD("cqg.rtd",,"ContractData",H34,"OptionDaysToExp",,"T"))</f>
        <v/>
      </c>
      <c r="K34" s="5" t="str">
        <f ca="1">IF(H34="","",RTD("cqg.rtd",,"ContractData",H34,"ExpirationDate",,"T"))</f>
        <v/>
      </c>
      <c r="L34" s="8" t="str">
        <f ca="1">IF(H34="","",RTD("cqg.rtd", ,"ContractData",H34, "TOI",, "T"))</f>
        <v/>
      </c>
    </row>
    <row r="35" spans="8:12" ht="20.100000000000001" customHeight="1" x14ac:dyDescent="0.3">
      <c r="H35" s="6" t="str">
        <f ca="1">IF(Data!G35=0,"",Data!G35)</f>
        <v/>
      </c>
      <c r="I35" s="6" t="str">
        <f ca="1">IF(H35="","",RTD("cqg.rtd",,"ContractData",H35,"LongDescription",,"T"))</f>
        <v/>
      </c>
      <c r="J35" s="4" t="str">
        <f ca="1">IF(H35="","",RTD("cqg.rtd",,"ContractData",H35,"OptionDaysToExp",,"T"))</f>
        <v/>
      </c>
      <c r="K35" s="5" t="str">
        <f ca="1">IF(H35="","",RTD("cqg.rtd",,"ContractData",H35,"ExpirationDate",,"T"))</f>
        <v/>
      </c>
      <c r="L35" s="8" t="str">
        <f ca="1">IF(H35="","",RTD("cqg.rtd", ,"ContractData",H35, "TOI",, "T"))</f>
        <v/>
      </c>
    </row>
    <row r="36" spans="8:12" ht="20.100000000000001" customHeight="1" x14ac:dyDescent="0.3">
      <c r="H36" s="3" t="str">
        <f ca="1">IF(Data!G36=0,"",Data!G36)</f>
        <v/>
      </c>
      <c r="I36" s="3" t="str">
        <f ca="1">IF(H36="","",RTD("cqg.rtd",,"ContractData",H36,"LongDescription",,"T"))</f>
        <v/>
      </c>
      <c r="J36" s="4" t="str">
        <f ca="1">IF(H36="","",RTD("cqg.rtd",,"ContractData",H36,"OptionDaysToExp",,"T"))</f>
        <v/>
      </c>
      <c r="K36" s="5" t="str">
        <f ca="1">IF(H36="","",RTD("cqg.rtd",,"ContractData",H36,"ExpirationDate",,"T"))</f>
        <v/>
      </c>
      <c r="L36" s="8" t="str">
        <f ca="1">IF(H36="","",RTD("cqg.rtd", ,"ContractData",H36, "TOI",, "T"))</f>
        <v/>
      </c>
    </row>
    <row r="37" spans="8:12" ht="20.100000000000001" customHeight="1" x14ac:dyDescent="0.3">
      <c r="H37" s="6" t="str">
        <f ca="1">IF(Data!G37=0,"",Data!G37)</f>
        <v/>
      </c>
      <c r="I37" s="6" t="str">
        <f ca="1">IF(H37="","",RTD("cqg.rtd",,"ContractData",H37,"LongDescription",,"T"))</f>
        <v/>
      </c>
      <c r="J37" s="4" t="str">
        <f ca="1">IF(H37="","",RTD("cqg.rtd",,"ContractData",H37,"OptionDaysToExp",,"T"))</f>
        <v/>
      </c>
      <c r="K37" s="5" t="str">
        <f ca="1">IF(H37="","",RTD("cqg.rtd",,"ContractData",H37,"ExpirationDate",,"T"))</f>
        <v/>
      </c>
      <c r="L37" s="8" t="str">
        <f ca="1">IF(H37="","",RTD("cqg.rtd", ,"ContractData",H37, "TOI",, "T"))</f>
        <v/>
      </c>
    </row>
    <row r="38" spans="8:12" ht="20.100000000000001" customHeight="1" x14ac:dyDescent="0.3">
      <c r="H38" s="3" t="str">
        <f ca="1">IF(Data!G38=0,"",Data!G38)</f>
        <v/>
      </c>
      <c r="I38" s="3" t="str">
        <f ca="1">IF(H38="","",RTD("cqg.rtd",,"ContractData",H38,"LongDescription",,"T"))</f>
        <v/>
      </c>
      <c r="J38" s="4" t="str">
        <f ca="1">IF(H38="","",RTD("cqg.rtd",,"ContractData",H38,"OptionDaysToExp",,"T"))</f>
        <v/>
      </c>
      <c r="K38" s="5" t="str">
        <f ca="1">IF(H38="","",RTD("cqg.rtd",,"ContractData",H38,"ExpirationDate",,"T"))</f>
        <v/>
      </c>
      <c r="L38" s="8" t="str">
        <f ca="1">IF(H38="","",RTD("cqg.rtd", ,"ContractData",H38, "TOI",, "T"))</f>
        <v/>
      </c>
    </row>
    <row r="39" spans="8:12" ht="20.100000000000001" customHeight="1" x14ac:dyDescent="0.3">
      <c r="H39" s="6" t="str">
        <f ca="1">IF(Data!G39=0,"",Data!G39)</f>
        <v/>
      </c>
      <c r="I39" s="6" t="str">
        <f ca="1">IF(H39="","",RTD("cqg.rtd",,"ContractData",H39,"LongDescription",,"T"))</f>
        <v/>
      </c>
      <c r="J39" s="4" t="str">
        <f ca="1">IF(H39="","",RTD("cqg.rtd",,"ContractData",H39,"OptionDaysToExp",,"T"))</f>
        <v/>
      </c>
      <c r="K39" s="5" t="str">
        <f ca="1">IF(H39="","",RTD("cqg.rtd",,"ContractData",H39,"ExpirationDate",,"T"))</f>
        <v/>
      </c>
      <c r="L39" s="8" t="str">
        <f ca="1">IF(H39="","",RTD("cqg.rtd", ,"ContractData",H39, "TOI",, "T"))</f>
        <v/>
      </c>
    </row>
    <row r="40" spans="8:12" ht="20.100000000000001" customHeight="1" x14ac:dyDescent="0.3">
      <c r="H40" s="3" t="str">
        <f ca="1">IF(Data!G40=0,"",Data!G40)</f>
        <v/>
      </c>
      <c r="I40" s="3" t="str">
        <f ca="1">IF(H40="","",RTD("cqg.rtd",,"ContractData",H40,"LongDescription",,"T"))</f>
        <v/>
      </c>
      <c r="J40" s="4" t="str">
        <f ca="1">IF(H40="","",RTD("cqg.rtd",,"ContractData",H40,"OptionDaysToExp",,"T"))</f>
        <v/>
      </c>
      <c r="K40" s="5" t="str">
        <f ca="1">IF(H40="","",RTD("cqg.rtd",,"ContractData",H40,"ExpirationDate",,"T"))</f>
        <v/>
      </c>
      <c r="L40" s="8" t="str">
        <f ca="1">IF(H40="","",RTD("cqg.rtd", ,"ContractData",H40, "TOI",, "T"))</f>
        <v/>
      </c>
    </row>
    <row r="41" spans="8:12" ht="20.100000000000001" customHeight="1" x14ac:dyDescent="0.3">
      <c r="H41" s="6" t="str">
        <f ca="1">IF(Data!G41=0,"",Data!G41)</f>
        <v/>
      </c>
      <c r="I41" s="6" t="str">
        <f ca="1">IF(H41="","",RTD("cqg.rtd",,"ContractData",H41,"LongDescription",,"T"))</f>
        <v/>
      </c>
      <c r="J41" s="4" t="str">
        <f ca="1">IF(H41="","",RTD("cqg.rtd",,"ContractData",H41,"OptionDaysToExp",,"T"))</f>
        <v/>
      </c>
      <c r="K41" s="5" t="str">
        <f ca="1">IF(H41="","",RTD("cqg.rtd",,"ContractData",H41,"ExpirationDate",,"T"))</f>
        <v/>
      </c>
      <c r="L41" s="8" t="str">
        <f ca="1">IF(H41="","",RTD("cqg.rtd", ,"ContractData",H41, "TOI",, "T"))</f>
        <v/>
      </c>
    </row>
    <row r="42" spans="8:12" ht="20.100000000000001" customHeight="1" x14ac:dyDescent="0.3">
      <c r="H42" s="3" t="str">
        <f ca="1">IF(Data!G42=0,"",Data!G42)</f>
        <v/>
      </c>
      <c r="I42" s="3" t="str">
        <f ca="1">IF(H42="","",RTD("cqg.rtd",,"ContractData",H42,"LongDescription",,"T"))</f>
        <v/>
      </c>
      <c r="J42" s="4" t="str">
        <f ca="1">IF(H42="","",RTD("cqg.rtd",,"ContractData",H42,"OptionDaysToExp",,"T"))</f>
        <v/>
      </c>
      <c r="K42" s="5" t="str">
        <f ca="1">IF(H42="","",RTD("cqg.rtd",,"ContractData",H42,"ExpirationDate",,"T"))</f>
        <v/>
      </c>
      <c r="L42" s="8" t="str">
        <f ca="1">IF(H42="","",RTD("cqg.rtd", ,"ContractData",H42, "TOI",, "T"))</f>
        <v/>
      </c>
    </row>
    <row r="43" spans="8:12" ht="20.100000000000001" customHeight="1" x14ac:dyDescent="0.3">
      <c r="H43" s="6" t="str">
        <f ca="1">IF(Data!G43=0,"",Data!G43)</f>
        <v/>
      </c>
      <c r="I43" s="6" t="str">
        <f ca="1">IF(H43="","",RTD("cqg.rtd",,"ContractData",H43,"LongDescription",,"T"))</f>
        <v/>
      </c>
      <c r="J43" s="4" t="str">
        <f ca="1">IF(H43="","",RTD("cqg.rtd",,"ContractData",H43,"OptionDaysToExp",,"T"))</f>
        <v/>
      </c>
      <c r="K43" s="5" t="str">
        <f ca="1">IF(H43="","",RTD("cqg.rtd",,"ContractData",H43,"ExpirationDate",,"T"))</f>
        <v/>
      </c>
      <c r="L43" s="8" t="str">
        <f ca="1">IF(H43="","",RTD("cqg.rtd", ,"ContractData",H43, "TOI",, "T"))</f>
        <v/>
      </c>
    </row>
    <row r="44" spans="8:12" ht="20.100000000000001" customHeight="1" x14ac:dyDescent="0.3">
      <c r="H44" s="3" t="str">
        <f ca="1">IF(Data!G44=0,"",Data!G44)</f>
        <v/>
      </c>
      <c r="I44" s="3" t="str">
        <f ca="1">IF(H44="","",RTD("cqg.rtd",,"ContractData",H44,"LongDescription",,"T"))</f>
        <v/>
      </c>
      <c r="J44" s="4" t="str">
        <f ca="1">IF(H44="","",RTD("cqg.rtd",,"ContractData",H44,"OptionDaysToExp",,"T"))</f>
        <v/>
      </c>
      <c r="K44" s="5" t="str">
        <f ca="1">IF(H44="","",RTD("cqg.rtd",,"ContractData",H44,"ExpirationDate",,"T"))</f>
        <v/>
      </c>
      <c r="L44" s="8" t="str">
        <f ca="1">IF(H44="","",RTD("cqg.rtd", ,"ContractData",H44, "TOI",, "T"))</f>
        <v/>
      </c>
    </row>
    <row r="45" spans="8:12" ht="20.100000000000001" customHeight="1" x14ac:dyDescent="0.3">
      <c r="H45" s="6" t="str">
        <f ca="1">IF(Data!G45=0,"",Data!G45)</f>
        <v/>
      </c>
      <c r="I45" s="6" t="str">
        <f ca="1">IF(H45="","",RTD("cqg.rtd",,"ContractData",H45,"LongDescription",,"T"))</f>
        <v/>
      </c>
      <c r="J45" s="4" t="str">
        <f ca="1">IF(H45="","",RTD("cqg.rtd",,"ContractData",H45,"OptionDaysToExp",,"T"))</f>
        <v/>
      </c>
      <c r="K45" s="5" t="str">
        <f ca="1">IF(H45="","",RTD("cqg.rtd",,"ContractData",H45,"ExpirationDate",,"T"))</f>
        <v/>
      </c>
      <c r="L45" s="8" t="str">
        <f ca="1">IF(H45="","",RTD("cqg.rtd", ,"ContractData",H45, "TOI",, "T"))</f>
        <v/>
      </c>
    </row>
    <row r="46" spans="8:12" ht="20.100000000000001" customHeight="1" x14ac:dyDescent="0.3">
      <c r="H46" s="3" t="str">
        <f ca="1">IF(Data!G46=0,"",Data!G46)</f>
        <v/>
      </c>
      <c r="I46" s="3" t="str">
        <f ca="1">IF(H46="","",RTD("cqg.rtd",,"ContractData",H46,"LongDescription",,"T"))</f>
        <v/>
      </c>
      <c r="J46" s="4" t="str">
        <f ca="1">IF(H46="","",RTD("cqg.rtd",,"ContractData",H46,"OptionDaysToExp",,"T"))</f>
        <v/>
      </c>
      <c r="K46" s="5" t="str">
        <f ca="1">IF(H46="","",RTD("cqg.rtd",,"ContractData",H46,"ExpirationDate",,"T"))</f>
        <v/>
      </c>
      <c r="L46" s="8" t="str">
        <f ca="1">IF(H46="","",RTD("cqg.rtd", ,"ContractData",H46, "TOI",, "T"))</f>
        <v/>
      </c>
    </row>
    <row r="47" spans="8:12" ht="20.100000000000001" customHeight="1" x14ac:dyDescent="0.3">
      <c r="H47" s="6" t="str">
        <f ca="1">IF(Data!G47=0,"",Data!G47)</f>
        <v/>
      </c>
      <c r="I47" s="6" t="str">
        <f ca="1">IF(H47="","",RTD("cqg.rtd",,"ContractData",H47,"LongDescription",,"T"))</f>
        <v/>
      </c>
      <c r="J47" s="4" t="str">
        <f ca="1">IF(H47="","",RTD("cqg.rtd",,"ContractData",H47,"OptionDaysToExp",,"T"))</f>
        <v/>
      </c>
      <c r="K47" s="5" t="str">
        <f ca="1">IF(H47="","",RTD("cqg.rtd",,"ContractData",H47,"ExpirationDate",,"T"))</f>
        <v/>
      </c>
      <c r="L47" s="8" t="str">
        <f ca="1">IF(H47="","",RTD("cqg.rtd", ,"ContractData",H47, "TOI",, "T"))</f>
        <v/>
      </c>
    </row>
    <row r="48" spans="8:12" ht="17.25" x14ac:dyDescent="0.3">
      <c r="H48" s="3" t="str">
        <f ca="1">IF(Data!G48=0,"",Data!G48)</f>
        <v/>
      </c>
      <c r="I48" s="3" t="str">
        <f ca="1">IF(H48="","",RTD("cqg.rtd",,"ContractData",H48,"LongDescription",,"T"))</f>
        <v/>
      </c>
      <c r="J48" s="4" t="str">
        <f ca="1">IF(H48="","",RTD("cqg.rtd",,"ContractData",H48,"OptionDaysToExp",,"T"))</f>
        <v/>
      </c>
      <c r="K48" s="5" t="str">
        <f ca="1">IF(H48="","",RTD("cqg.rtd",,"ContractData",H48,"ExpirationDate",,"T"))</f>
        <v/>
      </c>
      <c r="L48" s="8" t="str">
        <f ca="1">IF(H48="","",RTD("cqg.rtd", ,"ContractData",H48, "TOI",, "T"))</f>
        <v/>
      </c>
    </row>
    <row r="49" spans="8:12" ht="17.25" x14ac:dyDescent="0.3">
      <c r="H49" s="6" t="str">
        <f ca="1">IF(Data!G49=0,"",Data!G49)</f>
        <v/>
      </c>
      <c r="I49" s="6" t="str">
        <f ca="1">IF(H49="","",RTD("cqg.rtd",,"ContractData",H49,"LongDescription",,"T"))</f>
        <v/>
      </c>
      <c r="J49" s="4" t="str">
        <f ca="1">IF(H49="","",RTD("cqg.rtd",,"ContractData",H49,"OptionDaysToExp",,"T"))</f>
        <v/>
      </c>
      <c r="K49" s="5" t="str">
        <f ca="1">IF(H49="","",RTD("cqg.rtd",,"ContractData",H49,"ExpirationDate",,"T"))</f>
        <v/>
      </c>
      <c r="L49" s="8" t="str">
        <f ca="1">IF(H49="","",RTD("cqg.rtd", ,"ContractData",H49, "TOI",, "T"))</f>
        <v/>
      </c>
    </row>
    <row r="50" spans="8:12" ht="17.25" x14ac:dyDescent="0.3">
      <c r="H50" s="3" t="str">
        <f ca="1">IF(Data!G50=0,"",Data!G50)</f>
        <v/>
      </c>
      <c r="I50" s="3" t="str">
        <f ca="1">IF(H50="","",RTD("cqg.rtd",,"ContractData",H50,"LongDescription",,"T"))</f>
        <v/>
      </c>
      <c r="J50" s="4" t="str">
        <f ca="1">IF(H50="","",RTD("cqg.rtd",,"ContractData",H50,"OptionDaysToExp",,"T"))</f>
        <v/>
      </c>
      <c r="K50" s="5" t="str">
        <f ca="1">IF(H50="","",RTD("cqg.rtd",,"ContractData",H50,"ExpirationDate",,"T"))</f>
        <v/>
      </c>
      <c r="L50" s="8" t="str">
        <f ca="1">IF(H50="","",RTD("cqg.rtd", ,"ContractData",H50, "TOI",, "T"))</f>
        <v/>
      </c>
    </row>
    <row r="51" spans="8:12" ht="17.25" x14ac:dyDescent="0.3">
      <c r="H51" s="6" t="str">
        <f ca="1">IF(Data!G51=0,"",Data!G51)</f>
        <v/>
      </c>
      <c r="I51" s="6" t="str">
        <f ca="1">IF(H51="","",RTD("cqg.rtd",,"ContractData",H51,"LongDescription",,"T"))</f>
        <v/>
      </c>
      <c r="J51" s="4" t="str">
        <f ca="1">IF(H51="","",RTD("cqg.rtd",,"ContractData",H51,"OptionDaysToExp",,"T"))</f>
        <v/>
      </c>
      <c r="K51" s="5" t="str">
        <f ca="1">IF(H51="","",RTD("cqg.rtd",,"ContractData",H51,"ExpirationDate",,"T"))</f>
        <v/>
      </c>
      <c r="L51" s="8" t="str">
        <f ca="1">IF(H51="","",RTD("cqg.rtd", ,"ContractData",H51, "TOI",, "T"))</f>
        <v/>
      </c>
    </row>
    <row r="52" spans="8:12" ht="17.25" x14ac:dyDescent="0.3">
      <c r="H52" s="3" t="str">
        <f ca="1">IF(Data!G52=0,"",Data!G52)</f>
        <v/>
      </c>
      <c r="I52" s="3" t="str">
        <f ca="1">IF(H52="","",RTD("cqg.rtd",,"ContractData",H52,"LongDescription",,"T"))</f>
        <v/>
      </c>
      <c r="J52" s="4" t="str">
        <f ca="1">IF(H52="","",RTD("cqg.rtd",,"ContractData",H52,"OptionDaysToExp",,"T"))</f>
        <v/>
      </c>
      <c r="K52" s="5" t="str">
        <f ca="1">IF(H52="","",RTD("cqg.rtd",,"ContractData",H52,"ExpirationDate",,"T"))</f>
        <v/>
      </c>
      <c r="L52" s="8" t="str">
        <f ca="1">IF(H52="","",RTD("cqg.rtd", ,"ContractData",H52, "TOI",, "T"))</f>
        <v/>
      </c>
    </row>
    <row r="53" spans="8:12" ht="17.25" x14ac:dyDescent="0.3">
      <c r="H53" s="6" t="str">
        <f ca="1">IF(Data!G53=0,"",Data!G53)</f>
        <v/>
      </c>
      <c r="I53" s="6" t="str">
        <f ca="1">IF(H53="","",RTD("cqg.rtd",,"ContractData",H53,"LongDescription",,"T"))</f>
        <v/>
      </c>
      <c r="J53" s="4" t="str">
        <f ca="1">IF(H53="","",RTD("cqg.rtd",,"ContractData",H53,"OptionDaysToExp",,"T"))</f>
        <v/>
      </c>
      <c r="K53" s="5" t="str">
        <f ca="1">IF(H53="","",RTD("cqg.rtd",,"ContractData",H53,"ExpirationDate",,"T"))</f>
        <v/>
      </c>
      <c r="L53" s="8" t="str">
        <f ca="1">IF(H53="","",RTD("cqg.rtd", ,"ContractData",H53, "TOI",, "T"))</f>
        <v/>
      </c>
    </row>
    <row r="54" spans="8:12" ht="17.25" x14ac:dyDescent="0.3">
      <c r="H54" s="3" t="str">
        <f ca="1">IF(Data!G54=0,"",Data!G54)</f>
        <v/>
      </c>
      <c r="I54" s="3" t="str">
        <f ca="1">IF(H54="","",RTD("cqg.rtd",,"ContractData",H54,"LongDescription",,"T"))</f>
        <v/>
      </c>
      <c r="J54" s="4" t="str">
        <f ca="1">IF(H54="","",RTD("cqg.rtd",,"ContractData",H54,"OptionDaysToExp",,"T"))</f>
        <v/>
      </c>
      <c r="K54" s="5" t="str">
        <f ca="1">IF(H54="","",RTD("cqg.rtd",,"ContractData",H54,"ExpirationDate",,"T"))</f>
        <v/>
      </c>
      <c r="L54" s="8" t="str">
        <f ca="1">IF(H54="","",RTD("cqg.rtd", ,"ContractData",H54, "TOI",, "T"))</f>
        <v/>
      </c>
    </row>
    <row r="55" spans="8:12" ht="17.25" x14ac:dyDescent="0.3">
      <c r="H55" s="6" t="str">
        <f ca="1">IF(Data!G55=0,"",Data!G55)</f>
        <v/>
      </c>
      <c r="I55" s="6" t="str">
        <f ca="1">IF(H55="","",RTD("cqg.rtd",,"ContractData",H55,"LongDescription",,"T"))</f>
        <v/>
      </c>
      <c r="J55" s="4" t="str">
        <f ca="1">IF(H55="","",RTD("cqg.rtd",,"ContractData",H55,"OptionDaysToExp",,"T"))</f>
        <v/>
      </c>
      <c r="K55" s="5" t="str">
        <f ca="1">IF(H55="","",RTD("cqg.rtd",,"ContractData",H55,"ExpirationDate",,"T"))</f>
        <v/>
      </c>
      <c r="L55" s="8" t="str">
        <f ca="1">IF(H55="","",RTD("cqg.rtd", ,"ContractData",H55, "TOI",, "T"))</f>
        <v/>
      </c>
    </row>
    <row r="56" spans="8:12" ht="17.25" x14ac:dyDescent="0.3">
      <c r="H56" s="3" t="str">
        <f ca="1">IF(Data!G56=0,"",Data!G56)</f>
        <v/>
      </c>
      <c r="I56" s="3" t="str">
        <f ca="1">IF(H56="","",RTD("cqg.rtd",,"ContractData",H56,"LongDescription",,"T"))</f>
        <v/>
      </c>
      <c r="J56" s="4" t="str">
        <f ca="1">IF(H56="","",RTD("cqg.rtd",,"ContractData",H56,"OptionDaysToExp",,"T"))</f>
        <v/>
      </c>
      <c r="K56" s="5" t="str">
        <f ca="1">IF(H56="","",RTD("cqg.rtd",,"ContractData",H56,"ExpirationDate",,"T"))</f>
        <v/>
      </c>
      <c r="L56" s="8" t="str">
        <f ca="1">IF(H56="","",RTD("cqg.rtd", ,"ContractData",H56, "TOI",, "T"))</f>
        <v/>
      </c>
    </row>
    <row r="57" spans="8:12" ht="17.25" x14ac:dyDescent="0.3">
      <c r="H57" s="6" t="str">
        <f ca="1">IF(Data!G57=0,"",Data!G57)</f>
        <v/>
      </c>
      <c r="I57" s="6" t="str">
        <f ca="1">IF(H57="","",RTD("cqg.rtd",,"ContractData",H57,"LongDescription",,"T"))</f>
        <v/>
      </c>
      <c r="J57" s="4" t="str">
        <f ca="1">IF(H57="","",RTD("cqg.rtd",,"ContractData",H57,"OptionDaysToExp",,"T"))</f>
        <v/>
      </c>
      <c r="K57" s="5" t="str">
        <f ca="1">IF(H57="","",RTD("cqg.rtd",,"ContractData",H57,"ExpirationDate",,"T"))</f>
        <v/>
      </c>
      <c r="L57" s="8" t="str">
        <f ca="1">IF(H57="","",RTD("cqg.rtd", ,"ContractData",H57, "TOI",, "T"))</f>
        <v/>
      </c>
    </row>
    <row r="58" spans="8:12" ht="17.25" x14ac:dyDescent="0.3">
      <c r="H58" s="3" t="str">
        <f ca="1">IF(Data!G58=0,"",Data!G58)</f>
        <v/>
      </c>
      <c r="I58" s="3" t="str">
        <f ca="1">IF(H58="","",RTD("cqg.rtd",,"ContractData",H58,"LongDescription",,"T"))</f>
        <v/>
      </c>
      <c r="J58" s="4" t="str">
        <f ca="1">IF(H58="","",RTD("cqg.rtd",,"ContractData",H58,"OptionDaysToExp",,"T"))</f>
        <v/>
      </c>
      <c r="K58" s="5" t="str">
        <f ca="1">IF(H58="","",RTD("cqg.rtd",,"ContractData",H58,"ExpirationDate",,"T"))</f>
        <v/>
      </c>
      <c r="L58" s="8" t="str">
        <f ca="1">IF(H58="","",RTD("cqg.rtd", ,"ContractData",H58, "TOI",, "T"))</f>
        <v/>
      </c>
    </row>
    <row r="59" spans="8:12" ht="17.25" x14ac:dyDescent="0.3">
      <c r="H59" s="6" t="str">
        <f ca="1">IF(Data!G59=0,"",Data!G59)</f>
        <v/>
      </c>
      <c r="I59" s="6" t="str">
        <f ca="1">IF(H59="","",RTD("cqg.rtd",,"ContractData",H59,"LongDescription",,"T"))</f>
        <v/>
      </c>
      <c r="J59" s="4" t="str">
        <f ca="1">IF(H59="","",RTD("cqg.rtd",,"ContractData",H59,"OptionDaysToExp",,"T"))</f>
        <v/>
      </c>
      <c r="K59" s="5" t="str">
        <f ca="1">IF(H59="","",RTD("cqg.rtd",,"ContractData",H59,"ExpirationDate",,"T"))</f>
        <v/>
      </c>
      <c r="L59" s="8" t="str">
        <f ca="1">IF(H59="","",RTD("cqg.rtd", ,"ContractData",H59, "TOI",, "T"))</f>
        <v/>
      </c>
    </row>
    <row r="60" spans="8:12" ht="17.25" x14ac:dyDescent="0.3">
      <c r="H60" s="3" t="str">
        <f ca="1">IF(Data!G60=0,"",Data!G60)</f>
        <v/>
      </c>
      <c r="I60" s="3" t="str">
        <f ca="1">IF(H60="","",RTD("cqg.rtd",,"ContractData",H60,"LongDescription",,"T"))</f>
        <v/>
      </c>
      <c r="J60" s="4" t="str">
        <f ca="1">IF(H60="","",RTD("cqg.rtd",,"ContractData",H60,"OptionDaysToExp",,"T"))</f>
        <v/>
      </c>
      <c r="K60" s="5" t="str">
        <f ca="1">IF(H60="","",RTD("cqg.rtd",,"ContractData",H60,"ExpirationDate",,"T"))</f>
        <v/>
      </c>
      <c r="L60" s="8" t="str">
        <f ca="1">IF(H60="","",RTD("cqg.rtd", ,"ContractData",H60, "TOI",, "T"))</f>
        <v/>
      </c>
    </row>
    <row r="61" spans="8:12" ht="17.25" x14ac:dyDescent="0.3">
      <c r="H61" s="6" t="str">
        <f ca="1">IF(Data!G61=0,"",Data!G61)</f>
        <v/>
      </c>
      <c r="I61" s="6" t="str">
        <f ca="1">IF(H61="","",RTD("cqg.rtd",,"ContractData",H61,"LongDescription",,"T"))</f>
        <v/>
      </c>
      <c r="J61" s="4" t="str">
        <f ca="1">IF(H61="","",RTD("cqg.rtd",,"ContractData",H61,"OptionDaysToExp",,"T"))</f>
        <v/>
      </c>
      <c r="K61" s="5" t="str">
        <f ca="1">IF(H61="","",RTD("cqg.rtd",,"ContractData",H61,"ExpirationDate",,"T"))</f>
        <v/>
      </c>
      <c r="L61" s="8" t="str">
        <f ca="1">IF(H61="","",RTD("cqg.rtd", ,"ContractData",H61, "TOI",, "T"))</f>
        <v/>
      </c>
    </row>
    <row r="62" spans="8:12" ht="17.25" x14ac:dyDescent="0.3">
      <c r="H62" s="3" t="str">
        <f ca="1">IF(Data!G62=0,"",Data!G62)</f>
        <v/>
      </c>
      <c r="I62" s="3" t="str">
        <f ca="1">IF(H62="","",RTD("cqg.rtd",,"ContractData",H62,"LongDescription",,"T"))</f>
        <v/>
      </c>
      <c r="J62" s="4" t="str">
        <f ca="1">IF(H62="","",RTD("cqg.rtd",,"ContractData",H62,"OptionDaysToExp",,"T"))</f>
        <v/>
      </c>
      <c r="K62" s="5" t="str">
        <f ca="1">IF(H62="","",RTD("cqg.rtd",,"ContractData",H62,"ExpirationDate",,"T"))</f>
        <v/>
      </c>
      <c r="L62" s="8" t="str">
        <f ca="1">IF(H62="","",RTD("cqg.rtd", ,"ContractData",H62, "TOI",, "T"))</f>
        <v/>
      </c>
    </row>
    <row r="63" spans="8:12" ht="17.25" x14ac:dyDescent="0.3">
      <c r="H63" s="6" t="str">
        <f ca="1">IF(Data!G63=0,"",Data!G63)</f>
        <v/>
      </c>
      <c r="I63" s="6" t="str">
        <f ca="1">IF(H63="","",RTD("cqg.rtd",,"ContractData",H63,"LongDescription",,"T"))</f>
        <v/>
      </c>
      <c r="J63" s="4" t="str">
        <f ca="1">IF(H63="","",RTD("cqg.rtd",,"ContractData",H63,"OptionDaysToExp",,"T"))</f>
        <v/>
      </c>
      <c r="K63" s="5" t="str">
        <f ca="1">IF(H63="","",RTD("cqg.rtd",,"ContractData",H63,"ExpirationDate",,"T"))</f>
        <v/>
      </c>
      <c r="L63" s="8" t="str">
        <f ca="1">IF(H63="","",RTD("cqg.rtd", ,"ContractData",H63, "TOI",, "T"))</f>
        <v/>
      </c>
    </row>
    <row r="64" spans="8:12" ht="17.25" x14ac:dyDescent="0.3">
      <c r="H64" s="3" t="str">
        <f ca="1">IF(Data!G64=0,"",Data!G64)</f>
        <v/>
      </c>
      <c r="I64" s="3" t="str">
        <f ca="1">IF(H64="","",RTD("cqg.rtd",,"ContractData",H64,"LongDescription",,"T"))</f>
        <v/>
      </c>
      <c r="J64" s="4" t="str">
        <f ca="1">IF(H64="","",RTD("cqg.rtd",,"ContractData",H64,"OptionDaysToExp",,"T"))</f>
        <v/>
      </c>
      <c r="K64" s="5" t="str">
        <f ca="1">IF(H64="","",RTD("cqg.rtd",,"ContractData",H64,"ExpirationDate",,"T"))</f>
        <v/>
      </c>
      <c r="L64" s="8" t="str">
        <f ca="1">IF(H64="","",RTD("cqg.rtd", ,"ContractData",H64, "TOI",, "T"))</f>
        <v/>
      </c>
    </row>
    <row r="65" spans="8:12" ht="17.25" x14ac:dyDescent="0.3">
      <c r="H65" s="6" t="str">
        <f ca="1">IF(Data!G65=0,"",Data!G65)</f>
        <v/>
      </c>
      <c r="I65" s="6" t="str">
        <f ca="1">IF(H65="","",RTD("cqg.rtd",,"ContractData",H65,"LongDescription",,"T"))</f>
        <v/>
      </c>
      <c r="J65" s="4" t="str">
        <f ca="1">IF(H65="","",RTD("cqg.rtd",,"ContractData",H65,"OptionDaysToExp",,"T"))</f>
        <v/>
      </c>
      <c r="K65" s="5" t="str">
        <f ca="1">IF(H65="","",RTD("cqg.rtd",,"ContractData",H65,"ExpirationDate",,"T"))</f>
        <v/>
      </c>
      <c r="L65" s="8" t="str">
        <f ca="1">IF(H65="","",RTD("cqg.rtd", ,"ContractData",H65, "TOI",, "T"))</f>
        <v/>
      </c>
    </row>
    <row r="66" spans="8:12" ht="17.25" x14ac:dyDescent="0.3">
      <c r="H66" s="3" t="str">
        <f ca="1">IF(Data!G66=0,"",Data!G66)</f>
        <v/>
      </c>
      <c r="I66" s="3" t="str">
        <f ca="1">IF(H66="","",RTD("cqg.rtd",,"ContractData",H66,"LongDescription",,"T"))</f>
        <v/>
      </c>
      <c r="J66" s="4" t="str">
        <f ca="1">IF(H66="","",RTD("cqg.rtd",,"ContractData",H66,"OptionDaysToExp",,"T"))</f>
        <v/>
      </c>
      <c r="K66" s="5" t="str">
        <f ca="1">IF(H66="","",RTD("cqg.rtd",,"ContractData",H66,"ExpirationDate",,"T"))</f>
        <v/>
      </c>
      <c r="L66" s="8" t="str">
        <f ca="1">IF(H66="","",RTD("cqg.rtd", ,"ContractData",H66, "TOI",, "T"))</f>
        <v/>
      </c>
    </row>
    <row r="67" spans="8:12" ht="17.25" x14ac:dyDescent="0.3">
      <c r="H67" s="6" t="str">
        <f ca="1">IF(Data!G67=0,"",Data!G67)</f>
        <v/>
      </c>
      <c r="I67" s="6" t="str">
        <f ca="1">IF(H67="","",RTD("cqg.rtd",,"ContractData",H67,"LongDescription",,"T"))</f>
        <v/>
      </c>
      <c r="J67" s="4" t="str">
        <f ca="1">IF(H67="","",RTD("cqg.rtd",,"ContractData",H67,"OptionDaysToExp",,"T"))</f>
        <v/>
      </c>
      <c r="K67" s="5" t="str">
        <f ca="1">IF(H67="","",RTD("cqg.rtd",,"ContractData",H67,"ExpirationDate",,"T"))</f>
        <v/>
      </c>
      <c r="L67" s="8" t="str">
        <f ca="1">IF(H67="","",RTD("cqg.rtd", ,"ContractData",H67, "TOI",, "T"))</f>
        <v/>
      </c>
    </row>
    <row r="68" spans="8:12" ht="17.25" x14ac:dyDescent="0.3">
      <c r="H68" s="3" t="str">
        <f ca="1">IF(Data!G68=0,"",Data!G68)</f>
        <v/>
      </c>
      <c r="I68" s="3" t="str">
        <f ca="1">IF(H68="","",RTD("cqg.rtd",,"ContractData",H68,"LongDescription",,"T"))</f>
        <v/>
      </c>
      <c r="J68" s="4" t="str">
        <f ca="1">IF(H68="","",RTD("cqg.rtd",,"ContractData",H68,"OptionDaysToExp",,"T"))</f>
        <v/>
      </c>
      <c r="K68" s="5" t="str">
        <f ca="1">IF(H68="","",RTD("cqg.rtd",,"ContractData",H68,"ExpirationDate",,"T"))</f>
        <v/>
      </c>
      <c r="L68" s="8" t="str">
        <f ca="1">IF(H68="","",RTD("cqg.rtd", ,"ContractData",H68, "TOI",, "T"))</f>
        <v/>
      </c>
    </row>
    <row r="69" spans="8:12" ht="17.25" x14ac:dyDescent="0.3">
      <c r="H69" s="6" t="str">
        <f ca="1">IF(Data!G69=0,"",Data!G69)</f>
        <v/>
      </c>
      <c r="I69" s="6" t="str">
        <f ca="1">IF(H69="","",RTD("cqg.rtd",,"ContractData",H69,"LongDescription",,"T"))</f>
        <v/>
      </c>
      <c r="J69" s="4" t="str">
        <f ca="1">IF(H69="","",RTD("cqg.rtd",,"ContractData",H69,"OptionDaysToExp",,"T"))</f>
        <v/>
      </c>
      <c r="K69" s="5" t="str">
        <f ca="1">IF(H69="","",RTD("cqg.rtd",,"ContractData",H69,"ExpirationDate",,"T"))</f>
        <v/>
      </c>
      <c r="L69" s="8" t="str">
        <f ca="1">IF(H69="","",RTD("cqg.rtd", ,"ContractData",H69, "TOI",, "T"))</f>
        <v/>
      </c>
    </row>
    <row r="70" spans="8:12" ht="17.25" x14ac:dyDescent="0.3">
      <c r="H70" s="3" t="str">
        <f ca="1">IF(Data!G70=0,"",Data!G70)</f>
        <v/>
      </c>
      <c r="I70" s="3" t="str">
        <f ca="1">IF(H70="","",RTD("cqg.rtd",,"ContractData",H70,"LongDescription",,"T"))</f>
        <v/>
      </c>
      <c r="J70" s="4" t="str">
        <f ca="1">IF(H70="","",RTD("cqg.rtd",,"ContractData",H70,"OptionDaysToExp",,"T"))</f>
        <v/>
      </c>
      <c r="K70" s="5" t="str">
        <f ca="1">IF(H70="","",RTD("cqg.rtd",,"ContractData",H70,"ExpirationDate",,"T"))</f>
        <v/>
      </c>
      <c r="L70" s="8" t="str">
        <f ca="1">IF(H70="","",RTD("cqg.rtd", ,"ContractData",H70, "TOI",, "T"))</f>
        <v/>
      </c>
    </row>
    <row r="71" spans="8:12" ht="17.25" x14ac:dyDescent="0.3">
      <c r="H71" s="6" t="str">
        <f ca="1">IF(Data!G71=0,"",Data!G71)</f>
        <v/>
      </c>
      <c r="I71" s="6" t="str">
        <f ca="1">IF(H71="","",RTD("cqg.rtd",,"ContractData",H71,"LongDescription",,"T"))</f>
        <v/>
      </c>
      <c r="J71" s="4" t="str">
        <f ca="1">IF(H71="","",RTD("cqg.rtd",,"ContractData",H71,"OptionDaysToExp",,"T"))</f>
        <v/>
      </c>
      <c r="K71" s="5" t="str">
        <f ca="1">IF(H71="","",RTD("cqg.rtd",,"ContractData",H71,"ExpirationDate",,"T"))</f>
        <v/>
      </c>
      <c r="L71" s="8" t="str">
        <f ca="1">IF(H71="","",RTD("cqg.rtd", ,"ContractData",H71, "TOI",, "T"))</f>
        <v/>
      </c>
    </row>
    <row r="72" spans="8:12" ht="17.25" x14ac:dyDescent="0.3">
      <c r="H72" s="3" t="str">
        <f ca="1">IF(Data!G72=0,"",Data!G72)</f>
        <v/>
      </c>
      <c r="I72" s="3" t="str">
        <f ca="1">IF(H72="","",RTD("cqg.rtd",,"ContractData",H72,"LongDescription",,"T"))</f>
        <v/>
      </c>
      <c r="J72" s="4" t="str">
        <f ca="1">IF(H72="","",RTD("cqg.rtd",,"ContractData",H72,"OptionDaysToExp",,"T"))</f>
        <v/>
      </c>
      <c r="K72" s="5" t="str">
        <f ca="1">IF(H72="","",RTD("cqg.rtd",,"ContractData",H72,"ExpirationDate",,"T"))</f>
        <v/>
      </c>
      <c r="L72" s="8" t="str">
        <f ca="1">IF(H72="","",RTD("cqg.rtd", ,"ContractData",H72, "TOI",, "T"))</f>
        <v/>
      </c>
    </row>
    <row r="73" spans="8:12" ht="17.25" x14ac:dyDescent="0.3">
      <c r="H73" s="6" t="str">
        <f ca="1">IF(Data!G73=0,"",Data!G73)</f>
        <v/>
      </c>
      <c r="I73" s="6" t="str">
        <f ca="1">IF(H73="","",RTD("cqg.rtd",,"ContractData",H73,"LongDescription",,"T"))</f>
        <v/>
      </c>
      <c r="J73" s="4" t="str">
        <f ca="1">IF(H73="","",RTD("cqg.rtd",,"ContractData",H73,"OptionDaysToExp",,"T"))</f>
        <v/>
      </c>
      <c r="K73" s="5" t="str">
        <f ca="1">IF(H73="","",RTD("cqg.rtd",,"ContractData",H73,"ExpirationDate",,"T"))</f>
        <v/>
      </c>
      <c r="L73" s="8" t="str">
        <f ca="1">IF(H73="","",RTD("cqg.rtd", ,"ContractData",H73, "TOI",, "T"))</f>
        <v/>
      </c>
    </row>
    <row r="74" spans="8:12" ht="17.25" x14ac:dyDescent="0.3">
      <c r="H74" s="3" t="str">
        <f ca="1">IF(Data!G74=0,"",Data!G74)</f>
        <v/>
      </c>
      <c r="I74" s="3" t="str">
        <f ca="1">IF(H74="","",RTD("cqg.rtd",,"ContractData",H74,"LongDescription",,"T"))</f>
        <v/>
      </c>
      <c r="J74" s="4" t="str">
        <f ca="1">IF(H74="","",RTD("cqg.rtd",,"ContractData",H74,"OptionDaysToExp",,"T"))</f>
        <v/>
      </c>
      <c r="K74" s="5" t="str">
        <f ca="1">IF(H74="","",RTD("cqg.rtd",,"ContractData",H74,"ExpirationDate",,"T"))</f>
        <v/>
      </c>
      <c r="L74" s="8" t="str">
        <f ca="1">IF(H74="","",RTD("cqg.rtd", ,"ContractData",H74, "TOI",, "T"))</f>
        <v/>
      </c>
    </row>
    <row r="75" spans="8:12" ht="17.25" x14ac:dyDescent="0.3">
      <c r="H75" s="6" t="str">
        <f ca="1">IF(Data!G75=0,"",Data!G75)</f>
        <v/>
      </c>
      <c r="I75" s="6" t="str">
        <f ca="1">IF(H75="","",RTD("cqg.rtd",,"ContractData",H75,"LongDescription",,"T"))</f>
        <v/>
      </c>
      <c r="J75" s="4" t="str">
        <f ca="1">IF(H75="","",RTD("cqg.rtd",,"ContractData",H75,"OptionDaysToExp",,"T"))</f>
        <v/>
      </c>
      <c r="K75" s="5" t="str">
        <f ca="1">IF(H75="","",RTD("cqg.rtd",,"ContractData",H75,"ExpirationDate",,"T"))</f>
        <v/>
      </c>
      <c r="L75" s="8" t="str">
        <f ca="1">IF(H75="","",RTD("cqg.rtd", ,"ContractData",H75, "TOI",, "T"))</f>
        <v/>
      </c>
    </row>
    <row r="76" spans="8:12" ht="17.25" x14ac:dyDescent="0.3">
      <c r="H76" s="3" t="str">
        <f ca="1">IF(Data!G76=0,"",Data!G76)</f>
        <v/>
      </c>
      <c r="I76" s="3" t="str">
        <f ca="1">IF(H76="","",RTD("cqg.rtd",,"ContractData",H76,"LongDescription",,"T"))</f>
        <v/>
      </c>
      <c r="J76" s="4" t="str">
        <f ca="1">IF(H76="","",RTD("cqg.rtd",,"ContractData",H76,"OptionDaysToExp",,"T"))</f>
        <v/>
      </c>
      <c r="K76" s="5" t="str">
        <f ca="1">IF(H76="","",RTD("cqg.rtd",,"ContractData",H76,"ExpirationDate",,"T"))</f>
        <v/>
      </c>
      <c r="L76" s="8" t="str">
        <f ca="1">IF(H76="","",RTD("cqg.rtd", ,"ContractData",H76, "TOI",, "T"))</f>
        <v/>
      </c>
    </row>
    <row r="77" spans="8:12" ht="17.25" x14ac:dyDescent="0.3">
      <c r="H77" s="6" t="str">
        <f ca="1">IF(Data!G77=0,"",Data!G77)</f>
        <v/>
      </c>
      <c r="I77" s="6" t="str">
        <f ca="1">IF(H77="","",RTD("cqg.rtd",,"ContractData",H77,"LongDescription",,"T"))</f>
        <v/>
      </c>
      <c r="J77" s="4" t="str">
        <f ca="1">IF(H77="","",RTD("cqg.rtd",,"ContractData",H77,"OptionDaysToExp",,"T"))</f>
        <v/>
      </c>
      <c r="K77" s="5" t="str">
        <f ca="1">IF(H77="","",RTD("cqg.rtd",,"ContractData",H77,"ExpirationDate",,"T"))</f>
        <v/>
      </c>
      <c r="L77" s="8" t="str">
        <f ca="1">IF(H77="","",RTD("cqg.rtd", ,"ContractData",H77, "TOI",, "T"))</f>
        <v/>
      </c>
    </row>
    <row r="79" spans="8:12" ht="17.25" x14ac:dyDescent="0.3">
      <c r="H79" s="6" t="str">
        <f ca="1">IF(Data!G79=0,"",Data!G79)</f>
        <v/>
      </c>
      <c r="I79" s="6" t="str">
        <f ca="1">IF(H79="","",RTD("cqg.rtd",,"ContractData",H79,"LongDescription",,"T"))</f>
        <v/>
      </c>
      <c r="J79" s="4" t="str">
        <f ca="1">IF(H79="","",RTD("cqg.rtd",,"ContractData",H79,"OptionDaysToExp",,"T"))</f>
        <v/>
      </c>
      <c r="K79" s="5" t="str">
        <f ca="1">IF(H79="","",RTD("cqg.rtd",,"ContractData",H79,"ExpirationDate",,"T"))</f>
        <v/>
      </c>
      <c r="L79" s="8" t="str">
        <f ca="1">IF(H79="","",RTD("cqg.rtd", ,"ContractData",H79, "TOI",, "T"))</f>
        <v/>
      </c>
    </row>
    <row r="80" spans="8:12" ht="17.25" x14ac:dyDescent="0.3">
      <c r="H80" s="3" t="str">
        <f ca="1">IF(Data!G80=0,"",Data!G80)</f>
        <v/>
      </c>
      <c r="I80" s="3" t="str">
        <f ca="1">IF(H80="","",RTD("cqg.rtd",,"ContractData",H80,"LongDescription",,"T"))</f>
        <v/>
      </c>
      <c r="J80" s="4" t="str">
        <f ca="1">IF(H80="","",RTD("cqg.rtd",,"ContractData",H80,"OptionDaysToExp",,"T"))</f>
        <v/>
      </c>
      <c r="K80" s="5" t="str">
        <f ca="1">IF(H80="","",RTD("cqg.rtd",,"ContractData",H80,"ExpirationDate",,"T"))</f>
        <v/>
      </c>
      <c r="L80" s="8" t="str">
        <f ca="1">IF(H80="","",RTD("cqg.rtd", ,"ContractData",H80, "TOI",, "T"))</f>
        <v/>
      </c>
    </row>
  </sheetData>
  <sheetProtection algorithmName="SHA-512" hashValue="1Ss+QAdiX78SMuls+zJdHsPZgggTgbFoJsLkiqig45sol3irWK0ii6fDK6irYbcDKkexulyujZ2yMKgBDcoetg==" saltValue="sEtS0Ygyebfdxz6SHXB2hw==" spinCount="100000" sheet="1" objects="1" scenarios="1" selectLockedCells="1"/>
  <mergeCells count="5">
    <mergeCell ref="B2:E3"/>
    <mergeCell ref="N2:Q3"/>
    <mergeCell ref="C5:E5"/>
    <mergeCell ref="C6:E6"/>
    <mergeCell ref="F2:M3"/>
  </mergeCells>
  <conditionalFormatting sqref="H6">
    <cfRule type="expression" dxfId="369" priority="412">
      <formula>H6=""</formula>
    </cfRule>
  </conditionalFormatting>
  <conditionalFormatting sqref="I6">
    <cfRule type="expression" dxfId="368" priority="411">
      <formula>H6=""</formula>
    </cfRule>
  </conditionalFormatting>
  <conditionalFormatting sqref="J6">
    <cfRule type="expression" dxfId="367" priority="409">
      <formula>H6=""</formula>
    </cfRule>
  </conditionalFormatting>
  <conditionalFormatting sqref="K6">
    <cfRule type="expression" dxfId="366" priority="408">
      <formula>H6=""</formula>
    </cfRule>
  </conditionalFormatting>
  <conditionalFormatting sqref="L6">
    <cfRule type="expression" dxfId="365" priority="407">
      <formula>H6=""</formula>
    </cfRule>
  </conditionalFormatting>
  <conditionalFormatting sqref="H7">
    <cfRule type="expression" dxfId="364" priority="406">
      <formula>H7=""</formula>
    </cfRule>
  </conditionalFormatting>
  <conditionalFormatting sqref="I7">
    <cfRule type="expression" dxfId="363" priority="405">
      <formula>H7=""</formula>
    </cfRule>
  </conditionalFormatting>
  <conditionalFormatting sqref="J7">
    <cfRule type="expression" dxfId="362" priority="404">
      <formula>H7=""</formula>
    </cfRule>
  </conditionalFormatting>
  <conditionalFormatting sqref="K7">
    <cfRule type="expression" dxfId="361" priority="403">
      <formula>H7=""</formula>
    </cfRule>
  </conditionalFormatting>
  <conditionalFormatting sqref="L7">
    <cfRule type="expression" dxfId="360" priority="402">
      <formula>H7=""</formula>
    </cfRule>
  </conditionalFormatting>
  <conditionalFormatting sqref="H8">
    <cfRule type="expression" dxfId="359" priority="401">
      <formula>H8=""</formula>
    </cfRule>
  </conditionalFormatting>
  <conditionalFormatting sqref="I8">
    <cfRule type="expression" dxfId="358" priority="400">
      <formula>H8=""</formula>
    </cfRule>
  </conditionalFormatting>
  <conditionalFormatting sqref="J8">
    <cfRule type="expression" dxfId="357" priority="399">
      <formula>H8=""</formula>
    </cfRule>
  </conditionalFormatting>
  <conditionalFormatting sqref="K8">
    <cfRule type="expression" dxfId="356" priority="398">
      <formula>H8=""</formula>
    </cfRule>
  </conditionalFormatting>
  <conditionalFormatting sqref="L8">
    <cfRule type="expression" dxfId="355" priority="397">
      <formula>H8=""</formula>
    </cfRule>
  </conditionalFormatting>
  <conditionalFormatting sqref="H9">
    <cfRule type="expression" dxfId="354" priority="396">
      <formula>H9=""</formula>
    </cfRule>
  </conditionalFormatting>
  <conditionalFormatting sqref="I9">
    <cfRule type="expression" dxfId="353" priority="395">
      <formula>H9=""</formula>
    </cfRule>
  </conditionalFormatting>
  <conditionalFormatting sqref="J9">
    <cfRule type="expression" dxfId="352" priority="394">
      <formula>H9=""</formula>
    </cfRule>
  </conditionalFormatting>
  <conditionalFormatting sqref="K9">
    <cfRule type="expression" dxfId="351" priority="393">
      <formula>H9=""</formula>
    </cfRule>
  </conditionalFormatting>
  <conditionalFormatting sqref="L9">
    <cfRule type="expression" dxfId="350" priority="392">
      <formula>H9=""</formula>
    </cfRule>
  </conditionalFormatting>
  <conditionalFormatting sqref="H10">
    <cfRule type="expression" dxfId="349" priority="391">
      <formula>H10=""</formula>
    </cfRule>
  </conditionalFormatting>
  <conditionalFormatting sqref="I10">
    <cfRule type="expression" dxfId="348" priority="390">
      <formula>H10=""</formula>
    </cfRule>
  </conditionalFormatting>
  <conditionalFormatting sqref="J10">
    <cfRule type="expression" dxfId="347" priority="389">
      <formula>H10=""</formula>
    </cfRule>
  </conditionalFormatting>
  <conditionalFormatting sqref="K10">
    <cfRule type="expression" dxfId="346" priority="388">
      <formula>H10=""</formula>
    </cfRule>
  </conditionalFormatting>
  <conditionalFormatting sqref="L10">
    <cfRule type="expression" dxfId="345" priority="387">
      <formula>H10=""</formula>
    </cfRule>
  </conditionalFormatting>
  <conditionalFormatting sqref="H11">
    <cfRule type="expression" dxfId="344" priority="386">
      <formula>H11=""</formula>
    </cfRule>
  </conditionalFormatting>
  <conditionalFormatting sqref="I11">
    <cfRule type="expression" dxfId="343" priority="385">
      <formula>H11=""</formula>
    </cfRule>
  </conditionalFormatting>
  <conditionalFormatting sqref="J11">
    <cfRule type="expression" dxfId="342" priority="384">
      <formula>H11=""</formula>
    </cfRule>
  </conditionalFormatting>
  <conditionalFormatting sqref="K11">
    <cfRule type="expression" dxfId="341" priority="383">
      <formula>H11=""</formula>
    </cfRule>
  </conditionalFormatting>
  <conditionalFormatting sqref="L11">
    <cfRule type="expression" dxfId="340" priority="382">
      <formula>H11=""</formula>
    </cfRule>
  </conditionalFormatting>
  <conditionalFormatting sqref="H12">
    <cfRule type="expression" dxfId="339" priority="381">
      <formula>H12=""</formula>
    </cfRule>
  </conditionalFormatting>
  <conditionalFormatting sqref="I12">
    <cfRule type="expression" dxfId="338" priority="380">
      <formula>H12=""</formula>
    </cfRule>
  </conditionalFormatting>
  <conditionalFormatting sqref="J12">
    <cfRule type="expression" dxfId="337" priority="379">
      <formula>H12=""</formula>
    </cfRule>
  </conditionalFormatting>
  <conditionalFormatting sqref="K12">
    <cfRule type="expression" dxfId="336" priority="378">
      <formula>H12=""</formula>
    </cfRule>
  </conditionalFormatting>
  <conditionalFormatting sqref="L12">
    <cfRule type="expression" dxfId="335" priority="377">
      <formula>H12=""</formula>
    </cfRule>
  </conditionalFormatting>
  <conditionalFormatting sqref="H13">
    <cfRule type="expression" dxfId="334" priority="376">
      <formula>H13=""</formula>
    </cfRule>
  </conditionalFormatting>
  <conditionalFormatting sqref="I13">
    <cfRule type="expression" dxfId="333" priority="375">
      <formula>H13=""</formula>
    </cfRule>
  </conditionalFormatting>
  <conditionalFormatting sqref="J13">
    <cfRule type="expression" dxfId="332" priority="374">
      <formula>H13=""</formula>
    </cfRule>
  </conditionalFormatting>
  <conditionalFormatting sqref="K13">
    <cfRule type="expression" dxfId="331" priority="373">
      <formula>H13=""</formula>
    </cfRule>
  </conditionalFormatting>
  <conditionalFormatting sqref="L13">
    <cfRule type="expression" dxfId="330" priority="372">
      <formula>H13=""</formula>
    </cfRule>
  </conditionalFormatting>
  <conditionalFormatting sqref="H14">
    <cfRule type="expression" dxfId="329" priority="371">
      <formula>H14=""</formula>
    </cfRule>
  </conditionalFormatting>
  <conditionalFormatting sqref="I14">
    <cfRule type="expression" dxfId="328" priority="370">
      <formula>H14=""</formula>
    </cfRule>
  </conditionalFormatting>
  <conditionalFormatting sqref="J14">
    <cfRule type="expression" dxfId="327" priority="369">
      <formula>H14=""</formula>
    </cfRule>
  </conditionalFormatting>
  <conditionalFormatting sqref="K14">
    <cfRule type="expression" dxfId="326" priority="368">
      <formula>H14=""</formula>
    </cfRule>
  </conditionalFormatting>
  <conditionalFormatting sqref="L14">
    <cfRule type="expression" dxfId="325" priority="367">
      <formula>H14=""</formula>
    </cfRule>
  </conditionalFormatting>
  <conditionalFormatting sqref="H15">
    <cfRule type="expression" dxfId="324" priority="366">
      <formula>H15=""</formula>
    </cfRule>
  </conditionalFormatting>
  <conditionalFormatting sqref="I15">
    <cfRule type="expression" dxfId="323" priority="365">
      <formula>H15=""</formula>
    </cfRule>
  </conditionalFormatting>
  <conditionalFormatting sqref="J15">
    <cfRule type="expression" dxfId="322" priority="364">
      <formula>H15=""</formula>
    </cfRule>
  </conditionalFormatting>
  <conditionalFormatting sqref="K15">
    <cfRule type="expression" dxfId="321" priority="363">
      <formula>H15=""</formula>
    </cfRule>
  </conditionalFormatting>
  <conditionalFormatting sqref="L15">
    <cfRule type="expression" dxfId="320" priority="362">
      <formula>H15=""</formula>
    </cfRule>
  </conditionalFormatting>
  <conditionalFormatting sqref="H16">
    <cfRule type="expression" dxfId="319" priority="361">
      <formula>H16=""</formula>
    </cfRule>
  </conditionalFormatting>
  <conditionalFormatting sqref="I16">
    <cfRule type="expression" dxfId="318" priority="360">
      <formula>H16=""</formula>
    </cfRule>
  </conditionalFormatting>
  <conditionalFormatting sqref="J16">
    <cfRule type="expression" dxfId="317" priority="359">
      <formula>H16=""</formula>
    </cfRule>
  </conditionalFormatting>
  <conditionalFormatting sqref="K16">
    <cfRule type="expression" dxfId="316" priority="358">
      <formula>H16=""</formula>
    </cfRule>
  </conditionalFormatting>
  <conditionalFormatting sqref="L16">
    <cfRule type="expression" dxfId="315" priority="357">
      <formula>H16=""</formula>
    </cfRule>
  </conditionalFormatting>
  <conditionalFormatting sqref="H17">
    <cfRule type="expression" dxfId="314" priority="356">
      <formula>H17=""</formula>
    </cfRule>
  </conditionalFormatting>
  <conditionalFormatting sqref="I17">
    <cfRule type="expression" dxfId="313" priority="355">
      <formula>H17=""</formula>
    </cfRule>
  </conditionalFormatting>
  <conditionalFormatting sqref="J17">
    <cfRule type="expression" dxfId="312" priority="354">
      <formula>H17=""</formula>
    </cfRule>
  </conditionalFormatting>
  <conditionalFormatting sqref="K17">
    <cfRule type="expression" dxfId="311" priority="353">
      <formula>H17=""</formula>
    </cfRule>
  </conditionalFormatting>
  <conditionalFormatting sqref="L17">
    <cfRule type="expression" dxfId="310" priority="352">
      <formula>H17=""</formula>
    </cfRule>
  </conditionalFormatting>
  <conditionalFormatting sqref="H18">
    <cfRule type="expression" dxfId="309" priority="351">
      <formula>H18=""</formula>
    </cfRule>
  </conditionalFormatting>
  <conditionalFormatting sqref="I18">
    <cfRule type="expression" dxfId="308" priority="350">
      <formula>H18=""</formula>
    </cfRule>
  </conditionalFormatting>
  <conditionalFormatting sqref="J18">
    <cfRule type="expression" dxfId="307" priority="349">
      <formula>H18=""</formula>
    </cfRule>
  </conditionalFormatting>
  <conditionalFormatting sqref="K18">
    <cfRule type="expression" dxfId="306" priority="348">
      <formula>H18=""</formula>
    </cfRule>
  </conditionalFormatting>
  <conditionalFormatting sqref="L18">
    <cfRule type="expression" dxfId="305" priority="347">
      <formula>H18=""</formula>
    </cfRule>
  </conditionalFormatting>
  <conditionalFormatting sqref="H19">
    <cfRule type="expression" dxfId="304" priority="346">
      <formula>H19=""</formula>
    </cfRule>
  </conditionalFormatting>
  <conditionalFormatting sqref="I19">
    <cfRule type="expression" dxfId="303" priority="345">
      <formula>H19=""</formula>
    </cfRule>
  </conditionalFormatting>
  <conditionalFormatting sqref="J19">
    <cfRule type="expression" dxfId="302" priority="344">
      <formula>H19=""</formula>
    </cfRule>
  </conditionalFormatting>
  <conditionalFormatting sqref="K19">
    <cfRule type="expression" dxfId="301" priority="343">
      <formula>H19=""</formula>
    </cfRule>
  </conditionalFormatting>
  <conditionalFormatting sqref="L19">
    <cfRule type="expression" dxfId="300" priority="342">
      <formula>H19=""</formula>
    </cfRule>
  </conditionalFormatting>
  <conditionalFormatting sqref="H20">
    <cfRule type="expression" dxfId="299" priority="341">
      <formula>H20=""</formula>
    </cfRule>
  </conditionalFormatting>
  <conditionalFormatting sqref="I20">
    <cfRule type="expression" dxfId="298" priority="340">
      <formula>H20=""</formula>
    </cfRule>
  </conditionalFormatting>
  <conditionalFormatting sqref="J20">
    <cfRule type="expression" dxfId="297" priority="339">
      <formula>H20=""</formula>
    </cfRule>
  </conditionalFormatting>
  <conditionalFormatting sqref="K20">
    <cfRule type="expression" dxfId="296" priority="338">
      <formula>H20=""</formula>
    </cfRule>
  </conditionalFormatting>
  <conditionalFormatting sqref="L20">
    <cfRule type="expression" dxfId="295" priority="337">
      <formula>H20=""</formula>
    </cfRule>
  </conditionalFormatting>
  <conditionalFormatting sqref="H21">
    <cfRule type="expression" dxfId="294" priority="336">
      <formula>H21=""</formula>
    </cfRule>
  </conditionalFormatting>
  <conditionalFormatting sqref="I21">
    <cfRule type="expression" dxfId="293" priority="335">
      <formula>H21=""</formula>
    </cfRule>
  </conditionalFormatting>
  <conditionalFormatting sqref="J21">
    <cfRule type="expression" dxfId="292" priority="334">
      <formula>H21=""</formula>
    </cfRule>
  </conditionalFormatting>
  <conditionalFormatting sqref="K21">
    <cfRule type="expression" dxfId="291" priority="333">
      <formula>H21=""</formula>
    </cfRule>
  </conditionalFormatting>
  <conditionalFormatting sqref="L21">
    <cfRule type="expression" dxfId="290" priority="332">
      <formula>H21=""</formula>
    </cfRule>
  </conditionalFormatting>
  <conditionalFormatting sqref="H22">
    <cfRule type="expression" dxfId="289" priority="331">
      <formula>H22=""</formula>
    </cfRule>
  </conditionalFormatting>
  <conditionalFormatting sqref="I22">
    <cfRule type="expression" dxfId="288" priority="330">
      <formula>H22=""</formula>
    </cfRule>
  </conditionalFormatting>
  <conditionalFormatting sqref="J22">
    <cfRule type="expression" dxfId="287" priority="329">
      <formula>H22=""</formula>
    </cfRule>
  </conditionalFormatting>
  <conditionalFormatting sqref="K22">
    <cfRule type="expression" dxfId="286" priority="328">
      <formula>H22=""</formula>
    </cfRule>
  </conditionalFormatting>
  <conditionalFormatting sqref="L22">
    <cfRule type="expression" dxfId="285" priority="327">
      <formula>H22=""</formula>
    </cfRule>
  </conditionalFormatting>
  <conditionalFormatting sqref="H23">
    <cfRule type="expression" dxfId="284" priority="326">
      <formula>H23=""</formula>
    </cfRule>
  </conditionalFormatting>
  <conditionalFormatting sqref="I23">
    <cfRule type="expression" dxfId="283" priority="325">
      <formula>H23=""</formula>
    </cfRule>
  </conditionalFormatting>
  <conditionalFormatting sqref="J23">
    <cfRule type="expression" dxfId="282" priority="324">
      <formula>H23=""</formula>
    </cfRule>
  </conditionalFormatting>
  <conditionalFormatting sqref="K23">
    <cfRule type="expression" dxfId="281" priority="323">
      <formula>H23=""</formula>
    </cfRule>
  </conditionalFormatting>
  <conditionalFormatting sqref="L23">
    <cfRule type="expression" dxfId="280" priority="322">
      <formula>H23=""</formula>
    </cfRule>
  </conditionalFormatting>
  <conditionalFormatting sqref="H24">
    <cfRule type="expression" dxfId="279" priority="321">
      <formula>H24=""</formula>
    </cfRule>
  </conditionalFormatting>
  <conditionalFormatting sqref="I24">
    <cfRule type="expression" dxfId="278" priority="320">
      <formula>H24=""</formula>
    </cfRule>
  </conditionalFormatting>
  <conditionalFormatting sqref="K24">
    <cfRule type="expression" dxfId="277" priority="318">
      <formula>H24=""</formula>
    </cfRule>
  </conditionalFormatting>
  <conditionalFormatting sqref="L24">
    <cfRule type="expression" dxfId="276" priority="317">
      <formula>H24=""</formula>
    </cfRule>
  </conditionalFormatting>
  <conditionalFormatting sqref="H25">
    <cfRule type="expression" dxfId="275" priority="316">
      <formula>H25=""</formula>
    </cfRule>
  </conditionalFormatting>
  <conditionalFormatting sqref="I25">
    <cfRule type="expression" dxfId="274" priority="315">
      <formula>H25=""</formula>
    </cfRule>
  </conditionalFormatting>
  <conditionalFormatting sqref="J25">
    <cfRule type="expression" dxfId="273" priority="314">
      <formula>H25=""</formula>
    </cfRule>
  </conditionalFormatting>
  <conditionalFormatting sqref="K25">
    <cfRule type="expression" dxfId="272" priority="313">
      <formula>H25=""</formula>
    </cfRule>
  </conditionalFormatting>
  <conditionalFormatting sqref="L25">
    <cfRule type="expression" dxfId="271" priority="312">
      <formula>H25=""</formula>
    </cfRule>
  </conditionalFormatting>
  <conditionalFormatting sqref="H26">
    <cfRule type="expression" dxfId="270" priority="311">
      <formula>H26=""</formula>
    </cfRule>
  </conditionalFormatting>
  <conditionalFormatting sqref="I26">
    <cfRule type="expression" dxfId="269" priority="310">
      <formula>H26=""</formula>
    </cfRule>
  </conditionalFormatting>
  <conditionalFormatting sqref="J26">
    <cfRule type="expression" dxfId="268" priority="309">
      <formula>H26=""</formula>
    </cfRule>
  </conditionalFormatting>
  <conditionalFormatting sqref="K26">
    <cfRule type="expression" dxfId="267" priority="308">
      <formula>H26=""</formula>
    </cfRule>
  </conditionalFormatting>
  <conditionalFormatting sqref="L26">
    <cfRule type="expression" dxfId="266" priority="307">
      <formula>H26=""</formula>
    </cfRule>
  </conditionalFormatting>
  <conditionalFormatting sqref="H27">
    <cfRule type="expression" dxfId="265" priority="306">
      <formula>H27=""</formula>
    </cfRule>
  </conditionalFormatting>
  <conditionalFormatting sqref="I27">
    <cfRule type="expression" dxfId="264" priority="305">
      <formula>H27=""</formula>
    </cfRule>
  </conditionalFormatting>
  <conditionalFormatting sqref="J27">
    <cfRule type="expression" dxfId="263" priority="304">
      <formula>H27=""</formula>
    </cfRule>
  </conditionalFormatting>
  <conditionalFormatting sqref="K27">
    <cfRule type="expression" dxfId="262" priority="303">
      <formula>H27=""</formula>
    </cfRule>
  </conditionalFormatting>
  <conditionalFormatting sqref="L27">
    <cfRule type="expression" dxfId="261" priority="302">
      <formula>H27=""</formula>
    </cfRule>
  </conditionalFormatting>
  <conditionalFormatting sqref="H28">
    <cfRule type="expression" dxfId="260" priority="301">
      <formula>H28=""</formula>
    </cfRule>
  </conditionalFormatting>
  <conditionalFormatting sqref="I28">
    <cfRule type="expression" dxfId="259" priority="300">
      <formula>H28=""</formula>
    </cfRule>
  </conditionalFormatting>
  <conditionalFormatting sqref="J28">
    <cfRule type="expression" dxfId="258" priority="299">
      <formula>H28=""</formula>
    </cfRule>
  </conditionalFormatting>
  <conditionalFormatting sqref="K28">
    <cfRule type="expression" dxfId="257" priority="298">
      <formula>H28=""</formula>
    </cfRule>
  </conditionalFormatting>
  <conditionalFormatting sqref="L28">
    <cfRule type="expression" dxfId="256" priority="297">
      <formula>H28=""</formula>
    </cfRule>
  </conditionalFormatting>
  <conditionalFormatting sqref="H29">
    <cfRule type="expression" dxfId="255" priority="296">
      <formula>H29=""</formula>
    </cfRule>
  </conditionalFormatting>
  <conditionalFormatting sqref="I29">
    <cfRule type="expression" dxfId="254" priority="295">
      <formula>H29=""</formula>
    </cfRule>
  </conditionalFormatting>
  <conditionalFormatting sqref="J29">
    <cfRule type="expression" dxfId="253" priority="294">
      <formula>H29=""</formula>
    </cfRule>
  </conditionalFormatting>
  <conditionalFormatting sqref="K29">
    <cfRule type="expression" dxfId="252" priority="293">
      <formula>H29=""</formula>
    </cfRule>
  </conditionalFormatting>
  <conditionalFormatting sqref="L29">
    <cfRule type="expression" dxfId="251" priority="292">
      <formula>H29=""</formula>
    </cfRule>
  </conditionalFormatting>
  <conditionalFormatting sqref="H30">
    <cfRule type="expression" dxfId="250" priority="291">
      <formula>H30=""</formula>
    </cfRule>
  </conditionalFormatting>
  <conditionalFormatting sqref="I30">
    <cfRule type="expression" dxfId="249" priority="290">
      <formula>H30=""</formula>
    </cfRule>
  </conditionalFormatting>
  <conditionalFormatting sqref="J30">
    <cfRule type="expression" dxfId="248" priority="289">
      <formula>H30=""</formula>
    </cfRule>
  </conditionalFormatting>
  <conditionalFormatting sqref="K30">
    <cfRule type="expression" dxfId="247" priority="288">
      <formula>H30=""</formula>
    </cfRule>
  </conditionalFormatting>
  <conditionalFormatting sqref="L30">
    <cfRule type="expression" dxfId="246" priority="287">
      <formula>H30=""</formula>
    </cfRule>
  </conditionalFormatting>
  <conditionalFormatting sqref="H31">
    <cfRule type="expression" dxfId="245" priority="286">
      <formula>H31=""</formula>
    </cfRule>
  </conditionalFormatting>
  <conditionalFormatting sqref="I31">
    <cfRule type="expression" dxfId="244" priority="285">
      <formula>H31=""</formula>
    </cfRule>
  </conditionalFormatting>
  <conditionalFormatting sqref="J31">
    <cfRule type="expression" dxfId="243" priority="284">
      <formula>H31=""</formula>
    </cfRule>
  </conditionalFormatting>
  <conditionalFormatting sqref="K31">
    <cfRule type="expression" dxfId="242" priority="283">
      <formula>H31=""</formula>
    </cfRule>
  </conditionalFormatting>
  <conditionalFormatting sqref="L31">
    <cfRule type="expression" dxfId="241" priority="282">
      <formula>H31=""</formula>
    </cfRule>
  </conditionalFormatting>
  <conditionalFormatting sqref="H32">
    <cfRule type="expression" dxfId="240" priority="281">
      <formula>H32=""</formula>
    </cfRule>
  </conditionalFormatting>
  <conditionalFormatting sqref="I32">
    <cfRule type="expression" dxfId="239" priority="280">
      <formula>H32=""</formula>
    </cfRule>
  </conditionalFormatting>
  <conditionalFormatting sqref="J32">
    <cfRule type="expression" dxfId="238" priority="279">
      <formula>H32=""</formula>
    </cfRule>
  </conditionalFormatting>
  <conditionalFormatting sqref="K32">
    <cfRule type="expression" dxfId="237" priority="278">
      <formula>H32=""</formula>
    </cfRule>
  </conditionalFormatting>
  <conditionalFormatting sqref="L32">
    <cfRule type="expression" dxfId="236" priority="277">
      <formula>H32=""</formula>
    </cfRule>
  </conditionalFormatting>
  <conditionalFormatting sqref="H33">
    <cfRule type="expression" dxfId="235" priority="276">
      <formula>H33=""</formula>
    </cfRule>
  </conditionalFormatting>
  <conditionalFormatting sqref="I33">
    <cfRule type="expression" dxfId="234" priority="275">
      <formula>H33=""</formula>
    </cfRule>
  </conditionalFormatting>
  <conditionalFormatting sqref="J33">
    <cfRule type="expression" dxfId="233" priority="274">
      <formula>H33=""</formula>
    </cfRule>
  </conditionalFormatting>
  <conditionalFormatting sqref="K33">
    <cfRule type="expression" dxfId="232" priority="273">
      <formula>H33=""</formula>
    </cfRule>
  </conditionalFormatting>
  <conditionalFormatting sqref="L33">
    <cfRule type="expression" dxfId="231" priority="272">
      <formula>H33=""</formula>
    </cfRule>
  </conditionalFormatting>
  <conditionalFormatting sqref="H34">
    <cfRule type="expression" dxfId="230" priority="271">
      <formula>H34=""</formula>
    </cfRule>
  </conditionalFormatting>
  <conditionalFormatting sqref="I34">
    <cfRule type="expression" dxfId="229" priority="270">
      <formula>H34=""</formula>
    </cfRule>
  </conditionalFormatting>
  <conditionalFormatting sqref="J34">
    <cfRule type="expression" dxfId="228" priority="269">
      <formula>H34=""</formula>
    </cfRule>
  </conditionalFormatting>
  <conditionalFormatting sqref="K34">
    <cfRule type="expression" dxfId="227" priority="268">
      <formula>H34=""</formula>
    </cfRule>
  </conditionalFormatting>
  <conditionalFormatting sqref="L34">
    <cfRule type="expression" dxfId="226" priority="267">
      <formula>H34=""</formula>
    </cfRule>
  </conditionalFormatting>
  <conditionalFormatting sqref="H35">
    <cfRule type="expression" dxfId="225" priority="266">
      <formula>H35=""</formula>
    </cfRule>
  </conditionalFormatting>
  <conditionalFormatting sqref="I35">
    <cfRule type="expression" dxfId="224" priority="265">
      <formula>H35=""</formula>
    </cfRule>
  </conditionalFormatting>
  <conditionalFormatting sqref="J35">
    <cfRule type="expression" dxfId="223" priority="264">
      <formula>H35=""</formula>
    </cfRule>
  </conditionalFormatting>
  <conditionalFormatting sqref="K35">
    <cfRule type="expression" dxfId="222" priority="263">
      <formula>H35=""</formula>
    </cfRule>
  </conditionalFormatting>
  <conditionalFormatting sqref="L35">
    <cfRule type="expression" dxfId="221" priority="262">
      <formula>H35=""</formula>
    </cfRule>
  </conditionalFormatting>
  <conditionalFormatting sqref="H36">
    <cfRule type="expression" dxfId="220" priority="261">
      <formula>H36=""</formula>
    </cfRule>
  </conditionalFormatting>
  <conditionalFormatting sqref="I36">
    <cfRule type="expression" dxfId="219" priority="260">
      <formula>H36=""</formula>
    </cfRule>
  </conditionalFormatting>
  <conditionalFormatting sqref="J36">
    <cfRule type="expression" dxfId="218" priority="259">
      <formula>H36=""</formula>
    </cfRule>
  </conditionalFormatting>
  <conditionalFormatting sqref="K36">
    <cfRule type="expression" dxfId="217" priority="258">
      <formula>H36=""</formula>
    </cfRule>
  </conditionalFormatting>
  <conditionalFormatting sqref="L36">
    <cfRule type="expression" dxfId="216" priority="257">
      <formula>H36=""</formula>
    </cfRule>
  </conditionalFormatting>
  <conditionalFormatting sqref="H37">
    <cfRule type="expression" dxfId="215" priority="256">
      <formula>H37=""</formula>
    </cfRule>
  </conditionalFormatting>
  <conditionalFormatting sqref="I37">
    <cfRule type="expression" dxfId="214" priority="255">
      <formula>H37=""</formula>
    </cfRule>
  </conditionalFormatting>
  <conditionalFormatting sqref="J37">
    <cfRule type="expression" dxfId="213" priority="254">
      <formula>H37=""</formula>
    </cfRule>
  </conditionalFormatting>
  <conditionalFormatting sqref="K37">
    <cfRule type="expression" dxfId="212" priority="253">
      <formula>H37=""</formula>
    </cfRule>
  </conditionalFormatting>
  <conditionalFormatting sqref="L37">
    <cfRule type="expression" dxfId="211" priority="252">
      <formula>H37=""</formula>
    </cfRule>
  </conditionalFormatting>
  <conditionalFormatting sqref="H38">
    <cfRule type="expression" dxfId="210" priority="251">
      <formula>H38=""</formula>
    </cfRule>
  </conditionalFormatting>
  <conditionalFormatting sqref="I38">
    <cfRule type="expression" dxfId="209" priority="250">
      <formula>H38=""</formula>
    </cfRule>
  </conditionalFormatting>
  <conditionalFormatting sqref="J38">
    <cfRule type="expression" dxfId="208" priority="249">
      <formula>H38=""</formula>
    </cfRule>
  </conditionalFormatting>
  <conditionalFormatting sqref="K38">
    <cfRule type="expression" dxfId="207" priority="248">
      <formula>H38=""</formula>
    </cfRule>
  </conditionalFormatting>
  <conditionalFormatting sqref="L38">
    <cfRule type="expression" dxfId="206" priority="247">
      <formula>H38=""</formula>
    </cfRule>
  </conditionalFormatting>
  <conditionalFormatting sqref="H39">
    <cfRule type="expression" dxfId="205" priority="246">
      <formula>H39=""</formula>
    </cfRule>
  </conditionalFormatting>
  <conditionalFormatting sqref="I39">
    <cfRule type="expression" dxfId="204" priority="245">
      <formula>H39=""</formula>
    </cfRule>
  </conditionalFormatting>
  <conditionalFormatting sqref="J39">
    <cfRule type="expression" dxfId="203" priority="244">
      <formula>H39=""</formula>
    </cfRule>
  </conditionalFormatting>
  <conditionalFormatting sqref="K39">
    <cfRule type="expression" dxfId="202" priority="243">
      <formula>H39=""</formula>
    </cfRule>
  </conditionalFormatting>
  <conditionalFormatting sqref="L39">
    <cfRule type="expression" dxfId="201" priority="242">
      <formula>H39=""</formula>
    </cfRule>
  </conditionalFormatting>
  <conditionalFormatting sqref="H40">
    <cfRule type="expression" dxfId="200" priority="241">
      <formula>H40=""</formula>
    </cfRule>
  </conditionalFormatting>
  <conditionalFormatting sqref="I40">
    <cfRule type="expression" dxfId="199" priority="240">
      <formula>H40=""</formula>
    </cfRule>
  </conditionalFormatting>
  <conditionalFormatting sqref="J40">
    <cfRule type="expression" dxfId="198" priority="239">
      <formula>H40=""</formula>
    </cfRule>
  </conditionalFormatting>
  <conditionalFormatting sqref="K40">
    <cfRule type="expression" dxfId="197" priority="238">
      <formula>H40=""</formula>
    </cfRule>
  </conditionalFormatting>
  <conditionalFormatting sqref="L40">
    <cfRule type="expression" dxfId="196" priority="237">
      <formula>H40=""</formula>
    </cfRule>
  </conditionalFormatting>
  <conditionalFormatting sqref="H41">
    <cfRule type="expression" dxfId="195" priority="236">
      <formula>H41=""</formula>
    </cfRule>
  </conditionalFormatting>
  <conditionalFormatting sqref="I41">
    <cfRule type="expression" dxfId="194" priority="235">
      <formula>H41=""</formula>
    </cfRule>
  </conditionalFormatting>
  <conditionalFormatting sqref="J41">
    <cfRule type="expression" dxfId="193" priority="234">
      <formula>H41=""</formula>
    </cfRule>
  </conditionalFormatting>
  <conditionalFormatting sqref="K41">
    <cfRule type="expression" dxfId="192" priority="233">
      <formula>H41=""</formula>
    </cfRule>
  </conditionalFormatting>
  <conditionalFormatting sqref="L41">
    <cfRule type="expression" dxfId="191" priority="232">
      <formula>H41=""</formula>
    </cfRule>
  </conditionalFormatting>
  <conditionalFormatting sqref="H44">
    <cfRule type="expression" dxfId="190" priority="221">
      <formula>H44=""</formula>
    </cfRule>
  </conditionalFormatting>
  <conditionalFormatting sqref="I44">
    <cfRule type="expression" dxfId="189" priority="220">
      <formula>H44=""</formula>
    </cfRule>
  </conditionalFormatting>
  <conditionalFormatting sqref="J44">
    <cfRule type="expression" dxfId="188" priority="219">
      <formula>H44=""</formula>
    </cfRule>
  </conditionalFormatting>
  <conditionalFormatting sqref="K44">
    <cfRule type="expression" dxfId="187" priority="218">
      <formula>H44=""</formula>
    </cfRule>
  </conditionalFormatting>
  <conditionalFormatting sqref="L44">
    <cfRule type="expression" dxfId="186" priority="217">
      <formula>H44=""</formula>
    </cfRule>
  </conditionalFormatting>
  <conditionalFormatting sqref="H43">
    <cfRule type="expression" dxfId="185" priority="206">
      <formula>H43=""</formula>
    </cfRule>
  </conditionalFormatting>
  <conditionalFormatting sqref="I43">
    <cfRule type="expression" dxfId="184" priority="205">
      <formula>H43=""</formula>
    </cfRule>
  </conditionalFormatting>
  <conditionalFormatting sqref="J43">
    <cfRule type="expression" dxfId="183" priority="204">
      <formula>H43=""</formula>
    </cfRule>
  </conditionalFormatting>
  <conditionalFormatting sqref="K43">
    <cfRule type="expression" dxfId="182" priority="203">
      <formula>H43=""</formula>
    </cfRule>
  </conditionalFormatting>
  <conditionalFormatting sqref="L43">
    <cfRule type="expression" dxfId="181" priority="202">
      <formula>H43=""</formula>
    </cfRule>
  </conditionalFormatting>
  <conditionalFormatting sqref="H42">
    <cfRule type="expression" dxfId="180" priority="201">
      <formula>H42=""</formula>
    </cfRule>
  </conditionalFormatting>
  <conditionalFormatting sqref="I42">
    <cfRule type="expression" dxfId="179" priority="200">
      <formula>H42=""</formula>
    </cfRule>
  </conditionalFormatting>
  <conditionalFormatting sqref="J42">
    <cfRule type="expression" dxfId="178" priority="199">
      <formula>H42=""</formula>
    </cfRule>
  </conditionalFormatting>
  <conditionalFormatting sqref="K42">
    <cfRule type="expression" dxfId="177" priority="198">
      <formula>H42=""</formula>
    </cfRule>
  </conditionalFormatting>
  <conditionalFormatting sqref="L42">
    <cfRule type="expression" dxfId="176" priority="197">
      <formula>H42=""</formula>
    </cfRule>
  </conditionalFormatting>
  <conditionalFormatting sqref="H45">
    <cfRule type="expression" dxfId="175" priority="192">
      <formula>H45=""</formula>
    </cfRule>
  </conditionalFormatting>
  <conditionalFormatting sqref="I45">
    <cfRule type="expression" dxfId="174" priority="191">
      <formula>H45=""</formula>
    </cfRule>
  </conditionalFormatting>
  <conditionalFormatting sqref="J45">
    <cfRule type="expression" dxfId="173" priority="190">
      <formula>H45=""</formula>
    </cfRule>
  </conditionalFormatting>
  <conditionalFormatting sqref="K45">
    <cfRule type="expression" dxfId="172" priority="189">
      <formula>H45=""</formula>
    </cfRule>
  </conditionalFormatting>
  <conditionalFormatting sqref="L45">
    <cfRule type="expression" dxfId="171" priority="188">
      <formula>H45=""</formula>
    </cfRule>
  </conditionalFormatting>
  <conditionalFormatting sqref="H47">
    <cfRule type="expression" dxfId="170" priority="187">
      <formula>H47=""</formula>
    </cfRule>
  </conditionalFormatting>
  <conditionalFormatting sqref="I47">
    <cfRule type="expression" dxfId="169" priority="186">
      <formula>H47=""</formula>
    </cfRule>
  </conditionalFormatting>
  <conditionalFormatting sqref="J47">
    <cfRule type="expression" dxfId="168" priority="185">
      <formula>H47=""</formula>
    </cfRule>
  </conditionalFormatting>
  <conditionalFormatting sqref="K47">
    <cfRule type="expression" dxfId="167" priority="184">
      <formula>H47=""</formula>
    </cfRule>
  </conditionalFormatting>
  <conditionalFormatting sqref="L47">
    <cfRule type="expression" dxfId="166" priority="183">
      <formula>H47=""</formula>
    </cfRule>
  </conditionalFormatting>
  <conditionalFormatting sqref="H49">
    <cfRule type="expression" dxfId="165" priority="182">
      <formula>H49=""</formula>
    </cfRule>
  </conditionalFormatting>
  <conditionalFormatting sqref="I49">
    <cfRule type="expression" dxfId="164" priority="181">
      <formula>H49=""</formula>
    </cfRule>
  </conditionalFormatting>
  <conditionalFormatting sqref="J49">
    <cfRule type="expression" dxfId="163" priority="180">
      <formula>H49=""</formula>
    </cfRule>
  </conditionalFormatting>
  <conditionalFormatting sqref="K49">
    <cfRule type="expression" dxfId="162" priority="179">
      <formula>H49=""</formula>
    </cfRule>
  </conditionalFormatting>
  <conditionalFormatting sqref="L49">
    <cfRule type="expression" dxfId="161" priority="178">
      <formula>H49=""</formula>
    </cfRule>
  </conditionalFormatting>
  <conditionalFormatting sqref="H51">
    <cfRule type="expression" dxfId="160" priority="177">
      <formula>H51=""</formula>
    </cfRule>
  </conditionalFormatting>
  <conditionalFormatting sqref="I51">
    <cfRule type="expression" dxfId="159" priority="176">
      <formula>H51=""</formula>
    </cfRule>
  </conditionalFormatting>
  <conditionalFormatting sqref="J51">
    <cfRule type="expression" dxfId="158" priority="175">
      <formula>H51=""</formula>
    </cfRule>
  </conditionalFormatting>
  <conditionalFormatting sqref="K51">
    <cfRule type="expression" dxfId="157" priority="174">
      <formula>H51=""</formula>
    </cfRule>
  </conditionalFormatting>
  <conditionalFormatting sqref="L51">
    <cfRule type="expression" dxfId="156" priority="173">
      <formula>H51=""</formula>
    </cfRule>
  </conditionalFormatting>
  <conditionalFormatting sqref="H53">
    <cfRule type="expression" dxfId="155" priority="172">
      <formula>H53=""</formula>
    </cfRule>
  </conditionalFormatting>
  <conditionalFormatting sqref="I53">
    <cfRule type="expression" dxfId="154" priority="171">
      <formula>H53=""</formula>
    </cfRule>
  </conditionalFormatting>
  <conditionalFormatting sqref="J53">
    <cfRule type="expression" dxfId="153" priority="170">
      <formula>H53=""</formula>
    </cfRule>
  </conditionalFormatting>
  <conditionalFormatting sqref="K53">
    <cfRule type="expression" dxfId="152" priority="169">
      <formula>H53=""</formula>
    </cfRule>
  </conditionalFormatting>
  <conditionalFormatting sqref="L53">
    <cfRule type="expression" dxfId="151" priority="168">
      <formula>H53=""</formula>
    </cfRule>
  </conditionalFormatting>
  <conditionalFormatting sqref="H46">
    <cfRule type="expression" dxfId="150" priority="167">
      <formula>H46=""</formula>
    </cfRule>
  </conditionalFormatting>
  <conditionalFormatting sqref="I46">
    <cfRule type="expression" dxfId="149" priority="166">
      <formula>H46=""</formula>
    </cfRule>
  </conditionalFormatting>
  <conditionalFormatting sqref="J46">
    <cfRule type="expression" dxfId="148" priority="165">
      <formula>H46=""</formula>
    </cfRule>
  </conditionalFormatting>
  <conditionalFormatting sqref="K46">
    <cfRule type="expression" dxfId="147" priority="164">
      <formula>H46=""</formula>
    </cfRule>
  </conditionalFormatting>
  <conditionalFormatting sqref="L46">
    <cfRule type="expression" dxfId="146" priority="163">
      <formula>H46=""</formula>
    </cfRule>
  </conditionalFormatting>
  <conditionalFormatting sqref="H48">
    <cfRule type="expression" dxfId="145" priority="162">
      <formula>H48=""</formula>
    </cfRule>
  </conditionalFormatting>
  <conditionalFormatting sqref="I48">
    <cfRule type="expression" dxfId="144" priority="161">
      <formula>H48=""</formula>
    </cfRule>
  </conditionalFormatting>
  <conditionalFormatting sqref="J48">
    <cfRule type="expression" dxfId="143" priority="160">
      <formula>H48=""</formula>
    </cfRule>
  </conditionalFormatting>
  <conditionalFormatting sqref="K48">
    <cfRule type="expression" dxfId="142" priority="159">
      <formula>H48=""</formula>
    </cfRule>
  </conditionalFormatting>
  <conditionalFormatting sqref="L48">
    <cfRule type="expression" dxfId="141" priority="158">
      <formula>H48=""</formula>
    </cfRule>
  </conditionalFormatting>
  <conditionalFormatting sqref="H50">
    <cfRule type="expression" dxfId="140" priority="157">
      <formula>H50=""</formula>
    </cfRule>
  </conditionalFormatting>
  <conditionalFormatting sqref="I50">
    <cfRule type="expression" dxfId="139" priority="156">
      <formula>H50=""</formula>
    </cfRule>
  </conditionalFormatting>
  <conditionalFormatting sqref="J50">
    <cfRule type="expression" dxfId="138" priority="155">
      <formula>H50=""</formula>
    </cfRule>
  </conditionalFormatting>
  <conditionalFormatting sqref="K50">
    <cfRule type="expression" dxfId="137" priority="154">
      <formula>H50=""</formula>
    </cfRule>
  </conditionalFormatting>
  <conditionalFormatting sqref="L50">
    <cfRule type="expression" dxfId="136" priority="153">
      <formula>H50=""</formula>
    </cfRule>
  </conditionalFormatting>
  <conditionalFormatting sqref="H52">
    <cfRule type="expression" dxfId="135" priority="152">
      <formula>H52=""</formula>
    </cfRule>
  </conditionalFormatting>
  <conditionalFormatting sqref="I52">
    <cfRule type="expression" dxfId="134" priority="151">
      <formula>H52=""</formula>
    </cfRule>
  </conditionalFormatting>
  <conditionalFormatting sqref="J52">
    <cfRule type="expression" dxfId="133" priority="150">
      <formula>H52=""</formula>
    </cfRule>
  </conditionalFormatting>
  <conditionalFormatting sqref="K52">
    <cfRule type="expression" dxfId="132" priority="149">
      <formula>H52=""</formula>
    </cfRule>
  </conditionalFormatting>
  <conditionalFormatting sqref="L52">
    <cfRule type="expression" dxfId="131" priority="148">
      <formula>H52=""</formula>
    </cfRule>
  </conditionalFormatting>
  <conditionalFormatting sqref="H54">
    <cfRule type="expression" dxfId="130" priority="147">
      <formula>H54=""</formula>
    </cfRule>
  </conditionalFormatting>
  <conditionalFormatting sqref="I54">
    <cfRule type="expression" dxfId="129" priority="146">
      <formula>H54=""</formula>
    </cfRule>
  </conditionalFormatting>
  <conditionalFormatting sqref="J54">
    <cfRule type="expression" dxfId="128" priority="145">
      <formula>H54=""</formula>
    </cfRule>
  </conditionalFormatting>
  <conditionalFormatting sqref="K54">
    <cfRule type="expression" dxfId="127" priority="144">
      <formula>H54=""</formula>
    </cfRule>
  </conditionalFormatting>
  <conditionalFormatting sqref="L54">
    <cfRule type="expression" dxfId="126" priority="143">
      <formula>H54=""</formula>
    </cfRule>
  </conditionalFormatting>
  <conditionalFormatting sqref="H55">
    <cfRule type="expression" dxfId="125" priority="142">
      <formula>H55=""</formula>
    </cfRule>
  </conditionalFormatting>
  <conditionalFormatting sqref="I55">
    <cfRule type="expression" dxfId="124" priority="141">
      <formula>H55=""</formula>
    </cfRule>
  </conditionalFormatting>
  <conditionalFormatting sqref="J55">
    <cfRule type="expression" dxfId="123" priority="140">
      <formula>H55=""</formula>
    </cfRule>
  </conditionalFormatting>
  <conditionalFormatting sqref="K55">
    <cfRule type="expression" dxfId="122" priority="139">
      <formula>H55=""</formula>
    </cfRule>
  </conditionalFormatting>
  <conditionalFormatting sqref="L55">
    <cfRule type="expression" dxfId="121" priority="138">
      <formula>H55=""</formula>
    </cfRule>
  </conditionalFormatting>
  <conditionalFormatting sqref="H57">
    <cfRule type="expression" dxfId="120" priority="137">
      <formula>H57=""</formula>
    </cfRule>
  </conditionalFormatting>
  <conditionalFormatting sqref="I57">
    <cfRule type="expression" dxfId="119" priority="136">
      <formula>H57=""</formula>
    </cfRule>
  </conditionalFormatting>
  <conditionalFormatting sqref="J57">
    <cfRule type="expression" dxfId="118" priority="135">
      <formula>H57=""</formula>
    </cfRule>
  </conditionalFormatting>
  <conditionalFormatting sqref="K57">
    <cfRule type="expression" dxfId="117" priority="134">
      <formula>H57=""</formula>
    </cfRule>
  </conditionalFormatting>
  <conditionalFormatting sqref="L57">
    <cfRule type="expression" dxfId="116" priority="133">
      <formula>H57=""</formula>
    </cfRule>
  </conditionalFormatting>
  <conditionalFormatting sqref="H59">
    <cfRule type="expression" dxfId="115" priority="132">
      <formula>H59=""</formula>
    </cfRule>
  </conditionalFormatting>
  <conditionalFormatting sqref="I59">
    <cfRule type="expression" dxfId="114" priority="131">
      <formula>H59=""</formula>
    </cfRule>
  </conditionalFormatting>
  <conditionalFormatting sqref="J59">
    <cfRule type="expression" dxfId="113" priority="130">
      <formula>H59=""</formula>
    </cfRule>
  </conditionalFormatting>
  <conditionalFormatting sqref="K59">
    <cfRule type="expression" dxfId="112" priority="129">
      <formula>H59=""</formula>
    </cfRule>
  </conditionalFormatting>
  <conditionalFormatting sqref="L59">
    <cfRule type="expression" dxfId="111" priority="128">
      <formula>H59=""</formula>
    </cfRule>
  </conditionalFormatting>
  <conditionalFormatting sqref="H61">
    <cfRule type="expression" dxfId="110" priority="127">
      <formula>H61=""</formula>
    </cfRule>
  </conditionalFormatting>
  <conditionalFormatting sqref="I61">
    <cfRule type="expression" dxfId="109" priority="126">
      <formula>H61=""</formula>
    </cfRule>
  </conditionalFormatting>
  <conditionalFormatting sqref="J61">
    <cfRule type="expression" dxfId="108" priority="125">
      <formula>H61=""</formula>
    </cfRule>
  </conditionalFormatting>
  <conditionalFormatting sqref="K61">
    <cfRule type="expression" dxfId="107" priority="124">
      <formula>H61=""</formula>
    </cfRule>
  </conditionalFormatting>
  <conditionalFormatting sqref="L61">
    <cfRule type="expression" dxfId="106" priority="123">
      <formula>H61=""</formula>
    </cfRule>
  </conditionalFormatting>
  <conditionalFormatting sqref="H56">
    <cfRule type="expression" dxfId="105" priority="122">
      <formula>H56=""</formula>
    </cfRule>
  </conditionalFormatting>
  <conditionalFormatting sqref="I56">
    <cfRule type="expression" dxfId="104" priority="121">
      <formula>H56=""</formula>
    </cfRule>
  </conditionalFormatting>
  <conditionalFormatting sqref="J56">
    <cfRule type="expression" dxfId="103" priority="120">
      <formula>H56=""</formula>
    </cfRule>
  </conditionalFormatting>
  <conditionalFormatting sqref="K56">
    <cfRule type="expression" dxfId="102" priority="119">
      <formula>H56=""</formula>
    </cfRule>
  </conditionalFormatting>
  <conditionalFormatting sqref="L56">
    <cfRule type="expression" dxfId="101" priority="118">
      <formula>H56=""</formula>
    </cfRule>
  </conditionalFormatting>
  <conditionalFormatting sqref="H58">
    <cfRule type="expression" dxfId="100" priority="117">
      <formula>H58=""</formula>
    </cfRule>
  </conditionalFormatting>
  <conditionalFormatting sqref="I58">
    <cfRule type="expression" dxfId="99" priority="116">
      <formula>H58=""</formula>
    </cfRule>
  </conditionalFormatting>
  <conditionalFormatting sqref="J58">
    <cfRule type="expression" dxfId="98" priority="115">
      <formula>H58=""</formula>
    </cfRule>
  </conditionalFormatting>
  <conditionalFormatting sqref="K58">
    <cfRule type="expression" dxfId="97" priority="114">
      <formula>H58=""</formula>
    </cfRule>
  </conditionalFormatting>
  <conditionalFormatting sqref="L58">
    <cfRule type="expression" dxfId="96" priority="113">
      <formula>H58=""</formula>
    </cfRule>
  </conditionalFormatting>
  <conditionalFormatting sqref="H60">
    <cfRule type="expression" dxfId="95" priority="112">
      <formula>H60=""</formula>
    </cfRule>
  </conditionalFormatting>
  <conditionalFormatting sqref="I60">
    <cfRule type="expression" dxfId="94" priority="111">
      <formula>H60=""</formula>
    </cfRule>
  </conditionalFormatting>
  <conditionalFormatting sqref="J60">
    <cfRule type="expression" dxfId="93" priority="110">
      <formula>H60=""</formula>
    </cfRule>
  </conditionalFormatting>
  <conditionalFormatting sqref="K60">
    <cfRule type="expression" dxfId="92" priority="109">
      <formula>H60=""</formula>
    </cfRule>
  </conditionalFormatting>
  <conditionalFormatting sqref="L60">
    <cfRule type="expression" dxfId="91" priority="108">
      <formula>H60=""</formula>
    </cfRule>
  </conditionalFormatting>
  <conditionalFormatting sqref="H62">
    <cfRule type="expression" dxfId="90" priority="107">
      <formula>H62=""</formula>
    </cfRule>
  </conditionalFormatting>
  <conditionalFormatting sqref="I62">
    <cfRule type="expression" dxfId="89" priority="106">
      <formula>H62=""</formula>
    </cfRule>
  </conditionalFormatting>
  <conditionalFormatting sqref="J62">
    <cfRule type="expression" dxfId="88" priority="105">
      <formula>H62=""</formula>
    </cfRule>
  </conditionalFormatting>
  <conditionalFormatting sqref="K62">
    <cfRule type="expression" dxfId="87" priority="104">
      <formula>H62=""</formula>
    </cfRule>
  </conditionalFormatting>
  <conditionalFormatting sqref="L62">
    <cfRule type="expression" dxfId="86" priority="103">
      <formula>H62=""</formula>
    </cfRule>
  </conditionalFormatting>
  <conditionalFormatting sqref="H64">
    <cfRule type="expression" dxfId="85" priority="102">
      <formula>H64=""</formula>
    </cfRule>
  </conditionalFormatting>
  <conditionalFormatting sqref="I64">
    <cfRule type="expression" dxfId="84" priority="101">
      <formula>H64=""</formula>
    </cfRule>
  </conditionalFormatting>
  <conditionalFormatting sqref="J64">
    <cfRule type="expression" dxfId="83" priority="100">
      <formula>H64=""</formula>
    </cfRule>
  </conditionalFormatting>
  <conditionalFormatting sqref="K64">
    <cfRule type="expression" dxfId="82" priority="99">
      <formula>H64=""</formula>
    </cfRule>
  </conditionalFormatting>
  <conditionalFormatting sqref="L64">
    <cfRule type="expression" dxfId="81" priority="98">
      <formula>H64=""</formula>
    </cfRule>
  </conditionalFormatting>
  <conditionalFormatting sqref="H63">
    <cfRule type="expression" dxfId="80" priority="97">
      <formula>H63=""</formula>
    </cfRule>
  </conditionalFormatting>
  <conditionalFormatting sqref="I63">
    <cfRule type="expression" dxfId="79" priority="96">
      <formula>H63=""</formula>
    </cfRule>
  </conditionalFormatting>
  <conditionalFormatting sqref="J63">
    <cfRule type="expression" dxfId="78" priority="95">
      <formula>H63=""</formula>
    </cfRule>
  </conditionalFormatting>
  <conditionalFormatting sqref="K63">
    <cfRule type="expression" dxfId="77" priority="94">
      <formula>H63=""</formula>
    </cfRule>
  </conditionalFormatting>
  <conditionalFormatting sqref="L63">
    <cfRule type="expression" dxfId="76" priority="93">
      <formula>H63=""</formula>
    </cfRule>
  </conditionalFormatting>
  <conditionalFormatting sqref="H65">
    <cfRule type="expression" dxfId="75" priority="92">
      <formula>H65=""</formula>
    </cfRule>
  </conditionalFormatting>
  <conditionalFormatting sqref="I65">
    <cfRule type="expression" dxfId="74" priority="91">
      <formula>H65=""</formula>
    </cfRule>
  </conditionalFormatting>
  <conditionalFormatting sqref="J65">
    <cfRule type="expression" dxfId="73" priority="90">
      <formula>H65=""</formula>
    </cfRule>
  </conditionalFormatting>
  <conditionalFormatting sqref="K65">
    <cfRule type="expression" dxfId="72" priority="89">
      <formula>H65=""</formula>
    </cfRule>
  </conditionalFormatting>
  <conditionalFormatting sqref="L65">
    <cfRule type="expression" dxfId="71" priority="88">
      <formula>H65=""</formula>
    </cfRule>
  </conditionalFormatting>
  <conditionalFormatting sqref="H67">
    <cfRule type="expression" dxfId="70" priority="87">
      <formula>H67=""</formula>
    </cfRule>
  </conditionalFormatting>
  <conditionalFormatting sqref="I67">
    <cfRule type="expression" dxfId="69" priority="86">
      <formula>H67=""</formula>
    </cfRule>
  </conditionalFormatting>
  <conditionalFormatting sqref="J67">
    <cfRule type="expression" dxfId="68" priority="85">
      <formula>H67=""</formula>
    </cfRule>
  </conditionalFormatting>
  <conditionalFormatting sqref="K67">
    <cfRule type="expression" dxfId="67" priority="84">
      <formula>H67=""</formula>
    </cfRule>
  </conditionalFormatting>
  <conditionalFormatting sqref="L67">
    <cfRule type="expression" dxfId="66" priority="83">
      <formula>H67=""</formula>
    </cfRule>
  </conditionalFormatting>
  <conditionalFormatting sqref="H66">
    <cfRule type="expression" dxfId="65" priority="81">
      <formula>H66=""</formula>
    </cfRule>
  </conditionalFormatting>
  <conditionalFormatting sqref="I66">
    <cfRule type="expression" dxfId="64" priority="80">
      <formula>H66=""</formula>
    </cfRule>
  </conditionalFormatting>
  <conditionalFormatting sqref="J66">
    <cfRule type="expression" dxfId="63" priority="79">
      <formula>H66=""</formula>
    </cfRule>
  </conditionalFormatting>
  <conditionalFormatting sqref="K66">
    <cfRule type="expression" dxfId="62" priority="78">
      <formula>H66=""</formula>
    </cfRule>
  </conditionalFormatting>
  <conditionalFormatting sqref="L66">
    <cfRule type="expression" dxfId="61" priority="77">
      <formula>H66=""</formula>
    </cfRule>
  </conditionalFormatting>
  <conditionalFormatting sqref="H68">
    <cfRule type="expression" dxfId="60" priority="76">
      <formula>H68=""</formula>
    </cfRule>
  </conditionalFormatting>
  <conditionalFormatting sqref="I68">
    <cfRule type="expression" dxfId="59" priority="75">
      <formula>H68=""</formula>
    </cfRule>
  </conditionalFormatting>
  <conditionalFormatting sqref="J68">
    <cfRule type="expression" dxfId="58" priority="74">
      <formula>H68=""</formula>
    </cfRule>
  </conditionalFormatting>
  <conditionalFormatting sqref="K68">
    <cfRule type="expression" dxfId="57" priority="73">
      <formula>H68=""</formula>
    </cfRule>
  </conditionalFormatting>
  <conditionalFormatting sqref="L68">
    <cfRule type="expression" dxfId="56" priority="72">
      <formula>H68=""</formula>
    </cfRule>
  </conditionalFormatting>
  <conditionalFormatting sqref="H70">
    <cfRule type="expression" dxfId="55" priority="71">
      <formula>H70=""</formula>
    </cfRule>
  </conditionalFormatting>
  <conditionalFormatting sqref="I70">
    <cfRule type="expression" dxfId="54" priority="70">
      <formula>H70=""</formula>
    </cfRule>
  </conditionalFormatting>
  <conditionalFormatting sqref="J70">
    <cfRule type="expression" dxfId="53" priority="69">
      <formula>H70=""</formula>
    </cfRule>
  </conditionalFormatting>
  <conditionalFormatting sqref="K70">
    <cfRule type="expression" dxfId="52" priority="68">
      <formula>H70=""</formula>
    </cfRule>
  </conditionalFormatting>
  <conditionalFormatting sqref="L70">
    <cfRule type="expression" dxfId="51" priority="67">
      <formula>H70=""</formula>
    </cfRule>
  </conditionalFormatting>
  <conditionalFormatting sqref="H69">
    <cfRule type="expression" dxfId="50" priority="66">
      <formula>H69=""</formula>
    </cfRule>
  </conditionalFormatting>
  <conditionalFormatting sqref="I69">
    <cfRule type="expression" dxfId="49" priority="65">
      <formula>H69=""</formula>
    </cfRule>
  </conditionalFormatting>
  <conditionalFormatting sqref="J69">
    <cfRule type="expression" dxfId="48" priority="64">
      <formula>H69=""</formula>
    </cfRule>
  </conditionalFormatting>
  <conditionalFormatting sqref="K69">
    <cfRule type="expression" dxfId="47" priority="63">
      <formula>H69=""</formula>
    </cfRule>
  </conditionalFormatting>
  <conditionalFormatting sqref="L69">
    <cfRule type="expression" dxfId="46" priority="62">
      <formula>H69=""</formula>
    </cfRule>
  </conditionalFormatting>
  <conditionalFormatting sqref="H71">
    <cfRule type="expression" dxfId="45" priority="61">
      <formula>H71=""</formula>
    </cfRule>
  </conditionalFormatting>
  <conditionalFormatting sqref="I71">
    <cfRule type="expression" dxfId="44" priority="60">
      <formula>H71=""</formula>
    </cfRule>
  </conditionalFormatting>
  <conditionalFormatting sqref="J71">
    <cfRule type="expression" dxfId="43" priority="59">
      <formula>H71=""</formula>
    </cfRule>
  </conditionalFormatting>
  <conditionalFormatting sqref="K71">
    <cfRule type="expression" dxfId="42" priority="58">
      <formula>H71=""</formula>
    </cfRule>
  </conditionalFormatting>
  <conditionalFormatting sqref="L71">
    <cfRule type="expression" dxfId="41" priority="57">
      <formula>H71=""</formula>
    </cfRule>
  </conditionalFormatting>
  <conditionalFormatting sqref="H72">
    <cfRule type="expression" dxfId="40" priority="56">
      <formula>H72=""</formula>
    </cfRule>
  </conditionalFormatting>
  <conditionalFormatting sqref="I72">
    <cfRule type="expression" dxfId="39" priority="55">
      <formula>H72=""</formula>
    </cfRule>
  </conditionalFormatting>
  <conditionalFormatting sqref="J72">
    <cfRule type="expression" dxfId="38" priority="54">
      <formula>H72=""</formula>
    </cfRule>
  </conditionalFormatting>
  <conditionalFormatting sqref="K72">
    <cfRule type="expression" dxfId="37" priority="53">
      <formula>H72=""</formula>
    </cfRule>
  </conditionalFormatting>
  <conditionalFormatting sqref="L72">
    <cfRule type="expression" dxfId="36" priority="52">
      <formula>H72=""</formula>
    </cfRule>
  </conditionalFormatting>
  <conditionalFormatting sqref="H73">
    <cfRule type="expression" dxfId="35" priority="51">
      <formula>H73=""</formula>
    </cfRule>
  </conditionalFormatting>
  <conditionalFormatting sqref="I73">
    <cfRule type="expression" dxfId="34" priority="50">
      <formula>H73=""</formula>
    </cfRule>
  </conditionalFormatting>
  <conditionalFormatting sqref="J73">
    <cfRule type="expression" dxfId="33" priority="49">
      <formula>H73=""</formula>
    </cfRule>
  </conditionalFormatting>
  <conditionalFormatting sqref="K73">
    <cfRule type="expression" dxfId="32" priority="48">
      <formula>H73=""</formula>
    </cfRule>
  </conditionalFormatting>
  <conditionalFormatting sqref="L73">
    <cfRule type="expression" dxfId="31" priority="47">
      <formula>H73=""</formula>
    </cfRule>
  </conditionalFormatting>
  <conditionalFormatting sqref="H74">
    <cfRule type="expression" dxfId="30" priority="46">
      <formula>H74=""</formula>
    </cfRule>
  </conditionalFormatting>
  <conditionalFormatting sqref="I74">
    <cfRule type="expression" dxfId="29" priority="45">
      <formula>H74=""</formula>
    </cfRule>
  </conditionalFormatting>
  <conditionalFormatting sqref="J74">
    <cfRule type="expression" dxfId="28" priority="44">
      <formula>H74=""</formula>
    </cfRule>
  </conditionalFormatting>
  <conditionalFormatting sqref="K74">
    <cfRule type="expression" dxfId="27" priority="43">
      <formula>H74=""</formula>
    </cfRule>
  </conditionalFormatting>
  <conditionalFormatting sqref="L74">
    <cfRule type="expression" dxfId="26" priority="42">
      <formula>H74=""</formula>
    </cfRule>
  </conditionalFormatting>
  <conditionalFormatting sqref="H75">
    <cfRule type="expression" dxfId="25" priority="41">
      <formula>H75=""</formula>
    </cfRule>
  </conditionalFormatting>
  <conditionalFormatting sqref="I75">
    <cfRule type="expression" dxfId="24" priority="40">
      <formula>H75=""</formula>
    </cfRule>
  </conditionalFormatting>
  <conditionalFormatting sqref="J75">
    <cfRule type="expression" dxfId="23" priority="39">
      <formula>H75=""</formula>
    </cfRule>
  </conditionalFormatting>
  <conditionalFormatting sqref="K75">
    <cfRule type="expression" dxfId="22" priority="38">
      <formula>H75=""</formula>
    </cfRule>
  </conditionalFormatting>
  <conditionalFormatting sqref="L75">
    <cfRule type="expression" dxfId="21" priority="37">
      <formula>H75=""</formula>
    </cfRule>
  </conditionalFormatting>
  <conditionalFormatting sqref="H77">
    <cfRule type="expression" dxfId="20" priority="21">
      <formula>H77=""</formula>
    </cfRule>
  </conditionalFormatting>
  <conditionalFormatting sqref="I77">
    <cfRule type="expression" dxfId="19" priority="20">
      <formula>H77=""</formula>
    </cfRule>
  </conditionalFormatting>
  <conditionalFormatting sqref="J77">
    <cfRule type="expression" dxfId="18" priority="19">
      <formula>H77=""</formula>
    </cfRule>
  </conditionalFormatting>
  <conditionalFormatting sqref="K77">
    <cfRule type="expression" dxfId="17" priority="18">
      <formula>H77=""</formula>
    </cfRule>
  </conditionalFormatting>
  <conditionalFormatting sqref="L77">
    <cfRule type="expression" dxfId="16" priority="17">
      <formula>H77=""</formula>
    </cfRule>
  </conditionalFormatting>
  <conditionalFormatting sqref="H76">
    <cfRule type="expression" dxfId="15" priority="16">
      <formula>H76=""</formula>
    </cfRule>
  </conditionalFormatting>
  <conditionalFormatting sqref="I76">
    <cfRule type="expression" dxfId="14" priority="15">
      <formula>H76=""</formula>
    </cfRule>
  </conditionalFormatting>
  <conditionalFormatting sqref="J76">
    <cfRule type="expression" dxfId="13" priority="14">
      <formula>H76=""</formula>
    </cfRule>
  </conditionalFormatting>
  <conditionalFormatting sqref="K76">
    <cfRule type="expression" dxfId="12" priority="13">
      <formula>H76=""</formula>
    </cfRule>
  </conditionalFormatting>
  <conditionalFormatting sqref="L76">
    <cfRule type="expression" dxfId="11" priority="12">
      <formula>H76=""</formula>
    </cfRule>
  </conditionalFormatting>
  <conditionalFormatting sqref="H79">
    <cfRule type="expression" dxfId="10" priority="11">
      <formula>H79=""</formula>
    </cfRule>
  </conditionalFormatting>
  <conditionalFormatting sqref="I79">
    <cfRule type="expression" dxfId="9" priority="10">
      <formula>H79=""</formula>
    </cfRule>
  </conditionalFormatting>
  <conditionalFormatting sqref="J79">
    <cfRule type="expression" dxfId="8" priority="9">
      <formula>H79=""</formula>
    </cfRule>
  </conditionalFormatting>
  <conditionalFormatting sqref="K79">
    <cfRule type="expression" dxfId="7" priority="8">
      <formula>H79=""</formula>
    </cfRule>
  </conditionalFormatting>
  <conditionalFormatting sqref="L79">
    <cfRule type="expression" dxfId="6" priority="7">
      <formula>H79=""</formula>
    </cfRule>
  </conditionalFormatting>
  <conditionalFormatting sqref="H80">
    <cfRule type="expression" dxfId="5" priority="6">
      <formula>H80=""</formula>
    </cfRule>
  </conditionalFormatting>
  <conditionalFormatting sqref="I80">
    <cfRule type="expression" dxfId="4" priority="5">
      <formula>H80=""</formula>
    </cfRule>
  </conditionalFormatting>
  <conditionalFormatting sqref="J80">
    <cfRule type="expression" dxfId="3" priority="4">
      <formula>H80=""</formula>
    </cfRule>
  </conditionalFormatting>
  <conditionalFormatting sqref="K80">
    <cfRule type="expression" dxfId="2" priority="3">
      <formula>H80=""</formula>
    </cfRule>
  </conditionalFormatting>
  <conditionalFormatting sqref="L80">
    <cfRule type="expression" dxfId="1" priority="2">
      <formula>H80=""</formula>
    </cfRule>
  </conditionalFormatting>
  <conditionalFormatting sqref="J24">
    <cfRule type="expression" dxfId="0" priority="1">
      <formula>H24=""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Data!$B$8:$B$13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80"/>
  <sheetViews>
    <sheetView workbookViewId="0"/>
  </sheetViews>
  <sheetFormatPr defaultColWidth="9" defaultRowHeight="16.5" x14ac:dyDescent="0.3"/>
  <cols>
    <col min="1" max="1" width="9" style="12"/>
    <col min="2" max="2" width="33.75" style="12" customWidth="1"/>
    <col min="3" max="3" width="11" style="12" customWidth="1"/>
    <col min="4" max="6" width="9" style="12"/>
    <col min="7" max="7" width="15.75" style="12" customWidth="1"/>
    <col min="8" max="8" width="9" style="12" customWidth="1"/>
    <col min="9" max="9" width="9" style="12"/>
    <col min="10" max="10" width="16" style="12" customWidth="1"/>
    <col min="11" max="16384" width="9" style="12"/>
  </cols>
  <sheetData>
    <row r="6" spans="2:10" x14ac:dyDescent="0.3">
      <c r="B6" s="12" t="str">
        <f>Display!C6</f>
        <v>10yr US Treasury Notes (Globex)</v>
      </c>
      <c r="C6" s="15" t="str">
        <f>IF(B6="E-Mini S&amp;P 500","EP",IF(B6="E-mini NASDAQ-100","ENQ",IF(B6="E-mini Russell 2000","RTY",IF(B6="Crude Light (Globex)","CLE",IF(B6="Natural Gas (Globex)","NGE",IF(B6="Soybeans (Globex)","ZSE",IF(B6="Soybean Meal (Globex)","ZME",IF(B6="Soybean Oil (Globex)","ZLE",IF(B6="Wheat (Globex)","ZWA",IF(B6="Corn (Globex)","ZCE",IF(B6="2 Year US Treasury Notes (Globex)","TUA",IF(B6="5 Year US Treasury Notes (Globex)","FVA",IF(B6="10yr US Treasury Notes (Globex)","TYA",IF(B6="30yr US Treasury Bonds (Globex)","USA",IF(B6="Eurodollar (Globex)","GE",IF(B6="Australian Dollar","AUS",IF(B6="British Pound","BP",IF(B6="Canadian Dollar","CD",IF(B6="Euro FX","EuroFX",IF(B6="Japanese Yen","JY",IF(B6="Swiss Franc","SF",IF(B6="Gold","GCE",IF(B6="Silver","SIE",IF(B6="Copper","CPE",IF(B6="3-Month SOFR","SOFR",IF(B6="S&amp;P 500","SP500",IF(B6="Wheat (KCBOT)","KWE")))))))))))))))))))))))))))</f>
        <v>TYA</v>
      </c>
      <c r="G6" s="12" t="str">
        <f ca="1">INDIRECT(J6)</f>
        <v>P.US.TYA3</v>
      </c>
      <c r="I6" s="12">
        <v>1</v>
      </c>
      <c r="J6" s="12" t="str">
        <f>$C$6&amp;"!J"&amp;I6</f>
        <v>TYA!J1</v>
      </c>
    </row>
    <row r="7" spans="2:10" x14ac:dyDescent="0.3">
      <c r="G7" s="12" t="str">
        <f ca="1">INDIRECT(J7)</f>
        <v>C.US.TYA3</v>
      </c>
      <c r="I7" s="12">
        <f>I6+1</f>
        <v>2</v>
      </c>
      <c r="J7" s="12" t="str">
        <f t="shared" ref="J7:J41" si="0">$C$6&amp;"!J"&amp;I7</f>
        <v>TYA!J2</v>
      </c>
    </row>
    <row r="8" spans="2:10" x14ac:dyDescent="0.3">
      <c r="B8" s="12" t="s">
        <v>164</v>
      </c>
      <c r="C8" s="16"/>
      <c r="G8" s="12" t="str">
        <f ca="1">INDIRECT(J8)</f>
        <v>P.US.WY4</v>
      </c>
      <c r="I8" s="12">
        <f t="shared" ref="I8:I40" si="1">I7+1</f>
        <v>3</v>
      </c>
      <c r="J8" s="12" t="str">
        <f t="shared" si="0"/>
        <v>TYA!J3</v>
      </c>
    </row>
    <row r="9" spans="2:10" x14ac:dyDescent="0.3">
      <c r="B9" s="12" t="s">
        <v>165</v>
      </c>
      <c r="C9" s="16"/>
      <c r="G9" s="12" t="str">
        <f t="shared" ref="G9:G40" ca="1" si="2">INDIRECT(J9)</f>
        <v>C.US.WY4</v>
      </c>
      <c r="I9" s="12">
        <f t="shared" si="1"/>
        <v>4</v>
      </c>
      <c r="J9" s="12" t="str">
        <f t="shared" si="0"/>
        <v>TYA!J4</v>
      </c>
    </row>
    <row r="10" spans="2:10" x14ac:dyDescent="0.3">
      <c r="B10" s="12" t="s">
        <v>166</v>
      </c>
      <c r="C10" s="16"/>
      <c r="G10" s="12" t="str">
        <f t="shared" ca="1" si="2"/>
        <v>P.US.TYA</v>
      </c>
      <c r="I10" s="12">
        <f t="shared" si="1"/>
        <v>5</v>
      </c>
      <c r="J10" s="12" t="str">
        <f t="shared" si="0"/>
        <v>TYA!J5</v>
      </c>
    </row>
    <row r="11" spans="2:10" x14ac:dyDescent="0.3">
      <c r="B11" s="12" t="s">
        <v>167</v>
      </c>
      <c r="C11" s="16"/>
      <c r="G11" s="12" t="str">
        <f t="shared" ca="1" si="2"/>
        <v>C.US.TYA</v>
      </c>
      <c r="I11" s="12">
        <f t="shared" si="1"/>
        <v>6</v>
      </c>
      <c r="J11" s="12" t="str">
        <f t="shared" si="0"/>
        <v>TYA!J6</v>
      </c>
    </row>
    <row r="12" spans="2:10" x14ac:dyDescent="0.3">
      <c r="B12" s="12" t="s">
        <v>168</v>
      </c>
      <c r="C12" s="16"/>
      <c r="G12" s="12" t="str">
        <f t="shared" ca="1" si="2"/>
        <v>P.US.WY5</v>
      </c>
      <c r="I12" s="12">
        <f t="shared" si="1"/>
        <v>7</v>
      </c>
      <c r="J12" s="12" t="str">
        <f t="shared" si="0"/>
        <v>TYA!J7</v>
      </c>
    </row>
    <row r="13" spans="2:10" x14ac:dyDescent="0.3">
      <c r="B13" s="12" t="s">
        <v>169</v>
      </c>
      <c r="C13" s="16"/>
      <c r="G13" s="12" t="str">
        <f t="shared" ca="1" si="2"/>
        <v>C.US.WY5</v>
      </c>
      <c r="I13" s="12">
        <f t="shared" si="1"/>
        <v>8</v>
      </c>
      <c r="J13" s="12" t="str">
        <f t="shared" si="0"/>
        <v>TYA!J8</v>
      </c>
    </row>
    <row r="14" spans="2:10" x14ac:dyDescent="0.3">
      <c r="B14" s="16"/>
      <c r="C14" s="16"/>
      <c r="G14" s="12" t="str">
        <f t="shared" ca="1" si="2"/>
        <v>P.US.TYA1</v>
      </c>
      <c r="I14" s="12">
        <f t="shared" si="1"/>
        <v>9</v>
      </c>
      <c r="J14" s="12" t="str">
        <f t="shared" si="0"/>
        <v>TYA!J9</v>
      </c>
    </row>
    <row r="15" spans="2:10" x14ac:dyDescent="0.3">
      <c r="B15" s="16"/>
      <c r="C15" s="16"/>
      <c r="G15" s="12" t="str">
        <f t="shared" ca="1" si="2"/>
        <v>C.US.TYA1</v>
      </c>
      <c r="I15" s="12">
        <f t="shared" si="1"/>
        <v>10</v>
      </c>
      <c r="J15" s="12" t="str">
        <f t="shared" si="0"/>
        <v>TYA!J10</v>
      </c>
    </row>
    <row r="16" spans="2:10" x14ac:dyDescent="0.3">
      <c r="B16" s="16"/>
      <c r="C16" s="16"/>
      <c r="G16" s="12" t="str">
        <f t="shared" ca="1" si="2"/>
        <v>P.US.WY1</v>
      </c>
      <c r="I16" s="12">
        <f t="shared" si="1"/>
        <v>11</v>
      </c>
      <c r="J16" s="12" t="str">
        <f t="shared" si="0"/>
        <v>TYA!J11</v>
      </c>
    </row>
    <row r="17" spans="2:10" x14ac:dyDescent="0.3">
      <c r="B17" s="16"/>
      <c r="C17" s="16"/>
      <c r="G17" s="12" t="str">
        <f t="shared" ca="1" si="2"/>
        <v>C.US.WY1</v>
      </c>
      <c r="I17" s="12">
        <f t="shared" si="1"/>
        <v>12</v>
      </c>
      <c r="J17" s="12" t="str">
        <f t="shared" si="0"/>
        <v>TYA!J12</v>
      </c>
    </row>
    <row r="18" spans="2:10" x14ac:dyDescent="0.3">
      <c r="G18" s="12" t="str">
        <f t="shared" ca="1" si="2"/>
        <v>P.US.TYA2</v>
      </c>
      <c r="I18" s="12">
        <f t="shared" si="1"/>
        <v>13</v>
      </c>
      <c r="J18" s="12" t="str">
        <f t="shared" si="0"/>
        <v>TYA!J13</v>
      </c>
    </row>
    <row r="19" spans="2:10" x14ac:dyDescent="0.3">
      <c r="B19" s="16"/>
      <c r="G19" s="12" t="str">
        <f t="shared" ca="1" si="2"/>
        <v>C.US.TYA2</v>
      </c>
      <c r="I19" s="12">
        <f t="shared" si="1"/>
        <v>14</v>
      </c>
      <c r="J19" s="12" t="str">
        <f t="shared" si="0"/>
        <v>TYA!J14</v>
      </c>
    </row>
    <row r="20" spans="2:10" x14ac:dyDescent="0.3">
      <c r="G20" s="12" t="str">
        <f t="shared" ca="1" si="2"/>
        <v>P.US.WY2</v>
      </c>
      <c r="I20" s="12">
        <f t="shared" si="1"/>
        <v>15</v>
      </c>
      <c r="J20" s="12" t="str">
        <f t="shared" si="0"/>
        <v>TYA!J15</v>
      </c>
    </row>
    <row r="21" spans="2:10" x14ac:dyDescent="0.3">
      <c r="G21" s="12" t="str">
        <f t="shared" ca="1" si="2"/>
        <v>C.US.WY2</v>
      </c>
      <c r="I21" s="12">
        <f t="shared" si="1"/>
        <v>16</v>
      </c>
      <c r="J21" s="12" t="str">
        <f t="shared" si="0"/>
        <v>TYA!J16</v>
      </c>
    </row>
    <row r="22" spans="2:10" x14ac:dyDescent="0.3">
      <c r="G22" s="12" t="str">
        <f t="shared" ca="1" si="2"/>
        <v>P.US.WY3</v>
      </c>
      <c r="I22" s="12">
        <f t="shared" si="1"/>
        <v>17</v>
      </c>
      <c r="J22" s="12" t="str">
        <f t="shared" si="0"/>
        <v>TYA!J17</v>
      </c>
    </row>
    <row r="23" spans="2:10" x14ac:dyDescent="0.3">
      <c r="G23" s="12" t="str">
        <f t="shared" ca="1" si="2"/>
        <v>C.US.WY3</v>
      </c>
      <c r="I23" s="12">
        <f t="shared" si="1"/>
        <v>18</v>
      </c>
      <c r="J23" s="12" t="str">
        <f t="shared" si="0"/>
        <v>TYA!J18</v>
      </c>
    </row>
    <row r="24" spans="2:10" x14ac:dyDescent="0.3">
      <c r="G24" s="12">
        <f t="shared" ca="1" si="2"/>
        <v>0</v>
      </c>
      <c r="I24" s="12">
        <f t="shared" si="1"/>
        <v>19</v>
      </c>
      <c r="J24" s="12" t="str">
        <f t="shared" si="0"/>
        <v>TYA!J19</v>
      </c>
    </row>
    <row r="25" spans="2:10" x14ac:dyDescent="0.3">
      <c r="G25" s="12">
        <f t="shared" ca="1" si="2"/>
        <v>0</v>
      </c>
      <c r="I25" s="12">
        <f t="shared" si="1"/>
        <v>20</v>
      </c>
      <c r="J25" s="12" t="str">
        <f t="shared" si="0"/>
        <v>TYA!J20</v>
      </c>
    </row>
    <row r="26" spans="2:10" x14ac:dyDescent="0.3">
      <c r="G26" s="12">
        <f t="shared" ca="1" si="2"/>
        <v>0</v>
      </c>
      <c r="I26" s="12">
        <f t="shared" si="1"/>
        <v>21</v>
      </c>
      <c r="J26" s="12" t="str">
        <f t="shared" si="0"/>
        <v>TYA!J21</v>
      </c>
    </row>
    <row r="27" spans="2:10" x14ac:dyDescent="0.3">
      <c r="G27" s="12">
        <f t="shared" ca="1" si="2"/>
        <v>0</v>
      </c>
      <c r="I27" s="12">
        <f t="shared" si="1"/>
        <v>22</v>
      </c>
      <c r="J27" s="12" t="str">
        <f t="shared" si="0"/>
        <v>TYA!J22</v>
      </c>
    </row>
    <row r="28" spans="2:10" x14ac:dyDescent="0.3">
      <c r="G28" s="12">
        <f t="shared" ca="1" si="2"/>
        <v>0</v>
      </c>
      <c r="I28" s="12">
        <f t="shared" si="1"/>
        <v>23</v>
      </c>
      <c r="J28" s="12" t="str">
        <f t="shared" si="0"/>
        <v>TYA!J23</v>
      </c>
    </row>
    <row r="29" spans="2:10" x14ac:dyDescent="0.3">
      <c r="G29" s="12">
        <f t="shared" ca="1" si="2"/>
        <v>0</v>
      </c>
      <c r="I29" s="12">
        <f t="shared" si="1"/>
        <v>24</v>
      </c>
      <c r="J29" s="12" t="str">
        <f t="shared" si="0"/>
        <v>TYA!J24</v>
      </c>
    </row>
    <row r="30" spans="2:10" x14ac:dyDescent="0.3">
      <c r="G30" s="12">
        <f t="shared" ca="1" si="2"/>
        <v>0</v>
      </c>
      <c r="I30" s="12">
        <f t="shared" si="1"/>
        <v>25</v>
      </c>
      <c r="J30" s="12" t="str">
        <f t="shared" si="0"/>
        <v>TYA!J25</v>
      </c>
    </row>
    <row r="31" spans="2:10" x14ac:dyDescent="0.3">
      <c r="G31" s="12">
        <f t="shared" ca="1" si="2"/>
        <v>0</v>
      </c>
      <c r="I31" s="12">
        <f t="shared" si="1"/>
        <v>26</v>
      </c>
      <c r="J31" s="12" t="str">
        <f t="shared" si="0"/>
        <v>TYA!J26</v>
      </c>
    </row>
    <row r="32" spans="2:10" x14ac:dyDescent="0.3">
      <c r="G32" s="12">
        <f t="shared" ca="1" si="2"/>
        <v>0</v>
      </c>
      <c r="I32" s="12">
        <f t="shared" si="1"/>
        <v>27</v>
      </c>
      <c r="J32" s="12" t="str">
        <f t="shared" si="0"/>
        <v>TYA!J27</v>
      </c>
    </row>
    <row r="33" spans="7:10" x14ac:dyDescent="0.3">
      <c r="G33" s="12">
        <f t="shared" ca="1" si="2"/>
        <v>0</v>
      </c>
      <c r="I33" s="12">
        <f t="shared" si="1"/>
        <v>28</v>
      </c>
      <c r="J33" s="12" t="str">
        <f t="shared" si="0"/>
        <v>TYA!J28</v>
      </c>
    </row>
    <row r="34" spans="7:10" x14ac:dyDescent="0.3">
      <c r="G34" s="12">
        <f t="shared" ca="1" si="2"/>
        <v>0</v>
      </c>
      <c r="I34" s="12">
        <f t="shared" si="1"/>
        <v>29</v>
      </c>
      <c r="J34" s="12" t="str">
        <f t="shared" si="0"/>
        <v>TYA!J29</v>
      </c>
    </row>
    <row r="35" spans="7:10" x14ac:dyDescent="0.3">
      <c r="G35" s="12">
        <f t="shared" ca="1" si="2"/>
        <v>0</v>
      </c>
      <c r="I35" s="12">
        <f t="shared" si="1"/>
        <v>30</v>
      </c>
      <c r="J35" s="12" t="str">
        <f t="shared" si="0"/>
        <v>TYA!J30</v>
      </c>
    </row>
    <row r="36" spans="7:10" x14ac:dyDescent="0.3">
      <c r="G36" s="12">
        <f t="shared" ca="1" si="2"/>
        <v>0</v>
      </c>
      <c r="I36" s="12">
        <f t="shared" si="1"/>
        <v>31</v>
      </c>
      <c r="J36" s="12" t="str">
        <f t="shared" si="0"/>
        <v>TYA!J31</v>
      </c>
    </row>
    <row r="37" spans="7:10" x14ac:dyDescent="0.3">
      <c r="G37" s="12">
        <f t="shared" ca="1" si="2"/>
        <v>0</v>
      </c>
      <c r="I37" s="12">
        <f t="shared" si="1"/>
        <v>32</v>
      </c>
      <c r="J37" s="12" t="str">
        <f t="shared" si="0"/>
        <v>TYA!J32</v>
      </c>
    </row>
    <row r="38" spans="7:10" x14ac:dyDescent="0.3">
      <c r="G38" s="12">
        <f t="shared" ca="1" si="2"/>
        <v>0</v>
      </c>
      <c r="I38" s="12">
        <f t="shared" si="1"/>
        <v>33</v>
      </c>
      <c r="J38" s="12" t="str">
        <f t="shared" si="0"/>
        <v>TYA!J33</v>
      </c>
    </row>
    <row r="39" spans="7:10" x14ac:dyDescent="0.3">
      <c r="G39" s="12">
        <f t="shared" ca="1" si="2"/>
        <v>0</v>
      </c>
      <c r="I39" s="12">
        <f t="shared" si="1"/>
        <v>34</v>
      </c>
      <c r="J39" s="12" t="str">
        <f t="shared" si="0"/>
        <v>TYA!J34</v>
      </c>
    </row>
    <row r="40" spans="7:10" x14ac:dyDescent="0.3">
      <c r="G40" s="12">
        <f t="shared" ca="1" si="2"/>
        <v>0</v>
      </c>
      <c r="I40" s="12">
        <f t="shared" si="1"/>
        <v>35</v>
      </c>
      <c r="J40" s="12" t="str">
        <f t="shared" si="0"/>
        <v>TYA!J35</v>
      </c>
    </row>
    <row r="41" spans="7:10" x14ac:dyDescent="0.3">
      <c r="G41" s="12">
        <f ca="1">INDIRECT(J41)</f>
        <v>0</v>
      </c>
      <c r="I41" s="12">
        <f t="shared" ref="I41:I80" si="3">I40+1</f>
        <v>36</v>
      </c>
      <c r="J41" s="12" t="str">
        <f t="shared" si="0"/>
        <v>TYA!J36</v>
      </c>
    </row>
    <row r="42" spans="7:10" x14ac:dyDescent="0.3">
      <c r="G42" s="12">
        <f t="shared" ref="G42:G75" ca="1" si="4">INDIRECT(J42)</f>
        <v>0</v>
      </c>
      <c r="I42" s="12">
        <f t="shared" si="3"/>
        <v>37</v>
      </c>
      <c r="J42" s="12" t="str">
        <f t="shared" ref="J42:J75" si="5">$C$6&amp;"!J"&amp;I42</f>
        <v>TYA!J37</v>
      </c>
    </row>
    <row r="43" spans="7:10" x14ac:dyDescent="0.3">
      <c r="G43" s="12">
        <f t="shared" ca="1" si="4"/>
        <v>0</v>
      </c>
      <c r="I43" s="12">
        <f t="shared" si="3"/>
        <v>38</v>
      </c>
      <c r="J43" s="12" t="str">
        <f t="shared" si="5"/>
        <v>TYA!J38</v>
      </c>
    </row>
    <row r="44" spans="7:10" x14ac:dyDescent="0.3">
      <c r="G44" s="12">
        <f t="shared" ca="1" si="4"/>
        <v>0</v>
      </c>
      <c r="I44" s="12">
        <f t="shared" si="3"/>
        <v>39</v>
      </c>
      <c r="J44" s="12" t="str">
        <f t="shared" si="5"/>
        <v>TYA!J39</v>
      </c>
    </row>
    <row r="45" spans="7:10" x14ac:dyDescent="0.3">
      <c r="G45" s="12">
        <f t="shared" ca="1" si="4"/>
        <v>0</v>
      </c>
      <c r="I45" s="12">
        <f t="shared" si="3"/>
        <v>40</v>
      </c>
      <c r="J45" s="12" t="str">
        <f t="shared" si="5"/>
        <v>TYA!J40</v>
      </c>
    </row>
    <row r="46" spans="7:10" x14ac:dyDescent="0.3">
      <c r="G46" s="12">
        <f t="shared" ca="1" si="4"/>
        <v>0</v>
      </c>
      <c r="I46" s="12">
        <f t="shared" si="3"/>
        <v>41</v>
      </c>
      <c r="J46" s="12" t="str">
        <f t="shared" si="5"/>
        <v>TYA!J41</v>
      </c>
    </row>
    <row r="47" spans="7:10" x14ac:dyDescent="0.3">
      <c r="G47" s="12">
        <f t="shared" ca="1" si="4"/>
        <v>0</v>
      </c>
      <c r="I47" s="12">
        <f t="shared" si="3"/>
        <v>42</v>
      </c>
      <c r="J47" s="12" t="str">
        <f t="shared" si="5"/>
        <v>TYA!J42</v>
      </c>
    </row>
    <row r="48" spans="7:10" x14ac:dyDescent="0.3">
      <c r="G48" s="12">
        <f t="shared" ca="1" si="4"/>
        <v>0</v>
      </c>
      <c r="I48" s="12">
        <f t="shared" si="3"/>
        <v>43</v>
      </c>
      <c r="J48" s="12" t="str">
        <f t="shared" si="5"/>
        <v>TYA!J43</v>
      </c>
    </row>
    <row r="49" spans="7:10" x14ac:dyDescent="0.3">
      <c r="G49" s="12">
        <f t="shared" ca="1" si="4"/>
        <v>0</v>
      </c>
      <c r="I49" s="12">
        <f t="shared" si="3"/>
        <v>44</v>
      </c>
      <c r="J49" s="12" t="str">
        <f t="shared" si="5"/>
        <v>TYA!J44</v>
      </c>
    </row>
    <row r="50" spans="7:10" x14ac:dyDescent="0.3">
      <c r="G50" s="12">
        <f t="shared" ca="1" si="4"/>
        <v>0</v>
      </c>
      <c r="I50" s="12">
        <f t="shared" si="3"/>
        <v>45</v>
      </c>
      <c r="J50" s="12" t="str">
        <f t="shared" si="5"/>
        <v>TYA!J45</v>
      </c>
    </row>
    <row r="51" spans="7:10" x14ac:dyDescent="0.3">
      <c r="G51" s="12">
        <f t="shared" ca="1" si="4"/>
        <v>0</v>
      </c>
      <c r="I51" s="12">
        <f t="shared" si="3"/>
        <v>46</v>
      </c>
      <c r="J51" s="12" t="str">
        <f t="shared" si="5"/>
        <v>TYA!J46</v>
      </c>
    </row>
    <row r="52" spans="7:10" x14ac:dyDescent="0.3">
      <c r="G52" s="12">
        <f t="shared" ca="1" si="4"/>
        <v>0</v>
      </c>
      <c r="I52" s="12">
        <f t="shared" si="3"/>
        <v>47</v>
      </c>
      <c r="J52" s="12" t="str">
        <f t="shared" si="5"/>
        <v>TYA!J47</v>
      </c>
    </row>
    <row r="53" spans="7:10" x14ac:dyDescent="0.3">
      <c r="G53" s="12">
        <f t="shared" ca="1" si="4"/>
        <v>0</v>
      </c>
      <c r="I53" s="12">
        <f t="shared" si="3"/>
        <v>48</v>
      </c>
      <c r="J53" s="12" t="str">
        <f t="shared" si="5"/>
        <v>TYA!J48</v>
      </c>
    </row>
    <row r="54" spans="7:10" x14ac:dyDescent="0.3">
      <c r="G54" s="12">
        <f t="shared" ca="1" si="4"/>
        <v>0</v>
      </c>
      <c r="I54" s="12">
        <f t="shared" si="3"/>
        <v>49</v>
      </c>
      <c r="J54" s="12" t="str">
        <f t="shared" si="5"/>
        <v>TYA!J49</v>
      </c>
    </row>
    <row r="55" spans="7:10" x14ac:dyDescent="0.3">
      <c r="G55" s="12">
        <f t="shared" ca="1" si="4"/>
        <v>0</v>
      </c>
      <c r="I55" s="12">
        <f t="shared" si="3"/>
        <v>50</v>
      </c>
      <c r="J55" s="12" t="str">
        <f t="shared" si="5"/>
        <v>TYA!J50</v>
      </c>
    </row>
    <row r="56" spans="7:10" x14ac:dyDescent="0.3">
      <c r="G56" s="12">
        <f t="shared" ca="1" si="4"/>
        <v>0</v>
      </c>
      <c r="I56" s="12">
        <f t="shared" si="3"/>
        <v>51</v>
      </c>
      <c r="J56" s="12" t="str">
        <f t="shared" si="5"/>
        <v>TYA!J51</v>
      </c>
    </row>
    <row r="57" spans="7:10" x14ac:dyDescent="0.3">
      <c r="G57" s="12">
        <f t="shared" ca="1" si="4"/>
        <v>0</v>
      </c>
      <c r="I57" s="12">
        <f t="shared" si="3"/>
        <v>52</v>
      </c>
      <c r="J57" s="12" t="str">
        <f t="shared" si="5"/>
        <v>TYA!J52</v>
      </c>
    </row>
    <row r="58" spans="7:10" x14ac:dyDescent="0.3">
      <c r="G58" s="12">
        <f t="shared" ca="1" si="4"/>
        <v>0</v>
      </c>
      <c r="I58" s="12">
        <f t="shared" si="3"/>
        <v>53</v>
      </c>
      <c r="J58" s="12" t="str">
        <f t="shared" si="5"/>
        <v>TYA!J53</v>
      </c>
    </row>
    <row r="59" spans="7:10" x14ac:dyDescent="0.3">
      <c r="G59" s="12">
        <f t="shared" ca="1" si="4"/>
        <v>0</v>
      </c>
      <c r="I59" s="12">
        <f t="shared" si="3"/>
        <v>54</v>
      </c>
      <c r="J59" s="12" t="str">
        <f t="shared" si="5"/>
        <v>TYA!J54</v>
      </c>
    </row>
    <row r="60" spans="7:10" x14ac:dyDescent="0.3">
      <c r="G60" s="12">
        <f t="shared" ca="1" si="4"/>
        <v>0</v>
      </c>
      <c r="I60" s="12">
        <f t="shared" si="3"/>
        <v>55</v>
      </c>
      <c r="J60" s="12" t="str">
        <f t="shared" si="5"/>
        <v>TYA!J55</v>
      </c>
    </row>
    <row r="61" spans="7:10" x14ac:dyDescent="0.3">
      <c r="G61" s="12">
        <f t="shared" ca="1" si="4"/>
        <v>0</v>
      </c>
      <c r="I61" s="12">
        <f t="shared" si="3"/>
        <v>56</v>
      </c>
      <c r="J61" s="12" t="str">
        <f t="shared" si="5"/>
        <v>TYA!J56</v>
      </c>
    </row>
    <row r="62" spans="7:10" x14ac:dyDescent="0.3">
      <c r="G62" s="12">
        <f t="shared" ca="1" si="4"/>
        <v>0</v>
      </c>
      <c r="I62" s="12">
        <f t="shared" si="3"/>
        <v>57</v>
      </c>
      <c r="J62" s="12" t="str">
        <f t="shared" si="5"/>
        <v>TYA!J57</v>
      </c>
    </row>
    <row r="63" spans="7:10" x14ac:dyDescent="0.3">
      <c r="G63" s="12">
        <f t="shared" ca="1" si="4"/>
        <v>0</v>
      </c>
      <c r="I63" s="12">
        <f t="shared" si="3"/>
        <v>58</v>
      </c>
      <c r="J63" s="12" t="str">
        <f t="shared" si="5"/>
        <v>TYA!J58</v>
      </c>
    </row>
    <row r="64" spans="7:10" x14ac:dyDescent="0.3">
      <c r="G64" s="12">
        <f t="shared" ca="1" si="4"/>
        <v>0</v>
      </c>
      <c r="I64" s="12">
        <f t="shared" si="3"/>
        <v>59</v>
      </c>
      <c r="J64" s="12" t="str">
        <f t="shared" si="5"/>
        <v>TYA!J59</v>
      </c>
    </row>
    <row r="65" spans="7:10" x14ac:dyDescent="0.3">
      <c r="G65" s="12">
        <f t="shared" ca="1" si="4"/>
        <v>0</v>
      </c>
      <c r="I65" s="12">
        <f t="shared" si="3"/>
        <v>60</v>
      </c>
      <c r="J65" s="12" t="str">
        <f t="shared" si="5"/>
        <v>TYA!J60</v>
      </c>
    </row>
    <row r="66" spans="7:10" x14ac:dyDescent="0.3">
      <c r="G66" s="12">
        <f t="shared" ca="1" si="4"/>
        <v>0</v>
      </c>
      <c r="I66" s="12">
        <f t="shared" si="3"/>
        <v>61</v>
      </c>
      <c r="J66" s="12" t="str">
        <f t="shared" si="5"/>
        <v>TYA!J61</v>
      </c>
    </row>
    <row r="67" spans="7:10" x14ac:dyDescent="0.3">
      <c r="G67" s="12">
        <f t="shared" ca="1" si="4"/>
        <v>0</v>
      </c>
      <c r="I67" s="12">
        <f t="shared" si="3"/>
        <v>62</v>
      </c>
      <c r="J67" s="12" t="str">
        <f t="shared" si="5"/>
        <v>TYA!J62</v>
      </c>
    </row>
    <row r="68" spans="7:10" x14ac:dyDescent="0.3">
      <c r="G68" s="12">
        <f t="shared" ca="1" si="4"/>
        <v>0</v>
      </c>
      <c r="I68" s="12">
        <f t="shared" si="3"/>
        <v>63</v>
      </c>
      <c r="J68" s="12" t="str">
        <f t="shared" si="5"/>
        <v>TYA!J63</v>
      </c>
    </row>
    <row r="69" spans="7:10" x14ac:dyDescent="0.3">
      <c r="G69" s="12">
        <f t="shared" ca="1" si="4"/>
        <v>0</v>
      </c>
      <c r="I69" s="12">
        <f t="shared" si="3"/>
        <v>64</v>
      </c>
      <c r="J69" s="12" t="str">
        <f t="shared" si="5"/>
        <v>TYA!J64</v>
      </c>
    </row>
    <row r="70" spans="7:10" x14ac:dyDescent="0.3">
      <c r="G70" s="12">
        <f t="shared" ca="1" si="4"/>
        <v>0</v>
      </c>
      <c r="I70" s="12">
        <f t="shared" si="3"/>
        <v>65</v>
      </c>
      <c r="J70" s="12" t="str">
        <f t="shared" si="5"/>
        <v>TYA!J65</v>
      </c>
    </row>
    <row r="71" spans="7:10" x14ac:dyDescent="0.3">
      <c r="G71" s="12">
        <f t="shared" ca="1" si="4"/>
        <v>0</v>
      </c>
      <c r="I71" s="12">
        <f t="shared" si="3"/>
        <v>66</v>
      </c>
      <c r="J71" s="12" t="str">
        <f t="shared" si="5"/>
        <v>TYA!J66</v>
      </c>
    </row>
    <row r="72" spans="7:10" x14ac:dyDescent="0.3">
      <c r="G72" s="12">
        <f t="shared" ca="1" si="4"/>
        <v>0</v>
      </c>
      <c r="I72" s="12">
        <f t="shared" si="3"/>
        <v>67</v>
      </c>
      <c r="J72" s="12" t="str">
        <f t="shared" si="5"/>
        <v>TYA!J67</v>
      </c>
    </row>
    <row r="73" spans="7:10" x14ac:dyDescent="0.3">
      <c r="G73" s="12">
        <f t="shared" ca="1" si="4"/>
        <v>0</v>
      </c>
      <c r="I73" s="12">
        <f t="shared" si="3"/>
        <v>68</v>
      </c>
      <c r="J73" s="12" t="str">
        <f t="shared" si="5"/>
        <v>TYA!J68</v>
      </c>
    </row>
    <row r="74" spans="7:10" x14ac:dyDescent="0.3">
      <c r="G74" s="12">
        <f t="shared" ca="1" si="4"/>
        <v>0</v>
      </c>
      <c r="I74" s="12">
        <f t="shared" si="3"/>
        <v>69</v>
      </c>
      <c r="J74" s="12" t="str">
        <f t="shared" si="5"/>
        <v>TYA!J69</v>
      </c>
    </row>
    <row r="75" spans="7:10" x14ac:dyDescent="0.3">
      <c r="G75" s="12">
        <f t="shared" ca="1" si="4"/>
        <v>0</v>
      </c>
      <c r="I75" s="12">
        <f t="shared" si="3"/>
        <v>70</v>
      </c>
      <c r="J75" s="12" t="str">
        <f t="shared" si="5"/>
        <v>TYA!J70</v>
      </c>
    </row>
    <row r="76" spans="7:10" x14ac:dyDescent="0.3">
      <c r="G76" s="12">
        <f t="shared" ref="G76:G80" ca="1" si="6">INDIRECT(J76)</f>
        <v>0</v>
      </c>
      <c r="I76" s="12">
        <f t="shared" si="3"/>
        <v>71</v>
      </c>
      <c r="J76" s="12" t="str">
        <f t="shared" ref="J76:J80" si="7">$C$6&amp;"!J"&amp;I76</f>
        <v>TYA!J71</v>
      </c>
    </row>
    <row r="77" spans="7:10" x14ac:dyDescent="0.3">
      <c r="G77" s="12">
        <f t="shared" ca="1" si="6"/>
        <v>0</v>
      </c>
      <c r="I77" s="12">
        <f t="shared" si="3"/>
        <v>72</v>
      </c>
      <c r="J77" s="12" t="str">
        <f t="shared" si="7"/>
        <v>TYA!J72</v>
      </c>
    </row>
    <row r="78" spans="7:10" x14ac:dyDescent="0.3">
      <c r="G78" s="12">
        <f t="shared" ca="1" si="6"/>
        <v>0</v>
      </c>
      <c r="I78" s="12">
        <f t="shared" si="3"/>
        <v>73</v>
      </c>
      <c r="J78" s="12" t="str">
        <f t="shared" si="7"/>
        <v>TYA!J73</v>
      </c>
    </row>
    <row r="79" spans="7:10" x14ac:dyDescent="0.3">
      <c r="G79" s="12">
        <f t="shared" ca="1" si="6"/>
        <v>0</v>
      </c>
      <c r="I79" s="12">
        <f t="shared" si="3"/>
        <v>74</v>
      </c>
      <c r="J79" s="12" t="str">
        <f t="shared" si="7"/>
        <v>TYA!J74</v>
      </c>
    </row>
    <row r="80" spans="7:10" x14ac:dyDescent="0.3">
      <c r="G80" s="12">
        <f t="shared" ca="1" si="6"/>
        <v>0</v>
      </c>
      <c r="I80" s="12">
        <f t="shared" si="3"/>
        <v>75</v>
      </c>
      <c r="J80" s="12" t="str">
        <f t="shared" si="7"/>
        <v>TYA!J75</v>
      </c>
    </row>
  </sheetData>
  <sheetProtection algorithmName="SHA-512" hashValue="6OEO9/oL7cxUcLUwfJWsBWRsJRO/4TrlmJhr0IlakLJOvk/VIVDjfK2bsI9Ua0n5GE4qU6+IHOO+VtBqHGPFTQ==" saltValue="5OrUYwOwZgdm8RHH51tZ6w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/>
  </sheetViews>
  <sheetFormatPr defaultRowHeight="16.5" x14ac:dyDescent="0.3"/>
  <cols>
    <col min="1" max="1" width="9" style="12"/>
    <col min="2" max="2" width="11.75" style="12" customWidth="1"/>
    <col min="3" max="3" width="9" style="12"/>
    <col min="4" max="4" width="13.125" style="12" customWidth="1"/>
    <col min="5" max="5" width="28.25" style="12" customWidth="1"/>
    <col min="6" max="7" width="9" style="12"/>
    <col min="8" max="8" width="16.25" style="12" customWidth="1"/>
    <col min="9" max="9" width="9" style="12"/>
    <col min="10" max="10" width="17.5" style="12" customWidth="1"/>
    <col min="11" max="11" width="9" style="12"/>
    <col min="12" max="12" width="14.75" style="12" customWidth="1"/>
    <col min="13" max="16384" width="9" style="12"/>
  </cols>
  <sheetData>
    <row r="1" spans="6:11" x14ac:dyDescent="0.3">
      <c r="F1" s="12">
        <f>IF(H1="","",RTD("cqg.rtd", ,"ContractData",H1, "OptionDaysToExp",, "T"))</f>
        <v>29</v>
      </c>
      <c r="G1" s="12">
        <f>IFERROR(RANK($F1,$F$1:F$48)+COUNTIF($F$1:F1,F1)-1,"")</f>
        <v>1</v>
      </c>
      <c r="H1" s="12" t="str">
        <f>B60</f>
        <v>C.US.SOFRS0</v>
      </c>
      <c r="I1" s="12">
        <f>K51</f>
        <v>46</v>
      </c>
      <c r="J1" s="12" t="str">
        <f>VLOOKUP(I1,$G$1:$H$48,2,FALSE)</f>
        <v>P.US.SOFRS23</v>
      </c>
      <c r="K1" s="12">
        <f>IF(F1&lt;&gt;"",1,"")</f>
        <v>1</v>
      </c>
    </row>
    <row r="2" spans="6:11" x14ac:dyDescent="0.3">
      <c r="F2" s="12">
        <f>IF(H2="","",RTD("cqg.rtd", ,"ContractData",H2, "OptionDaysToExp",, "T"))</f>
        <v>15</v>
      </c>
      <c r="G2" s="12">
        <f>IFERROR(RANK($F2,$F$1:F$48)+COUNTIF($F$1:F2,F2)-1,"")</f>
        <v>25</v>
      </c>
      <c r="H2" s="12" t="str">
        <f t="shared" ref="H2:H48" si="0">B61</f>
        <v>C.US.SOFRS01</v>
      </c>
      <c r="I2" s="12">
        <f>IFERROR(IF(I1=1,"",I1-1),"")</f>
        <v>45</v>
      </c>
      <c r="J2" s="12" t="str">
        <f t="shared" ref="J2:J48" si="1">VLOOKUP(I2,$G$1:$H$48,2,FALSE)</f>
        <v>P.US.SOFRS03</v>
      </c>
      <c r="K2" s="12">
        <f t="shared" ref="K2:K48" si="2">IF(F2&lt;&gt;"",1,"")</f>
        <v>1</v>
      </c>
    </row>
    <row r="3" spans="6:11" x14ac:dyDescent="0.3">
      <c r="F3" s="12">
        <f>IF(H3="","",RTD("cqg.rtd", ,"ContractData",H3, "OptionDaysToExp",, "T"))</f>
        <v>22</v>
      </c>
      <c r="G3" s="12">
        <f>IFERROR(RANK($F3,$F$1:F$48)+COUNTIF($F$1:F3,F3)-1,"")</f>
        <v>19</v>
      </c>
      <c r="H3" s="12" t="str">
        <f t="shared" si="0"/>
        <v>C.US.SOFRS02</v>
      </c>
      <c r="I3" s="12">
        <f t="shared" ref="I3:I48" si="3">IFERROR(IF(I2=1,"",I2-1),"")</f>
        <v>44</v>
      </c>
      <c r="J3" s="12" t="str">
        <f t="shared" si="1"/>
        <v>C.US.SOFRS23</v>
      </c>
      <c r="K3" s="12">
        <f t="shared" si="2"/>
        <v>1</v>
      </c>
    </row>
    <row r="4" spans="6:11" x14ac:dyDescent="0.3">
      <c r="F4" s="12">
        <f>IF(H4="","",RTD("cqg.rtd", ,"ContractData",H4, "OptionDaysToExp",, "T"))</f>
        <v>1</v>
      </c>
      <c r="G4" s="12">
        <f>IFERROR(RANK($F4,$F$1:F$48)+COUNTIF($F$1:F4,F4)-1,"")</f>
        <v>43</v>
      </c>
      <c r="H4" s="12" t="str">
        <f t="shared" si="0"/>
        <v>C.US.SOFRS03</v>
      </c>
      <c r="I4" s="12">
        <f t="shared" si="3"/>
        <v>43</v>
      </c>
      <c r="J4" s="12" t="str">
        <f t="shared" si="1"/>
        <v>C.US.SOFRS03</v>
      </c>
      <c r="K4" s="12">
        <f t="shared" si="2"/>
        <v>1</v>
      </c>
    </row>
    <row r="5" spans="6:11" x14ac:dyDescent="0.3">
      <c r="F5" s="12">
        <f>IF(H5="","",RTD("cqg.rtd", ,"ContractData",H5, "OptionDaysToExp",, "T"))</f>
        <v>7</v>
      </c>
      <c r="G5" s="12">
        <f>IFERROR(RANK($F5,$F$1:F$48)+COUNTIF($F$1:F5,F5)-1,"")</f>
        <v>37</v>
      </c>
      <c r="H5" s="12" t="str">
        <f t="shared" si="0"/>
        <v>C.US.SOFRS04</v>
      </c>
      <c r="I5" s="12">
        <f t="shared" si="3"/>
        <v>42</v>
      </c>
      <c r="J5" s="12" t="str">
        <f t="shared" si="1"/>
        <v>P.US.SOFRS34</v>
      </c>
      <c r="K5" s="12">
        <f t="shared" si="2"/>
        <v>1</v>
      </c>
    </row>
    <row r="6" spans="6:11" x14ac:dyDescent="0.3">
      <c r="F6" s="12">
        <f>IF(H6="","",RTD("cqg.rtd", ,"ContractData",H6, "OptionDaysToExp",, "T"))</f>
        <v>15</v>
      </c>
      <c r="G6" s="12">
        <f>IFERROR(RANK($F6,$F$1:F$48)+COUNTIF($F$1:F6,F6)-1,"")</f>
        <v>26</v>
      </c>
      <c r="H6" s="12" t="str">
        <f t="shared" si="0"/>
        <v>C.US.SOFRS05</v>
      </c>
      <c r="I6" s="12">
        <f t="shared" si="3"/>
        <v>41</v>
      </c>
      <c r="J6" s="12" t="str">
        <f t="shared" si="1"/>
        <v>P.US.SOFRS24</v>
      </c>
      <c r="K6" s="12">
        <f t="shared" si="2"/>
        <v>1</v>
      </c>
    </row>
    <row r="7" spans="6:11" x14ac:dyDescent="0.3">
      <c r="F7" s="12">
        <f>IF(H7="","",RTD("cqg.rtd", ,"ContractData",H7, "OptionDaysToExp",, "T"))</f>
        <v>29</v>
      </c>
      <c r="G7" s="12">
        <f>IFERROR(RANK($F7,$F$1:F$48)+COUNTIF($F$1:F7,F7)-1,"")</f>
        <v>2</v>
      </c>
      <c r="H7" s="12" t="str">
        <f t="shared" si="0"/>
        <v>C.US.SOFRS2</v>
      </c>
      <c r="I7" s="12">
        <f t="shared" si="3"/>
        <v>40</v>
      </c>
      <c r="J7" s="12" t="str">
        <f t="shared" si="1"/>
        <v>P.US.SOFRS04</v>
      </c>
      <c r="K7" s="12">
        <f t="shared" si="2"/>
        <v>1</v>
      </c>
    </row>
    <row r="8" spans="6:11" x14ac:dyDescent="0.3">
      <c r="F8" s="12">
        <f>IF(H8="","",RTD("cqg.rtd", ,"ContractData",H8, "OptionDaysToExp",, "T"))</f>
        <v>15</v>
      </c>
      <c r="G8" s="12">
        <f>IFERROR(RANK($F8,$F$1:F$48)+COUNTIF($F$1:F8,F8)-1,"")</f>
        <v>27</v>
      </c>
      <c r="H8" s="12" t="str">
        <f t="shared" si="0"/>
        <v>C.US.SOFRS21</v>
      </c>
      <c r="I8" s="12">
        <f t="shared" si="3"/>
        <v>39</v>
      </c>
      <c r="J8" s="12" t="str">
        <f t="shared" si="1"/>
        <v>C.US.SOFRS34</v>
      </c>
      <c r="K8" s="12">
        <f t="shared" si="2"/>
        <v>1</v>
      </c>
    </row>
    <row r="9" spans="6:11" x14ac:dyDescent="0.3">
      <c r="F9" s="12">
        <f>IF(H9="","",RTD("cqg.rtd", ,"ContractData",H9, "OptionDaysToExp",, "T"))</f>
        <v>22</v>
      </c>
      <c r="G9" s="12">
        <f>IFERROR(RANK($F9,$F$1:F$48)+COUNTIF($F$1:F9,F9)-1,"")</f>
        <v>20</v>
      </c>
      <c r="H9" s="12" t="str">
        <f t="shared" si="0"/>
        <v>C.US.SOFRS22</v>
      </c>
      <c r="I9" s="12">
        <f t="shared" si="3"/>
        <v>38</v>
      </c>
      <c r="J9" s="12" t="str">
        <f t="shared" si="1"/>
        <v>C.US.SOFRS24</v>
      </c>
      <c r="K9" s="12">
        <f t="shared" si="2"/>
        <v>1</v>
      </c>
    </row>
    <row r="10" spans="6:11" x14ac:dyDescent="0.3">
      <c r="F10" s="12">
        <f>IF(H10="","",RTD("cqg.rtd", ,"ContractData",H10, "OptionDaysToExp",, "T"))</f>
        <v>1</v>
      </c>
      <c r="G10" s="12">
        <f>IFERROR(RANK($F10,$F$1:F$48)+COUNTIF($F$1:F10,F10)-1,"")</f>
        <v>44</v>
      </c>
      <c r="H10" s="12" t="str">
        <f t="shared" si="0"/>
        <v>C.US.SOFRS23</v>
      </c>
      <c r="I10" s="12">
        <f t="shared" si="3"/>
        <v>37</v>
      </c>
      <c r="J10" s="12" t="str">
        <f t="shared" si="1"/>
        <v>C.US.SOFRS04</v>
      </c>
      <c r="K10" s="12">
        <f t="shared" si="2"/>
        <v>1</v>
      </c>
    </row>
    <row r="11" spans="6:11" x14ac:dyDescent="0.3">
      <c r="F11" s="12">
        <f>IF(H11="","",RTD("cqg.rtd", ,"ContractData",H11, "OptionDaysToExp",, "T"))</f>
        <v>7</v>
      </c>
      <c r="G11" s="12">
        <f>IFERROR(RANK($F11,$F$1:F$48)+COUNTIF($F$1:F11,F11)-1,"")</f>
        <v>38</v>
      </c>
      <c r="H11" s="12" t="str">
        <f t="shared" si="0"/>
        <v>C.US.SOFRS24</v>
      </c>
      <c r="I11" s="12">
        <f t="shared" si="3"/>
        <v>36</v>
      </c>
      <c r="J11" s="12" t="str">
        <f t="shared" si="1"/>
        <v>P.US.SOFRS35</v>
      </c>
      <c r="K11" s="12">
        <f t="shared" si="2"/>
        <v>1</v>
      </c>
    </row>
    <row r="12" spans="6:11" x14ac:dyDescent="0.3">
      <c r="F12" s="12">
        <f>IF(H12="","",RTD("cqg.rtd", ,"ContractData",H12, "OptionDaysToExp",, "T"))</f>
        <v>15</v>
      </c>
      <c r="G12" s="12">
        <f>IFERROR(RANK($F12,$F$1:F$48)+COUNTIF($F$1:F12,F12)-1,"")</f>
        <v>28</v>
      </c>
      <c r="H12" s="12" t="str">
        <f t="shared" si="0"/>
        <v>C.US.SOFRS25</v>
      </c>
      <c r="I12" s="12">
        <f t="shared" si="3"/>
        <v>35</v>
      </c>
      <c r="J12" s="12" t="str">
        <f t="shared" si="1"/>
        <v>P.US.SOFRS31</v>
      </c>
      <c r="K12" s="12">
        <f t="shared" si="2"/>
        <v>1</v>
      </c>
    </row>
    <row r="13" spans="6:11" x14ac:dyDescent="0.3">
      <c r="F13" s="12">
        <f>IF(H13="","",RTD("cqg.rtd", ,"ContractData",H13, "OptionDaysToExp",, "T"))</f>
        <v>29</v>
      </c>
      <c r="G13" s="12">
        <f>IFERROR(RANK($F13,$F$1:F$48)+COUNTIF($F$1:F13,F13)-1,"")</f>
        <v>3</v>
      </c>
      <c r="H13" s="12" t="str">
        <f t="shared" si="0"/>
        <v>C.US.SOFRS3</v>
      </c>
      <c r="I13" s="12">
        <f t="shared" si="3"/>
        <v>34</v>
      </c>
      <c r="J13" s="12" t="str">
        <f t="shared" si="1"/>
        <v>P.US.SOFRS25</v>
      </c>
      <c r="K13" s="12">
        <f t="shared" si="2"/>
        <v>1</v>
      </c>
    </row>
    <row r="14" spans="6:11" x14ac:dyDescent="0.3">
      <c r="F14" s="12">
        <f>IF(H14="","",RTD("cqg.rtd", ,"ContractData",H14, "OptionDaysToExp",, "T"))</f>
        <v>15</v>
      </c>
      <c r="G14" s="12">
        <f>IFERROR(RANK($F14,$F$1:F$48)+COUNTIF($F$1:F14,F14)-1,"")</f>
        <v>29</v>
      </c>
      <c r="H14" s="12" t="str">
        <f t="shared" si="0"/>
        <v>C.US.SOFRS31</v>
      </c>
      <c r="I14" s="12">
        <f t="shared" si="3"/>
        <v>33</v>
      </c>
      <c r="J14" s="12" t="str">
        <f t="shared" si="1"/>
        <v>P.US.SOFRS21</v>
      </c>
      <c r="K14" s="12">
        <f t="shared" si="2"/>
        <v>1</v>
      </c>
    </row>
    <row r="15" spans="6:11" x14ac:dyDescent="0.3">
      <c r="F15" s="12">
        <f>IF(H15="","",RTD("cqg.rtd", ,"ContractData",H15, "OptionDaysToExp",, "T"))</f>
        <v>22</v>
      </c>
      <c r="G15" s="12">
        <f>IFERROR(RANK($F15,$F$1:F$48)+COUNTIF($F$1:F15,F15)-1,"")</f>
        <v>21</v>
      </c>
      <c r="H15" s="12" t="str">
        <f t="shared" si="0"/>
        <v>C.US.SOFRS32</v>
      </c>
      <c r="I15" s="12">
        <f t="shared" si="3"/>
        <v>32</v>
      </c>
      <c r="J15" s="12" t="str">
        <f t="shared" si="1"/>
        <v>P.US.SOFRS05</v>
      </c>
      <c r="K15" s="12">
        <f t="shared" si="2"/>
        <v>1</v>
      </c>
    </row>
    <row r="16" spans="6:11" x14ac:dyDescent="0.3">
      <c r="F16" s="12">
        <f>IF(H16="","",RTD("cqg.rtd", ,"ContractData",H16, "OptionDaysToExp",, "T"))</f>
        <v>7</v>
      </c>
      <c r="G16" s="12">
        <f>IFERROR(RANK($F16,$F$1:F$48)+COUNTIF($F$1:F16,F16)-1,"")</f>
        <v>39</v>
      </c>
      <c r="H16" s="12" t="str">
        <f t="shared" si="0"/>
        <v>C.US.SOFRS34</v>
      </c>
      <c r="I16" s="12">
        <f t="shared" si="3"/>
        <v>31</v>
      </c>
      <c r="J16" s="12" t="str">
        <f t="shared" si="1"/>
        <v>P.US.SOFRS01</v>
      </c>
      <c r="K16" s="12">
        <f t="shared" si="2"/>
        <v>1</v>
      </c>
    </row>
    <row r="17" spans="6:11" x14ac:dyDescent="0.3">
      <c r="F17" s="12">
        <f>IF(H17="","",RTD("cqg.rtd", ,"ContractData",H17, "OptionDaysToExp",, "T"))</f>
        <v>15</v>
      </c>
      <c r="G17" s="12">
        <f>IFERROR(RANK($F17,$F$1:F$48)+COUNTIF($F$1:F17,F17)-1,"")</f>
        <v>30</v>
      </c>
      <c r="H17" s="12" t="str">
        <f t="shared" si="0"/>
        <v>C.US.SOFRS35</v>
      </c>
      <c r="I17" s="12">
        <f t="shared" si="3"/>
        <v>30</v>
      </c>
      <c r="J17" s="12" t="str">
        <f t="shared" si="1"/>
        <v>C.US.SOFRS35</v>
      </c>
      <c r="K17" s="12">
        <f t="shared" si="2"/>
        <v>1</v>
      </c>
    </row>
    <row r="18" spans="6:11" x14ac:dyDescent="0.3">
      <c r="F18" s="12">
        <f>IF(H18="","",RTD("cqg.rtd", ,"ContractData",H18, "OptionDaysToExp",, "T"))</f>
        <v>29</v>
      </c>
      <c r="G18" s="12">
        <f>IFERROR(RANK($F18,$F$1:F$48)+COUNTIF($F$1:F18,F18)-1,"")</f>
        <v>4</v>
      </c>
      <c r="H18" s="12" t="str">
        <f t="shared" si="0"/>
        <v>C.US.SOFRS4</v>
      </c>
      <c r="I18" s="12">
        <f t="shared" si="3"/>
        <v>29</v>
      </c>
      <c r="J18" s="12" t="str">
        <f t="shared" si="1"/>
        <v>C.US.SOFRS31</v>
      </c>
      <c r="K18" s="12">
        <f t="shared" si="2"/>
        <v>1</v>
      </c>
    </row>
    <row r="19" spans="6:11" x14ac:dyDescent="0.3">
      <c r="F19" s="12">
        <f>IF(H19="","",RTD("cqg.rtd", ,"ContractData",H19, "OptionDaysToExp",, "T"))</f>
        <v>29</v>
      </c>
      <c r="G19" s="12">
        <f>IFERROR(RANK($F19,$F$1:F$48)+COUNTIF($F$1:F19,F19)-1,"")</f>
        <v>5</v>
      </c>
      <c r="H19" s="12" t="str">
        <f t="shared" si="0"/>
        <v>C.US.SOFRS5</v>
      </c>
      <c r="I19" s="12">
        <f t="shared" si="3"/>
        <v>28</v>
      </c>
      <c r="J19" s="12" t="str">
        <f t="shared" si="1"/>
        <v>C.US.SOFRS25</v>
      </c>
      <c r="K19" s="12">
        <f t="shared" si="2"/>
        <v>1</v>
      </c>
    </row>
    <row r="20" spans="6:11" x14ac:dyDescent="0.3">
      <c r="F20" s="12">
        <f>IF(H20="","",RTD("cqg.rtd", ,"ContractData",H20, "OptionDaysToExp",, "T"))</f>
        <v>29</v>
      </c>
      <c r="G20" s="12">
        <f>IFERROR(RANK($F20,$F$1:F$48)+COUNTIF($F$1:F20,F20)-1,"")</f>
        <v>6</v>
      </c>
      <c r="H20" s="12" t="str">
        <f t="shared" si="0"/>
        <v>C.US.SOFRSR3</v>
      </c>
      <c r="I20" s="12">
        <f t="shared" si="3"/>
        <v>27</v>
      </c>
      <c r="J20" s="12" t="str">
        <f t="shared" si="1"/>
        <v>C.US.SOFRS21</v>
      </c>
      <c r="K20" s="12">
        <f t="shared" si="2"/>
        <v>1</v>
      </c>
    </row>
    <row r="21" spans="6:11" x14ac:dyDescent="0.3">
      <c r="F21" s="12">
        <f>IF(H21="","",RTD("cqg.rtd", ,"ContractData",H21, "OptionDaysToExp",, "T"))</f>
        <v>29</v>
      </c>
      <c r="G21" s="12">
        <f>IFERROR(RANK($F21,$F$1:F$48)+COUNTIF($F$1:F21,F21)-1,"")</f>
        <v>7</v>
      </c>
      <c r="H21" s="12" t="str">
        <f t="shared" si="0"/>
        <v>C.US.SOFRTS2</v>
      </c>
      <c r="I21" s="12">
        <f t="shared" si="3"/>
        <v>26</v>
      </c>
      <c r="J21" s="12" t="str">
        <f t="shared" si="1"/>
        <v>C.US.SOFRS05</v>
      </c>
      <c r="K21" s="12">
        <f t="shared" si="2"/>
        <v>1</v>
      </c>
    </row>
    <row r="22" spans="6:11" x14ac:dyDescent="0.3">
      <c r="F22" s="12">
        <f>IF(H22="","",RTD("cqg.rtd", ,"ContractData",H22, "OptionDaysToExp",, "T"))</f>
        <v>29</v>
      </c>
      <c r="G22" s="12">
        <f>IFERROR(RANK($F22,$F$1:F$48)+COUNTIF($F$1:F22,F22)-1,"")</f>
        <v>8</v>
      </c>
      <c r="H22" s="12" t="str">
        <f t="shared" si="0"/>
        <v>C.US.SOFRTS3</v>
      </c>
      <c r="I22" s="12">
        <f t="shared" si="3"/>
        <v>25</v>
      </c>
      <c r="J22" s="12" t="str">
        <f t="shared" si="1"/>
        <v>C.US.SOFRS01</v>
      </c>
      <c r="K22" s="12">
        <f t="shared" si="2"/>
        <v>1</v>
      </c>
    </row>
    <row r="23" spans="6:11" x14ac:dyDescent="0.3">
      <c r="F23" s="12">
        <f>IF(H23="","",RTD("cqg.rtd", ,"ContractData",H23, "OptionDaysToExp",, "T"))</f>
        <v>29</v>
      </c>
      <c r="G23" s="12">
        <f>IFERROR(RANK($F23,$F$1:F$48)+COUNTIF($F$1:F23,F23)-1,"")</f>
        <v>9</v>
      </c>
      <c r="H23" s="12" t="str">
        <f t="shared" si="0"/>
        <v>C.US.SOFRTS4</v>
      </c>
      <c r="I23" s="12">
        <f t="shared" si="3"/>
        <v>24</v>
      </c>
      <c r="J23" s="12" t="str">
        <f t="shared" si="1"/>
        <v>P.US.SOFRS32</v>
      </c>
      <c r="K23" s="12">
        <f t="shared" si="2"/>
        <v>1</v>
      </c>
    </row>
    <row r="24" spans="6:11" x14ac:dyDescent="0.3">
      <c r="F24" s="12">
        <f>IF(H24="","",RTD("cqg.rtd", ,"ContractData",H24, "OptionDaysToExp",, "T"))</f>
        <v>29</v>
      </c>
      <c r="G24" s="12">
        <f>IFERROR(RANK($F24,$F$1:F$48)+COUNTIF($F$1:F24,F24)-1,"")</f>
        <v>10</v>
      </c>
      <c r="H24" s="12" t="str">
        <f t="shared" si="0"/>
        <v>P.US.SOFRS0</v>
      </c>
      <c r="I24" s="12">
        <f t="shared" si="3"/>
        <v>23</v>
      </c>
      <c r="J24" s="12" t="str">
        <f t="shared" si="1"/>
        <v>P.US.SOFRS22</v>
      </c>
      <c r="K24" s="12">
        <f t="shared" si="2"/>
        <v>1</v>
      </c>
    </row>
    <row r="25" spans="6:11" x14ac:dyDescent="0.3">
      <c r="F25" s="12">
        <f>IF(H25="","",RTD("cqg.rtd", ,"ContractData",H25, "OptionDaysToExp",, "T"))</f>
        <v>15</v>
      </c>
      <c r="G25" s="12">
        <f>IFERROR(RANK($F25,$F$1:F$48)+COUNTIF($F$1:F25,F25)-1,"")</f>
        <v>31</v>
      </c>
      <c r="H25" s="12" t="str">
        <f t="shared" si="0"/>
        <v>P.US.SOFRS01</v>
      </c>
      <c r="I25" s="12">
        <f t="shared" si="3"/>
        <v>22</v>
      </c>
      <c r="J25" s="12" t="str">
        <f t="shared" si="1"/>
        <v>P.US.SOFRS02</v>
      </c>
      <c r="K25" s="12">
        <f t="shared" si="2"/>
        <v>1</v>
      </c>
    </row>
    <row r="26" spans="6:11" x14ac:dyDescent="0.3">
      <c r="F26" s="12">
        <f>IF(H26="","",RTD("cqg.rtd", ,"ContractData",H26, "OptionDaysToExp",, "T"))</f>
        <v>22</v>
      </c>
      <c r="G26" s="12">
        <f>IFERROR(RANK($F26,$F$1:F$48)+COUNTIF($F$1:F26,F26)-1,"")</f>
        <v>22</v>
      </c>
      <c r="H26" s="12" t="str">
        <f t="shared" si="0"/>
        <v>P.US.SOFRS02</v>
      </c>
      <c r="I26" s="12">
        <f t="shared" si="3"/>
        <v>21</v>
      </c>
      <c r="J26" s="12" t="str">
        <f t="shared" si="1"/>
        <v>C.US.SOFRS32</v>
      </c>
      <c r="K26" s="12">
        <f t="shared" si="2"/>
        <v>1</v>
      </c>
    </row>
    <row r="27" spans="6:11" x14ac:dyDescent="0.3">
      <c r="F27" s="12">
        <f>IF(H27="","",RTD("cqg.rtd", ,"ContractData",H27, "OptionDaysToExp",, "T"))</f>
        <v>1</v>
      </c>
      <c r="G27" s="12">
        <f>IFERROR(RANK($F27,$F$1:F$48)+COUNTIF($F$1:F27,F27)-1,"")</f>
        <v>45</v>
      </c>
      <c r="H27" s="12" t="str">
        <f t="shared" si="0"/>
        <v>P.US.SOFRS03</v>
      </c>
      <c r="I27" s="12">
        <f t="shared" si="3"/>
        <v>20</v>
      </c>
      <c r="J27" s="12" t="str">
        <f t="shared" si="1"/>
        <v>C.US.SOFRS22</v>
      </c>
      <c r="K27" s="12">
        <f t="shared" si="2"/>
        <v>1</v>
      </c>
    </row>
    <row r="28" spans="6:11" x14ac:dyDescent="0.3">
      <c r="F28" s="12">
        <f>IF(H28="","",RTD("cqg.rtd", ,"ContractData",H28, "OptionDaysToExp",, "T"))</f>
        <v>7</v>
      </c>
      <c r="G28" s="12">
        <f>IFERROR(RANK($F28,$F$1:F$48)+COUNTIF($F$1:F28,F28)-1,"")</f>
        <v>40</v>
      </c>
      <c r="H28" s="12" t="str">
        <f t="shared" si="0"/>
        <v>P.US.SOFRS04</v>
      </c>
      <c r="I28" s="12">
        <f t="shared" si="3"/>
        <v>19</v>
      </c>
      <c r="J28" s="12" t="str">
        <f t="shared" si="1"/>
        <v>C.US.SOFRS02</v>
      </c>
      <c r="K28" s="12">
        <f t="shared" si="2"/>
        <v>1</v>
      </c>
    </row>
    <row r="29" spans="6:11" x14ac:dyDescent="0.3">
      <c r="F29" s="12">
        <f>IF(H29="","",RTD("cqg.rtd", ,"ContractData",H29, "OptionDaysToExp",, "T"))</f>
        <v>15</v>
      </c>
      <c r="G29" s="12">
        <f>IFERROR(RANK($F29,$F$1:F$48)+COUNTIF($F$1:F29,F29)-1,"")</f>
        <v>32</v>
      </c>
      <c r="H29" s="12" t="str">
        <f t="shared" si="0"/>
        <v>P.US.SOFRS05</v>
      </c>
      <c r="I29" s="12">
        <f t="shared" si="3"/>
        <v>18</v>
      </c>
      <c r="J29" s="12" t="str">
        <f t="shared" si="1"/>
        <v>P.US.SOFRTS4</v>
      </c>
      <c r="K29" s="12">
        <f t="shared" si="2"/>
        <v>1</v>
      </c>
    </row>
    <row r="30" spans="6:11" x14ac:dyDescent="0.3">
      <c r="F30" s="12">
        <f>IF(H30="","",RTD("cqg.rtd", ,"ContractData",H30, "OptionDaysToExp",, "T"))</f>
        <v>29</v>
      </c>
      <c r="G30" s="12">
        <f>IFERROR(RANK($F30,$F$1:F$48)+COUNTIF($F$1:F30,F30)-1,"")</f>
        <v>11</v>
      </c>
      <c r="H30" s="12" t="str">
        <f t="shared" si="0"/>
        <v>P.US.SOFRS2</v>
      </c>
      <c r="I30" s="12">
        <f t="shared" si="3"/>
        <v>17</v>
      </c>
      <c r="J30" s="12" t="str">
        <f t="shared" si="1"/>
        <v>P.US.SOFRTS3</v>
      </c>
      <c r="K30" s="12">
        <f t="shared" si="2"/>
        <v>1</v>
      </c>
    </row>
    <row r="31" spans="6:11" x14ac:dyDescent="0.3">
      <c r="F31" s="12">
        <f>IF(H31="","",RTD("cqg.rtd", ,"ContractData",H31, "OptionDaysToExp",, "T"))</f>
        <v>15</v>
      </c>
      <c r="G31" s="12">
        <f>IFERROR(RANK($F31,$F$1:F$48)+COUNTIF($F$1:F31,F31)-1,"")</f>
        <v>33</v>
      </c>
      <c r="H31" s="12" t="str">
        <f t="shared" si="0"/>
        <v>P.US.SOFRS21</v>
      </c>
      <c r="I31" s="12">
        <f t="shared" si="3"/>
        <v>16</v>
      </c>
      <c r="J31" s="12" t="str">
        <f t="shared" si="1"/>
        <v>P.US.SOFRTS2</v>
      </c>
      <c r="K31" s="12">
        <f t="shared" si="2"/>
        <v>1</v>
      </c>
    </row>
    <row r="32" spans="6:11" x14ac:dyDescent="0.3">
      <c r="F32" s="12">
        <f>IF(H32="","",RTD("cqg.rtd", ,"ContractData",H32, "OptionDaysToExp",, "T"))</f>
        <v>22</v>
      </c>
      <c r="G32" s="12">
        <f>IFERROR(RANK($F32,$F$1:F$48)+COUNTIF($F$1:F32,F32)-1,"")</f>
        <v>23</v>
      </c>
      <c r="H32" s="12" t="str">
        <f t="shared" si="0"/>
        <v>P.US.SOFRS22</v>
      </c>
      <c r="I32" s="12">
        <f t="shared" si="3"/>
        <v>15</v>
      </c>
      <c r="J32" s="12" t="str">
        <f t="shared" si="1"/>
        <v>P.US.SOFRSR3</v>
      </c>
      <c r="K32" s="12">
        <f t="shared" si="2"/>
        <v>1</v>
      </c>
    </row>
    <row r="33" spans="6:11" x14ac:dyDescent="0.3">
      <c r="F33" s="12">
        <f>IF(H33="","",RTD("cqg.rtd", ,"ContractData",H33, "OptionDaysToExp",, "T"))</f>
        <v>1</v>
      </c>
      <c r="G33" s="12">
        <f>IFERROR(RANK($F33,$F$1:F$48)+COUNTIF($F$1:F33,F33)-1,"")</f>
        <v>46</v>
      </c>
      <c r="H33" s="12" t="str">
        <f t="shared" si="0"/>
        <v>P.US.SOFRS23</v>
      </c>
      <c r="I33" s="12">
        <f t="shared" si="3"/>
        <v>14</v>
      </c>
      <c r="J33" s="12" t="str">
        <f t="shared" si="1"/>
        <v>P.US.SOFRS5</v>
      </c>
      <c r="K33" s="12">
        <f t="shared" si="2"/>
        <v>1</v>
      </c>
    </row>
    <row r="34" spans="6:11" x14ac:dyDescent="0.3">
      <c r="F34" s="12">
        <f>IF(H34="","",RTD("cqg.rtd", ,"ContractData",H34, "OptionDaysToExp",, "T"))</f>
        <v>7</v>
      </c>
      <c r="G34" s="12">
        <f>IFERROR(RANK($F34,$F$1:F$48)+COUNTIF($F$1:F34,F34)-1,"")</f>
        <v>41</v>
      </c>
      <c r="H34" s="12" t="str">
        <f t="shared" si="0"/>
        <v>P.US.SOFRS24</v>
      </c>
      <c r="I34" s="12">
        <f t="shared" si="3"/>
        <v>13</v>
      </c>
      <c r="J34" s="12" t="str">
        <f t="shared" si="1"/>
        <v>P.US.SOFRS4</v>
      </c>
      <c r="K34" s="12">
        <f t="shared" si="2"/>
        <v>1</v>
      </c>
    </row>
    <row r="35" spans="6:11" x14ac:dyDescent="0.3">
      <c r="F35" s="12">
        <f>IF(H35="","",RTD("cqg.rtd", ,"ContractData",H35, "OptionDaysToExp",, "T"))</f>
        <v>15</v>
      </c>
      <c r="G35" s="12">
        <f>IFERROR(RANK($F35,$F$1:F$48)+COUNTIF($F$1:F35,F35)-1,"")</f>
        <v>34</v>
      </c>
      <c r="H35" s="12" t="str">
        <f t="shared" si="0"/>
        <v>P.US.SOFRS25</v>
      </c>
      <c r="I35" s="12">
        <f t="shared" si="3"/>
        <v>12</v>
      </c>
      <c r="J35" s="12" t="str">
        <f t="shared" si="1"/>
        <v>P.US.SOFRS3</v>
      </c>
      <c r="K35" s="12">
        <f t="shared" si="2"/>
        <v>1</v>
      </c>
    </row>
    <row r="36" spans="6:11" x14ac:dyDescent="0.3">
      <c r="F36" s="12">
        <f>IF(H36="","",RTD("cqg.rtd", ,"ContractData",H36, "OptionDaysToExp",, "T"))</f>
        <v>29</v>
      </c>
      <c r="G36" s="12">
        <f>IFERROR(RANK($F36,$F$1:F$48)+COUNTIF($F$1:F36,F36)-1,"")</f>
        <v>12</v>
      </c>
      <c r="H36" s="12" t="str">
        <f t="shared" si="0"/>
        <v>P.US.SOFRS3</v>
      </c>
      <c r="I36" s="12">
        <f t="shared" si="3"/>
        <v>11</v>
      </c>
      <c r="J36" s="12" t="str">
        <f t="shared" si="1"/>
        <v>P.US.SOFRS2</v>
      </c>
      <c r="K36" s="12">
        <f t="shared" si="2"/>
        <v>1</v>
      </c>
    </row>
    <row r="37" spans="6:11" x14ac:dyDescent="0.3">
      <c r="F37" s="12">
        <f>IF(H37="","",RTD("cqg.rtd", ,"ContractData",H37, "OptionDaysToExp",, "T"))</f>
        <v>15</v>
      </c>
      <c r="G37" s="12">
        <f>IFERROR(RANK($F37,$F$1:F$48)+COUNTIF($F$1:F37,F37)-1,"")</f>
        <v>35</v>
      </c>
      <c r="H37" s="12" t="str">
        <f t="shared" si="0"/>
        <v>P.US.SOFRS31</v>
      </c>
      <c r="I37" s="12">
        <f t="shared" si="3"/>
        <v>10</v>
      </c>
      <c r="J37" s="12" t="str">
        <f t="shared" si="1"/>
        <v>P.US.SOFRS0</v>
      </c>
      <c r="K37" s="12">
        <f t="shared" si="2"/>
        <v>1</v>
      </c>
    </row>
    <row r="38" spans="6:11" x14ac:dyDescent="0.3">
      <c r="F38" s="12">
        <f>IF(H38="","",RTD("cqg.rtd", ,"ContractData",H38, "OptionDaysToExp",, "T"))</f>
        <v>22</v>
      </c>
      <c r="G38" s="12">
        <f>IFERROR(RANK($F38,$F$1:F$48)+COUNTIF($F$1:F38,F38)-1,"")</f>
        <v>24</v>
      </c>
      <c r="H38" s="12" t="str">
        <f t="shared" si="0"/>
        <v>P.US.SOFRS32</v>
      </c>
      <c r="I38" s="12">
        <f t="shared" si="3"/>
        <v>9</v>
      </c>
      <c r="J38" s="12" t="str">
        <f t="shared" si="1"/>
        <v>C.US.SOFRTS4</v>
      </c>
      <c r="K38" s="12">
        <f t="shared" si="2"/>
        <v>1</v>
      </c>
    </row>
    <row r="39" spans="6:11" x14ac:dyDescent="0.3">
      <c r="F39" s="12">
        <f>IF(H39="","",RTD("cqg.rtd", ,"ContractData",H39, "OptionDaysToExp",, "T"))</f>
        <v>7</v>
      </c>
      <c r="G39" s="12">
        <f>IFERROR(RANK($F39,$F$1:F$48)+COUNTIF($F$1:F39,F39)-1,"")</f>
        <v>42</v>
      </c>
      <c r="H39" s="12" t="str">
        <f t="shared" si="0"/>
        <v>P.US.SOFRS34</v>
      </c>
      <c r="I39" s="12">
        <f t="shared" si="3"/>
        <v>8</v>
      </c>
      <c r="J39" s="12" t="str">
        <f t="shared" si="1"/>
        <v>C.US.SOFRTS3</v>
      </c>
      <c r="K39" s="12">
        <f t="shared" si="2"/>
        <v>1</v>
      </c>
    </row>
    <row r="40" spans="6:11" x14ac:dyDescent="0.3">
      <c r="F40" s="12">
        <f>IF(H40="","",RTD("cqg.rtd", ,"ContractData",H40, "OptionDaysToExp",, "T"))</f>
        <v>15</v>
      </c>
      <c r="G40" s="12">
        <f>IFERROR(RANK($F40,$F$1:F$48)+COUNTIF($F$1:F40,F40)-1,"")</f>
        <v>36</v>
      </c>
      <c r="H40" s="12" t="str">
        <f t="shared" si="0"/>
        <v>P.US.SOFRS35</v>
      </c>
      <c r="I40" s="12">
        <f t="shared" si="3"/>
        <v>7</v>
      </c>
      <c r="J40" s="12" t="str">
        <f t="shared" si="1"/>
        <v>C.US.SOFRTS2</v>
      </c>
      <c r="K40" s="12">
        <f t="shared" si="2"/>
        <v>1</v>
      </c>
    </row>
    <row r="41" spans="6:11" x14ac:dyDescent="0.3">
      <c r="F41" s="12">
        <f>IF(H41="","",RTD("cqg.rtd", ,"ContractData",H41, "OptionDaysToExp",, "T"))</f>
        <v>29</v>
      </c>
      <c r="G41" s="12">
        <f>IFERROR(RANK($F41,$F$1:F$48)+COUNTIF($F$1:F41,F41)-1,"")</f>
        <v>13</v>
      </c>
      <c r="H41" s="12" t="str">
        <f t="shared" si="0"/>
        <v>P.US.SOFRS4</v>
      </c>
      <c r="I41" s="12">
        <f t="shared" si="3"/>
        <v>6</v>
      </c>
      <c r="J41" s="12" t="str">
        <f t="shared" si="1"/>
        <v>C.US.SOFRSR3</v>
      </c>
      <c r="K41" s="12">
        <f t="shared" si="2"/>
        <v>1</v>
      </c>
    </row>
    <row r="42" spans="6:11" x14ac:dyDescent="0.3">
      <c r="F42" s="12">
        <f>IF(H42="","",RTD("cqg.rtd", ,"ContractData",H42, "OptionDaysToExp",, "T"))</f>
        <v>29</v>
      </c>
      <c r="G42" s="12">
        <f>IFERROR(RANK($F42,$F$1:F$48)+COUNTIF($F$1:F42,F42)-1,"")</f>
        <v>14</v>
      </c>
      <c r="H42" s="12" t="str">
        <f t="shared" si="0"/>
        <v>P.US.SOFRS5</v>
      </c>
      <c r="I42" s="12">
        <f t="shared" si="3"/>
        <v>5</v>
      </c>
      <c r="J42" s="12" t="str">
        <f t="shared" si="1"/>
        <v>C.US.SOFRS5</v>
      </c>
      <c r="K42" s="12">
        <f t="shared" si="2"/>
        <v>1</v>
      </c>
    </row>
    <row r="43" spans="6:11" x14ac:dyDescent="0.3">
      <c r="F43" s="12">
        <f>IF(H43="","",RTD("cqg.rtd", ,"ContractData",H43, "OptionDaysToExp",, "T"))</f>
        <v>29</v>
      </c>
      <c r="G43" s="12">
        <f>IFERROR(RANK($F43,$F$1:F$48)+COUNTIF($F$1:F43,F43)-1,"")</f>
        <v>15</v>
      </c>
      <c r="H43" s="12" t="str">
        <f t="shared" si="0"/>
        <v>P.US.SOFRSR3</v>
      </c>
      <c r="I43" s="12">
        <f t="shared" si="3"/>
        <v>4</v>
      </c>
      <c r="J43" s="12" t="str">
        <f t="shared" si="1"/>
        <v>C.US.SOFRS4</v>
      </c>
      <c r="K43" s="12">
        <f t="shared" si="2"/>
        <v>1</v>
      </c>
    </row>
    <row r="44" spans="6:11" x14ac:dyDescent="0.3">
      <c r="F44" s="12">
        <f>IF(H44="","",RTD("cqg.rtd", ,"ContractData",H44, "OptionDaysToExp",, "T"))</f>
        <v>29</v>
      </c>
      <c r="G44" s="12">
        <f>IFERROR(RANK($F44,$F$1:F$48)+COUNTIF($F$1:F44,F44)-1,"")</f>
        <v>16</v>
      </c>
      <c r="H44" s="12" t="str">
        <f t="shared" si="0"/>
        <v>P.US.SOFRTS2</v>
      </c>
      <c r="I44" s="12">
        <f t="shared" si="3"/>
        <v>3</v>
      </c>
      <c r="J44" s="12" t="str">
        <f t="shared" si="1"/>
        <v>C.US.SOFRS3</v>
      </c>
      <c r="K44" s="12">
        <f t="shared" si="2"/>
        <v>1</v>
      </c>
    </row>
    <row r="45" spans="6:11" x14ac:dyDescent="0.3">
      <c r="F45" s="12">
        <f>IF(H45="","",RTD("cqg.rtd", ,"ContractData",H45, "OptionDaysToExp",, "T"))</f>
        <v>29</v>
      </c>
      <c r="G45" s="12">
        <f>IFERROR(RANK($F45,$F$1:F$48)+COUNTIF($F$1:F45,F45)-1,"")</f>
        <v>17</v>
      </c>
      <c r="H45" s="12" t="str">
        <f>B104</f>
        <v>P.US.SOFRTS3</v>
      </c>
      <c r="I45" s="12">
        <f t="shared" si="3"/>
        <v>2</v>
      </c>
      <c r="J45" s="12" t="str">
        <f t="shared" si="1"/>
        <v>C.US.SOFRS2</v>
      </c>
      <c r="K45" s="12">
        <f t="shared" si="2"/>
        <v>1</v>
      </c>
    </row>
    <row r="46" spans="6:11" x14ac:dyDescent="0.3">
      <c r="F46" s="12">
        <f>IF(H46="","",RTD("cqg.rtd", ,"ContractData",H46, "OptionDaysToExp",, "T"))</f>
        <v>29</v>
      </c>
      <c r="G46" s="12">
        <f>IFERROR(RANK($F46,$F$1:F$48)+COUNTIF($F$1:F46,F46)-1,"")</f>
        <v>18</v>
      </c>
      <c r="H46" s="12" t="str">
        <f t="shared" si="0"/>
        <v>P.US.SOFRTS4</v>
      </c>
      <c r="I46" s="12">
        <f t="shared" si="3"/>
        <v>1</v>
      </c>
      <c r="J46" s="12" t="str">
        <f t="shared" si="1"/>
        <v>C.US.SOFRS0</v>
      </c>
      <c r="K46" s="12">
        <f t="shared" si="2"/>
        <v>1</v>
      </c>
    </row>
    <row r="47" spans="6:11" x14ac:dyDescent="0.3">
      <c r="F47" s="12" t="str">
        <f>IF(H47="","",RTD("cqg.rtd", ,"ContractData",H47, "OptionDaysToExp",, "T"))</f>
        <v/>
      </c>
      <c r="G47" s="12" t="str">
        <f>IFERROR(RANK($F47,$F$1:F$48)+COUNTIF($F$1:F47,F47)-1,"")</f>
        <v/>
      </c>
      <c r="H47" s="12" t="str">
        <f t="shared" si="0"/>
        <v/>
      </c>
      <c r="I47" s="12" t="str">
        <f t="shared" si="3"/>
        <v/>
      </c>
      <c r="J47" s="12" t="str">
        <f t="shared" si="1"/>
        <v/>
      </c>
      <c r="K47" s="12" t="str">
        <f t="shared" si="2"/>
        <v/>
      </c>
    </row>
    <row r="48" spans="6:11" x14ac:dyDescent="0.3">
      <c r="F48" s="12" t="str">
        <f>IF(H48="","",RTD("cqg.rtd", ,"ContractData",H48, "OptionDaysToExp",, "T"))</f>
        <v/>
      </c>
      <c r="G48" s="12" t="str">
        <f>IFERROR(RANK($F48,$F$1:F$48)+COUNTIF($F$1:F48,F48)-1,"")</f>
        <v/>
      </c>
      <c r="H48" s="12" t="str">
        <f t="shared" si="0"/>
        <v/>
      </c>
      <c r="I48" s="12" t="str">
        <f t="shared" si="3"/>
        <v/>
      </c>
      <c r="J48" s="12" t="str">
        <f t="shared" si="1"/>
        <v/>
      </c>
      <c r="K48" s="12" t="str">
        <f t="shared" si="2"/>
        <v/>
      </c>
    </row>
    <row r="51" spans="1:11" x14ac:dyDescent="0.3">
      <c r="K51" s="12">
        <f>SUM(K1:K48)</f>
        <v>46</v>
      </c>
    </row>
    <row r="60" spans="1:11" x14ac:dyDescent="0.3">
      <c r="A60" s="12">
        <v>1</v>
      </c>
      <c r="B60" s="12" t="str">
        <f>IFERROR(VLOOKUP(A60,$C$60:$D$107,2,FALSE),"")</f>
        <v>C.US.SOFRS0</v>
      </c>
      <c r="C60" s="12">
        <v>1</v>
      </c>
      <c r="D60" s="12" t="s">
        <v>171</v>
      </c>
      <c r="E60" s="12" t="str">
        <f>RTD("cqg.rtd", ,"ContractData",D60, "LongDescription",, "T")</f>
        <v>3 Month SOFR Mid-Curve 1yr, Jan 21 9987 Call</v>
      </c>
    </row>
    <row r="61" spans="1:11" x14ac:dyDescent="0.3">
      <c r="A61" s="12">
        <f>A60+1</f>
        <v>2</v>
      </c>
      <c r="B61" s="12" t="str">
        <f t="shared" ref="B61:B107" si="4">IFERROR(VLOOKUP(A61,$C$60:$D$107,2,FALSE),"")</f>
        <v>C.US.SOFRS01</v>
      </c>
      <c r="C61" s="12">
        <f>IFERROR(IF(LEFT(E61,3)&lt;&gt;"768",TRUNC(C60)+1,C60+0.01),C60+0.01)</f>
        <v>2</v>
      </c>
      <c r="D61" s="12" t="s">
        <v>172</v>
      </c>
      <c r="E61" s="12" t="str">
        <f>RTD("cqg.rtd", ,"ContractData",D61, "LongDescription",, "T")</f>
        <v>3 Month SOFR Mid-Curve 1yr Week 1, Jan 21 9987 Call</v>
      </c>
    </row>
    <row r="62" spans="1:11" x14ac:dyDescent="0.3">
      <c r="A62" s="12">
        <f t="shared" ref="A62:A107" si="5">A61+1</f>
        <v>3</v>
      </c>
      <c r="B62" s="12" t="str">
        <f t="shared" si="4"/>
        <v>C.US.SOFRS02</v>
      </c>
      <c r="C62" s="12">
        <f t="shared" ref="C62:C107" si="6">IFERROR(IF(LEFT(E62,3)&lt;&gt;"768",TRUNC(C61)+1,C61+0.01),C61+0.01)</f>
        <v>3</v>
      </c>
      <c r="D62" s="12" t="s">
        <v>173</v>
      </c>
      <c r="E62" s="12" t="str">
        <f>RTD("cqg.rtd", ,"ContractData",D62, "LongDescription",, "T")</f>
        <v>3 Month SOFR Mid-Curve 1yr Week 2, Jan 21 9987 Call</v>
      </c>
    </row>
    <row r="63" spans="1:11" x14ac:dyDescent="0.3">
      <c r="A63" s="12">
        <f t="shared" si="5"/>
        <v>4</v>
      </c>
      <c r="B63" s="12" t="str">
        <f t="shared" si="4"/>
        <v>C.US.SOFRS03</v>
      </c>
      <c r="C63" s="12">
        <f t="shared" si="6"/>
        <v>4</v>
      </c>
      <c r="D63" s="12" t="s">
        <v>174</v>
      </c>
      <c r="E63" s="12" t="str">
        <f>RTD("cqg.rtd", ,"ContractData",D63, "LongDescription",, "T")</f>
        <v>3 Month SOFR Mid-Curve 1yr Week 3, Dec 20 9987 Call</v>
      </c>
    </row>
    <row r="64" spans="1:11" x14ac:dyDescent="0.3">
      <c r="A64" s="12">
        <f t="shared" si="5"/>
        <v>5</v>
      </c>
      <c r="B64" s="12" t="str">
        <f t="shared" si="4"/>
        <v>C.US.SOFRS04</v>
      </c>
      <c r="C64" s="12">
        <f t="shared" si="6"/>
        <v>5</v>
      </c>
      <c r="D64" s="12" t="s">
        <v>175</v>
      </c>
      <c r="E64" s="12" t="str">
        <f>RTD("cqg.rtd", ,"ContractData",D64, "LongDescription",, "T")</f>
        <v>3 Month SOFR Mid-Curve 1yr Week 4, Dec 20 9987 Call</v>
      </c>
    </row>
    <row r="65" spans="1:5" x14ac:dyDescent="0.3">
      <c r="A65" s="12">
        <f t="shared" si="5"/>
        <v>6</v>
      </c>
      <c r="B65" s="12" t="str">
        <f t="shared" si="4"/>
        <v>C.US.SOFRS05</v>
      </c>
      <c r="C65" s="12">
        <f t="shared" si="6"/>
        <v>6</v>
      </c>
      <c r="D65" s="12" t="s">
        <v>176</v>
      </c>
      <c r="E65" s="12" t="str">
        <f>RTD("cqg.rtd", ,"ContractData",D65, "LongDescription",, "T")</f>
        <v>3 Month SOFR Mid-Curve 1yr Week 5, Dec 20 9987 Call</v>
      </c>
    </row>
    <row r="66" spans="1:5" x14ac:dyDescent="0.3">
      <c r="A66" s="12">
        <f t="shared" si="5"/>
        <v>7</v>
      </c>
      <c r="B66" s="12" t="str">
        <f t="shared" si="4"/>
        <v>C.US.SOFRS2</v>
      </c>
      <c r="C66" s="12">
        <f t="shared" si="6"/>
        <v>7</v>
      </c>
      <c r="D66" s="12" t="s">
        <v>177</v>
      </c>
      <c r="E66" s="12" t="str">
        <f>RTD("cqg.rtd", ,"ContractData",D66, "LongDescription",, "T")</f>
        <v>3 Month SOFR Mid-Curve 2yr, Jan 21 9987 Call</v>
      </c>
    </row>
    <row r="67" spans="1:5" x14ac:dyDescent="0.3">
      <c r="A67" s="12">
        <f t="shared" si="5"/>
        <v>8</v>
      </c>
      <c r="B67" s="12" t="str">
        <f t="shared" si="4"/>
        <v>C.US.SOFRS21</v>
      </c>
      <c r="C67" s="12">
        <f t="shared" si="6"/>
        <v>8</v>
      </c>
      <c r="D67" s="12" t="s">
        <v>178</v>
      </c>
      <c r="E67" s="12" t="str">
        <f>RTD("cqg.rtd", ,"ContractData",D67, "LongDescription",, "T")</f>
        <v>3 Month SOFR Mid-Curve 2yr Week 1, Jan 21 9987 Call</v>
      </c>
    </row>
    <row r="68" spans="1:5" x14ac:dyDescent="0.3">
      <c r="A68" s="12">
        <f t="shared" si="5"/>
        <v>9</v>
      </c>
      <c r="B68" s="12" t="str">
        <f t="shared" si="4"/>
        <v>C.US.SOFRS22</v>
      </c>
      <c r="C68" s="12">
        <f t="shared" si="6"/>
        <v>9</v>
      </c>
      <c r="D68" s="12" t="s">
        <v>179</v>
      </c>
      <c r="E68" s="12" t="str">
        <f>RTD("cqg.rtd", ,"ContractData",D68, "LongDescription",, "T")</f>
        <v>3 Month SOFR Mid-Curve 2yr Week 2, Jan 21 9987 Call</v>
      </c>
    </row>
    <row r="69" spans="1:5" x14ac:dyDescent="0.3">
      <c r="A69" s="12">
        <f t="shared" si="5"/>
        <v>10</v>
      </c>
      <c r="B69" s="12" t="str">
        <f t="shared" si="4"/>
        <v>C.US.SOFRS23</v>
      </c>
      <c r="C69" s="12">
        <f t="shared" si="6"/>
        <v>10</v>
      </c>
      <c r="D69" s="12" t="s">
        <v>180</v>
      </c>
      <c r="E69" s="12" t="str">
        <f>RTD("cqg.rtd", ,"ContractData",D69, "LongDescription",, "T")</f>
        <v>3 Month SOFR Mid-Curve 2yr Week 3, Dec 20 9987 Call</v>
      </c>
    </row>
    <row r="70" spans="1:5" x14ac:dyDescent="0.3">
      <c r="A70" s="12">
        <f t="shared" si="5"/>
        <v>11</v>
      </c>
      <c r="B70" s="12" t="str">
        <f t="shared" si="4"/>
        <v>C.US.SOFRS24</v>
      </c>
      <c r="C70" s="12">
        <f t="shared" si="6"/>
        <v>11</v>
      </c>
      <c r="D70" s="12" t="s">
        <v>181</v>
      </c>
      <c r="E70" s="12" t="str">
        <f>RTD("cqg.rtd", ,"ContractData",D70, "LongDescription",, "T")</f>
        <v>3 Month SOFR Mid-Curve 2yr Week 4, Dec 20 9987 Call</v>
      </c>
    </row>
    <row r="71" spans="1:5" x14ac:dyDescent="0.3">
      <c r="A71" s="12">
        <f t="shared" si="5"/>
        <v>12</v>
      </c>
      <c r="B71" s="12" t="str">
        <f t="shared" si="4"/>
        <v>C.US.SOFRS25</v>
      </c>
      <c r="C71" s="12">
        <f t="shared" si="6"/>
        <v>12</v>
      </c>
      <c r="D71" s="12" t="s">
        <v>182</v>
      </c>
      <c r="E71" s="12" t="str">
        <f>RTD("cqg.rtd", ,"ContractData",D71, "LongDescription",, "T")</f>
        <v>3 Month SOFR Mid-Curve 2yr Week 5, Dec 20 9987 Call</v>
      </c>
    </row>
    <row r="72" spans="1:5" x14ac:dyDescent="0.3">
      <c r="A72" s="12">
        <f t="shared" si="5"/>
        <v>13</v>
      </c>
      <c r="B72" s="12" t="str">
        <f t="shared" si="4"/>
        <v>C.US.SOFRS3</v>
      </c>
      <c r="C72" s="12">
        <f t="shared" si="6"/>
        <v>13</v>
      </c>
      <c r="D72" s="12" t="s">
        <v>183</v>
      </c>
      <c r="E72" s="12" t="str">
        <f>RTD("cqg.rtd", ,"ContractData",D72, "LongDescription",, "T")</f>
        <v>3 Month SOFR Mid-Curve 3yr, Jan 21 9975 Call</v>
      </c>
    </row>
    <row r="73" spans="1:5" x14ac:dyDescent="0.3">
      <c r="A73" s="12">
        <f t="shared" si="5"/>
        <v>14</v>
      </c>
      <c r="B73" s="12" t="str">
        <f t="shared" si="4"/>
        <v>C.US.SOFRS31</v>
      </c>
      <c r="C73" s="12">
        <f t="shared" si="6"/>
        <v>14</v>
      </c>
      <c r="D73" s="12" t="s">
        <v>184</v>
      </c>
      <c r="E73" s="12" t="str">
        <f>RTD("cqg.rtd", ,"ContractData",D73, "LongDescription",, "T")</f>
        <v>3 Month SOFR Mid-Curve 3yr Week 1, Jan 21 9975 Call</v>
      </c>
    </row>
    <row r="74" spans="1:5" x14ac:dyDescent="0.3">
      <c r="A74" s="12">
        <f t="shared" si="5"/>
        <v>15</v>
      </c>
      <c r="B74" s="12" t="str">
        <f t="shared" si="4"/>
        <v>C.US.SOFRS32</v>
      </c>
      <c r="C74" s="12">
        <f t="shared" si="6"/>
        <v>15</v>
      </c>
      <c r="D74" s="12" t="s">
        <v>185</v>
      </c>
      <c r="E74" s="12" t="str">
        <f>RTD("cqg.rtd", ,"ContractData",D74, "LongDescription",, "T")</f>
        <v>3 Month SOFR Mid-Curve 3yr Week 2, Jan 21 9975 Call</v>
      </c>
    </row>
    <row r="75" spans="1:5" x14ac:dyDescent="0.3">
      <c r="A75" s="12">
        <f t="shared" si="5"/>
        <v>16</v>
      </c>
      <c r="B75" s="12" t="str">
        <f t="shared" si="4"/>
        <v>C.US.SOFRS34</v>
      </c>
      <c r="C75" s="12">
        <f t="shared" si="6"/>
        <v>15.01</v>
      </c>
      <c r="D75" s="12" t="s">
        <v>186</v>
      </c>
      <c r="E75" s="12" t="str">
        <f>RTD("cqg.rtd", ,"ContractData",D75, "LongDescription",, "T")</f>
        <v>768: Current Message -&gt; Not found: C.US.SOFRS33</v>
      </c>
    </row>
    <row r="76" spans="1:5" x14ac:dyDescent="0.3">
      <c r="A76" s="12">
        <f t="shared" si="5"/>
        <v>17</v>
      </c>
      <c r="B76" s="12" t="str">
        <f t="shared" si="4"/>
        <v>C.US.SOFRS35</v>
      </c>
      <c r="C76" s="12">
        <f t="shared" si="6"/>
        <v>16</v>
      </c>
      <c r="D76" s="12" t="s">
        <v>187</v>
      </c>
      <c r="E76" s="12" t="str">
        <f>RTD("cqg.rtd", ,"ContractData",D76, "LongDescription",, "T")</f>
        <v>3 Month SOFR Mid-Curve 3yr Week 4, Dec 20 9975 Call</v>
      </c>
    </row>
    <row r="77" spans="1:5" x14ac:dyDescent="0.3">
      <c r="A77" s="12">
        <f t="shared" si="5"/>
        <v>18</v>
      </c>
      <c r="B77" s="12" t="str">
        <f t="shared" si="4"/>
        <v>C.US.SOFRS4</v>
      </c>
      <c r="C77" s="12">
        <f t="shared" si="6"/>
        <v>17</v>
      </c>
      <c r="D77" s="12" t="s">
        <v>188</v>
      </c>
      <c r="E77" s="12" t="str">
        <f>RTD("cqg.rtd", ,"ContractData",D77, "LongDescription",, "T")</f>
        <v>3 Month SOFR Mid-Curve 3yr Week 5, Dec 20 9975 Call</v>
      </c>
    </row>
    <row r="78" spans="1:5" x14ac:dyDescent="0.3">
      <c r="A78" s="12">
        <f t="shared" si="5"/>
        <v>19</v>
      </c>
      <c r="B78" s="12" t="str">
        <f t="shared" si="4"/>
        <v>C.US.SOFRS5</v>
      </c>
      <c r="C78" s="12">
        <f t="shared" si="6"/>
        <v>18</v>
      </c>
      <c r="D78" s="12" t="s">
        <v>189</v>
      </c>
      <c r="E78" s="12" t="str">
        <f>RTD("cqg.rtd", ,"ContractData",D78, "LongDescription",, "T")</f>
        <v>3 Month SOFR Mid-Curve 4yr, Jan 21 9950 Call</v>
      </c>
    </row>
    <row r="79" spans="1:5" x14ac:dyDescent="0.3">
      <c r="A79" s="12">
        <f t="shared" si="5"/>
        <v>20</v>
      </c>
      <c r="B79" s="12" t="str">
        <f t="shared" si="4"/>
        <v>C.US.SOFRSR3</v>
      </c>
      <c r="C79" s="12">
        <f t="shared" si="6"/>
        <v>19</v>
      </c>
      <c r="D79" s="12" t="s">
        <v>190</v>
      </c>
      <c r="E79" s="12" t="str">
        <f>RTD("cqg.rtd", ,"ContractData",D79, "LongDescription",, "T")</f>
        <v>3 Month SOFR Mid-Curve 5yr, Jan 21 9912 Call</v>
      </c>
    </row>
    <row r="80" spans="1:5" x14ac:dyDescent="0.3">
      <c r="A80" s="12">
        <f t="shared" si="5"/>
        <v>21</v>
      </c>
      <c r="B80" s="12" t="str">
        <f t="shared" si="4"/>
        <v>C.US.SOFRTS2</v>
      </c>
      <c r="C80" s="12">
        <f t="shared" si="6"/>
        <v>20</v>
      </c>
      <c r="D80" s="12" t="s">
        <v>191</v>
      </c>
      <c r="E80" s="12" t="str">
        <f>RTD("cqg.rtd", ,"ContractData",D80, "LongDescription",, "T")</f>
        <v>3 Month SOFR, Jan 21 9993 Call</v>
      </c>
    </row>
    <row r="81" spans="1:5" x14ac:dyDescent="0.3">
      <c r="A81" s="12">
        <f t="shared" si="5"/>
        <v>22</v>
      </c>
      <c r="B81" s="12" t="str">
        <f t="shared" si="4"/>
        <v>C.US.SOFRTS3</v>
      </c>
      <c r="C81" s="12">
        <f t="shared" si="6"/>
        <v>21</v>
      </c>
      <c r="D81" s="12" t="s">
        <v>192</v>
      </c>
      <c r="E81" s="12" t="str">
        <f>RTD("cqg.rtd", ,"ContractData",D81, "LongDescription",, "T")</f>
        <v>3 Month SOFR Mid-Curve 3 Month, Jan 21 10000 Call</v>
      </c>
    </row>
    <row r="82" spans="1:5" x14ac:dyDescent="0.3">
      <c r="A82" s="12">
        <f t="shared" si="5"/>
        <v>23</v>
      </c>
      <c r="B82" s="12" t="str">
        <f t="shared" si="4"/>
        <v>C.US.SOFRTS4</v>
      </c>
      <c r="C82" s="12">
        <f t="shared" si="6"/>
        <v>22</v>
      </c>
      <c r="D82" s="12" t="s">
        <v>193</v>
      </c>
      <c r="E82" s="12" t="str">
        <f>RTD("cqg.rtd", ,"ContractData",D82, "LongDescription",, "T")</f>
        <v>3 Month SOFR Mid-Curve 6 Month, Jan 21 9987 Call</v>
      </c>
    </row>
    <row r="83" spans="1:5" x14ac:dyDescent="0.3">
      <c r="A83" s="12">
        <f t="shared" si="5"/>
        <v>24</v>
      </c>
      <c r="B83" s="12" t="str">
        <f t="shared" si="4"/>
        <v>P.US.SOFRS0</v>
      </c>
      <c r="C83" s="12">
        <f t="shared" si="6"/>
        <v>23</v>
      </c>
      <c r="D83" s="12" t="s">
        <v>194</v>
      </c>
      <c r="E83" s="12" t="str">
        <f>RTD("cqg.rtd", ,"ContractData",D83, "LongDescription",, "T")</f>
        <v>3 Month SOFR Mid-Curve 9 Month, Jan 21 9987 Call</v>
      </c>
    </row>
    <row r="84" spans="1:5" x14ac:dyDescent="0.3">
      <c r="A84" s="12">
        <f t="shared" si="5"/>
        <v>25</v>
      </c>
      <c r="B84" s="12" t="str">
        <f t="shared" si="4"/>
        <v>P.US.SOFRS01</v>
      </c>
      <c r="C84" s="12">
        <f t="shared" si="6"/>
        <v>24</v>
      </c>
      <c r="D84" s="12" t="s">
        <v>195</v>
      </c>
      <c r="E84" s="12" t="str">
        <f>RTD("cqg.rtd", ,"ContractData",D84, "LongDescription",, "T")</f>
        <v>3 Month SOFR Mid-Curve 1yr, Jan 21 9987 Put</v>
      </c>
    </row>
    <row r="85" spans="1:5" x14ac:dyDescent="0.3">
      <c r="A85" s="12">
        <f t="shared" si="5"/>
        <v>26</v>
      </c>
      <c r="B85" s="12" t="str">
        <f t="shared" si="4"/>
        <v>P.US.SOFRS02</v>
      </c>
      <c r="C85" s="12">
        <f t="shared" si="6"/>
        <v>25</v>
      </c>
      <c r="D85" s="12" t="s">
        <v>196</v>
      </c>
      <c r="E85" s="12" t="str">
        <f>RTD("cqg.rtd", ,"ContractData",D85, "LongDescription",, "T")</f>
        <v>3 Month SOFR Mid-Curve 1yr Week 1, Jan 21 9987 Put</v>
      </c>
    </row>
    <row r="86" spans="1:5" x14ac:dyDescent="0.3">
      <c r="A86" s="12">
        <f t="shared" si="5"/>
        <v>27</v>
      </c>
      <c r="B86" s="12" t="str">
        <f t="shared" si="4"/>
        <v>P.US.SOFRS03</v>
      </c>
      <c r="C86" s="12">
        <f t="shared" si="6"/>
        <v>26</v>
      </c>
      <c r="D86" s="12" t="s">
        <v>197</v>
      </c>
      <c r="E86" s="12" t="str">
        <f>RTD("cqg.rtd", ,"ContractData",D86, "LongDescription",, "T")</f>
        <v>3 Month SOFR Mid-Curve 1yr Week 2, Jan 21 9987 Put</v>
      </c>
    </row>
    <row r="87" spans="1:5" x14ac:dyDescent="0.3">
      <c r="A87" s="12">
        <f t="shared" si="5"/>
        <v>28</v>
      </c>
      <c r="B87" s="12" t="str">
        <f t="shared" si="4"/>
        <v>P.US.SOFRS04</v>
      </c>
      <c r="C87" s="12">
        <f t="shared" si="6"/>
        <v>27</v>
      </c>
      <c r="D87" s="12" t="s">
        <v>198</v>
      </c>
      <c r="E87" s="12" t="str">
        <f>RTD("cqg.rtd", ,"ContractData",D87, "LongDescription",, "T")</f>
        <v>3 Month SOFR Mid-Curve 1yr Week 3, Dec 20 9987 Put</v>
      </c>
    </row>
    <row r="88" spans="1:5" x14ac:dyDescent="0.3">
      <c r="A88" s="12">
        <f t="shared" si="5"/>
        <v>29</v>
      </c>
      <c r="B88" s="12" t="str">
        <f t="shared" si="4"/>
        <v>P.US.SOFRS05</v>
      </c>
      <c r="C88" s="12">
        <f t="shared" si="6"/>
        <v>28</v>
      </c>
      <c r="D88" s="12" t="s">
        <v>199</v>
      </c>
      <c r="E88" s="12" t="str">
        <f>RTD("cqg.rtd", ,"ContractData",D88, "LongDescription",, "T")</f>
        <v>3 Month SOFR Mid-Curve 1yr Week 4, Dec 20 9987 Put</v>
      </c>
    </row>
    <row r="89" spans="1:5" x14ac:dyDescent="0.3">
      <c r="A89" s="12">
        <f t="shared" si="5"/>
        <v>30</v>
      </c>
      <c r="B89" s="12" t="str">
        <f t="shared" si="4"/>
        <v>P.US.SOFRS2</v>
      </c>
      <c r="C89" s="12">
        <f t="shared" si="6"/>
        <v>29</v>
      </c>
      <c r="D89" s="12" t="s">
        <v>200</v>
      </c>
      <c r="E89" s="12" t="str">
        <f>RTD("cqg.rtd", ,"ContractData",D89, "LongDescription",, "T")</f>
        <v>3 Month SOFR Mid-Curve 1yr Week 5, Dec 20 9987 Put</v>
      </c>
    </row>
    <row r="90" spans="1:5" x14ac:dyDescent="0.3">
      <c r="A90" s="12">
        <f t="shared" si="5"/>
        <v>31</v>
      </c>
      <c r="B90" s="12" t="str">
        <f t="shared" si="4"/>
        <v>P.US.SOFRS21</v>
      </c>
      <c r="C90" s="12">
        <f t="shared" si="6"/>
        <v>30</v>
      </c>
      <c r="D90" s="12" t="s">
        <v>201</v>
      </c>
      <c r="E90" s="12" t="str">
        <f>RTD("cqg.rtd", ,"ContractData",D90, "LongDescription",, "T")</f>
        <v>3 Month SOFR Mid-Curve 2yr, Jan 21 9987 Put</v>
      </c>
    </row>
    <row r="91" spans="1:5" x14ac:dyDescent="0.3">
      <c r="A91" s="12">
        <f t="shared" si="5"/>
        <v>32</v>
      </c>
      <c r="B91" s="12" t="str">
        <f t="shared" si="4"/>
        <v>P.US.SOFRS22</v>
      </c>
      <c r="C91" s="12">
        <f t="shared" si="6"/>
        <v>31</v>
      </c>
      <c r="D91" s="12" t="s">
        <v>202</v>
      </c>
      <c r="E91" s="12" t="str">
        <f>RTD("cqg.rtd", ,"ContractData",D91, "LongDescription",, "T")</f>
        <v>3 Month SOFR Mid-Curve 2yr Week 1, Jan 21 9987 Put</v>
      </c>
    </row>
    <row r="92" spans="1:5" x14ac:dyDescent="0.3">
      <c r="A92" s="12">
        <f t="shared" si="5"/>
        <v>33</v>
      </c>
      <c r="B92" s="12" t="str">
        <f t="shared" si="4"/>
        <v>P.US.SOFRS23</v>
      </c>
      <c r="C92" s="12">
        <f t="shared" si="6"/>
        <v>32</v>
      </c>
      <c r="D92" s="12" t="s">
        <v>203</v>
      </c>
      <c r="E92" s="12" t="str">
        <f>RTD("cqg.rtd", ,"ContractData",D92, "LongDescription",, "T")</f>
        <v>3 Month SOFR Mid-Curve 2yr Week 2, Jan 21 9987 Put</v>
      </c>
    </row>
    <row r="93" spans="1:5" x14ac:dyDescent="0.3">
      <c r="A93" s="12">
        <f t="shared" si="5"/>
        <v>34</v>
      </c>
      <c r="B93" s="12" t="str">
        <f t="shared" si="4"/>
        <v>P.US.SOFRS24</v>
      </c>
      <c r="C93" s="12">
        <f t="shared" si="6"/>
        <v>33</v>
      </c>
      <c r="D93" s="12" t="s">
        <v>204</v>
      </c>
      <c r="E93" s="12" t="str">
        <f>RTD("cqg.rtd", ,"ContractData",D93, "LongDescription",, "T")</f>
        <v>3 Month SOFR Mid-Curve 2yr Week 3, Dec 20 9987 Put</v>
      </c>
    </row>
    <row r="94" spans="1:5" x14ac:dyDescent="0.3">
      <c r="A94" s="12">
        <f t="shared" si="5"/>
        <v>35</v>
      </c>
      <c r="B94" s="12" t="str">
        <f t="shared" si="4"/>
        <v>P.US.SOFRS25</v>
      </c>
      <c r="C94" s="12">
        <f t="shared" si="6"/>
        <v>34</v>
      </c>
      <c r="D94" s="12" t="s">
        <v>205</v>
      </c>
      <c r="E94" s="12" t="str">
        <f>RTD("cqg.rtd", ,"ContractData",D94, "LongDescription",, "T")</f>
        <v>3 Month SOFR Mid-Curve 2yr Week 4, Dec 20 9987 Put</v>
      </c>
    </row>
    <row r="95" spans="1:5" x14ac:dyDescent="0.3">
      <c r="A95" s="12">
        <f t="shared" si="5"/>
        <v>36</v>
      </c>
      <c r="B95" s="12" t="str">
        <f t="shared" si="4"/>
        <v>P.US.SOFRS3</v>
      </c>
      <c r="C95" s="12">
        <f t="shared" si="6"/>
        <v>35</v>
      </c>
      <c r="D95" s="12" t="s">
        <v>206</v>
      </c>
      <c r="E95" s="12" t="str">
        <f>RTD("cqg.rtd", ,"ContractData",D95, "LongDescription",, "T")</f>
        <v>3 Month SOFR Mid-Curve 2yr Week 5, Dec 20 9987 Put</v>
      </c>
    </row>
    <row r="96" spans="1:5" x14ac:dyDescent="0.3">
      <c r="A96" s="12">
        <f t="shared" si="5"/>
        <v>37</v>
      </c>
      <c r="B96" s="12" t="str">
        <f t="shared" si="4"/>
        <v>P.US.SOFRS31</v>
      </c>
      <c r="C96" s="12">
        <f t="shared" si="6"/>
        <v>36</v>
      </c>
      <c r="D96" s="12" t="s">
        <v>207</v>
      </c>
      <c r="E96" s="12" t="str">
        <f>RTD("cqg.rtd", ,"ContractData",D96, "LongDescription",, "T")</f>
        <v>3 Month SOFR Mid-Curve 3yr, Jan 21 9975 Put</v>
      </c>
    </row>
    <row r="97" spans="1:5" x14ac:dyDescent="0.3">
      <c r="A97" s="12">
        <f t="shared" si="5"/>
        <v>38</v>
      </c>
      <c r="B97" s="12" t="str">
        <f t="shared" si="4"/>
        <v>P.US.SOFRS32</v>
      </c>
      <c r="C97" s="12">
        <f t="shared" si="6"/>
        <v>37</v>
      </c>
      <c r="D97" s="12" t="s">
        <v>208</v>
      </c>
      <c r="E97" s="12" t="str">
        <f>RTD("cqg.rtd", ,"ContractData",D97, "LongDescription",, "T")</f>
        <v>3 Month SOFR Mid-Curve 3yr Week 1, Jan 21 9975 Put</v>
      </c>
    </row>
    <row r="98" spans="1:5" x14ac:dyDescent="0.3">
      <c r="A98" s="12">
        <f t="shared" si="5"/>
        <v>39</v>
      </c>
      <c r="B98" s="12" t="str">
        <f t="shared" si="4"/>
        <v>P.US.SOFRS34</v>
      </c>
      <c r="C98" s="12">
        <f t="shared" si="6"/>
        <v>38</v>
      </c>
      <c r="D98" s="12" t="s">
        <v>209</v>
      </c>
      <c r="E98" s="12" t="str">
        <f>RTD("cqg.rtd", ,"ContractData",D98, "LongDescription",, "T")</f>
        <v>3 Month SOFR Mid-Curve 3yr Week 2, Jan 21 9975 Put</v>
      </c>
    </row>
    <row r="99" spans="1:5" x14ac:dyDescent="0.3">
      <c r="A99" s="12">
        <f t="shared" si="5"/>
        <v>40</v>
      </c>
      <c r="B99" s="12" t="str">
        <f t="shared" si="4"/>
        <v>P.US.SOFRS35</v>
      </c>
      <c r="C99" s="12">
        <f t="shared" si="6"/>
        <v>38.01</v>
      </c>
      <c r="D99" s="12" t="s">
        <v>210</v>
      </c>
      <c r="E99" s="12" t="str">
        <f>RTD("cqg.rtd", ,"ContractData",D99, "LongDescription",, "T")</f>
        <v>768: Current Message -&gt; Not found: P.US.SOFRS33</v>
      </c>
    </row>
    <row r="100" spans="1:5" x14ac:dyDescent="0.3">
      <c r="A100" s="12">
        <f t="shared" si="5"/>
        <v>41</v>
      </c>
      <c r="B100" s="12" t="str">
        <f t="shared" si="4"/>
        <v>P.US.SOFRS4</v>
      </c>
      <c r="C100" s="12">
        <f t="shared" si="6"/>
        <v>39</v>
      </c>
      <c r="D100" s="12" t="s">
        <v>211</v>
      </c>
      <c r="E100" s="12" t="str">
        <f>RTD("cqg.rtd", ,"ContractData",D100, "LongDescription",, "T")</f>
        <v>3 Month SOFR Mid-Curve 3yr Week 4, Dec 20 9975 Put</v>
      </c>
    </row>
    <row r="101" spans="1:5" x14ac:dyDescent="0.3">
      <c r="A101" s="12">
        <f t="shared" si="5"/>
        <v>42</v>
      </c>
      <c r="B101" s="12" t="str">
        <f t="shared" si="4"/>
        <v>P.US.SOFRS5</v>
      </c>
      <c r="C101" s="12">
        <f t="shared" si="6"/>
        <v>40</v>
      </c>
      <c r="D101" s="12" t="s">
        <v>212</v>
      </c>
      <c r="E101" s="12" t="str">
        <f>RTD("cqg.rtd", ,"ContractData",D101, "LongDescription",, "T")</f>
        <v>3 Month SOFR Mid-Curve 3yr Week 5, Dec 20 9975 Put</v>
      </c>
    </row>
    <row r="102" spans="1:5" x14ac:dyDescent="0.3">
      <c r="A102" s="12">
        <f t="shared" si="5"/>
        <v>43</v>
      </c>
      <c r="B102" s="12" t="str">
        <f t="shared" si="4"/>
        <v>P.US.SOFRSR3</v>
      </c>
      <c r="C102" s="12">
        <f t="shared" si="6"/>
        <v>41</v>
      </c>
      <c r="D102" s="12" t="s">
        <v>213</v>
      </c>
      <c r="E102" s="12" t="str">
        <f>RTD("cqg.rtd", ,"ContractData",D102, "LongDescription",, "T")</f>
        <v>3 Month SOFR Mid-Curve 4yr, Jan 21 9950 Put</v>
      </c>
    </row>
    <row r="103" spans="1:5" x14ac:dyDescent="0.3">
      <c r="A103" s="12">
        <f t="shared" si="5"/>
        <v>44</v>
      </c>
      <c r="B103" s="12" t="str">
        <f t="shared" si="4"/>
        <v>P.US.SOFRTS2</v>
      </c>
      <c r="C103" s="12">
        <f t="shared" si="6"/>
        <v>42</v>
      </c>
      <c r="D103" s="12" t="s">
        <v>214</v>
      </c>
      <c r="E103" s="12" t="str">
        <f>RTD("cqg.rtd", ,"ContractData",D103, "LongDescription",, "T")</f>
        <v>3 Month SOFR Mid-Curve 5yr, Jan 21 9912 Put</v>
      </c>
    </row>
    <row r="104" spans="1:5" x14ac:dyDescent="0.3">
      <c r="A104" s="12">
        <f t="shared" si="5"/>
        <v>45</v>
      </c>
      <c r="B104" s="12" t="str">
        <f t="shared" si="4"/>
        <v>P.US.SOFRTS3</v>
      </c>
      <c r="C104" s="12">
        <f t="shared" si="6"/>
        <v>43</v>
      </c>
      <c r="D104" s="12" t="s">
        <v>215</v>
      </c>
      <c r="E104" s="12" t="str">
        <f>RTD("cqg.rtd", ,"ContractData",D104, "LongDescription",, "T")</f>
        <v>3 Month SOFR, Jan 21 9993 Put</v>
      </c>
    </row>
    <row r="105" spans="1:5" x14ac:dyDescent="0.3">
      <c r="A105" s="12">
        <f t="shared" si="5"/>
        <v>46</v>
      </c>
      <c r="B105" s="12" t="str">
        <f t="shared" si="4"/>
        <v>P.US.SOFRTS4</v>
      </c>
      <c r="C105" s="12">
        <f t="shared" si="6"/>
        <v>44</v>
      </c>
      <c r="D105" s="12" t="s">
        <v>216</v>
      </c>
      <c r="E105" s="12" t="str">
        <f>RTD("cqg.rtd", ,"ContractData",D105, "LongDescription",, "T")</f>
        <v>3 Month SOFR Mid-Curve 3 Month, Jan 21 10000 Put</v>
      </c>
    </row>
    <row r="106" spans="1:5" x14ac:dyDescent="0.3">
      <c r="A106" s="12">
        <f t="shared" si="5"/>
        <v>47</v>
      </c>
      <c r="B106" s="12" t="str">
        <f t="shared" si="4"/>
        <v/>
      </c>
      <c r="C106" s="12">
        <f t="shared" si="6"/>
        <v>45</v>
      </c>
      <c r="D106" s="12" t="s">
        <v>217</v>
      </c>
      <c r="E106" s="12" t="str">
        <f>RTD("cqg.rtd", ,"ContractData",D106, "LongDescription",, "T")</f>
        <v>3 Month SOFR Mid-Curve 6 Month, Jan 21 9987 Put</v>
      </c>
    </row>
    <row r="107" spans="1:5" x14ac:dyDescent="0.3">
      <c r="A107" s="12">
        <f t="shared" si="5"/>
        <v>48</v>
      </c>
      <c r="B107" s="12" t="str">
        <f t="shared" si="4"/>
        <v/>
      </c>
      <c r="C107" s="12">
        <f t="shared" si="6"/>
        <v>46</v>
      </c>
      <c r="D107" s="12" t="s">
        <v>218</v>
      </c>
      <c r="E107" s="12" t="str">
        <f>RTD("cqg.rtd", ,"ContractData",D107, "LongDescription",, "T")</f>
        <v>3 Month SOFR Mid-Curve 9 Month, Jan 21 9987 Put</v>
      </c>
    </row>
  </sheetData>
  <sheetProtection algorithmName="SHA-512" hashValue="9vr/XxlhTdKJEw0JDEsiLMdOE4+uA0Wu96TCOiu8Tdy4ZoTnw4nYTpRDAYsmEvU3UxWsikqNKE9Z9VSOTaTXUA==" saltValue="Teujtzj048NCo7+UxQfO+w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XFD1048576"/>
    </sheetView>
  </sheetViews>
  <sheetFormatPr defaultColWidth="9" defaultRowHeight="16.5" x14ac:dyDescent="0.3"/>
  <cols>
    <col min="1" max="1" width="9" style="12"/>
    <col min="2" max="2" width="10.25" style="12" customWidth="1"/>
    <col min="3" max="3" width="9" style="12"/>
    <col min="4" max="4" width="9.75" style="12" customWidth="1"/>
    <col min="5" max="5" width="39.5" style="12" customWidth="1"/>
    <col min="6" max="7" width="9" style="12"/>
    <col min="8" max="8" width="12" style="12" customWidth="1"/>
    <col min="9" max="9" width="9" style="12"/>
    <col min="10" max="10" width="12.375" style="12" customWidth="1"/>
    <col min="11" max="16384" width="9" style="12"/>
  </cols>
  <sheetData>
    <row r="1" spans="6:11" x14ac:dyDescent="0.3">
      <c r="F1" s="12">
        <f>IF(H1="","",RTD("cqg.rtd", ,"ContractData",H1, "OptionDaysToExp",, "T"))</f>
        <v>7</v>
      </c>
      <c r="G1" s="12">
        <f>IFERROR(RANK($F1,$F$1:F$22)+COUNTIF($F$1:F1,F1)-1,"")</f>
        <v>13</v>
      </c>
      <c r="H1" s="12" t="str">
        <f>B30</f>
        <v>C.US.TUA</v>
      </c>
      <c r="I1" s="12">
        <f>K35</f>
        <v>18</v>
      </c>
      <c r="J1" s="12" t="str">
        <f>VLOOKUP(I1,$G$1:$H$18,2,FALSE)</f>
        <v>P.US.TUA3</v>
      </c>
      <c r="K1" s="12">
        <f>IF(F1&lt;&gt;"",1,"")</f>
        <v>1</v>
      </c>
    </row>
    <row r="2" spans="6:11" x14ac:dyDescent="0.3">
      <c r="F2" s="12">
        <f>IF(H2="","",RTD("cqg.rtd", ,"ContractData",H2, "OptionDaysToExp",, "T"))</f>
        <v>14</v>
      </c>
      <c r="G2" s="12">
        <f>IFERROR(RANK($F2,$F$1:F$22)+COUNTIF($F$1:F2,F2)-1,"")</f>
        <v>9</v>
      </c>
      <c r="H2" s="12" t="str">
        <f t="shared" ref="H2:H22" si="0">B31</f>
        <v>C.US.TUA1</v>
      </c>
      <c r="I2" s="12">
        <f>IFERROR(IF(I1=1,"",I1-1),"")</f>
        <v>17</v>
      </c>
      <c r="J2" s="12" t="str">
        <f t="shared" ref="J2:J18" si="1">VLOOKUP(I2,$G$1:$H$18,2,FALSE)</f>
        <v>C.US.TUA3</v>
      </c>
      <c r="K2" s="12">
        <f t="shared" ref="K2:K34" si="2">IF(F2&lt;&gt;"",1,"")</f>
        <v>1</v>
      </c>
    </row>
    <row r="3" spans="6:11" x14ac:dyDescent="0.3">
      <c r="F3" s="12">
        <f>IF(H3="","",RTD("cqg.rtd", ,"ContractData",H3, "OptionDaysToExp",, "T"))</f>
        <v>22</v>
      </c>
      <c r="G3" s="12">
        <f>IFERROR(RANK($F3,$F$1:F$22)+COUNTIF($F$1:F3,F3)-1,"")</f>
        <v>5</v>
      </c>
      <c r="H3" s="12" t="str">
        <f t="shared" si="0"/>
        <v>C.US.TUA2</v>
      </c>
      <c r="I3" s="12">
        <f t="shared" ref="I3:I22" si="3">IFERROR(IF(I2=1,"",I2-1),"")</f>
        <v>16</v>
      </c>
      <c r="J3" s="12" t="str">
        <f t="shared" si="1"/>
        <v>P.US.WT4</v>
      </c>
      <c r="K3" s="12">
        <f t="shared" si="2"/>
        <v>1</v>
      </c>
    </row>
    <row r="4" spans="6:11" x14ac:dyDescent="0.3">
      <c r="F4" s="12">
        <f>IF(H4="","",RTD("cqg.rtd", ,"ContractData",H4, "OptionDaysToExp",, "T"))</f>
        <v>1</v>
      </c>
      <c r="G4" s="12">
        <f>IFERROR(RANK($F4,$F$1:F$22)+COUNTIF($F$1:F4,F4)-1,"")</f>
        <v>17</v>
      </c>
      <c r="H4" s="12" t="str">
        <f t="shared" si="0"/>
        <v>C.US.TUA3</v>
      </c>
      <c r="I4" s="12">
        <f t="shared" si="3"/>
        <v>15</v>
      </c>
      <c r="J4" s="12" t="str">
        <f t="shared" si="1"/>
        <v>C.US.WT4</v>
      </c>
      <c r="K4" s="12">
        <f t="shared" si="2"/>
        <v>1</v>
      </c>
    </row>
    <row r="5" spans="6:11" x14ac:dyDescent="0.3">
      <c r="F5" s="12">
        <f>IF(H5="","",RTD("cqg.rtd", ,"ContractData",H5, "OptionDaysToExp",, "T"))</f>
        <v>20</v>
      </c>
      <c r="G5" s="12">
        <f>IFERROR(RANK($F5,$F$1:F$22)+COUNTIF($F$1:F5,F5)-1,"")</f>
        <v>7</v>
      </c>
      <c r="H5" s="12" t="str">
        <f t="shared" si="0"/>
        <v>C.US.WT1</v>
      </c>
      <c r="I5" s="12">
        <f t="shared" si="3"/>
        <v>14</v>
      </c>
      <c r="J5" s="12" t="str">
        <f t="shared" si="1"/>
        <v>P.US.TUA</v>
      </c>
      <c r="K5" s="12">
        <f t="shared" si="2"/>
        <v>1</v>
      </c>
    </row>
    <row r="6" spans="6:11" x14ac:dyDescent="0.3">
      <c r="F6" s="12">
        <f>IF(H6="","",RTD("cqg.rtd", ,"ContractData",H6, "OptionDaysToExp",, "T"))</f>
        <v>27</v>
      </c>
      <c r="G6" s="12">
        <f>IFERROR(RANK($F6,$F$1:F$22)+COUNTIF($F$1:F6,F6)-1,"")</f>
        <v>3</v>
      </c>
      <c r="H6" s="12" t="str">
        <f t="shared" si="0"/>
        <v>C.US.WT2</v>
      </c>
      <c r="I6" s="12">
        <f t="shared" si="3"/>
        <v>13</v>
      </c>
      <c r="J6" s="12" t="str">
        <f t="shared" si="1"/>
        <v>C.US.TUA</v>
      </c>
      <c r="K6" s="12">
        <f t="shared" si="2"/>
        <v>1</v>
      </c>
    </row>
    <row r="7" spans="6:11" x14ac:dyDescent="0.3">
      <c r="F7" s="12">
        <f>IF(H7="","",RTD("cqg.rtd", ,"ContractData",H7, "OptionDaysToExp",, "T"))</f>
        <v>34</v>
      </c>
      <c r="G7" s="12">
        <f>IFERROR(RANK($F7,$F$1:F$22)+COUNTIF($F$1:F7,F7)-1,"")</f>
        <v>1</v>
      </c>
      <c r="H7" s="12" t="str">
        <f t="shared" si="0"/>
        <v>C.US.WT3</v>
      </c>
      <c r="I7" s="12">
        <f t="shared" si="3"/>
        <v>12</v>
      </c>
      <c r="J7" s="12" t="str">
        <f t="shared" si="1"/>
        <v>P.US.WT5</v>
      </c>
      <c r="K7" s="12">
        <f t="shared" si="2"/>
        <v>1</v>
      </c>
    </row>
    <row r="8" spans="6:11" x14ac:dyDescent="0.3">
      <c r="F8" s="12">
        <f>IF(H8="","",RTD("cqg.rtd", ,"ContractData",H8, "OptionDaysToExp",, "T"))</f>
        <v>6</v>
      </c>
      <c r="G8" s="12">
        <f>IFERROR(RANK($F8,$F$1:F$22)+COUNTIF($F$1:F8,F8)-1,"")</f>
        <v>15</v>
      </c>
      <c r="H8" s="12" t="str">
        <f t="shared" si="0"/>
        <v>C.US.WT4</v>
      </c>
      <c r="I8" s="12">
        <f t="shared" si="3"/>
        <v>11</v>
      </c>
      <c r="J8" s="12" t="str">
        <f t="shared" si="1"/>
        <v>C.US.WT5</v>
      </c>
      <c r="K8" s="12">
        <f t="shared" si="2"/>
        <v>1</v>
      </c>
    </row>
    <row r="9" spans="6:11" x14ac:dyDescent="0.3">
      <c r="F9" s="12">
        <f>IF(H9="","",RTD("cqg.rtd", ,"ContractData",H9, "OptionDaysToExp",, "T"))</f>
        <v>13</v>
      </c>
      <c r="G9" s="12">
        <f>IFERROR(RANK($F9,$F$1:F$22)+COUNTIF($F$1:F9,F9)-1,"")</f>
        <v>11</v>
      </c>
      <c r="H9" s="12" t="str">
        <f t="shared" si="0"/>
        <v>C.US.WT5</v>
      </c>
      <c r="I9" s="12">
        <f t="shared" si="3"/>
        <v>10</v>
      </c>
      <c r="J9" s="12" t="str">
        <f t="shared" si="1"/>
        <v>P.US.TUA1</v>
      </c>
      <c r="K9" s="12">
        <f t="shared" si="2"/>
        <v>1</v>
      </c>
    </row>
    <row r="10" spans="6:11" x14ac:dyDescent="0.3">
      <c r="F10" s="12">
        <f>IF(H10="","",RTD("cqg.rtd", ,"ContractData",H10, "OptionDaysToExp",, "T"))</f>
        <v>7</v>
      </c>
      <c r="G10" s="12">
        <f>IFERROR(RANK($F10,$F$1:F$22)+COUNTIF($F$1:F10,F10)-1,"")</f>
        <v>14</v>
      </c>
      <c r="H10" s="12" t="str">
        <f t="shared" si="0"/>
        <v>P.US.TUA</v>
      </c>
      <c r="I10" s="12">
        <f t="shared" si="3"/>
        <v>9</v>
      </c>
      <c r="J10" s="12" t="str">
        <f t="shared" si="1"/>
        <v>C.US.TUA1</v>
      </c>
      <c r="K10" s="12">
        <f t="shared" si="2"/>
        <v>1</v>
      </c>
    </row>
    <row r="11" spans="6:11" x14ac:dyDescent="0.3">
      <c r="F11" s="12">
        <f>IF(H11="","",RTD("cqg.rtd", ,"ContractData",H11, "OptionDaysToExp",, "T"))</f>
        <v>14</v>
      </c>
      <c r="G11" s="12">
        <f>IFERROR(RANK($F11,$F$1:F$22)+COUNTIF($F$1:F11,F11)-1,"")</f>
        <v>10</v>
      </c>
      <c r="H11" s="12" t="str">
        <f t="shared" si="0"/>
        <v>P.US.TUA1</v>
      </c>
      <c r="I11" s="12">
        <f t="shared" si="3"/>
        <v>8</v>
      </c>
      <c r="J11" s="12" t="str">
        <f t="shared" si="1"/>
        <v>P.US.WT1</v>
      </c>
      <c r="K11" s="12">
        <f t="shared" si="2"/>
        <v>1</v>
      </c>
    </row>
    <row r="12" spans="6:11" x14ac:dyDescent="0.3">
      <c r="F12" s="12">
        <f>IF(H12="","",RTD("cqg.rtd", ,"ContractData",H12, "OptionDaysToExp",, "T"))</f>
        <v>22</v>
      </c>
      <c r="G12" s="12">
        <f>IFERROR(RANK($F12,$F$1:F$22)+COUNTIF($F$1:F12,F12)-1,"")</f>
        <v>6</v>
      </c>
      <c r="H12" s="12" t="str">
        <f t="shared" si="0"/>
        <v>P.US.TUA2</v>
      </c>
      <c r="I12" s="12">
        <f t="shared" si="3"/>
        <v>7</v>
      </c>
      <c r="J12" s="12" t="str">
        <f t="shared" si="1"/>
        <v>C.US.WT1</v>
      </c>
      <c r="K12" s="12">
        <f t="shared" si="2"/>
        <v>1</v>
      </c>
    </row>
    <row r="13" spans="6:11" x14ac:dyDescent="0.3">
      <c r="F13" s="12">
        <f>IF(H13="","",RTD("cqg.rtd", ,"ContractData",H13, "OptionDaysToExp",, "T"))</f>
        <v>1</v>
      </c>
      <c r="G13" s="12">
        <f>IFERROR(RANK($F13,$F$1:F$22)+COUNTIF($F$1:F13,F13)-1,"")</f>
        <v>18</v>
      </c>
      <c r="H13" s="12" t="str">
        <f t="shared" si="0"/>
        <v>P.US.TUA3</v>
      </c>
      <c r="I13" s="12">
        <f t="shared" si="3"/>
        <v>6</v>
      </c>
      <c r="J13" s="12" t="str">
        <f t="shared" si="1"/>
        <v>P.US.TUA2</v>
      </c>
      <c r="K13" s="12">
        <f t="shared" si="2"/>
        <v>1</v>
      </c>
    </row>
    <row r="14" spans="6:11" x14ac:dyDescent="0.3">
      <c r="F14" s="12">
        <f>IF(H14="","",RTD("cqg.rtd", ,"ContractData",H14, "OptionDaysToExp",, "T"))</f>
        <v>20</v>
      </c>
      <c r="G14" s="12">
        <f>IFERROR(RANK($F14,$F$1:F$22)+COUNTIF($F$1:F14,F14)-1,"")</f>
        <v>8</v>
      </c>
      <c r="H14" s="12" t="str">
        <f t="shared" si="0"/>
        <v>P.US.WT1</v>
      </c>
      <c r="I14" s="12">
        <f t="shared" si="3"/>
        <v>5</v>
      </c>
      <c r="J14" s="12" t="str">
        <f t="shared" si="1"/>
        <v>C.US.TUA2</v>
      </c>
      <c r="K14" s="12">
        <f t="shared" si="2"/>
        <v>1</v>
      </c>
    </row>
    <row r="15" spans="6:11" x14ac:dyDescent="0.3">
      <c r="F15" s="12">
        <f>IF(H15="","",RTD("cqg.rtd", ,"ContractData",H15, "OptionDaysToExp",, "T"))</f>
        <v>27</v>
      </c>
      <c r="G15" s="12">
        <f>IFERROR(RANK($F15,$F$1:F$22)+COUNTIF($F$1:F15,F15)-1,"")</f>
        <v>4</v>
      </c>
      <c r="H15" s="12" t="str">
        <f t="shared" si="0"/>
        <v>P.US.WT2</v>
      </c>
      <c r="I15" s="12">
        <f t="shared" si="3"/>
        <v>4</v>
      </c>
      <c r="J15" s="12" t="str">
        <f t="shared" si="1"/>
        <v>P.US.WT2</v>
      </c>
      <c r="K15" s="12">
        <f t="shared" si="2"/>
        <v>1</v>
      </c>
    </row>
    <row r="16" spans="6:11" x14ac:dyDescent="0.3">
      <c r="F16" s="12">
        <f>IF(H16="","",RTD("cqg.rtd", ,"ContractData",H16, "OptionDaysToExp",, "T"))</f>
        <v>34</v>
      </c>
      <c r="G16" s="12">
        <f>IFERROR(RANK($F16,$F$1:F$22)+COUNTIF($F$1:F16,F16)-1,"")</f>
        <v>2</v>
      </c>
      <c r="H16" s="12" t="str">
        <f t="shared" si="0"/>
        <v>P.US.WT3</v>
      </c>
      <c r="I16" s="12">
        <f t="shared" si="3"/>
        <v>3</v>
      </c>
      <c r="J16" s="12" t="str">
        <f t="shared" si="1"/>
        <v>C.US.WT2</v>
      </c>
      <c r="K16" s="12">
        <f t="shared" si="2"/>
        <v>1</v>
      </c>
    </row>
    <row r="17" spans="1:11" x14ac:dyDescent="0.3">
      <c r="F17" s="12">
        <f>IF(H17="","",RTD("cqg.rtd", ,"ContractData",H17, "OptionDaysToExp",, "T"))</f>
        <v>6</v>
      </c>
      <c r="G17" s="12">
        <f>IFERROR(RANK($F17,$F$1:F$22)+COUNTIF($F$1:F17,F17)-1,"")</f>
        <v>16</v>
      </c>
      <c r="H17" s="12" t="str">
        <f t="shared" si="0"/>
        <v>P.US.WT4</v>
      </c>
      <c r="I17" s="12">
        <f t="shared" si="3"/>
        <v>2</v>
      </c>
      <c r="J17" s="12" t="str">
        <f t="shared" si="1"/>
        <v>P.US.WT3</v>
      </c>
      <c r="K17" s="12">
        <f t="shared" si="2"/>
        <v>1</v>
      </c>
    </row>
    <row r="18" spans="1:11" x14ac:dyDescent="0.3">
      <c r="F18" s="12">
        <f>IF(H18="","",RTD("cqg.rtd", ,"ContractData",H18, "OptionDaysToExp",, "T"))</f>
        <v>13</v>
      </c>
      <c r="G18" s="12">
        <f>IFERROR(RANK($F18,$F$1:F$22)+COUNTIF($F$1:F18,F18)-1,"")</f>
        <v>12</v>
      </c>
      <c r="H18" s="12" t="str">
        <f t="shared" si="0"/>
        <v>P.US.WT5</v>
      </c>
      <c r="I18" s="12">
        <f t="shared" si="3"/>
        <v>1</v>
      </c>
      <c r="J18" s="12" t="str">
        <f t="shared" si="1"/>
        <v>C.US.WT3</v>
      </c>
      <c r="K18" s="12">
        <f t="shared" si="2"/>
        <v>1</v>
      </c>
    </row>
    <row r="19" spans="1:11" x14ac:dyDescent="0.3">
      <c r="F19" s="12" t="str">
        <f>IF(H19="","",RTD("cqg.rtd", ,"ContractData",H19, "OptionDaysToExp",, "T"))</f>
        <v/>
      </c>
      <c r="G19" s="12" t="str">
        <f>IFERROR(RANK($F19,$F$1:F$22)+COUNTIF($F$1:F19,F19)-1,"")</f>
        <v/>
      </c>
      <c r="H19" s="12" t="str">
        <f t="shared" si="0"/>
        <v/>
      </c>
      <c r="I19" s="12" t="str">
        <f t="shared" si="3"/>
        <v/>
      </c>
      <c r="K19" s="12" t="str">
        <f t="shared" si="2"/>
        <v/>
      </c>
    </row>
    <row r="20" spans="1:11" x14ac:dyDescent="0.3">
      <c r="F20" s="12" t="str">
        <f>IF(H20="","",RTD("cqg.rtd", ,"ContractData",H20, "OptionDaysToExp",, "T"))</f>
        <v/>
      </c>
      <c r="G20" s="12" t="str">
        <f>IFERROR(RANK($F20,$F$1:F$22)+COUNTIF($F$1:F20,F20)-1,"")</f>
        <v/>
      </c>
      <c r="H20" s="12" t="str">
        <f t="shared" si="0"/>
        <v/>
      </c>
      <c r="I20" s="12" t="str">
        <f t="shared" si="3"/>
        <v/>
      </c>
      <c r="K20" s="12" t="str">
        <f t="shared" si="2"/>
        <v/>
      </c>
    </row>
    <row r="21" spans="1:11" x14ac:dyDescent="0.3">
      <c r="F21" s="12" t="str">
        <f>IF(H21="","",RTD("cqg.rtd", ,"ContractData",H21, "OptionDaysToExp",, "T"))</f>
        <v/>
      </c>
      <c r="G21" s="12" t="str">
        <f>IFERROR(RANK($F21,$F$1:F$22)+COUNTIF($F$1:F21,F21)-1,"")</f>
        <v/>
      </c>
      <c r="H21" s="12" t="str">
        <f t="shared" si="0"/>
        <v/>
      </c>
      <c r="I21" s="12" t="str">
        <f t="shared" si="3"/>
        <v/>
      </c>
      <c r="K21" s="12" t="str">
        <f t="shared" si="2"/>
        <v/>
      </c>
    </row>
    <row r="22" spans="1:11" x14ac:dyDescent="0.3">
      <c r="F22" s="12" t="str">
        <f>IF(H22="","",RTD("cqg.rtd", ,"ContractData",H22, "OptionDaysToExp",, "T"))</f>
        <v/>
      </c>
      <c r="G22" s="12" t="str">
        <f>IFERROR(RANK($F22,$F$1:F$22)+COUNTIF($F$1:F22,F22)-1,"")</f>
        <v/>
      </c>
      <c r="H22" s="12" t="str">
        <f t="shared" si="0"/>
        <v/>
      </c>
      <c r="I22" s="12" t="str">
        <f t="shared" si="3"/>
        <v/>
      </c>
      <c r="K22" s="12" t="str">
        <f t="shared" si="2"/>
        <v/>
      </c>
    </row>
    <row r="23" spans="1:11" x14ac:dyDescent="0.3">
      <c r="K23" s="12" t="str">
        <f t="shared" si="2"/>
        <v/>
      </c>
    </row>
    <row r="24" spans="1:11" x14ac:dyDescent="0.3">
      <c r="K24" s="12" t="str">
        <f t="shared" si="2"/>
        <v/>
      </c>
    </row>
    <row r="25" spans="1:11" x14ac:dyDescent="0.3">
      <c r="K25" s="12" t="str">
        <f t="shared" si="2"/>
        <v/>
      </c>
    </row>
    <row r="26" spans="1:11" x14ac:dyDescent="0.3">
      <c r="K26" s="12" t="str">
        <f t="shared" si="2"/>
        <v/>
      </c>
    </row>
    <row r="27" spans="1:11" x14ac:dyDescent="0.3">
      <c r="K27" s="12" t="str">
        <f t="shared" si="2"/>
        <v/>
      </c>
    </row>
    <row r="28" spans="1:11" x14ac:dyDescent="0.3">
      <c r="K28" s="12" t="str">
        <f t="shared" si="2"/>
        <v/>
      </c>
    </row>
    <row r="29" spans="1:11" x14ac:dyDescent="0.3">
      <c r="K29" s="12" t="str">
        <f t="shared" si="2"/>
        <v/>
      </c>
    </row>
    <row r="30" spans="1:11" x14ac:dyDescent="0.3">
      <c r="A30" s="12">
        <v>1</v>
      </c>
      <c r="B30" s="12" t="str">
        <f>IFERROR(VLOOKUP(A30,$C$30:$D$51,2,FALSE),"")</f>
        <v>C.US.TUA</v>
      </c>
      <c r="C30" s="12">
        <v>1</v>
      </c>
      <c r="D30" s="12" t="s">
        <v>101</v>
      </c>
      <c r="E30" s="12" t="str">
        <f>RTD("cqg.rtd", ,"ContractData",D30, "LongDescription",, "T")</f>
        <v>2yr US Treasury Note Options (Globex), Jan 21 11050 Call</v>
      </c>
      <c r="K30" s="12" t="str">
        <f t="shared" si="2"/>
        <v/>
      </c>
    </row>
    <row r="31" spans="1:11" x14ac:dyDescent="0.3">
      <c r="A31" s="12">
        <f>A30+1</f>
        <v>2</v>
      </c>
      <c r="B31" s="12" t="str">
        <f t="shared" ref="B31:B51" si="4">IFERROR(VLOOKUP(A31,$C$30:$D$51,2,FALSE),"")</f>
        <v>C.US.TUA1</v>
      </c>
      <c r="C31" s="12">
        <f>IFERROR(IF(LEFT(E31,3)&lt;&gt;"768",TRUNC(C30)+1,C30+0.01),C30+0.01)</f>
        <v>2</v>
      </c>
      <c r="D31" s="12" t="s">
        <v>103</v>
      </c>
      <c r="E31" s="12" t="str">
        <f>RTD("cqg.rtd", ,"ContractData",D31, "LongDescription",, "T")</f>
        <v>2yr US Treasury Note Week 1 Options, Jan 21 11050 Call</v>
      </c>
      <c r="K31" s="12" t="str">
        <f t="shared" si="2"/>
        <v/>
      </c>
    </row>
    <row r="32" spans="1:11" x14ac:dyDescent="0.3">
      <c r="A32" s="12">
        <f t="shared" ref="A32:A51" si="5">A31+1</f>
        <v>3</v>
      </c>
      <c r="B32" s="12" t="str">
        <f t="shared" si="4"/>
        <v>C.US.TUA2</v>
      </c>
      <c r="C32" s="12">
        <f t="shared" ref="C32:C51" si="6">IFERROR(IF(LEFT(E32,3)&lt;&gt;"768",TRUNC(C31)+1,C31+0.01),C31+0.01)</f>
        <v>3</v>
      </c>
      <c r="D32" s="12" t="s">
        <v>107</v>
      </c>
      <c r="E32" s="12" t="str">
        <f>RTD("cqg.rtd", ,"ContractData",D32, "LongDescription",, "T")</f>
        <v>2yr US Treasury Note Week 2 Options, Jan 21 11050 Call</v>
      </c>
      <c r="K32" s="12" t="str">
        <f t="shared" si="2"/>
        <v/>
      </c>
    </row>
    <row r="33" spans="1:11" x14ac:dyDescent="0.3">
      <c r="A33" s="12">
        <f t="shared" si="5"/>
        <v>4</v>
      </c>
      <c r="B33" s="12" t="str">
        <f t="shared" si="4"/>
        <v>C.US.TUA3</v>
      </c>
      <c r="C33" s="12">
        <f t="shared" si="6"/>
        <v>4</v>
      </c>
      <c r="D33" s="12" t="s">
        <v>105</v>
      </c>
      <c r="E33" s="12" t="str">
        <f>RTD("cqg.rtd", ,"ContractData",D33, "LongDescription",, "T")</f>
        <v>2yr US Treasury Note Week 3 Options, Dec 20 11050 Call</v>
      </c>
      <c r="K33" s="12" t="str">
        <f t="shared" si="2"/>
        <v/>
      </c>
    </row>
    <row r="34" spans="1:11" x14ac:dyDescent="0.3">
      <c r="A34" s="12">
        <f t="shared" si="5"/>
        <v>5</v>
      </c>
      <c r="B34" s="12" t="str">
        <f t="shared" si="4"/>
        <v>C.US.WT1</v>
      </c>
      <c r="C34" s="12">
        <f t="shared" si="6"/>
        <v>4.01</v>
      </c>
      <c r="D34" s="12" t="s">
        <v>127</v>
      </c>
      <c r="E34" s="12" t="str">
        <f>RTD("cqg.rtd", ,"ContractData",D34, "LongDescription",, "T")</f>
        <v>768: Current Message -&gt; Not found: C.US.TUA4</v>
      </c>
      <c r="K34" s="12" t="str">
        <f t="shared" si="2"/>
        <v/>
      </c>
    </row>
    <row r="35" spans="1:11" x14ac:dyDescent="0.3">
      <c r="A35" s="12">
        <f t="shared" si="5"/>
        <v>6</v>
      </c>
      <c r="B35" s="12" t="str">
        <f t="shared" si="4"/>
        <v>C.US.WT2</v>
      </c>
      <c r="C35" s="12">
        <f t="shared" si="6"/>
        <v>4.0199999999999996</v>
      </c>
      <c r="D35" s="12" t="s">
        <v>128</v>
      </c>
      <c r="E35" s="12" t="str">
        <f>RTD("cqg.rtd", ,"ContractData",D35, "LongDescription",, "T")</f>
        <v>768: Current Message -&gt; Not found: C.US.TUA5</v>
      </c>
      <c r="K35" s="14">
        <f>SUM(K1:K34)</f>
        <v>18</v>
      </c>
    </row>
    <row r="36" spans="1:11" x14ac:dyDescent="0.3">
      <c r="A36" s="12">
        <f t="shared" si="5"/>
        <v>7</v>
      </c>
      <c r="B36" s="12" t="str">
        <f t="shared" si="4"/>
        <v>C.US.WT3</v>
      </c>
      <c r="C36" s="12">
        <f t="shared" si="6"/>
        <v>5</v>
      </c>
      <c r="D36" s="12" t="s">
        <v>131</v>
      </c>
      <c r="E36" s="12" t="str">
        <f>RTD("cqg.rtd", ,"ContractData",D36, "LongDescription",, "T")</f>
        <v>2 Year US Note Week 1 (Weds), Jan 21 11050 Call</v>
      </c>
    </row>
    <row r="37" spans="1:11" x14ac:dyDescent="0.3">
      <c r="A37" s="12">
        <f t="shared" si="5"/>
        <v>8</v>
      </c>
      <c r="B37" s="12" t="str">
        <f t="shared" si="4"/>
        <v>C.US.WT4</v>
      </c>
      <c r="C37" s="12">
        <f t="shared" si="6"/>
        <v>6</v>
      </c>
      <c r="D37" s="12" t="s">
        <v>132</v>
      </c>
      <c r="E37" s="12" t="str">
        <f>RTD("cqg.rtd", ,"ContractData",D37, "LongDescription",, "T")</f>
        <v>2 year US Note Week 2 (Weds), Jan 21 11050 Call</v>
      </c>
    </row>
    <row r="38" spans="1:11" x14ac:dyDescent="0.3">
      <c r="A38" s="12">
        <f t="shared" si="5"/>
        <v>9</v>
      </c>
      <c r="B38" s="12" t="str">
        <f t="shared" si="4"/>
        <v>C.US.WT5</v>
      </c>
      <c r="C38" s="12">
        <f t="shared" si="6"/>
        <v>7</v>
      </c>
      <c r="D38" s="12" t="s">
        <v>108</v>
      </c>
      <c r="E38" s="12" t="str">
        <f>RTD("cqg.rtd", ,"ContractData",D38, "LongDescription",, "T")</f>
        <v>2 year US Note Week 3 (Weds), Jan 21 11050 Call</v>
      </c>
    </row>
    <row r="39" spans="1:11" x14ac:dyDescent="0.3">
      <c r="A39" s="12">
        <f t="shared" si="5"/>
        <v>10</v>
      </c>
      <c r="B39" s="12" t="str">
        <f t="shared" si="4"/>
        <v>P.US.TUA</v>
      </c>
      <c r="C39" s="12">
        <f t="shared" si="6"/>
        <v>8</v>
      </c>
      <c r="D39" s="12" t="s">
        <v>109</v>
      </c>
      <c r="E39" s="12" t="str">
        <f>RTD("cqg.rtd", ,"ContractData",D39, "LongDescription",, "T")</f>
        <v>2 year US Note Week 3 (Weds), Dec 20 11050 Call</v>
      </c>
    </row>
    <row r="40" spans="1:11" x14ac:dyDescent="0.3">
      <c r="A40" s="12">
        <f t="shared" si="5"/>
        <v>11</v>
      </c>
      <c r="B40" s="12" t="str">
        <f t="shared" si="4"/>
        <v>P.US.TUA1</v>
      </c>
      <c r="C40" s="12">
        <f t="shared" si="6"/>
        <v>9</v>
      </c>
      <c r="D40" s="12" t="s">
        <v>133</v>
      </c>
      <c r="E40" s="12" t="str">
        <f>RTD("cqg.rtd", ,"ContractData",D40, "LongDescription",, "T")</f>
        <v>2 year US Note Week 5 (Weds), Dec 20 11050 Call</v>
      </c>
    </row>
    <row r="41" spans="1:11" x14ac:dyDescent="0.3">
      <c r="A41" s="12">
        <f t="shared" si="5"/>
        <v>12</v>
      </c>
      <c r="B41" s="12" t="str">
        <f t="shared" si="4"/>
        <v>P.US.TUA2</v>
      </c>
      <c r="C41" s="12">
        <f t="shared" si="6"/>
        <v>10</v>
      </c>
      <c r="D41" s="12" t="s">
        <v>102</v>
      </c>
      <c r="E41" s="12" t="str">
        <f>RTD("cqg.rtd", ,"ContractData",D41, "LongDescription",, "T")</f>
        <v>2yr US Treasury Note Options (Globex), Jan 21 11050 Put</v>
      </c>
    </row>
    <row r="42" spans="1:11" x14ac:dyDescent="0.3">
      <c r="A42" s="12">
        <f t="shared" si="5"/>
        <v>13</v>
      </c>
      <c r="B42" s="12" t="str">
        <f t="shared" si="4"/>
        <v>P.US.TUA3</v>
      </c>
      <c r="C42" s="12">
        <f t="shared" si="6"/>
        <v>11</v>
      </c>
      <c r="D42" s="12" t="s">
        <v>104</v>
      </c>
      <c r="E42" s="12" t="str">
        <f>RTD("cqg.rtd", ,"ContractData",D42, "LongDescription",, "T")</f>
        <v>2yr US Treasury Note Week 1 Options, Jan 21 11050 Put</v>
      </c>
    </row>
    <row r="43" spans="1:11" x14ac:dyDescent="0.3">
      <c r="A43" s="12">
        <f t="shared" si="5"/>
        <v>14</v>
      </c>
      <c r="B43" s="12" t="str">
        <f t="shared" si="4"/>
        <v>P.US.WT1</v>
      </c>
      <c r="C43" s="12">
        <f t="shared" si="6"/>
        <v>12</v>
      </c>
      <c r="D43" s="12" t="s">
        <v>110</v>
      </c>
      <c r="E43" s="12" t="str">
        <f>RTD("cqg.rtd", ,"ContractData",D43, "LongDescription",, "T")</f>
        <v>2yr US Treasury Note Week 2 Options, Jan 21 11050 Put</v>
      </c>
    </row>
    <row r="44" spans="1:11" x14ac:dyDescent="0.3">
      <c r="A44" s="12">
        <f t="shared" si="5"/>
        <v>15</v>
      </c>
      <c r="B44" s="12" t="str">
        <f t="shared" si="4"/>
        <v>P.US.WT2</v>
      </c>
      <c r="C44" s="12">
        <f t="shared" si="6"/>
        <v>13</v>
      </c>
      <c r="D44" s="12" t="s">
        <v>106</v>
      </c>
      <c r="E44" s="12" t="str">
        <f>RTD("cqg.rtd", ,"ContractData",D44, "LongDescription",, "T")</f>
        <v>2yr US Treasury Note Week 3 Options, Dec 20 11050 Put</v>
      </c>
    </row>
    <row r="45" spans="1:11" x14ac:dyDescent="0.3">
      <c r="A45" s="12">
        <f t="shared" si="5"/>
        <v>16</v>
      </c>
      <c r="B45" s="12" t="str">
        <f t="shared" si="4"/>
        <v>P.US.WT3</v>
      </c>
      <c r="C45" s="12">
        <f t="shared" si="6"/>
        <v>13.01</v>
      </c>
      <c r="D45" s="12" t="s">
        <v>129</v>
      </c>
      <c r="E45" s="12" t="str">
        <f>RTD("cqg.rtd", ,"ContractData",D45, "LongDescription",, "T")</f>
        <v>768: Current Message -&gt; Not found: P.US.TUA4</v>
      </c>
    </row>
    <row r="46" spans="1:11" x14ac:dyDescent="0.3">
      <c r="A46" s="12">
        <f t="shared" si="5"/>
        <v>17</v>
      </c>
      <c r="B46" s="12" t="str">
        <f t="shared" si="4"/>
        <v>P.US.WT4</v>
      </c>
      <c r="C46" s="12">
        <f t="shared" si="6"/>
        <v>13.02</v>
      </c>
      <c r="D46" s="12" t="s">
        <v>130</v>
      </c>
      <c r="E46" s="12" t="str">
        <f>RTD("cqg.rtd", ,"ContractData",D46, "LongDescription",, "T")</f>
        <v>768: Current Message -&gt; Not found: P.US.TUA5</v>
      </c>
    </row>
    <row r="47" spans="1:11" x14ac:dyDescent="0.3">
      <c r="A47" s="12">
        <f t="shared" si="5"/>
        <v>18</v>
      </c>
      <c r="B47" s="12" t="str">
        <f t="shared" si="4"/>
        <v>P.US.WT5</v>
      </c>
      <c r="C47" s="12">
        <f t="shared" si="6"/>
        <v>14</v>
      </c>
      <c r="D47" s="12" t="s">
        <v>134</v>
      </c>
      <c r="E47" s="12" t="str">
        <f>RTD("cqg.rtd", ,"ContractData",D47, "LongDescription",, "T")</f>
        <v>2 Year US Note Week 1 (Weds), Jan 21 11050 Put</v>
      </c>
    </row>
    <row r="48" spans="1:11" x14ac:dyDescent="0.3">
      <c r="A48" s="12">
        <f t="shared" si="5"/>
        <v>19</v>
      </c>
      <c r="B48" s="12" t="str">
        <f t="shared" si="4"/>
        <v/>
      </c>
      <c r="C48" s="12">
        <f t="shared" si="6"/>
        <v>15</v>
      </c>
      <c r="D48" s="12" t="s">
        <v>135</v>
      </c>
      <c r="E48" s="12" t="str">
        <f>RTD("cqg.rtd", ,"ContractData",D48, "LongDescription",, "T")</f>
        <v>2 year US Note Week 2 (Weds), Jan 21 11050 Put</v>
      </c>
    </row>
    <row r="49" spans="1:5" x14ac:dyDescent="0.3">
      <c r="A49" s="12">
        <f t="shared" si="5"/>
        <v>20</v>
      </c>
      <c r="B49" s="12" t="str">
        <f t="shared" si="4"/>
        <v/>
      </c>
      <c r="C49" s="12">
        <f t="shared" si="6"/>
        <v>16</v>
      </c>
      <c r="D49" s="12" t="s">
        <v>111</v>
      </c>
      <c r="E49" s="12" t="str">
        <f>RTD("cqg.rtd", ,"ContractData",D49, "LongDescription",, "T")</f>
        <v>2 year US Note Week 3 (Weds), Jan 21 11050 Put</v>
      </c>
    </row>
    <row r="50" spans="1:5" x14ac:dyDescent="0.3">
      <c r="A50" s="12">
        <f t="shared" si="5"/>
        <v>21</v>
      </c>
      <c r="B50" s="12" t="str">
        <f t="shared" si="4"/>
        <v/>
      </c>
      <c r="C50" s="12">
        <f t="shared" si="6"/>
        <v>17</v>
      </c>
      <c r="D50" s="12" t="s">
        <v>112</v>
      </c>
      <c r="E50" s="12" t="str">
        <f>RTD("cqg.rtd", ,"ContractData",D50, "LongDescription",, "T")</f>
        <v>2 year US Note Week 3 (Weds), Dec 20 11050 Put</v>
      </c>
    </row>
    <row r="51" spans="1:5" x14ac:dyDescent="0.3">
      <c r="A51" s="12">
        <f t="shared" si="5"/>
        <v>22</v>
      </c>
      <c r="B51" s="12" t="str">
        <f t="shared" si="4"/>
        <v/>
      </c>
      <c r="C51" s="12">
        <f t="shared" si="6"/>
        <v>18</v>
      </c>
      <c r="D51" s="12" t="s">
        <v>136</v>
      </c>
      <c r="E51" s="12" t="str">
        <f>RTD("cqg.rtd", ,"ContractData",D51, "LongDescription",, "T")</f>
        <v>2 year US Note Week 5 (Weds), Dec 20 11050 Put</v>
      </c>
    </row>
  </sheetData>
  <sheetProtection algorithmName="SHA-512" hashValue="bzKfvP0MtCJgrM+GGioVY4eA55pxCi+oP19K3dr/ZXNuVf+vCbbJWjW1boXqSz/XAZj2YQUOEP3G2igcipMt5A==" saltValue="hJi1mA6Mf1bbtcEhf+DJZA==" spinCount="100000" sheet="1" objects="1" scenarios="1" selectLockedCells="1" selectUnlockedCells="1"/>
  <sortState ref="H1:H12">
    <sortCondition ref="H1"/>
  </sortState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XFD1048576"/>
    </sheetView>
  </sheetViews>
  <sheetFormatPr defaultColWidth="9" defaultRowHeight="16.5" x14ac:dyDescent="0.3"/>
  <cols>
    <col min="1" max="1" width="9" style="12"/>
    <col min="2" max="2" width="13.875" style="12" customWidth="1"/>
    <col min="3" max="3" width="9" style="12"/>
    <col min="4" max="4" width="11.5" style="12" customWidth="1"/>
    <col min="5" max="5" width="35.125" style="12" customWidth="1"/>
    <col min="6" max="7" width="9" style="12"/>
    <col min="8" max="8" width="12" style="12" customWidth="1"/>
    <col min="9" max="9" width="9" style="12"/>
    <col min="10" max="10" width="12.375" style="12" customWidth="1"/>
    <col min="11" max="16384" width="9" style="12"/>
  </cols>
  <sheetData>
    <row r="1" spans="6:11" x14ac:dyDescent="0.3">
      <c r="F1" s="12">
        <f>IF(H1="","",RTD("cqg.rtd", ,"ContractData",H1, "OptionDaysToExp",, "T"))</f>
        <v>7</v>
      </c>
      <c r="G1" s="12">
        <f>IFERROR(RANK($F1,$F$1:F$22)+COUNTIF($F$1:F1,F1)-1,"")</f>
        <v>13</v>
      </c>
      <c r="H1" s="12" t="str">
        <f>B30</f>
        <v>C.US.FVA</v>
      </c>
      <c r="I1" s="12">
        <f>K35</f>
        <v>18</v>
      </c>
      <c r="J1" s="12" t="str">
        <f>VLOOKUP(I1,$G$1:$H$18,2,FALSE)</f>
        <v>P.US.FVA3</v>
      </c>
      <c r="K1" s="12">
        <f>IF(F1&lt;&gt;"",1,"")</f>
        <v>1</v>
      </c>
    </row>
    <row r="2" spans="6:11" x14ac:dyDescent="0.3">
      <c r="F2" s="12">
        <f>IF(H2="","",RTD("cqg.rtd", ,"ContractData",H2, "OptionDaysToExp",, "T"))</f>
        <v>14</v>
      </c>
      <c r="G2" s="12">
        <f>IFERROR(RANK($F2,$F$1:F$22)+COUNTIF($F$1:F2,F2)-1,"")</f>
        <v>9</v>
      </c>
      <c r="H2" s="12" t="str">
        <f t="shared" ref="H2:H22" si="0">B31</f>
        <v>C.US.FVA1</v>
      </c>
      <c r="I2" s="12">
        <f>IFERROR(IF(I1=1,"",I1-1),"")</f>
        <v>17</v>
      </c>
      <c r="J2" s="12" t="str">
        <f t="shared" ref="J2:J18" si="1">VLOOKUP(I2,$G$1:$H$18,2,FALSE)</f>
        <v>C.US.FVA3</v>
      </c>
      <c r="K2" s="12">
        <f t="shared" ref="K2:K34" si="2">IF(F2&lt;&gt;"",1,"")</f>
        <v>1</v>
      </c>
    </row>
    <row r="3" spans="6:11" x14ac:dyDescent="0.3">
      <c r="F3" s="12">
        <f>IF(H3="","",RTD("cqg.rtd", ,"ContractData",H3, "OptionDaysToExp",, "T"))</f>
        <v>22</v>
      </c>
      <c r="G3" s="12">
        <f>IFERROR(RANK($F3,$F$1:F$22)+COUNTIF($F$1:F3,F3)-1,"")</f>
        <v>5</v>
      </c>
      <c r="H3" s="12" t="str">
        <f t="shared" si="0"/>
        <v>C.US.FVA2</v>
      </c>
      <c r="I3" s="12">
        <f t="shared" ref="I3:I22" si="3">IFERROR(IF(I2=1,"",I2-1),"")</f>
        <v>16</v>
      </c>
      <c r="J3" s="12" t="str">
        <f t="shared" si="1"/>
        <v>P.US.WFA4</v>
      </c>
      <c r="K3" s="12">
        <f t="shared" si="2"/>
        <v>1</v>
      </c>
    </row>
    <row r="4" spans="6:11" x14ac:dyDescent="0.3">
      <c r="F4" s="12">
        <f>IF(H4="","",RTD("cqg.rtd", ,"ContractData",H4, "OptionDaysToExp",, "T"))</f>
        <v>1</v>
      </c>
      <c r="G4" s="12">
        <f>IFERROR(RANK($F4,$F$1:F$22)+COUNTIF($F$1:F4,F4)-1,"")</f>
        <v>17</v>
      </c>
      <c r="H4" s="12" t="str">
        <f t="shared" si="0"/>
        <v>C.US.FVA3</v>
      </c>
      <c r="I4" s="12">
        <f t="shared" si="3"/>
        <v>15</v>
      </c>
      <c r="J4" s="12" t="str">
        <f t="shared" si="1"/>
        <v>C.US.WFA4</v>
      </c>
      <c r="K4" s="12">
        <f t="shared" si="2"/>
        <v>1</v>
      </c>
    </row>
    <row r="5" spans="6:11" x14ac:dyDescent="0.3">
      <c r="F5" s="12">
        <f>IF(H5="","",RTD("cqg.rtd", ,"ContractData",H5, "OptionDaysToExp",, "T"))</f>
        <v>20</v>
      </c>
      <c r="G5" s="12">
        <f>IFERROR(RANK($F5,$F$1:F$22)+COUNTIF($F$1:F5,F5)-1,"")</f>
        <v>7</v>
      </c>
      <c r="H5" s="12" t="str">
        <f t="shared" si="0"/>
        <v>C.US.WFA1</v>
      </c>
      <c r="I5" s="12">
        <f t="shared" si="3"/>
        <v>14</v>
      </c>
      <c r="J5" s="12" t="str">
        <f t="shared" si="1"/>
        <v>P.US.FVA</v>
      </c>
      <c r="K5" s="12">
        <f t="shared" si="2"/>
        <v>1</v>
      </c>
    </row>
    <row r="6" spans="6:11" x14ac:dyDescent="0.3">
      <c r="F6" s="12">
        <f>IF(H6="","",RTD("cqg.rtd", ,"ContractData",H6, "OptionDaysToExp",, "T"))</f>
        <v>27</v>
      </c>
      <c r="G6" s="12">
        <f>IFERROR(RANK($F6,$F$1:F$22)+COUNTIF($F$1:F6,F6)-1,"")</f>
        <v>3</v>
      </c>
      <c r="H6" s="12" t="str">
        <f t="shared" si="0"/>
        <v>C.US.WFA2</v>
      </c>
      <c r="I6" s="12">
        <f t="shared" si="3"/>
        <v>13</v>
      </c>
      <c r="J6" s="12" t="str">
        <f t="shared" si="1"/>
        <v>C.US.FVA</v>
      </c>
      <c r="K6" s="12">
        <f t="shared" si="2"/>
        <v>1</v>
      </c>
    </row>
    <row r="7" spans="6:11" x14ac:dyDescent="0.3">
      <c r="F7" s="12">
        <f>IF(H7="","",RTD("cqg.rtd", ,"ContractData",H7, "OptionDaysToExp",, "T"))</f>
        <v>34</v>
      </c>
      <c r="G7" s="12">
        <f>IFERROR(RANK($F7,$F$1:F$22)+COUNTIF($F$1:F7,F7)-1,"")</f>
        <v>1</v>
      </c>
      <c r="H7" s="12" t="str">
        <f t="shared" si="0"/>
        <v>C.US.WFA3</v>
      </c>
      <c r="I7" s="12">
        <f t="shared" si="3"/>
        <v>12</v>
      </c>
      <c r="J7" s="12" t="str">
        <f t="shared" si="1"/>
        <v>P.US.WFA5</v>
      </c>
      <c r="K7" s="12">
        <f t="shared" si="2"/>
        <v>1</v>
      </c>
    </row>
    <row r="8" spans="6:11" x14ac:dyDescent="0.3">
      <c r="F8" s="12">
        <f>IF(H8="","",RTD("cqg.rtd", ,"ContractData",H8, "OptionDaysToExp",, "T"))</f>
        <v>6</v>
      </c>
      <c r="G8" s="12">
        <f>IFERROR(RANK($F8,$F$1:F$22)+COUNTIF($F$1:F8,F8)-1,"")</f>
        <v>15</v>
      </c>
      <c r="H8" s="12" t="str">
        <f t="shared" si="0"/>
        <v>C.US.WFA4</v>
      </c>
      <c r="I8" s="12">
        <f t="shared" si="3"/>
        <v>11</v>
      </c>
      <c r="J8" s="12" t="str">
        <f t="shared" si="1"/>
        <v>C.US.WFA5</v>
      </c>
      <c r="K8" s="12">
        <f t="shared" si="2"/>
        <v>1</v>
      </c>
    </row>
    <row r="9" spans="6:11" x14ac:dyDescent="0.3">
      <c r="F9" s="12">
        <f>IF(H9="","",RTD("cqg.rtd", ,"ContractData",H9, "OptionDaysToExp",, "T"))</f>
        <v>13</v>
      </c>
      <c r="G9" s="12">
        <f>IFERROR(RANK($F9,$F$1:F$22)+COUNTIF($F$1:F9,F9)-1,"")</f>
        <v>11</v>
      </c>
      <c r="H9" s="12" t="str">
        <f t="shared" si="0"/>
        <v>C.US.WFA5</v>
      </c>
      <c r="I9" s="12">
        <f t="shared" si="3"/>
        <v>10</v>
      </c>
      <c r="J9" s="12" t="str">
        <f t="shared" si="1"/>
        <v>P.US.FVA1</v>
      </c>
      <c r="K9" s="12">
        <f t="shared" si="2"/>
        <v>1</v>
      </c>
    </row>
    <row r="10" spans="6:11" x14ac:dyDescent="0.3">
      <c r="F10" s="12">
        <f>IF(H10="","",RTD("cqg.rtd", ,"ContractData",H10, "OptionDaysToExp",, "T"))</f>
        <v>7</v>
      </c>
      <c r="G10" s="12">
        <f>IFERROR(RANK($F10,$F$1:F$22)+COUNTIF($F$1:F10,F10)-1,"")</f>
        <v>14</v>
      </c>
      <c r="H10" s="12" t="str">
        <f t="shared" si="0"/>
        <v>P.US.FVA</v>
      </c>
      <c r="I10" s="12">
        <f t="shared" si="3"/>
        <v>9</v>
      </c>
      <c r="J10" s="12" t="str">
        <f t="shared" si="1"/>
        <v>C.US.FVA1</v>
      </c>
      <c r="K10" s="12">
        <f t="shared" si="2"/>
        <v>1</v>
      </c>
    </row>
    <row r="11" spans="6:11" x14ac:dyDescent="0.3">
      <c r="F11" s="12">
        <f>IF(H11="","",RTD("cqg.rtd", ,"ContractData",H11, "OptionDaysToExp",, "T"))</f>
        <v>14</v>
      </c>
      <c r="G11" s="12">
        <f>IFERROR(RANK($F11,$F$1:F$22)+COUNTIF($F$1:F11,F11)-1,"")</f>
        <v>10</v>
      </c>
      <c r="H11" s="12" t="str">
        <f t="shared" si="0"/>
        <v>P.US.FVA1</v>
      </c>
      <c r="I11" s="12">
        <f t="shared" si="3"/>
        <v>8</v>
      </c>
      <c r="J11" s="12" t="str">
        <f t="shared" si="1"/>
        <v>P.US.WFA1</v>
      </c>
      <c r="K11" s="12">
        <f t="shared" si="2"/>
        <v>1</v>
      </c>
    </row>
    <row r="12" spans="6:11" x14ac:dyDescent="0.3">
      <c r="F12" s="12">
        <f>IF(H12="","",RTD("cqg.rtd", ,"ContractData",H12, "OptionDaysToExp",, "T"))</f>
        <v>22</v>
      </c>
      <c r="G12" s="12">
        <f>IFERROR(RANK($F12,$F$1:F$22)+COUNTIF($F$1:F12,F12)-1,"")</f>
        <v>6</v>
      </c>
      <c r="H12" s="12" t="str">
        <f t="shared" si="0"/>
        <v>P.US.FVA2</v>
      </c>
      <c r="I12" s="12">
        <f t="shared" si="3"/>
        <v>7</v>
      </c>
      <c r="J12" s="12" t="str">
        <f t="shared" si="1"/>
        <v>C.US.WFA1</v>
      </c>
      <c r="K12" s="12">
        <f t="shared" si="2"/>
        <v>1</v>
      </c>
    </row>
    <row r="13" spans="6:11" x14ac:dyDescent="0.3">
      <c r="F13" s="12">
        <f>IF(H13="","",RTD("cqg.rtd", ,"ContractData",H13, "OptionDaysToExp",, "T"))</f>
        <v>1</v>
      </c>
      <c r="G13" s="12">
        <f>IFERROR(RANK($F13,$F$1:F$22)+COUNTIF($F$1:F13,F13)-1,"")</f>
        <v>18</v>
      </c>
      <c r="H13" s="12" t="str">
        <f t="shared" si="0"/>
        <v>P.US.FVA3</v>
      </c>
      <c r="I13" s="12">
        <f t="shared" si="3"/>
        <v>6</v>
      </c>
      <c r="J13" s="12" t="str">
        <f t="shared" si="1"/>
        <v>P.US.FVA2</v>
      </c>
      <c r="K13" s="12">
        <f t="shared" si="2"/>
        <v>1</v>
      </c>
    </row>
    <row r="14" spans="6:11" x14ac:dyDescent="0.3">
      <c r="F14" s="12">
        <f>IF(H14="","",RTD("cqg.rtd", ,"ContractData",H14, "OptionDaysToExp",, "T"))</f>
        <v>20</v>
      </c>
      <c r="G14" s="12">
        <f>IFERROR(RANK($F14,$F$1:F$22)+COUNTIF($F$1:F14,F14)-1,"")</f>
        <v>8</v>
      </c>
      <c r="H14" s="12" t="str">
        <f t="shared" si="0"/>
        <v>P.US.WFA1</v>
      </c>
      <c r="I14" s="12">
        <f t="shared" si="3"/>
        <v>5</v>
      </c>
      <c r="J14" s="12" t="str">
        <f t="shared" si="1"/>
        <v>C.US.FVA2</v>
      </c>
      <c r="K14" s="12">
        <f t="shared" si="2"/>
        <v>1</v>
      </c>
    </row>
    <row r="15" spans="6:11" x14ac:dyDescent="0.3">
      <c r="F15" s="12">
        <f>IF(H15="","",RTD("cqg.rtd", ,"ContractData",H15, "OptionDaysToExp",, "T"))</f>
        <v>27</v>
      </c>
      <c r="G15" s="12">
        <f>IFERROR(RANK($F15,$F$1:F$22)+COUNTIF($F$1:F15,F15)-1,"")</f>
        <v>4</v>
      </c>
      <c r="H15" s="12" t="str">
        <f t="shared" si="0"/>
        <v>P.US.WFA2</v>
      </c>
      <c r="I15" s="12">
        <f t="shared" si="3"/>
        <v>4</v>
      </c>
      <c r="J15" s="12" t="str">
        <f t="shared" si="1"/>
        <v>P.US.WFA2</v>
      </c>
      <c r="K15" s="12">
        <f t="shared" si="2"/>
        <v>1</v>
      </c>
    </row>
    <row r="16" spans="6:11" x14ac:dyDescent="0.3">
      <c r="F16" s="12">
        <f>IF(H16="","",RTD("cqg.rtd", ,"ContractData",H16, "OptionDaysToExp",, "T"))</f>
        <v>34</v>
      </c>
      <c r="G16" s="12">
        <f>IFERROR(RANK($F16,$F$1:F$22)+COUNTIF($F$1:F16,F16)-1,"")</f>
        <v>2</v>
      </c>
      <c r="H16" s="12" t="str">
        <f t="shared" si="0"/>
        <v>P.US.WFA3</v>
      </c>
      <c r="I16" s="12">
        <f t="shared" si="3"/>
        <v>3</v>
      </c>
      <c r="J16" s="12" t="str">
        <f t="shared" si="1"/>
        <v>C.US.WFA2</v>
      </c>
      <c r="K16" s="12">
        <f t="shared" si="2"/>
        <v>1</v>
      </c>
    </row>
    <row r="17" spans="1:11" x14ac:dyDescent="0.3">
      <c r="F17" s="12">
        <f>IF(H17="","",RTD("cqg.rtd", ,"ContractData",H17, "OptionDaysToExp",, "T"))</f>
        <v>6</v>
      </c>
      <c r="G17" s="12">
        <f>IFERROR(RANK($F17,$F$1:F$22)+COUNTIF($F$1:F17,F17)-1,"")</f>
        <v>16</v>
      </c>
      <c r="H17" s="12" t="str">
        <f t="shared" si="0"/>
        <v>P.US.WFA4</v>
      </c>
      <c r="I17" s="12">
        <f t="shared" si="3"/>
        <v>2</v>
      </c>
      <c r="J17" s="12" t="str">
        <f t="shared" si="1"/>
        <v>P.US.WFA3</v>
      </c>
      <c r="K17" s="12">
        <f t="shared" si="2"/>
        <v>1</v>
      </c>
    </row>
    <row r="18" spans="1:11" x14ac:dyDescent="0.3">
      <c r="F18" s="12">
        <f>IF(H18="","",RTD("cqg.rtd", ,"ContractData",H18, "OptionDaysToExp",, "T"))</f>
        <v>13</v>
      </c>
      <c r="G18" s="12">
        <f>IFERROR(RANK($F18,$F$1:F$22)+COUNTIF($F$1:F18,F18)-1,"")</f>
        <v>12</v>
      </c>
      <c r="H18" s="12" t="str">
        <f t="shared" si="0"/>
        <v>P.US.WFA5</v>
      </c>
      <c r="I18" s="12">
        <f t="shared" si="3"/>
        <v>1</v>
      </c>
      <c r="J18" s="12" t="str">
        <f t="shared" si="1"/>
        <v>C.US.WFA3</v>
      </c>
      <c r="K18" s="12">
        <f t="shared" si="2"/>
        <v>1</v>
      </c>
    </row>
    <row r="19" spans="1:11" x14ac:dyDescent="0.3">
      <c r="F19" s="12" t="str">
        <f>IF(H19="","",RTD("cqg.rtd", ,"ContractData",H19, "OptionDaysToExp",, "T"))</f>
        <v/>
      </c>
      <c r="G19" s="12" t="str">
        <f>IFERROR(RANK($F19,$F$1:F$22)+COUNTIF($F$1:F19,F19)-1,"")</f>
        <v/>
      </c>
      <c r="H19" s="12" t="str">
        <f t="shared" si="0"/>
        <v/>
      </c>
      <c r="I19" s="12" t="str">
        <f t="shared" si="3"/>
        <v/>
      </c>
      <c r="K19" s="12" t="str">
        <f t="shared" si="2"/>
        <v/>
      </c>
    </row>
    <row r="20" spans="1:11" x14ac:dyDescent="0.3">
      <c r="F20" s="12" t="str">
        <f>IF(H20="","",RTD("cqg.rtd", ,"ContractData",H20, "OptionDaysToExp",, "T"))</f>
        <v/>
      </c>
      <c r="G20" s="12" t="str">
        <f>IFERROR(RANK($F20,$F$1:F$22)+COUNTIF($F$1:F20,F20)-1,"")</f>
        <v/>
      </c>
      <c r="H20" s="12" t="str">
        <f t="shared" si="0"/>
        <v/>
      </c>
      <c r="I20" s="12" t="str">
        <f t="shared" si="3"/>
        <v/>
      </c>
      <c r="K20" s="12" t="str">
        <f t="shared" si="2"/>
        <v/>
      </c>
    </row>
    <row r="21" spans="1:11" x14ac:dyDescent="0.3">
      <c r="F21" s="12" t="str">
        <f>IF(H21="","",RTD("cqg.rtd", ,"ContractData",H21, "OptionDaysToExp",, "T"))</f>
        <v/>
      </c>
      <c r="G21" s="12" t="str">
        <f>IFERROR(RANK($F21,$F$1:F$22)+COUNTIF($F$1:F21,F21)-1,"")</f>
        <v/>
      </c>
      <c r="H21" s="12" t="str">
        <f t="shared" si="0"/>
        <v/>
      </c>
      <c r="I21" s="12" t="str">
        <f t="shared" si="3"/>
        <v/>
      </c>
      <c r="K21" s="12" t="str">
        <f t="shared" si="2"/>
        <v/>
      </c>
    </row>
    <row r="22" spans="1:11" x14ac:dyDescent="0.3">
      <c r="F22" s="12" t="str">
        <f>IF(H22="","",RTD("cqg.rtd", ,"ContractData",H22, "OptionDaysToExp",, "T"))</f>
        <v/>
      </c>
      <c r="G22" s="12" t="str">
        <f>IFERROR(RANK($F22,$F$1:F$22)+COUNTIF($F$1:F22,F22)-1,"")</f>
        <v/>
      </c>
      <c r="H22" s="12" t="str">
        <f t="shared" si="0"/>
        <v/>
      </c>
      <c r="I22" s="12" t="str">
        <f t="shared" si="3"/>
        <v/>
      </c>
      <c r="K22" s="12" t="str">
        <f t="shared" si="2"/>
        <v/>
      </c>
    </row>
    <row r="23" spans="1:11" x14ac:dyDescent="0.3">
      <c r="K23" s="12" t="str">
        <f t="shared" si="2"/>
        <v/>
      </c>
    </row>
    <row r="24" spans="1:11" x14ac:dyDescent="0.3">
      <c r="K24" s="12" t="str">
        <f t="shared" si="2"/>
        <v/>
      </c>
    </row>
    <row r="25" spans="1:11" x14ac:dyDescent="0.3">
      <c r="K25" s="12" t="str">
        <f t="shared" si="2"/>
        <v/>
      </c>
    </row>
    <row r="26" spans="1:11" x14ac:dyDescent="0.3">
      <c r="K26" s="12" t="str">
        <f t="shared" si="2"/>
        <v/>
      </c>
    </row>
    <row r="27" spans="1:11" x14ac:dyDescent="0.3">
      <c r="K27" s="12" t="str">
        <f t="shared" si="2"/>
        <v/>
      </c>
    </row>
    <row r="28" spans="1:11" x14ac:dyDescent="0.3">
      <c r="K28" s="12" t="str">
        <f t="shared" si="2"/>
        <v/>
      </c>
    </row>
    <row r="29" spans="1:11" x14ac:dyDescent="0.3">
      <c r="K29" s="12" t="str">
        <f t="shared" si="2"/>
        <v/>
      </c>
    </row>
    <row r="30" spans="1:11" x14ac:dyDescent="0.3">
      <c r="A30" s="12">
        <v>1</v>
      </c>
      <c r="B30" s="12" t="str">
        <f>IFERROR(VLOOKUP(A30,$C$30:$D$51,2,FALSE),"")</f>
        <v>C.US.FVA</v>
      </c>
      <c r="C30" s="12">
        <v>1</v>
      </c>
      <c r="D30" s="12" t="s">
        <v>8</v>
      </c>
      <c r="E30" s="12" t="str">
        <f>RTD("cqg.rtd", ,"ContractData",D30, "LongDescription",, "T")</f>
        <v>5yr US Treasury Notes (Globex), Jan 21 12600 Call</v>
      </c>
      <c r="K30" s="12" t="str">
        <f t="shared" si="2"/>
        <v/>
      </c>
    </row>
    <row r="31" spans="1:11" x14ac:dyDescent="0.3">
      <c r="A31" s="12">
        <f>A30+1</f>
        <v>2</v>
      </c>
      <c r="B31" s="12" t="str">
        <f t="shared" ref="B31:B51" si="4">IFERROR(VLOOKUP(A31,$C$30:$D$51,2,FALSE),"")</f>
        <v>C.US.FVA1</v>
      </c>
      <c r="C31" s="12">
        <f>IFERROR(IF(LEFT(E31,3)&lt;&gt;"768",TRUNC(C30)+1,C30+0.01),C30+0.01)</f>
        <v>2</v>
      </c>
      <c r="D31" s="12" t="s">
        <v>4</v>
      </c>
      <c r="E31" s="12" t="str">
        <f>RTD("cqg.rtd", ,"ContractData",D31, "LongDescription",, "T")</f>
        <v>5yr US Treasury Note Week 1 Options, Jan 21 12600 Call</v>
      </c>
      <c r="K31" s="12" t="str">
        <f t="shared" si="2"/>
        <v/>
      </c>
    </row>
    <row r="32" spans="1:11" x14ac:dyDescent="0.3">
      <c r="A32" s="12">
        <f t="shared" ref="A32:A51" si="5">A31+1</f>
        <v>3</v>
      </c>
      <c r="B32" s="12" t="str">
        <f t="shared" si="4"/>
        <v>C.US.FVA2</v>
      </c>
      <c r="C32" s="12">
        <f t="shared" ref="C32:C51" si="6">IFERROR(IF(LEFT(E32,3)&lt;&gt;"768",TRUNC(C31)+1,C31+0.01),C31+0.01)</f>
        <v>3</v>
      </c>
      <c r="D32" s="12" t="s">
        <v>113</v>
      </c>
      <c r="E32" s="12" t="str">
        <f>RTD("cqg.rtd", ,"ContractData",D32, "LongDescription",, "T")</f>
        <v>5yr US Treasury Note Week 2 Options, Jan 21 12600 Call</v>
      </c>
      <c r="K32" s="12" t="str">
        <f t="shared" si="2"/>
        <v/>
      </c>
    </row>
    <row r="33" spans="1:11" x14ac:dyDescent="0.3">
      <c r="A33" s="12">
        <f t="shared" si="5"/>
        <v>4</v>
      </c>
      <c r="B33" s="12" t="str">
        <f t="shared" si="4"/>
        <v>C.US.FVA3</v>
      </c>
      <c r="C33" s="12">
        <f t="shared" si="6"/>
        <v>4</v>
      </c>
      <c r="D33" s="12" t="s">
        <v>6</v>
      </c>
      <c r="E33" s="12" t="str">
        <f>RTD("cqg.rtd", ,"ContractData",D33, "LongDescription",, "T")</f>
        <v>5yr US Treasury Note Week 3 Options, Dec 20 12600 Call</v>
      </c>
      <c r="K33" s="12" t="str">
        <f t="shared" si="2"/>
        <v/>
      </c>
    </row>
    <row r="34" spans="1:11" x14ac:dyDescent="0.3">
      <c r="A34" s="12">
        <f t="shared" si="5"/>
        <v>5</v>
      </c>
      <c r="B34" s="12" t="str">
        <f t="shared" si="4"/>
        <v>C.US.WFA1</v>
      </c>
      <c r="C34" s="12">
        <f t="shared" si="6"/>
        <v>4.01</v>
      </c>
      <c r="D34" s="12" t="s">
        <v>137</v>
      </c>
      <c r="E34" s="12" t="str">
        <f>RTD("cqg.rtd", ,"ContractData",D34, "LongDescription",, "T")</f>
        <v>768: Current Message -&gt; Not found: C.US.FVA4</v>
      </c>
      <c r="K34" s="12" t="str">
        <f t="shared" si="2"/>
        <v/>
      </c>
    </row>
    <row r="35" spans="1:11" x14ac:dyDescent="0.3">
      <c r="A35" s="12">
        <f t="shared" si="5"/>
        <v>6</v>
      </c>
      <c r="B35" s="12" t="str">
        <f t="shared" si="4"/>
        <v>C.US.WFA2</v>
      </c>
      <c r="C35" s="12">
        <f t="shared" si="6"/>
        <v>4.0199999999999996</v>
      </c>
      <c r="D35" s="12" t="s">
        <v>138</v>
      </c>
      <c r="E35" s="12" t="str">
        <f>RTD("cqg.rtd", ,"ContractData",D35, "LongDescription",, "T")</f>
        <v>768: Current Message -&gt; Not found: C.US.FVA5</v>
      </c>
      <c r="K35" s="14">
        <f>SUM(K1:K34)</f>
        <v>18</v>
      </c>
    </row>
    <row r="36" spans="1:11" x14ac:dyDescent="0.3">
      <c r="A36" s="12">
        <f t="shared" si="5"/>
        <v>7</v>
      </c>
      <c r="B36" s="12" t="str">
        <f t="shared" si="4"/>
        <v>C.US.WFA3</v>
      </c>
      <c r="C36" s="12">
        <f t="shared" si="6"/>
        <v>5</v>
      </c>
      <c r="D36" s="12" t="s">
        <v>145</v>
      </c>
      <c r="E36" s="12" t="str">
        <f>RTD("cqg.rtd", ,"ContractData",D36, "LongDescription",, "T")</f>
        <v>5 Year US Treasury Note Week 1 (Weds), Jan 21 12600 Call</v>
      </c>
    </row>
    <row r="37" spans="1:11" x14ac:dyDescent="0.3">
      <c r="A37" s="12">
        <f t="shared" si="5"/>
        <v>8</v>
      </c>
      <c r="B37" s="12" t="str">
        <f t="shared" si="4"/>
        <v>C.US.WFA4</v>
      </c>
      <c r="C37" s="12">
        <f t="shared" si="6"/>
        <v>6</v>
      </c>
      <c r="D37" s="12" t="s">
        <v>146</v>
      </c>
      <c r="E37" s="12" t="str">
        <f>RTD("cqg.rtd", ,"ContractData",D37, "LongDescription",, "T")</f>
        <v>5 Year US Treasury Note Week 2 (Weds), Jan 21 12600 Call</v>
      </c>
    </row>
    <row r="38" spans="1:11" x14ac:dyDescent="0.3">
      <c r="A38" s="12">
        <f t="shared" si="5"/>
        <v>9</v>
      </c>
      <c r="B38" s="12" t="str">
        <f t="shared" si="4"/>
        <v>C.US.WFA5</v>
      </c>
      <c r="C38" s="12">
        <f t="shared" si="6"/>
        <v>7</v>
      </c>
      <c r="D38" s="12" t="s">
        <v>114</v>
      </c>
      <c r="E38" s="12" t="str">
        <f>RTD("cqg.rtd", ,"ContractData",D38, "LongDescription",, "T")</f>
        <v>5 Year US Treasury Note Week 3 (Weds), Jan 21 12600 Call</v>
      </c>
    </row>
    <row r="39" spans="1:11" x14ac:dyDescent="0.3">
      <c r="A39" s="12">
        <f t="shared" si="5"/>
        <v>10</v>
      </c>
      <c r="B39" s="12" t="str">
        <f t="shared" si="4"/>
        <v>P.US.FVA</v>
      </c>
      <c r="C39" s="12">
        <f t="shared" si="6"/>
        <v>8</v>
      </c>
      <c r="D39" s="12" t="s">
        <v>115</v>
      </c>
      <c r="E39" s="12" t="str">
        <f>RTD("cqg.rtd", ,"ContractData",D39, "LongDescription",, "T")</f>
        <v>5 Year US Treasury Note Week 4 (Weds), Dec 20 12600 Call</v>
      </c>
    </row>
    <row r="40" spans="1:11" x14ac:dyDescent="0.3">
      <c r="A40" s="12">
        <f t="shared" si="5"/>
        <v>11</v>
      </c>
      <c r="B40" s="12" t="str">
        <f t="shared" si="4"/>
        <v>P.US.FVA1</v>
      </c>
      <c r="C40" s="12">
        <f t="shared" si="6"/>
        <v>9</v>
      </c>
      <c r="D40" s="12" t="s">
        <v>139</v>
      </c>
      <c r="E40" s="12" t="str">
        <f>RTD("cqg.rtd", ,"ContractData",D40, "LongDescription",, "T")</f>
        <v>5 Year US Treasury Note Week 5 (Weds), Dec 20 12600 Call</v>
      </c>
    </row>
    <row r="41" spans="1:11" x14ac:dyDescent="0.3">
      <c r="A41" s="12">
        <f t="shared" si="5"/>
        <v>12</v>
      </c>
      <c r="B41" s="12" t="str">
        <f t="shared" si="4"/>
        <v>P.US.FVA2</v>
      </c>
      <c r="C41" s="12">
        <f t="shared" si="6"/>
        <v>10</v>
      </c>
      <c r="D41" s="12" t="s">
        <v>9</v>
      </c>
      <c r="E41" s="12" t="str">
        <f>RTD("cqg.rtd", ,"ContractData",D41, "LongDescription",, "T")</f>
        <v>5yr US Treasury Notes (Globex), Jan 21 12600 Put</v>
      </c>
    </row>
    <row r="42" spans="1:11" x14ac:dyDescent="0.3">
      <c r="A42" s="12">
        <f t="shared" si="5"/>
        <v>13</v>
      </c>
      <c r="B42" s="12" t="str">
        <f t="shared" si="4"/>
        <v>P.US.FVA3</v>
      </c>
      <c r="C42" s="12">
        <f t="shared" si="6"/>
        <v>11</v>
      </c>
      <c r="D42" s="12" t="s">
        <v>5</v>
      </c>
      <c r="E42" s="12" t="str">
        <f>RTD("cqg.rtd", ,"ContractData",D42, "LongDescription",, "T")</f>
        <v>5yr US Treasury Note Week 1 Options, Jan 21 12600 Put</v>
      </c>
    </row>
    <row r="43" spans="1:11" x14ac:dyDescent="0.3">
      <c r="A43" s="12">
        <f t="shared" si="5"/>
        <v>14</v>
      </c>
      <c r="B43" s="12" t="str">
        <f t="shared" si="4"/>
        <v>P.US.WFA1</v>
      </c>
      <c r="C43" s="12">
        <f t="shared" si="6"/>
        <v>12</v>
      </c>
      <c r="D43" s="12" t="s">
        <v>116</v>
      </c>
      <c r="E43" s="12" t="str">
        <f>RTD("cqg.rtd", ,"ContractData",D43, "LongDescription",, "T")</f>
        <v>5yr US Treasury Note Week 2 Options, Jan 21 12600 Put</v>
      </c>
    </row>
    <row r="44" spans="1:11" x14ac:dyDescent="0.3">
      <c r="A44" s="12">
        <f t="shared" si="5"/>
        <v>15</v>
      </c>
      <c r="B44" s="12" t="str">
        <f t="shared" si="4"/>
        <v>P.US.WFA2</v>
      </c>
      <c r="C44" s="12">
        <f t="shared" si="6"/>
        <v>13</v>
      </c>
      <c r="D44" s="12" t="s">
        <v>7</v>
      </c>
      <c r="E44" s="12" t="str">
        <f>RTD("cqg.rtd", ,"ContractData",D44, "LongDescription",, "T")</f>
        <v>5yr US Treasury Note Week 3 Options, Dec 20 12600 Put</v>
      </c>
    </row>
    <row r="45" spans="1:11" x14ac:dyDescent="0.3">
      <c r="A45" s="12">
        <f t="shared" si="5"/>
        <v>16</v>
      </c>
      <c r="B45" s="12" t="str">
        <f t="shared" si="4"/>
        <v>P.US.WFA3</v>
      </c>
      <c r="C45" s="12">
        <f t="shared" si="6"/>
        <v>13.01</v>
      </c>
      <c r="D45" s="12" t="s">
        <v>140</v>
      </c>
      <c r="E45" s="12" t="str">
        <f>RTD("cqg.rtd", ,"ContractData",D45, "LongDescription",, "T")</f>
        <v>768: Current Message -&gt; Not found: P.US.FVA4</v>
      </c>
    </row>
    <row r="46" spans="1:11" x14ac:dyDescent="0.3">
      <c r="A46" s="12">
        <f t="shared" si="5"/>
        <v>17</v>
      </c>
      <c r="B46" s="12" t="str">
        <f t="shared" si="4"/>
        <v>P.US.WFA4</v>
      </c>
      <c r="C46" s="12">
        <f t="shared" si="6"/>
        <v>13.02</v>
      </c>
      <c r="D46" s="12" t="s">
        <v>141</v>
      </c>
      <c r="E46" s="12" t="str">
        <f>RTD("cqg.rtd", ,"ContractData",D46, "LongDescription",, "T")</f>
        <v>768: Current Message -&gt; Not found: P.US.FVA5</v>
      </c>
    </row>
    <row r="47" spans="1:11" x14ac:dyDescent="0.3">
      <c r="A47" s="12">
        <f t="shared" si="5"/>
        <v>18</v>
      </c>
      <c r="B47" s="12" t="str">
        <f t="shared" si="4"/>
        <v>P.US.WFA5</v>
      </c>
      <c r="C47" s="12">
        <f t="shared" si="6"/>
        <v>14</v>
      </c>
      <c r="D47" s="12" t="s">
        <v>142</v>
      </c>
      <c r="E47" s="12" t="str">
        <f>RTD("cqg.rtd", ,"ContractData",D47, "LongDescription",, "T")</f>
        <v>5 Year US Treasury Note Week 1 (Weds), Jan 21 12600 Put</v>
      </c>
    </row>
    <row r="48" spans="1:11" x14ac:dyDescent="0.3">
      <c r="A48" s="12">
        <f t="shared" si="5"/>
        <v>19</v>
      </c>
      <c r="B48" s="12" t="str">
        <f t="shared" si="4"/>
        <v/>
      </c>
      <c r="C48" s="12">
        <f t="shared" si="6"/>
        <v>15</v>
      </c>
      <c r="D48" s="12" t="s">
        <v>143</v>
      </c>
      <c r="E48" s="12" t="str">
        <f>RTD("cqg.rtd", ,"ContractData",D48, "LongDescription",, "T")</f>
        <v>5 Year US Treasury Note Week 2 (Weds), Jan 21 12600 Put</v>
      </c>
    </row>
    <row r="49" spans="1:5" x14ac:dyDescent="0.3">
      <c r="A49" s="12">
        <f t="shared" si="5"/>
        <v>20</v>
      </c>
      <c r="B49" s="12" t="str">
        <f t="shared" si="4"/>
        <v/>
      </c>
      <c r="C49" s="12">
        <f t="shared" si="6"/>
        <v>16</v>
      </c>
      <c r="D49" s="12" t="s">
        <v>117</v>
      </c>
      <c r="E49" s="12" t="str">
        <f>RTD("cqg.rtd", ,"ContractData",D49, "LongDescription",, "T")</f>
        <v>5 Year US Treasury Note Week 3 (Weds), Jan 21 12600 Put</v>
      </c>
    </row>
    <row r="50" spans="1:5" x14ac:dyDescent="0.3">
      <c r="A50" s="12">
        <f t="shared" si="5"/>
        <v>21</v>
      </c>
      <c r="B50" s="12" t="str">
        <f t="shared" si="4"/>
        <v/>
      </c>
      <c r="C50" s="12">
        <f t="shared" si="6"/>
        <v>17</v>
      </c>
      <c r="D50" s="12" t="s">
        <v>118</v>
      </c>
      <c r="E50" s="12" t="str">
        <f>RTD("cqg.rtd", ,"ContractData",D50, "LongDescription",, "T")</f>
        <v>5 Year US Treasury Note Week 4 (Weds), Dec 20 12600 Put</v>
      </c>
    </row>
    <row r="51" spans="1:5" x14ac:dyDescent="0.3">
      <c r="A51" s="12">
        <f t="shared" si="5"/>
        <v>22</v>
      </c>
      <c r="B51" s="12" t="str">
        <f t="shared" si="4"/>
        <v/>
      </c>
      <c r="C51" s="12">
        <f t="shared" si="6"/>
        <v>18</v>
      </c>
      <c r="D51" s="12" t="s">
        <v>144</v>
      </c>
      <c r="E51" s="12" t="str">
        <f>RTD("cqg.rtd", ,"ContractData",D51, "LongDescription",, "T")</f>
        <v>5 Year US Treasury Note Week 5 (Weds), Dec 20 12600 Put</v>
      </c>
    </row>
  </sheetData>
  <sheetProtection algorithmName="SHA-512" hashValue="GtLnYruqsx9Rdfbiprk/FDLxqWgtZhTB1JNdGI3m1EHk2JQb8jqeFAGYqW8bSro4IGzMx9mt4Hki9gEN7Q135w==" saltValue="pNH/4xffvgKzvb7Rm4Z/PA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XFD1048576"/>
    </sheetView>
  </sheetViews>
  <sheetFormatPr defaultColWidth="9" defaultRowHeight="16.5" x14ac:dyDescent="0.3"/>
  <cols>
    <col min="1" max="3" width="9" style="12"/>
    <col min="4" max="4" width="14.125" style="12" customWidth="1"/>
    <col min="5" max="5" width="46.75" style="12" customWidth="1"/>
    <col min="6" max="7" width="9" style="12"/>
    <col min="8" max="8" width="12" style="12" customWidth="1"/>
    <col min="9" max="9" width="10.375" style="12" customWidth="1"/>
    <col min="10" max="10" width="12.375" style="12" customWidth="1"/>
    <col min="11" max="16384" width="9" style="12"/>
  </cols>
  <sheetData>
    <row r="1" spans="6:11" x14ac:dyDescent="0.3">
      <c r="F1" s="12">
        <f>IF(H1="","",RTD("cqg.rtd", ,"ContractData",H1, "OptionDaysToExp",, "T"))</f>
        <v>7</v>
      </c>
      <c r="G1" s="12">
        <f>IFERROR(RANK($F1,$F$1:F$22)+COUNTIF($F$1:F1,F1)-1,"")</f>
        <v>13</v>
      </c>
      <c r="H1" s="12" t="str">
        <f>B30</f>
        <v>C.US.TYA</v>
      </c>
      <c r="I1" s="12">
        <f>K35</f>
        <v>18</v>
      </c>
      <c r="J1" s="12" t="str">
        <f>VLOOKUP(I1,$G$1:$H$18,2,FALSE)</f>
        <v>P.US.TYA3</v>
      </c>
      <c r="K1" s="12">
        <f>IF(F1&lt;&gt;"",1,"")</f>
        <v>1</v>
      </c>
    </row>
    <row r="2" spans="6:11" x14ac:dyDescent="0.3">
      <c r="F2" s="12">
        <f>IF(H2="","",RTD("cqg.rtd", ,"ContractData",H2, "OptionDaysToExp",, "T"))</f>
        <v>14</v>
      </c>
      <c r="G2" s="12">
        <f>IFERROR(RANK($F2,$F$1:F$22)+COUNTIF($F$1:F2,F2)-1,"")</f>
        <v>9</v>
      </c>
      <c r="H2" s="12" t="str">
        <f t="shared" ref="H2:H22" si="0">B31</f>
        <v>C.US.TYA1</v>
      </c>
      <c r="I2" s="12">
        <f>IFERROR(IF(I1=1,"",I1-1),"")</f>
        <v>17</v>
      </c>
      <c r="J2" s="12" t="str">
        <f t="shared" ref="J2:J18" si="1">VLOOKUP(I2,$G$1:$H$18,2,FALSE)</f>
        <v>C.US.TYA3</v>
      </c>
      <c r="K2" s="12">
        <f t="shared" ref="K2:K34" si="2">IF(F2&lt;&gt;"",1,"")</f>
        <v>1</v>
      </c>
    </row>
    <row r="3" spans="6:11" x14ac:dyDescent="0.3">
      <c r="F3" s="12">
        <f>IF(H3="","",RTD("cqg.rtd", ,"ContractData",H3, "OptionDaysToExp",, "T"))</f>
        <v>22</v>
      </c>
      <c r="G3" s="12">
        <f>IFERROR(RANK($F3,$F$1:F$22)+COUNTIF($F$1:F3,F3)-1,"")</f>
        <v>5</v>
      </c>
      <c r="H3" s="12" t="str">
        <f t="shared" si="0"/>
        <v>C.US.TYA2</v>
      </c>
      <c r="I3" s="12">
        <f t="shared" ref="I3:I22" si="3">IFERROR(IF(I2=1,"",I2-1),"")</f>
        <v>16</v>
      </c>
      <c r="J3" s="12" t="str">
        <f t="shared" si="1"/>
        <v>P.US.WY4</v>
      </c>
      <c r="K3" s="12">
        <f t="shared" si="2"/>
        <v>1</v>
      </c>
    </row>
    <row r="4" spans="6:11" x14ac:dyDescent="0.3">
      <c r="F4" s="12">
        <f>IF(H4="","",RTD("cqg.rtd", ,"ContractData",H4, "OptionDaysToExp",, "T"))</f>
        <v>1</v>
      </c>
      <c r="G4" s="12">
        <f>IFERROR(RANK($F4,$F$1:F$22)+COUNTIF($F$1:F4,F4)-1,"")</f>
        <v>17</v>
      </c>
      <c r="H4" s="12" t="str">
        <f t="shared" si="0"/>
        <v>C.US.TYA3</v>
      </c>
      <c r="I4" s="12">
        <f t="shared" si="3"/>
        <v>15</v>
      </c>
      <c r="J4" s="12" t="str">
        <f t="shared" si="1"/>
        <v>C.US.WY4</v>
      </c>
      <c r="K4" s="12">
        <f t="shared" si="2"/>
        <v>1</v>
      </c>
    </row>
    <row r="5" spans="6:11" x14ac:dyDescent="0.3">
      <c r="F5" s="12">
        <f>IF(H5="","",RTD("cqg.rtd", ,"ContractData",H5, "OptionDaysToExp",, "T"))</f>
        <v>20</v>
      </c>
      <c r="G5" s="12">
        <f>IFERROR(RANK($F5,$F$1:F$22)+COUNTIF($F$1:F5,F5)-1,"")</f>
        <v>7</v>
      </c>
      <c r="H5" s="12" t="str">
        <f t="shared" si="0"/>
        <v>C.US.WY1</v>
      </c>
      <c r="I5" s="12">
        <f t="shared" si="3"/>
        <v>14</v>
      </c>
      <c r="J5" s="12" t="str">
        <f t="shared" si="1"/>
        <v>P.US.TYA</v>
      </c>
      <c r="K5" s="12">
        <f t="shared" si="2"/>
        <v>1</v>
      </c>
    </row>
    <row r="6" spans="6:11" x14ac:dyDescent="0.3">
      <c r="F6" s="12">
        <f>IF(H6="","",RTD("cqg.rtd", ,"ContractData",H6, "OptionDaysToExp",, "T"))</f>
        <v>27</v>
      </c>
      <c r="G6" s="12">
        <f>IFERROR(RANK($F6,$F$1:F$22)+COUNTIF($F$1:F6,F6)-1,"")</f>
        <v>3</v>
      </c>
      <c r="H6" s="12" t="str">
        <f t="shared" si="0"/>
        <v>C.US.WY2</v>
      </c>
      <c r="I6" s="12">
        <f t="shared" si="3"/>
        <v>13</v>
      </c>
      <c r="J6" s="12" t="str">
        <f t="shared" si="1"/>
        <v>C.US.TYA</v>
      </c>
      <c r="K6" s="12">
        <f t="shared" si="2"/>
        <v>1</v>
      </c>
    </row>
    <row r="7" spans="6:11" x14ac:dyDescent="0.3">
      <c r="F7" s="12">
        <f>IF(H7="","",RTD("cqg.rtd", ,"ContractData",H7, "OptionDaysToExp",, "T"))</f>
        <v>34</v>
      </c>
      <c r="G7" s="12">
        <f>IFERROR(RANK($F7,$F$1:F$22)+COUNTIF($F$1:F7,F7)-1,"")</f>
        <v>1</v>
      </c>
      <c r="H7" s="12" t="str">
        <f t="shared" si="0"/>
        <v>C.US.WY3</v>
      </c>
      <c r="I7" s="12">
        <f t="shared" si="3"/>
        <v>12</v>
      </c>
      <c r="J7" s="12" t="str">
        <f t="shared" si="1"/>
        <v>P.US.WY5</v>
      </c>
      <c r="K7" s="12">
        <f t="shared" si="2"/>
        <v>1</v>
      </c>
    </row>
    <row r="8" spans="6:11" x14ac:dyDescent="0.3">
      <c r="F8" s="12">
        <f>IF(H8="","",RTD("cqg.rtd", ,"ContractData",H8, "OptionDaysToExp",, "T"))</f>
        <v>6</v>
      </c>
      <c r="G8" s="12">
        <f>IFERROR(RANK($F8,$F$1:F$22)+COUNTIF($F$1:F8,F8)-1,"")</f>
        <v>15</v>
      </c>
      <c r="H8" s="12" t="str">
        <f t="shared" si="0"/>
        <v>C.US.WY4</v>
      </c>
      <c r="I8" s="12">
        <f t="shared" si="3"/>
        <v>11</v>
      </c>
      <c r="J8" s="12" t="str">
        <f t="shared" si="1"/>
        <v>C.US.WY5</v>
      </c>
      <c r="K8" s="12">
        <f t="shared" si="2"/>
        <v>1</v>
      </c>
    </row>
    <row r="9" spans="6:11" x14ac:dyDescent="0.3">
      <c r="F9" s="12">
        <f>IF(H9="","",RTD("cqg.rtd", ,"ContractData",H9, "OptionDaysToExp",, "T"))</f>
        <v>13</v>
      </c>
      <c r="G9" s="12">
        <f>IFERROR(RANK($F9,$F$1:F$22)+COUNTIF($F$1:F9,F9)-1,"")</f>
        <v>11</v>
      </c>
      <c r="H9" s="12" t="str">
        <f t="shared" si="0"/>
        <v>C.US.WY5</v>
      </c>
      <c r="I9" s="12">
        <f t="shared" si="3"/>
        <v>10</v>
      </c>
      <c r="J9" s="12" t="str">
        <f t="shared" si="1"/>
        <v>P.US.TYA1</v>
      </c>
      <c r="K9" s="12">
        <f t="shared" si="2"/>
        <v>1</v>
      </c>
    </row>
    <row r="10" spans="6:11" x14ac:dyDescent="0.3">
      <c r="F10" s="12">
        <f>IF(H10="","",RTD("cqg.rtd", ,"ContractData",H10, "OptionDaysToExp",, "T"))</f>
        <v>7</v>
      </c>
      <c r="G10" s="12">
        <f>IFERROR(RANK($F10,$F$1:F$22)+COUNTIF($F$1:F10,F10)-1,"")</f>
        <v>14</v>
      </c>
      <c r="H10" s="12" t="str">
        <f t="shared" si="0"/>
        <v>P.US.TYA</v>
      </c>
      <c r="I10" s="12">
        <f t="shared" si="3"/>
        <v>9</v>
      </c>
      <c r="J10" s="12" t="str">
        <f t="shared" si="1"/>
        <v>C.US.TYA1</v>
      </c>
      <c r="K10" s="12">
        <f t="shared" si="2"/>
        <v>1</v>
      </c>
    </row>
    <row r="11" spans="6:11" x14ac:dyDescent="0.3">
      <c r="F11" s="12">
        <f>IF(H11="","",RTD("cqg.rtd", ,"ContractData",H11, "OptionDaysToExp",, "T"))</f>
        <v>14</v>
      </c>
      <c r="G11" s="12">
        <f>IFERROR(RANK($F11,$F$1:F$22)+COUNTIF($F$1:F11,F11)-1,"")</f>
        <v>10</v>
      </c>
      <c r="H11" s="12" t="str">
        <f t="shared" si="0"/>
        <v>P.US.TYA1</v>
      </c>
      <c r="I11" s="12">
        <f t="shared" si="3"/>
        <v>8</v>
      </c>
      <c r="J11" s="12" t="str">
        <f t="shared" si="1"/>
        <v>P.US.WY1</v>
      </c>
      <c r="K11" s="12">
        <f t="shared" si="2"/>
        <v>1</v>
      </c>
    </row>
    <row r="12" spans="6:11" x14ac:dyDescent="0.3">
      <c r="F12" s="12">
        <f>IF(H12="","",RTD("cqg.rtd", ,"ContractData",H12, "OptionDaysToExp",, "T"))</f>
        <v>22</v>
      </c>
      <c r="G12" s="12">
        <f>IFERROR(RANK($F12,$F$1:F$22)+COUNTIF($F$1:F12,F12)-1,"")</f>
        <v>6</v>
      </c>
      <c r="H12" s="12" t="str">
        <f t="shared" si="0"/>
        <v>P.US.TYA2</v>
      </c>
      <c r="I12" s="12">
        <f t="shared" si="3"/>
        <v>7</v>
      </c>
      <c r="J12" s="12" t="str">
        <f t="shared" si="1"/>
        <v>C.US.WY1</v>
      </c>
      <c r="K12" s="12">
        <f t="shared" si="2"/>
        <v>1</v>
      </c>
    </row>
    <row r="13" spans="6:11" x14ac:dyDescent="0.3">
      <c r="F13" s="12">
        <f>IF(H13="","",RTD("cqg.rtd", ,"ContractData",H13, "OptionDaysToExp",, "T"))</f>
        <v>1</v>
      </c>
      <c r="G13" s="12">
        <f>IFERROR(RANK($F13,$F$1:F$22)+COUNTIF($F$1:F13,F13)-1,"")</f>
        <v>18</v>
      </c>
      <c r="H13" s="12" t="str">
        <f t="shared" si="0"/>
        <v>P.US.TYA3</v>
      </c>
      <c r="I13" s="12">
        <f t="shared" si="3"/>
        <v>6</v>
      </c>
      <c r="J13" s="12" t="str">
        <f t="shared" si="1"/>
        <v>P.US.TYA2</v>
      </c>
      <c r="K13" s="12">
        <f t="shared" si="2"/>
        <v>1</v>
      </c>
    </row>
    <row r="14" spans="6:11" x14ac:dyDescent="0.3">
      <c r="F14" s="12">
        <f>IF(H14="","",RTD("cqg.rtd", ,"ContractData",H14, "OptionDaysToExp",, "T"))</f>
        <v>20</v>
      </c>
      <c r="G14" s="12">
        <f>IFERROR(RANK($F14,$F$1:F$22)+COUNTIF($F$1:F14,F14)-1,"")</f>
        <v>8</v>
      </c>
      <c r="H14" s="12" t="str">
        <f t="shared" si="0"/>
        <v>P.US.WY1</v>
      </c>
      <c r="I14" s="12">
        <f t="shared" si="3"/>
        <v>5</v>
      </c>
      <c r="J14" s="12" t="str">
        <f t="shared" si="1"/>
        <v>C.US.TYA2</v>
      </c>
      <c r="K14" s="12">
        <f t="shared" si="2"/>
        <v>1</v>
      </c>
    </row>
    <row r="15" spans="6:11" x14ac:dyDescent="0.3">
      <c r="F15" s="12">
        <f>IF(H15="","",RTD("cqg.rtd", ,"ContractData",H15, "OptionDaysToExp",, "T"))</f>
        <v>27</v>
      </c>
      <c r="G15" s="12">
        <f>IFERROR(RANK($F15,$F$1:F$22)+COUNTIF($F$1:F15,F15)-1,"")</f>
        <v>4</v>
      </c>
      <c r="H15" s="12" t="str">
        <f t="shared" si="0"/>
        <v>P.US.WY2</v>
      </c>
      <c r="I15" s="12">
        <f t="shared" si="3"/>
        <v>4</v>
      </c>
      <c r="J15" s="12" t="str">
        <f t="shared" si="1"/>
        <v>P.US.WY2</v>
      </c>
      <c r="K15" s="12">
        <f t="shared" si="2"/>
        <v>1</v>
      </c>
    </row>
    <row r="16" spans="6:11" x14ac:dyDescent="0.3">
      <c r="F16" s="12">
        <f>IF(H16="","",RTD("cqg.rtd", ,"ContractData",H16, "OptionDaysToExp",, "T"))</f>
        <v>34</v>
      </c>
      <c r="G16" s="12">
        <f>IFERROR(RANK($F16,$F$1:F$22)+COUNTIF($F$1:F16,F16)-1,"")</f>
        <v>2</v>
      </c>
      <c r="H16" s="12" t="str">
        <f t="shared" si="0"/>
        <v>P.US.WY3</v>
      </c>
      <c r="I16" s="12">
        <f t="shared" si="3"/>
        <v>3</v>
      </c>
      <c r="J16" s="12" t="str">
        <f t="shared" si="1"/>
        <v>C.US.WY2</v>
      </c>
      <c r="K16" s="12">
        <f t="shared" si="2"/>
        <v>1</v>
      </c>
    </row>
    <row r="17" spans="1:11" x14ac:dyDescent="0.3">
      <c r="F17" s="12">
        <f>IF(H17="","",RTD("cqg.rtd", ,"ContractData",H17, "OptionDaysToExp",, "T"))</f>
        <v>6</v>
      </c>
      <c r="G17" s="12">
        <f>IFERROR(RANK($F17,$F$1:F$22)+COUNTIF($F$1:F17,F17)-1,"")</f>
        <v>16</v>
      </c>
      <c r="H17" s="12" t="str">
        <f t="shared" si="0"/>
        <v>P.US.WY4</v>
      </c>
      <c r="I17" s="12">
        <f t="shared" si="3"/>
        <v>2</v>
      </c>
      <c r="J17" s="12" t="str">
        <f t="shared" si="1"/>
        <v>P.US.WY3</v>
      </c>
      <c r="K17" s="12">
        <f t="shared" si="2"/>
        <v>1</v>
      </c>
    </row>
    <row r="18" spans="1:11" x14ac:dyDescent="0.3">
      <c r="F18" s="12">
        <f>IF(H18="","",RTD("cqg.rtd", ,"ContractData",H18, "OptionDaysToExp",, "T"))</f>
        <v>13</v>
      </c>
      <c r="G18" s="12">
        <f>IFERROR(RANK($F18,$F$1:F$22)+COUNTIF($F$1:F18,F18)-1,"")</f>
        <v>12</v>
      </c>
      <c r="H18" s="12" t="str">
        <f t="shared" si="0"/>
        <v>P.US.WY5</v>
      </c>
      <c r="I18" s="12">
        <f t="shared" si="3"/>
        <v>1</v>
      </c>
      <c r="J18" s="12" t="str">
        <f t="shared" si="1"/>
        <v>C.US.WY3</v>
      </c>
      <c r="K18" s="12">
        <f t="shared" si="2"/>
        <v>1</v>
      </c>
    </row>
    <row r="19" spans="1:11" x14ac:dyDescent="0.3">
      <c r="F19" s="12" t="str">
        <f>IF(H19="","",RTD("cqg.rtd", ,"ContractData",H19, "OptionDaysToExp",, "T"))</f>
        <v/>
      </c>
      <c r="G19" s="12" t="str">
        <f>IFERROR(RANK($F19,$F$1:F$22)+COUNTIF($F$1:F19,F19)-1,"")</f>
        <v/>
      </c>
      <c r="H19" s="12" t="str">
        <f t="shared" si="0"/>
        <v/>
      </c>
      <c r="I19" s="12" t="str">
        <f t="shared" si="3"/>
        <v/>
      </c>
      <c r="K19" s="12" t="str">
        <f t="shared" si="2"/>
        <v/>
      </c>
    </row>
    <row r="20" spans="1:11" x14ac:dyDescent="0.3">
      <c r="F20" s="12" t="str">
        <f>IF(H20="","",RTD("cqg.rtd", ,"ContractData",H20, "OptionDaysToExp",, "T"))</f>
        <v/>
      </c>
      <c r="G20" s="12" t="str">
        <f>IFERROR(RANK($F20,$F$1:F$22)+COUNTIF($F$1:F20,F20)-1,"")</f>
        <v/>
      </c>
      <c r="H20" s="12" t="str">
        <f t="shared" si="0"/>
        <v/>
      </c>
      <c r="I20" s="12" t="str">
        <f t="shared" si="3"/>
        <v/>
      </c>
      <c r="K20" s="12" t="str">
        <f t="shared" si="2"/>
        <v/>
      </c>
    </row>
    <row r="21" spans="1:11" x14ac:dyDescent="0.3">
      <c r="F21" s="12" t="str">
        <f>IF(H21="","",RTD("cqg.rtd", ,"ContractData",H21, "OptionDaysToExp",, "T"))</f>
        <v/>
      </c>
      <c r="G21" s="12" t="str">
        <f>IFERROR(RANK($F21,$F$1:F$22)+COUNTIF($F$1:F21,F21)-1,"")</f>
        <v/>
      </c>
      <c r="H21" s="12" t="str">
        <f t="shared" si="0"/>
        <v/>
      </c>
      <c r="I21" s="12" t="str">
        <f t="shared" si="3"/>
        <v/>
      </c>
      <c r="K21" s="12" t="str">
        <f t="shared" si="2"/>
        <v/>
      </c>
    </row>
    <row r="22" spans="1:11" x14ac:dyDescent="0.3">
      <c r="F22" s="12" t="str">
        <f>IF(H22="","",RTD("cqg.rtd", ,"ContractData",H22, "OptionDaysToExp",, "T"))</f>
        <v/>
      </c>
      <c r="G22" s="12" t="str">
        <f>IFERROR(RANK($F22,$F$1:F$22)+COUNTIF($F$1:F22,F22)-1,"")</f>
        <v/>
      </c>
      <c r="H22" s="12" t="str">
        <f t="shared" si="0"/>
        <v/>
      </c>
      <c r="I22" s="12" t="str">
        <f t="shared" si="3"/>
        <v/>
      </c>
      <c r="K22" s="12" t="str">
        <f t="shared" si="2"/>
        <v/>
      </c>
    </row>
    <row r="23" spans="1:11" x14ac:dyDescent="0.3">
      <c r="K23" s="12" t="str">
        <f t="shared" si="2"/>
        <v/>
      </c>
    </row>
    <row r="24" spans="1:11" x14ac:dyDescent="0.3">
      <c r="K24" s="12" t="str">
        <f t="shared" si="2"/>
        <v/>
      </c>
    </row>
    <row r="25" spans="1:11" x14ac:dyDescent="0.3">
      <c r="K25" s="12" t="str">
        <f t="shared" si="2"/>
        <v/>
      </c>
    </row>
    <row r="26" spans="1:11" x14ac:dyDescent="0.3">
      <c r="K26" s="12" t="str">
        <f t="shared" si="2"/>
        <v/>
      </c>
    </row>
    <row r="27" spans="1:11" x14ac:dyDescent="0.3">
      <c r="K27" s="12" t="str">
        <f t="shared" si="2"/>
        <v/>
      </c>
    </row>
    <row r="28" spans="1:11" x14ac:dyDescent="0.3">
      <c r="K28" s="12" t="str">
        <f t="shared" si="2"/>
        <v/>
      </c>
    </row>
    <row r="29" spans="1:11" x14ac:dyDescent="0.3">
      <c r="K29" s="12" t="str">
        <f t="shared" si="2"/>
        <v/>
      </c>
    </row>
    <row r="30" spans="1:11" x14ac:dyDescent="0.3">
      <c r="A30" s="12">
        <v>1</v>
      </c>
      <c r="B30" s="12" t="str">
        <f>IFERROR(VLOOKUP(A30,$C$30:$D$51,2,FALSE),"")</f>
        <v>C.US.TYA</v>
      </c>
      <c r="C30" s="12">
        <v>1</v>
      </c>
      <c r="D30" s="12" t="s">
        <v>16</v>
      </c>
      <c r="E30" s="12" t="str">
        <f>RTD("cqg.rtd", ,"ContractData",D30, "LongDescription",, "T")</f>
        <v>10yr US Treasury Notes (Globex), Jan 21 13775 Call</v>
      </c>
      <c r="K30" s="12" t="str">
        <f t="shared" si="2"/>
        <v/>
      </c>
    </row>
    <row r="31" spans="1:11" x14ac:dyDescent="0.3">
      <c r="A31" s="12">
        <f>A30+1</f>
        <v>2</v>
      </c>
      <c r="B31" s="12" t="str">
        <f t="shared" ref="B31:B51" si="4">IFERROR(VLOOKUP(A31,$C$30:$D$51,2,FALSE),"")</f>
        <v>C.US.TYA1</v>
      </c>
      <c r="C31" s="12">
        <f>IFERROR(IF(LEFT(E31,3)&lt;&gt;"768",TRUNC(C30)+1,C30+0.01),C30+0.01)</f>
        <v>2</v>
      </c>
      <c r="D31" s="12" t="s">
        <v>10</v>
      </c>
      <c r="E31" s="12" t="str">
        <f>RTD("cqg.rtd", ,"ContractData",D31, "LongDescription",, "T")</f>
        <v>10yr US T-Note Week 1 Options, Jan 21 13775 Call</v>
      </c>
      <c r="K31" s="12" t="str">
        <f t="shared" si="2"/>
        <v/>
      </c>
    </row>
    <row r="32" spans="1:11" x14ac:dyDescent="0.3">
      <c r="A32" s="12">
        <f t="shared" ref="A32:A51" si="5">A31+1</f>
        <v>3</v>
      </c>
      <c r="B32" s="12" t="str">
        <f t="shared" si="4"/>
        <v>C.US.TYA2</v>
      </c>
      <c r="C32" s="12">
        <f t="shared" ref="C32:C51" si="6">IFERROR(IF(LEFT(E32,3)&lt;&gt;"768",TRUNC(C31)+1,C31+0.01),C31+0.01)</f>
        <v>3</v>
      </c>
      <c r="D32" s="12" t="s">
        <v>119</v>
      </c>
      <c r="E32" s="12" t="str">
        <f>RTD("cqg.rtd", ,"ContractData",D32, "LongDescription",, "T")</f>
        <v>10yr US T-Note Week 2 Options, Jan 21 13775 Call</v>
      </c>
      <c r="K32" s="12" t="str">
        <f t="shared" si="2"/>
        <v/>
      </c>
    </row>
    <row r="33" spans="1:11" x14ac:dyDescent="0.3">
      <c r="A33" s="12">
        <f t="shared" si="5"/>
        <v>4</v>
      </c>
      <c r="B33" s="12" t="str">
        <f t="shared" si="4"/>
        <v>C.US.TYA3</v>
      </c>
      <c r="C33" s="12">
        <f t="shared" si="6"/>
        <v>4</v>
      </c>
      <c r="D33" s="12" t="s">
        <v>14</v>
      </c>
      <c r="E33" s="12" t="str">
        <f>RTD("cqg.rtd", ,"ContractData",D33, "LongDescription",, "T")</f>
        <v>10yr US T-Note Week 3 Options, Dec 20 13775 Call</v>
      </c>
      <c r="K33" s="12" t="str">
        <f t="shared" si="2"/>
        <v/>
      </c>
    </row>
    <row r="34" spans="1:11" x14ac:dyDescent="0.3">
      <c r="A34" s="12">
        <f t="shared" si="5"/>
        <v>5</v>
      </c>
      <c r="B34" s="12" t="str">
        <f t="shared" si="4"/>
        <v>C.US.WY1</v>
      </c>
      <c r="C34" s="12">
        <f t="shared" si="6"/>
        <v>4.01</v>
      </c>
      <c r="D34" s="12" t="s">
        <v>153</v>
      </c>
      <c r="E34" s="12" t="str">
        <f>RTD("cqg.rtd", ,"ContractData",D34, "LongDescription",, "T")</f>
        <v>768: Current Message -&gt; Not found: C.US.TYA4</v>
      </c>
      <c r="K34" s="12" t="str">
        <f t="shared" si="2"/>
        <v/>
      </c>
    </row>
    <row r="35" spans="1:11" x14ac:dyDescent="0.3">
      <c r="A35" s="12">
        <f t="shared" si="5"/>
        <v>6</v>
      </c>
      <c r="B35" s="12" t="str">
        <f t="shared" si="4"/>
        <v>C.US.WY2</v>
      </c>
      <c r="C35" s="12">
        <f t="shared" si="6"/>
        <v>4.0199999999999996</v>
      </c>
      <c r="D35" s="12" t="s">
        <v>154</v>
      </c>
      <c r="E35" s="12" t="str">
        <f>RTD("cqg.rtd", ,"ContractData",D35, "LongDescription",, "T")</f>
        <v>768: Current Message -&gt; Not found: C.US.TYA5</v>
      </c>
      <c r="K35" s="14">
        <f>SUM(K1:K34)</f>
        <v>18</v>
      </c>
    </row>
    <row r="36" spans="1:11" x14ac:dyDescent="0.3">
      <c r="A36" s="12">
        <f t="shared" si="5"/>
        <v>7</v>
      </c>
      <c r="B36" s="12" t="str">
        <f t="shared" si="4"/>
        <v>C.US.WY3</v>
      </c>
      <c r="C36" s="12">
        <f t="shared" si="6"/>
        <v>5</v>
      </c>
      <c r="D36" s="12" t="s">
        <v>147</v>
      </c>
      <c r="E36" s="12" t="str">
        <f>RTD("cqg.rtd", ,"ContractData",D36, "LongDescription",, "T")</f>
        <v>10yr US T-Note Week 1 (Weds), Jan 21 13775 Call</v>
      </c>
    </row>
    <row r="37" spans="1:11" x14ac:dyDescent="0.3">
      <c r="A37" s="12">
        <f t="shared" si="5"/>
        <v>8</v>
      </c>
      <c r="B37" s="12" t="str">
        <f t="shared" si="4"/>
        <v>C.US.WY4</v>
      </c>
      <c r="C37" s="12">
        <f t="shared" si="6"/>
        <v>6</v>
      </c>
      <c r="D37" s="12" t="s">
        <v>148</v>
      </c>
      <c r="E37" s="12" t="str">
        <f>RTD("cqg.rtd", ,"ContractData",D37, "LongDescription",, "T")</f>
        <v>10yr US T-Note Week 2 (Weds), Jan 21 13775 Call</v>
      </c>
    </row>
    <row r="38" spans="1:11" x14ac:dyDescent="0.3">
      <c r="A38" s="12">
        <f t="shared" si="5"/>
        <v>9</v>
      </c>
      <c r="B38" s="12" t="str">
        <f t="shared" si="4"/>
        <v>C.US.WY5</v>
      </c>
      <c r="C38" s="12">
        <f t="shared" si="6"/>
        <v>7</v>
      </c>
      <c r="D38" s="12" t="s">
        <v>12</v>
      </c>
      <c r="E38" s="12" t="str">
        <f>RTD("cqg.rtd", ,"ContractData",D38, "LongDescription",, "T")</f>
        <v>10yr US T-Note Week 3 (Weds), Jan 21 13775 Call</v>
      </c>
    </row>
    <row r="39" spans="1:11" x14ac:dyDescent="0.3">
      <c r="A39" s="12">
        <f t="shared" si="5"/>
        <v>10</v>
      </c>
      <c r="B39" s="12" t="str">
        <f t="shared" si="4"/>
        <v>P.US.TYA</v>
      </c>
      <c r="C39" s="12">
        <f t="shared" si="6"/>
        <v>8</v>
      </c>
      <c r="D39" s="12" t="s">
        <v>121</v>
      </c>
      <c r="E39" s="12" t="str">
        <f>RTD("cqg.rtd", ,"ContractData",D39, "LongDescription",, "T")</f>
        <v>10yr US T-Note Week 4 (Weds), Dec 20 13775 Call</v>
      </c>
    </row>
    <row r="40" spans="1:11" x14ac:dyDescent="0.3">
      <c r="A40" s="12">
        <f t="shared" si="5"/>
        <v>11</v>
      </c>
      <c r="B40" s="12" t="str">
        <f t="shared" si="4"/>
        <v>P.US.TYA1</v>
      </c>
      <c r="C40" s="12">
        <f t="shared" si="6"/>
        <v>9</v>
      </c>
      <c r="D40" s="12" t="s">
        <v>149</v>
      </c>
      <c r="E40" s="12" t="str">
        <f>RTD("cqg.rtd", ,"ContractData",D40, "LongDescription",, "T")</f>
        <v>10yr US T-Note Week 5 (Weds), Dec 20 13775 Call</v>
      </c>
    </row>
    <row r="41" spans="1:11" x14ac:dyDescent="0.3">
      <c r="A41" s="12">
        <f t="shared" si="5"/>
        <v>12</v>
      </c>
      <c r="B41" s="12" t="str">
        <f t="shared" si="4"/>
        <v>P.US.TYA2</v>
      </c>
      <c r="C41" s="12">
        <f t="shared" si="6"/>
        <v>10</v>
      </c>
      <c r="D41" s="12" t="s">
        <v>17</v>
      </c>
      <c r="E41" s="12" t="str">
        <f>RTD("cqg.rtd", ,"ContractData",D41, "LongDescription",, "T")</f>
        <v>10yr US Treasury Notes (Globex), Jan 21 13775 Put</v>
      </c>
    </row>
    <row r="42" spans="1:11" x14ac:dyDescent="0.3">
      <c r="A42" s="12">
        <f t="shared" si="5"/>
        <v>13</v>
      </c>
      <c r="B42" s="12" t="str">
        <f t="shared" si="4"/>
        <v>P.US.TYA3</v>
      </c>
      <c r="C42" s="12">
        <f t="shared" si="6"/>
        <v>11</v>
      </c>
      <c r="D42" s="12" t="s">
        <v>11</v>
      </c>
      <c r="E42" s="12" t="str">
        <f>RTD("cqg.rtd", ,"ContractData",D42, "LongDescription",, "T")</f>
        <v>10yr US T-Note Week 1 Options, Jan 21 13775 Put</v>
      </c>
    </row>
    <row r="43" spans="1:11" x14ac:dyDescent="0.3">
      <c r="A43" s="12">
        <f t="shared" si="5"/>
        <v>14</v>
      </c>
      <c r="B43" s="12" t="str">
        <f t="shared" si="4"/>
        <v>P.US.WY1</v>
      </c>
      <c r="C43" s="12">
        <f t="shared" si="6"/>
        <v>12</v>
      </c>
      <c r="D43" s="12" t="s">
        <v>120</v>
      </c>
      <c r="E43" s="12" t="str">
        <f>RTD("cqg.rtd", ,"ContractData",D43, "LongDescription",, "T")</f>
        <v>10yr US T-Note Week 2 Options, Jan 21 13775 Put</v>
      </c>
    </row>
    <row r="44" spans="1:11" x14ac:dyDescent="0.3">
      <c r="A44" s="12">
        <f t="shared" si="5"/>
        <v>15</v>
      </c>
      <c r="B44" s="12" t="str">
        <f t="shared" si="4"/>
        <v>P.US.WY2</v>
      </c>
      <c r="C44" s="12">
        <f t="shared" si="6"/>
        <v>13</v>
      </c>
      <c r="D44" s="12" t="s">
        <v>15</v>
      </c>
      <c r="E44" s="12" t="str">
        <f>RTD("cqg.rtd", ,"ContractData",D44, "LongDescription",, "T")</f>
        <v>10yr US T-Note Week 3 Options, Dec 20 13775 Put</v>
      </c>
    </row>
    <row r="45" spans="1:11" x14ac:dyDescent="0.3">
      <c r="A45" s="12">
        <f t="shared" si="5"/>
        <v>16</v>
      </c>
      <c r="B45" s="12" t="str">
        <f t="shared" si="4"/>
        <v>P.US.WY3</v>
      </c>
      <c r="C45" s="12">
        <f t="shared" si="6"/>
        <v>13.01</v>
      </c>
      <c r="D45" s="12" t="s">
        <v>155</v>
      </c>
      <c r="E45" s="12" t="str">
        <f>RTD("cqg.rtd", ,"ContractData",D45, "LongDescription",, "T")</f>
        <v>768: Current Message -&gt; Not found: P.US.TYA4</v>
      </c>
    </row>
    <row r="46" spans="1:11" x14ac:dyDescent="0.3">
      <c r="A46" s="12">
        <f t="shared" si="5"/>
        <v>17</v>
      </c>
      <c r="B46" s="12" t="str">
        <f t="shared" si="4"/>
        <v>P.US.WY4</v>
      </c>
      <c r="C46" s="12">
        <f t="shared" si="6"/>
        <v>13.02</v>
      </c>
      <c r="D46" s="12" t="s">
        <v>156</v>
      </c>
      <c r="E46" s="12" t="str">
        <f>RTD("cqg.rtd", ,"ContractData",D46, "LongDescription",, "T")</f>
        <v>768: Current Message -&gt; Not found: P.US.TYA5</v>
      </c>
    </row>
    <row r="47" spans="1:11" x14ac:dyDescent="0.3">
      <c r="A47" s="12">
        <f t="shared" si="5"/>
        <v>18</v>
      </c>
      <c r="B47" s="12" t="str">
        <f t="shared" si="4"/>
        <v>P.US.WY5</v>
      </c>
      <c r="C47" s="12">
        <f t="shared" si="6"/>
        <v>14</v>
      </c>
      <c r="D47" s="12" t="s">
        <v>150</v>
      </c>
      <c r="E47" s="12" t="str">
        <f>RTD("cqg.rtd", ,"ContractData",D47, "LongDescription",, "T")</f>
        <v>10yr US T-Note Week 1 (Weds), Jan 21 13775 Put</v>
      </c>
    </row>
    <row r="48" spans="1:11" x14ac:dyDescent="0.3">
      <c r="A48" s="12">
        <f t="shared" si="5"/>
        <v>19</v>
      </c>
      <c r="B48" s="12" t="str">
        <f t="shared" si="4"/>
        <v/>
      </c>
      <c r="C48" s="12">
        <f t="shared" si="6"/>
        <v>15</v>
      </c>
      <c r="D48" s="12" t="s">
        <v>151</v>
      </c>
      <c r="E48" s="12" t="str">
        <f>RTD("cqg.rtd", ,"ContractData",D48, "LongDescription",, "T")</f>
        <v>10yr US T-Note Week 2 (Weds), Jan 21 13775 Put</v>
      </c>
    </row>
    <row r="49" spans="1:5" x14ac:dyDescent="0.3">
      <c r="A49" s="12">
        <f t="shared" si="5"/>
        <v>20</v>
      </c>
      <c r="B49" s="12" t="str">
        <f t="shared" si="4"/>
        <v/>
      </c>
      <c r="C49" s="12">
        <f t="shared" si="6"/>
        <v>16</v>
      </c>
      <c r="D49" s="12" t="s">
        <v>13</v>
      </c>
      <c r="E49" s="12" t="str">
        <f>RTD("cqg.rtd", ,"ContractData",D49, "LongDescription",, "T")</f>
        <v>10yr US T-Note Week 3 (Weds), Jan 21 13775 Put</v>
      </c>
    </row>
    <row r="50" spans="1:5" x14ac:dyDescent="0.3">
      <c r="A50" s="12">
        <f t="shared" si="5"/>
        <v>21</v>
      </c>
      <c r="B50" s="12" t="str">
        <f t="shared" si="4"/>
        <v/>
      </c>
      <c r="C50" s="12">
        <f t="shared" si="6"/>
        <v>17</v>
      </c>
      <c r="D50" s="12" t="s">
        <v>122</v>
      </c>
      <c r="E50" s="12" t="str">
        <f>RTD("cqg.rtd", ,"ContractData",D50, "LongDescription",, "T")</f>
        <v>10yr US T-Note Week 4 (Weds), Dec 20 13775 Put</v>
      </c>
    </row>
    <row r="51" spans="1:5" x14ac:dyDescent="0.3">
      <c r="A51" s="12">
        <f t="shared" si="5"/>
        <v>22</v>
      </c>
      <c r="B51" s="12" t="str">
        <f t="shared" si="4"/>
        <v/>
      </c>
      <c r="C51" s="12">
        <f t="shared" si="6"/>
        <v>18</v>
      </c>
      <c r="D51" s="12" t="s">
        <v>152</v>
      </c>
      <c r="E51" s="12" t="str">
        <f>RTD("cqg.rtd", ,"ContractData",D51, "LongDescription",, "T")</f>
        <v>10yr US T-Note Week 5 (Weds), Dec 20 13775 Put</v>
      </c>
    </row>
  </sheetData>
  <sheetProtection algorithmName="SHA-512" hashValue="POQzjliMD4bv/UwYbRaFdgXCanfhEtjeBbVPv1vwEbGXUcyKO3JSzW4vjl2nzAvV3OUVItCias7qeyyZdE7wbw==" saltValue="1hp8aPbSXykQnKFSHXBHog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C6" sqref="C6"/>
    </sheetView>
  </sheetViews>
  <sheetFormatPr defaultColWidth="9" defaultRowHeight="16.5" x14ac:dyDescent="0.3"/>
  <cols>
    <col min="1" max="3" width="9" style="12"/>
    <col min="4" max="4" width="10.625" style="12" customWidth="1"/>
    <col min="5" max="5" width="37.125" style="12" customWidth="1"/>
    <col min="6" max="7" width="9" style="12"/>
    <col min="8" max="8" width="12" style="12" customWidth="1"/>
    <col min="9" max="9" width="9" style="12"/>
    <col min="10" max="10" width="12.375" style="12" customWidth="1"/>
    <col min="11" max="16384" width="9" style="12"/>
  </cols>
  <sheetData>
    <row r="1" spans="6:11" x14ac:dyDescent="0.3">
      <c r="F1" s="12">
        <f>IF(H1="","",RTD("cqg.rtd", ,"ContractData",H1, "OptionDaysToExp",, "T"))</f>
        <v>7</v>
      </c>
      <c r="G1" s="12">
        <f>IFERROR(RANK($F1,$F$1:F$22)+COUNTIF($F$1:F1,F1)-1,"")</f>
        <v>13</v>
      </c>
      <c r="H1" s="12" t="str">
        <f>B30</f>
        <v>C.US.USA</v>
      </c>
      <c r="I1" s="12">
        <f>K35</f>
        <v>18</v>
      </c>
      <c r="J1" s="12" t="str">
        <f>VLOOKUP(I1,$G$1:$H$18,2,FALSE)</f>
        <v>P.US.USA3</v>
      </c>
      <c r="K1" s="12">
        <f>IF(F1&lt;&gt;"",1,"")</f>
        <v>1</v>
      </c>
    </row>
    <row r="2" spans="6:11" x14ac:dyDescent="0.3">
      <c r="F2" s="12">
        <f>IF(H2="","",RTD("cqg.rtd", ,"ContractData",H2, "OptionDaysToExp",, "T"))</f>
        <v>14</v>
      </c>
      <c r="G2" s="12">
        <f>IFERROR(RANK($F2,$F$1:F$22)+COUNTIF($F$1:F2,F2)-1,"")</f>
        <v>9</v>
      </c>
      <c r="H2" s="12" t="str">
        <f t="shared" ref="H2:H22" si="0">B31</f>
        <v>C.US.USA1</v>
      </c>
      <c r="I2" s="12">
        <f>IFERROR(IF(I1=1,"",I1-1),"")</f>
        <v>17</v>
      </c>
      <c r="J2" s="12" t="str">
        <f t="shared" ref="J2:J18" si="1">VLOOKUP(I2,$G$1:$H$18,2,FALSE)</f>
        <v>C.US.USA3</v>
      </c>
      <c r="K2" s="12">
        <f t="shared" ref="K2:K34" si="2">IF(F2&lt;&gt;"",1,"")</f>
        <v>1</v>
      </c>
    </row>
    <row r="3" spans="6:11" x14ac:dyDescent="0.3">
      <c r="F3" s="12">
        <f>IF(H3="","",RTD("cqg.rtd", ,"ContractData",H3, "OptionDaysToExp",, "T"))</f>
        <v>22</v>
      </c>
      <c r="G3" s="12">
        <f>IFERROR(RANK($F3,$F$1:F$22)+COUNTIF($F$1:F3,F3)-1,"")</f>
        <v>5</v>
      </c>
      <c r="H3" s="12" t="str">
        <f t="shared" si="0"/>
        <v>C.US.USA2</v>
      </c>
      <c r="I3" s="12">
        <f t="shared" ref="I3:I22" si="3">IFERROR(IF(I2=1,"",I2-1),"")</f>
        <v>16</v>
      </c>
      <c r="J3" s="12" t="str">
        <f t="shared" si="1"/>
        <v>P.US.WB4</v>
      </c>
      <c r="K3" s="12">
        <f t="shared" si="2"/>
        <v>1</v>
      </c>
    </row>
    <row r="4" spans="6:11" x14ac:dyDescent="0.3">
      <c r="F4" s="12">
        <f>IF(H4="","",RTD("cqg.rtd", ,"ContractData",H4, "OptionDaysToExp",, "T"))</f>
        <v>1</v>
      </c>
      <c r="G4" s="12">
        <f>IFERROR(RANK($F4,$F$1:F$22)+COUNTIF($F$1:F4,F4)-1,"")</f>
        <v>17</v>
      </c>
      <c r="H4" s="12" t="str">
        <f t="shared" si="0"/>
        <v>C.US.USA3</v>
      </c>
      <c r="I4" s="12">
        <f t="shared" si="3"/>
        <v>15</v>
      </c>
      <c r="J4" s="12" t="str">
        <f t="shared" si="1"/>
        <v>C.US.WB4</v>
      </c>
      <c r="K4" s="12">
        <f t="shared" si="2"/>
        <v>1</v>
      </c>
    </row>
    <row r="5" spans="6:11" x14ac:dyDescent="0.3">
      <c r="F5" s="12">
        <f>IF(H5="","",RTD("cqg.rtd", ,"ContractData",H5, "OptionDaysToExp",, "T"))</f>
        <v>20</v>
      </c>
      <c r="G5" s="12">
        <f>IFERROR(RANK($F5,$F$1:F$22)+COUNTIF($F$1:F5,F5)-1,"")</f>
        <v>7</v>
      </c>
      <c r="H5" s="12" t="str">
        <f t="shared" si="0"/>
        <v>C.US.WB1</v>
      </c>
      <c r="I5" s="12">
        <f t="shared" si="3"/>
        <v>14</v>
      </c>
      <c r="J5" s="12" t="str">
        <f t="shared" si="1"/>
        <v>P.US.USA</v>
      </c>
      <c r="K5" s="12">
        <f t="shared" si="2"/>
        <v>1</v>
      </c>
    </row>
    <row r="6" spans="6:11" x14ac:dyDescent="0.3">
      <c r="F6" s="12">
        <f>IF(H6="","",RTD("cqg.rtd", ,"ContractData",H6, "OptionDaysToExp",, "T"))</f>
        <v>27</v>
      </c>
      <c r="G6" s="12">
        <f>IFERROR(RANK($F6,$F$1:F$22)+COUNTIF($F$1:F6,F6)-1,"")</f>
        <v>3</v>
      </c>
      <c r="H6" s="12" t="str">
        <f t="shared" si="0"/>
        <v>C.US.WB2</v>
      </c>
      <c r="I6" s="12">
        <f t="shared" si="3"/>
        <v>13</v>
      </c>
      <c r="J6" s="12" t="str">
        <f t="shared" si="1"/>
        <v>C.US.USA</v>
      </c>
      <c r="K6" s="12">
        <f t="shared" si="2"/>
        <v>1</v>
      </c>
    </row>
    <row r="7" spans="6:11" x14ac:dyDescent="0.3">
      <c r="F7" s="12">
        <f>IF(H7="","",RTD("cqg.rtd", ,"ContractData",H7, "OptionDaysToExp",, "T"))</f>
        <v>34</v>
      </c>
      <c r="G7" s="12">
        <f>IFERROR(RANK($F7,$F$1:F$22)+COUNTIF($F$1:F7,F7)-1,"")</f>
        <v>1</v>
      </c>
      <c r="H7" s="12" t="str">
        <f t="shared" si="0"/>
        <v>C.US.WB3</v>
      </c>
      <c r="I7" s="12">
        <f t="shared" si="3"/>
        <v>12</v>
      </c>
      <c r="J7" s="12" t="str">
        <f t="shared" si="1"/>
        <v>P.US.WB5</v>
      </c>
      <c r="K7" s="12">
        <f t="shared" si="2"/>
        <v>1</v>
      </c>
    </row>
    <row r="8" spans="6:11" x14ac:dyDescent="0.3">
      <c r="F8" s="12">
        <f>IF(H8="","",RTD("cqg.rtd", ,"ContractData",H8, "OptionDaysToExp",, "T"))</f>
        <v>6</v>
      </c>
      <c r="G8" s="12">
        <f>IFERROR(RANK($F8,$F$1:F$22)+COUNTIF($F$1:F8,F8)-1,"")</f>
        <v>15</v>
      </c>
      <c r="H8" s="12" t="str">
        <f t="shared" si="0"/>
        <v>C.US.WB4</v>
      </c>
      <c r="I8" s="12">
        <f t="shared" si="3"/>
        <v>11</v>
      </c>
      <c r="J8" s="12" t="str">
        <f t="shared" si="1"/>
        <v>C.US.WB5</v>
      </c>
      <c r="K8" s="12">
        <f t="shared" si="2"/>
        <v>1</v>
      </c>
    </row>
    <row r="9" spans="6:11" x14ac:dyDescent="0.3">
      <c r="F9" s="12">
        <f>IF(H9="","",RTD("cqg.rtd", ,"ContractData",H9, "OptionDaysToExp",, "T"))</f>
        <v>13</v>
      </c>
      <c r="G9" s="12">
        <f>IFERROR(RANK($F9,$F$1:F$22)+COUNTIF($F$1:F9,F9)-1,"")</f>
        <v>11</v>
      </c>
      <c r="H9" s="12" t="str">
        <f t="shared" si="0"/>
        <v>C.US.WB5</v>
      </c>
      <c r="I9" s="12">
        <f t="shared" si="3"/>
        <v>10</v>
      </c>
      <c r="J9" s="12" t="str">
        <f t="shared" si="1"/>
        <v>P.US.USA1</v>
      </c>
      <c r="K9" s="12">
        <f t="shared" si="2"/>
        <v>1</v>
      </c>
    </row>
    <row r="10" spans="6:11" x14ac:dyDescent="0.3">
      <c r="F10" s="12">
        <f>IF(H10="","",RTD("cqg.rtd", ,"ContractData",H10, "OptionDaysToExp",, "T"))</f>
        <v>7</v>
      </c>
      <c r="G10" s="12">
        <f>IFERROR(RANK($F10,$F$1:F$22)+COUNTIF($F$1:F10,F10)-1,"")</f>
        <v>14</v>
      </c>
      <c r="H10" s="12" t="str">
        <f t="shared" si="0"/>
        <v>P.US.USA</v>
      </c>
      <c r="I10" s="12">
        <f t="shared" si="3"/>
        <v>9</v>
      </c>
      <c r="J10" s="12" t="str">
        <f t="shared" si="1"/>
        <v>C.US.USA1</v>
      </c>
      <c r="K10" s="12">
        <f t="shared" si="2"/>
        <v>1</v>
      </c>
    </row>
    <row r="11" spans="6:11" x14ac:dyDescent="0.3">
      <c r="F11" s="12">
        <f>IF(H11="","",RTD("cqg.rtd", ,"ContractData",H11, "OptionDaysToExp",, "T"))</f>
        <v>14</v>
      </c>
      <c r="G11" s="12">
        <f>IFERROR(RANK($F11,$F$1:F$22)+COUNTIF($F$1:F11,F11)-1,"")</f>
        <v>10</v>
      </c>
      <c r="H11" s="12" t="str">
        <f t="shared" si="0"/>
        <v>P.US.USA1</v>
      </c>
      <c r="I11" s="12">
        <f t="shared" si="3"/>
        <v>8</v>
      </c>
      <c r="J11" s="12" t="str">
        <f t="shared" si="1"/>
        <v>P.US.WB1</v>
      </c>
      <c r="K11" s="12">
        <f t="shared" si="2"/>
        <v>1</v>
      </c>
    </row>
    <row r="12" spans="6:11" x14ac:dyDescent="0.3">
      <c r="F12" s="12">
        <f>IF(H12="","",RTD("cqg.rtd", ,"ContractData",H12, "OptionDaysToExp",, "T"))</f>
        <v>22</v>
      </c>
      <c r="G12" s="12">
        <f>IFERROR(RANK($F12,$F$1:F$22)+COUNTIF($F$1:F12,F12)-1,"")</f>
        <v>6</v>
      </c>
      <c r="H12" s="12" t="str">
        <f t="shared" si="0"/>
        <v>P.US.USA2</v>
      </c>
      <c r="I12" s="12">
        <f t="shared" si="3"/>
        <v>7</v>
      </c>
      <c r="J12" s="12" t="str">
        <f t="shared" si="1"/>
        <v>C.US.WB1</v>
      </c>
      <c r="K12" s="12">
        <f t="shared" si="2"/>
        <v>1</v>
      </c>
    </row>
    <row r="13" spans="6:11" x14ac:dyDescent="0.3">
      <c r="F13" s="12">
        <f>IF(H13="","",RTD("cqg.rtd", ,"ContractData",H13, "OptionDaysToExp",, "T"))</f>
        <v>1</v>
      </c>
      <c r="G13" s="12">
        <f>IFERROR(RANK($F13,$F$1:F$22)+COUNTIF($F$1:F13,F13)-1,"")</f>
        <v>18</v>
      </c>
      <c r="H13" s="12" t="str">
        <f t="shared" si="0"/>
        <v>P.US.USA3</v>
      </c>
      <c r="I13" s="12">
        <f t="shared" si="3"/>
        <v>6</v>
      </c>
      <c r="J13" s="12" t="str">
        <f t="shared" si="1"/>
        <v>P.US.USA2</v>
      </c>
      <c r="K13" s="12">
        <f t="shared" si="2"/>
        <v>1</v>
      </c>
    </row>
    <row r="14" spans="6:11" x14ac:dyDescent="0.3">
      <c r="F14" s="12">
        <f>IF(H14="","",RTD("cqg.rtd", ,"ContractData",H14, "OptionDaysToExp",, "T"))</f>
        <v>20</v>
      </c>
      <c r="G14" s="12">
        <f>IFERROR(RANK($F14,$F$1:F$22)+COUNTIF($F$1:F14,F14)-1,"")</f>
        <v>8</v>
      </c>
      <c r="H14" s="12" t="str">
        <f t="shared" si="0"/>
        <v>P.US.WB1</v>
      </c>
      <c r="I14" s="12">
        <f t="shared" si="3"/>
        <v>5</v>
      </c>
      <c r="J14" s="12" t="str">
        <f t="shared" si="1"/>
        <v>C.US.USA2</v>
      </c>
      <c r="K14" s="12">
        <f t="shared" si="2"/>
        <v>1</v>
      </c>
    </row>
    <row r="15" spans="6:11" x14ac:dyDescent="0.3">
      <c r="F15" s="12">
        <f>IF(H15="","",RTD("cqg.rtd", ,"ContractData",H15, "OptionDaysToExp",, "T"))</f>
        <v>27</v>
      </c>
      <c r="G15" s="12">
        <f>IFERROR(RANK($F15,$F$1:F$22)+COUNTIF($F$1:F15,F15)-1,"")</f>
        <v>4</v>
      </c>
      <c r="H15" s="12" t="str">
        <f t="shared" si="0"/>
        <v>P.US.WB2</v>
      </c>
      <c r="I15" s="12">
        <f t="shared" si="3"/>
        <v>4</v>
      </c>
      <c r="J15" s="12" t="str">
        <f t="shared" si="1"/>
        <v>P.US.WB2</v>
      </c>
      <c r="K15" s="12">
        <f t="shared" si="2"/>
        <v>1</v>
      </c>
    </row>
    <row r="16" spans="6:11" x14ac:dyDescent="0.3">
      <c r="F16" s="12">
        <f>IF(H16="","",RTD("cqg.rtd", ,"ContractData",H16, "OptionDaysToExp",, "T"))</f>
        <v>34</v>
      </c>
      <c r="G16" s="12">
        <f>IFERROR(RANK($F16,$F$1:F$22)+COUNTIF($F$1:F16,F16)-1,"")</f>
        <v>2</v>
      </c>
      <c r="H16" s="12" t="str">
        <f t="shared" si="0"/>
        <v>P.US.WB3</v>
      </c>
      <c r="I16" s="12">
        <f t="shared" si="3"/>
        <v>3</v>
      </c>
      <c r="J16" s="12" t="str">
        <f t="shared" si="1"/>
        <v>C.US.WB2</v>
      </c>
      <c r="K16" s="12">
        <f t="shared" si="2"/>
        <v>1</v>
      </c>
    </row>
    <row r="17" spans="1:11" x14ac:dyDescent="0.3">
      <c r="F17" s="12">
        <f>IF(H17="","",RTD("cqg.rtd", ,"ContractData",H17, "OptionDaysToExp",, "T"))</f>
        <v>6</v>
      </c>
      <c r="G17" s="12">
        <f>IFERROR(RANK($F17,$F$1:F$22)+COUNTIF($F$1:F17,F17)-1,"")</f>
        <v>16</v>
      </c>
      <c r="H17" s="12" t="str">
        <f t="shared" si="0"/>
        <v>P.US.WB4</v>
      </c>
      <c r="I17" s="12">
        <f t="shared" si="3"/>
        <v>2</v>
      </c>
      <c r="J17" s="12" t="str">
        <f t="shared" si="1"/>
        <v>P.US.WB3</v>
      </c>
      <c r="K17" s="12">
        <f t="shared" si="2"/>
        <v>1</v>
      </c>
    </row>
    <row r="18" spans="1:11" x14ac:dyDescent="0.3">
      <c r="F18" s="12">
        <f>IF(H18="","",RTD("cqg.rtd", ,"ContractData",H18, "OptionDaysToExp",, "T"))</f>
        <v>13</v>
      </c>
      <c r="G18" s="12">
        <f>IFERROR(RANK($F18,$F$1:F$22)+COUNTIF($F$1:F18,F18)-1,"")</f>
        <v>12</v>
      </c>
      <c r="H18" s="12" t="str">
        <f t="shared" si="0"/>
        <v>P.US.WB5</v>
      </c>
      <c r="I18" s="12">
        <f t="shared" si="3"/>
        <v>1</v>
      </c>
      <c r="J18" s="12" t="str">
        <f t="shared" si="1"/>
        <v>C.US.WB3</v>
      </c>
      <c r="K18" s="12">
        <f t="shared" si="2"/>
        <v>1</v>
      </c>
    </row>
    <row r="19" spans="1:11" x14ac:dyDescent="0.3">
      <c r="F19" s="12" t="str">
        <f>IF(H19="","",RTD("cqg.rtd", ,"ContractData",H19, "OptionDaysToExp",, "T"))</f>
        <v/>
      </c>
      <c r="G19" s="12" t="str">
        <f>IFERROR(RANK($F19,$F$1:F$22)+COUNTIF($F$1:F19,F19)-1,"")</f>
        <v/>
      </c>
      <c r="H19" s="12" t="str">
        <f t="shared" si="0"/>
        <v/>
      </c>
      <c r="I19" s="12" t="str">
        <f t="shared" si="3"/>
        <v/>
      </c>
      <c r="K19" s="12" t="str">
        <f t="shared" si="2"/>
        <v/>
      </c>
    </row>
    <row r="20" spans="1:11" x14ac:dyDescent="0.3">
      <c r="F20" s="12" t="str">
        <f>IF(H20="","",RTD("cqg.rtd", ,"ContractData",H20, "OptionDaysToExp",, "T"))</f>
        <v/>
      </c>
      <c r="G20" s="12" t="str">
        <f>IFERROR(RANK($F20,$F$1:F$22)+COUNTIF($F$1:F20,F20)-1,"")</f>
        <v/>
      </c>
      <c r="H20" s="12" t="str">
        <f t="shared" si="0"/>
        <v/>
      </c>
      <c r="I20" s="12" t="str">
        <f t="shared" si="3"/>
        <v/>
      </c>
      <c r="K20" s="12" t="str">
        <f t="shared" si="2"/>
        <v/>
      </c>
    </row>
    <row r="21" spans="1:11" x14ac:dyDescent="0.3">
      <c r="F21" s="12" t="str">
        <f>IF(H21="","",RTD("cqg.rtd", ,"ContractData",H21, "OptionDaysToExp",, "T"))</f>
        <v/>
      </c>
      <c r="G21" s="12" t="str">
        <f>IFERROR(RANK($F21,$F$1:F$22)+COUNTIF($F$1:F21,F21)-1,"")</f>
        <v/>
      </c>
      <c r="H21" s="12" t="str">
        <f t="shared" si="0"/>
        <v/>
      </c>
      <c r="I21" s="12" t="str">
        <f t="shared" si="3"/>
        <v/>
      </c>
      <c r="K21" s="12" t="str">
        <f t="shared" si="2"/>
        <v/>
      </c>
    </row>
    <row r="22" spans="1:11" x14ac:dyDescent="0.3">
      <c r="F22" s="12" t="str">
        <f>IF(H22="","",RTD("cqg.rtd", ,"ContractData",H22, "OptionDaysToExp",, "T"))</f>
        <v/>
      </c>
      <c r="G22" s="12" t="str">
        <f>IFERROR(RANK($F22,$F$1:F$22)+COUNTIF($F$1:F22,F22)-1,"")</f>
        <v/>
      </c>
      <c r="H22" s="12" t="str">
        <f t="shared" si="0"/>
        <v/>
      </c>
      <c r="I22" s="12" t="str">
        <f t="shared" si="3"/>
        <v/>
      </c>
      <c r="K22" s="12" t="str">
        <f t="shared" si="2"/>
        <v/>
      </c>
    </row>
    <row r="23" spans="1:11" x14ac:dyDescent="0.3">
      <c r="K23" s="12" t="str">
        <f t="shared" si="2"/>
        <v/>
      </c>
    </row>
    <row r="24" spans="1:11" x14ac:dyDescent="0.3">
      <c r="K24" s="12" t="str">
        <f t="shared" si="2"/>
        <v/>
      </c>
    </row>
    <row r="25" spans="1:11" x14ac:dyDescent="0.3">
      <c r="K25" s="12" t="str">
        <f t="shared" si="2"/>
        <v/>
      </c>
    </row>
    <row r="26" spans="1:11" x14ac:dyDescent="0.3">
      <c r="K26" s="12" t="str">
        <f t="shared" si="2"/>
        <v/>
      </c>
    </row>
    <row r="27" spans="1:11" x14ac:dyDescent="0.3">
      <c r="K27" s="12" t="str">
        <f t="shared" si="2"/>
        <v/>
      </c>
    </row>
    <row r="28" spans="1:11" x14ac:dyDescent="0.3">
      <c r="K28" s="12" t="str">
        <f t="shared" si="2"/>
        <v/>
      </c>
    </row>
    <row r="29" spans="1:11" x14ac:dyDescent="0.3">
      <c r="K29" s="12" t="str">
        <f t="shared" si="2"/>
        <v/>
      </c>
    </row>
    <row r="30" spans="1:11" x14ac:dyDescent="0.3">
      <c r="A30" s="12">
        <v>1</v>
      </c>
      <c r="B30" s="12" t="str">
        <f>IFERROR(VLOOKUP(A30,$C$30:$D$51,2,FALSE),"")</f>
        <v>C.US.USA</v>
      </c>
      <c r="C30" s="12">
        <v>1</v>
      </c>
      <c r="D30" s="12" t="s">
        <v>24</v>
      </c>
      <c r="E30" s="12" t="str">
        <f>RTD("cqg.rtd", ,"ContractData",D30, "LongDescription",, "T")</f>
        <v>30yr US Treasury Bonds (Globex), Jan 21 17250 Call</v>
      </c>
      <c r="K30" s="12" t="str">
        <f t="shared" si="2"/>
        <v/>
      </c>
    </row>
    <row r="31" spans="1:11" x14ac:dyDescent="0.3">
      <c r="A31" s="12">
        <f>A30+1</f>
        <v>2</v>
      </c>
      <c r="B31" s="12" t="str">
        <f t="shared" ref="B31:B51" si="4">IFERROR(VLOOKUP(A31,$C$30:$D$51,2,FALSE),"")</f>
        <v>C.US.USA1</v>
      </c>
      <c r="C31" s="12">
        <f>IFERROR(IF(LEFT(E31,3)&lt;&gt;"768",TRUNC(C30)+1,C30+0.01),C30+0.01)</f>
        <v>2</v>
      </c>
      <c r="D31" s="12" t="s">
        <v>20</v>
      </c>
      <c r="E31" s="12" t="str">
        <f>RTD("cqg.rtd", ,"ContractData",D31, "LongDescription",, "T")</f>
        <v>30yr US T-Bonds Week 1 Options, Jan 21 17250 Call</v>
      </c>
      <c r="K31" s="12" t="str">
        <f t="shared" si="2"/>
        <v/>
      </c>
    </row>
    <row r="32" spans="1:11" x14ac:dyDescent="0.3">
      <c r="A32" s="12">
        <f t="shared" ref="A32:A51" si="5">A31+1</f>
        <v>3</v>
      </c>
      <c r="B32" s="12" t="str">
        <f t="shared" si="4"/>
        <v>C.US.USA2</v>
      </c>
      <c r="C32" s="12">
        <f t="shared" ref="C32:C51" si="6">IFERROR(IF(LEFT(E32,3)&lt;&gt;"768",TRUNC(C31)+1,C31+0.01),C31+0.01)</f>
        <v>3</v>
      </c>
      <c r="D32" s="12" t="s">
        <v>125</v>
      </c>
      <c r="E32" s="12" t="str">
        <f>RTD("cqg.rtd", ,"ContractData",D32, "LongDescription",, "T")</f>
        <v>30yr US T-Bonds Week 2 Options, Jan 21 17250 Call</v>
      </c>
      <c r="K32" s="12" t="str">
        <f t="shared" si="2"/>
        <v/>
      </c>
    </row>
    <row r="33" spans="1:11" x14ac:dyDescent="0.3">
      <c r="A33" s="12">
        <f t="shared" si="5"/>
        <v>4</v>
      </c>
      <c r="B33" s="12" t="str">
        <f t="shared" si="4"/>
        <v>C.US.USA3</v>
      </c>
      <c r="C33" s="12">
        <f t="shared" si="6"/>
        <v>4</v>
      </c>
      <c r="D33" s="12" t="s">
        <v>22</v>
      </c>
      <c r="E33" s="12" t="str">
        <f>RTD("cqg.rtd", ,"ContractData",D33, "LongDescription",, "T")</f>
        <v>30yr US T-Bonds Week 3 Options, Dec 20 17250 Call</v>
      </c>
      <c r="K33" s="12" t="str">
        <f t="shared" si="2"/>
        <v/>
      </c>
    </row>
    <row r="34" spans="1:11" x14ac:dyDescent="0.3">
      <c r="A34" s="12">
        <f t="shared" si="5"/>
        <v>5</v>
      </c>
      <c r="B34" s="12" t="str">
        <f t="shared" si="4"/>
        <v>C.US.WB1</v>
      </c>
      <c r="C34" s="12">
        <f t="shared" si="6"/>
        <v>4.01</v>
      </c>
      <c r="D34" s="12" t="s">
        <v>157</v>
      </c>
      <c r="E34" s="12" t="str">
        <f>RTD("cqg.rtd", ,"ContractData",D34, "LongDescription",, "T")</f>
        <v>768: Current Message -&gt; Not found: C.US.USA4</v>
      </c>
      <c r="K34" s="12" t="str">
        <f t="shared" si="2"/>
        <v/>
      </c>
    </row>
    <row r="35" spans="1:11" x14ac:dyDescent="0.3">
      <c r="A35" s="12">
        <f t="shared" si="5"/>
        <v>6</v>
      </c>
      <c r="B35" s="12" t="str">
        <f t="shared" si="4"/>
        <v>C.US.WB2</v>
      </c>
      <c r="C35" s="12">
        <f t="shared" si="6"/>
        <v>4.0199999999999996</v>
      </c>
      <c r="D35" s="12" t="s">
        <v>99</v>
      </c>
      <c r="E35" s="12" t="str">
        <f>RTD("cqg.rtd", ,"ContractData",D35, "LongDescription",, "T")</f>
        <v>768: Current Message -&gt; Not found: C.US.USA5</v>
      </c>
      <c r="K35" s="14">
        <f>SUM(K1:K34)</f>
        <v>18</v>
      </c>
    </row>
    <row r="36" spans="1:11" x14ac:dyDescent="0.3">
      <c r="A36" s="12">
        <f t="shared" si="5"/>
        <v>7</v>
      </c>
      <c r="B36" s="12" t="str">
        <f t="shared" si="4"/>
        <v>C.US.WB3</v>
      </c>
      <c r="C36" s="12">
        <f t="shared" si="6"/>
        <v>5</v>
      </c>
      <c r="D36" s="12" t="s">
        <v>159</v>
      </c>
      <c r="E36" s="12" t="str">
        <f>RTD("cqg.rtd", ,"ContractData",D36, "LongDescription",, "T")</f>
        <v>30yr US T-Bond Week 1 (Weds), Jan 21 17250 Call</v>
      </c>
    </row>
    <row r="37" spans="1:11" x14ac:dyDescent="0.3">
      <c r="A37" s="12">
        <f t="shared" si="5"/>
        <v>8</v>
      </c>
      <c r="B37" s="12" t="str">
        <f t="shared" si="4"/>
        <v>C.US.WB4</v>
      </c>
      <c r="C37" s="12">
        <f t="shared" si="6"/>
        <v>6</v>
      </c>
      <c r="D37" s="12" t="s">
        <v>97</v>
      </c>
      <c r="E37" s="12" t="str">
        <f>RTD("cqg.rtd", ,"ContractData",D37, "LongDescription",, "T")</f>
        <v>30yr US T-Bond Week 2 (Weds), Jan 21 17250 Call</v>
      </c>
    </row>
    <row r="38" spans="1:11" x14ac:dyDescent="0.3">
      <c r="A38" s="12">
        <f t="shared" si="5"/>
        <v>9</v>
      </c>
      <c r="B38" s="12" t="str">
        <f t="shared" si="4"/>
        <v>C.US.WB5</v>
      </c>
      <c r="C38" s="12">
        <f t="shared" si="6"/>
        <v>7</v>
      </c>
      <c r="D38" s="12" t="s">
        <v>18</v>
      </c>
      <c r="E38" s="12" t="str">
        <f>RTD("cqg.rtd", ,"ContractData",D38, "LongDescription",, "T")</f>
        <v>30yr US T-Bond Week 3 (Weds), Jan 21 17250 Call</v>
      </c>
    </row>
    <row r="39" spans="1:11" x14ac:dyDescent="0.3">
      <c r="A39" s="12">
        <f t="shared" si="5"/>
        <v>10</v>
      </c>
      <c r="B39" s="12" t="str">
        <f t="shared" si="4"/>
        <v>P.US.USA</v>
      </c>
      <c r="C39" s="12">
        <f t="shared" si="6"/>
        <v>8</v>
      </c>
      <c r="D39" s="12" t="s">
        <v>123</v>
      </c>
      <c r="E39" s="12" t="str">
        <f>RTD("cqg.rtd", ,"ContractData",D39, "LongDescription",, "T")</f>
        <v>30yr US T-Bond Week 4 (Weds), Dec 20 17250 Call</v>
      </c>
    </row>
    <row r="40" spans="1:11" x14ac:dyDescent="0.3">
      <c r="A40" s="12">
        <f t="shared" si="5"/>
        <v>11</v>
      </c>
      <c r="B40" s="12" t="str">
        <f t="shared" si="4"/>
        <v>P.US.USA1</v>
      </c>
      <c r="C40" s="12">
        <f t="shared" si="6"/>
        <v>9</v>
      </c>
      <c r="D40" s="12" t="s">
        <v>160</v>
      </c>
      <c r="E40" s="12" t="str">
        <f>RTD("cqg.rtd", ,"ContractData",D40, "LongDescription",, "T")</f>
        <v>30yr US T-Bond Week 5 (Weds), Dec 20 17250 Call</v>
      </c>
    </row>
    <row r="41" spans="1:11" x14ac:dyDescent="0.3">
      <c r="A41" s="12">
        <f t="shared" si="5"/>
        <v>12</v>
      </c>
      <c r="B41" s="12" t="str">
        <f t="shared" si="4"/>
        <v>P.US.USA2</v>
      </c>
      <c r="C41" s="12">
        <f t="shared" si="6"/>
        <v>10</v>
      </c>
      <c r="D41" s="12" t="s">
        <v>25</v>
      </c>
      <c r="E41" s="12" t="str">
        <f>RTD("cqg.rtd", ,"ContractData",D41, "LongDescription",, "T")</f>
        <v>30yr US Treasury Bonds (Globex), Jan 21 17250 Put</v>
      </c>
    </row>
    <row r="42" spans="1:11" x14ac:dyDescent="0.3">
      <c r="A42" s="12">
        <f t="shared" si="5"/>
        <v>13</v>
      </c>
      <c r="B42" s="12" t="str">
        <f t="shared" si="4"/>
        <v>P.US.USA3</v>
      </c>
      <c r="C42" s="12">
        <f t="shared" si="6"/>
        <v>11</v>
      </c>
      <c r="D42" s="12" t="s">
        <v>21</v>
      </c>
      <c r="E42" s="12" t="str">
        <f>RTD("cqg.rtd", ,"ContractData",D42, "LongDescription",, "T")</f>
        <v>30yr US T-Bonds Week 1 Options, Jan 21 17250 Put</v>
      </c>
    </row>
    <row r="43" spans="1:11" x14ac:dyDescent="0.3">
      <c r="A43" s="12">
        <f t="shared" si="5"/>
        <v>14</v>
      </c>
      <c r="B43" s="12" t="str">
        <f t="shared" si="4"/>
        <v>P.US.WB1</v>
      </c>
      <c r="C43" s="12">
        <f t="shared" si="6"/>
        <v>12</v>
      </c>
      <c r="D43" s="12" t="s">
        <v>126</v>
      </c>
      <c r="E43" s="12" t="str">
        <f>RTD("cqg.rtd", ,"ContractData",D43, "LongDescription",, "T")</f>
        <v>30yr US T-Bonds Week 2 Options, Jan 21 17250 Put</v>
      </c>
    </row>
    <row r="44" spans="1:11" x14ac:dyDescent="0.3">
      <c r="A44" s="12">
        <f t="shared" si="5"/>
        <v>15</v>
      </c>
      <c r="B44" s="12" t="str">
        <f t="shared" si="4"/>
        <v>P.US.WB2</v>
      </c>
      <c r="C44" s="12">
        <f t="shared" si="6"/>
        <v>13</v>
      </c>
      <c r="D44" s="12" t="s">
        <v>23</v>
      </c>
      <c r="E44" s="12" t="str">
        <f>RTD("cqg.rtd", ,"ContractData",D44, "LongDescription",, "T")</f>
        <v>30yr US T-Bonds Week 3 Options, Dec 20 17250 Put</v>
      </c>
    </row>
    <row r="45" spans="1:11" x14ac:dyDescent="0.3">
      <c r="A45" s="12">
        <f t="shared" si="5"/>
        <v>16</v>
      </c>
      <c r="B45" s="12" t="str">
        <f t="shared" si="4"/>
        <v>P.US.WB3</v>
      </c>
      <c r="C45" s="12">
        <f t="shared" si="6"/>
        <v>13.01</v>
      </c>
      <c r="D45" s="12" t="s">
        <v>158</v>
      </c>
      <c r="E45" s="12" t="str">
        <f>RTD("cqg.rtd", ,"ContractData",D45, "LongDescription",, "T")</f>
        <v>768: Current Message -&gt; Not found: P.US.USA4</v>
      </c>
    </row>
    <row r="46" spans="1:11" x14ac:dyDescent="0.3">
      <c r="A46" s="12">
        <f t="shared" si="5"/>
        <v>17</v>
      </c>
      <c r="B46" s="12" t="str">
        <f t="shared" si="4"/>
        <v>P.US.WB4</v>
      </c>
      <c r="C46" s="12">
        <f t="shared" si="6"/>
        <v>13.02</v>
      </c>
      <c r="D46" s="12" t="s">
        <v>100</v>
      </c>
      <c r="E46" s="12" t="str">
        <f>RTD("cqg.rtd", ,"ContractData",D46, "LongDescription",, "T")</f>
        <v>768: Current Message -&gt; Not found: P.US.USA5</v>
      </c>
    </row>
    <row r="47" spans="1:11" x14ac:dyDescent="0.3">
      <c r="A47" s="12">
        <f t="shared" si="5"/>
        <v>18</v>
      </c>
      <c r="B47" s="12" t="str">
        <f t="shared" si="4"/>
        <v>P.US.WB5</v>
      </c>
      <c r="C47" s="12">
        <f t="shared" si="6"/>
        <v>14</v>
      </c>
      <c r="D47" s="12" t="s">
        <v>161</v>
      </c>
      <c r="E47" s="12" t="str">
        <f>RTD("cqg.rtd", ,"ContractData",D47, "LongDescription",, "T")</f>
        <v>30yr US T-Bond Week 1 (Weds), Jan 21 17250 Put</v>
      </c>
    </row>
    <row r="48" spans="1:11" x14ac:dyDescent="0.3">
      <c r="A48" s="12">
        <f t="shared" si="5"/>
        <v>19</v>
      </c>
      <c r="B48" s="12" t="str">
        <f t="shared" si="4"/>
        <v/>
      </c>
      <c r="C48" s="12">
        <f t="shared" si="6"/>
        <v>15</v>
      </c>
      <c r="D48" s="12" t="s">
        <v>98</v>
      </c>
      <c r="E48" s="12" t="str">
        <f>RTD("cqg.rtd", ,"ContractData",D48, "LongDescription",, "T")</f>
        <v>30yr US T-Bond Week 2 (Weds), Jan 21 17250 Put</v>
      </c>
    </row>
    <row r="49" spans="1:5" x14ac:dyDescent="0.3">
      <c r="A49" s="12">
        <f t="shared" si="5"/>
        <v>20</v>
      </c>
      <c r="B49" s="12" t="str">
        <f t="shared" si="4"/>
        <v/>
      </c>
      <c r="C49" s="12">
        <f t="shared" si="6"/>
        <v>16</v>
      </c>
      <c r="D49" s="12" t="s">
        <v>19</v>
      </c>
      <c r="E49" s="12" t="str">
        <f>RTD("cqg.rtd", ,"ContractData",D49, "LongDescription",, "T")</f>
        <v>30yr US T-Bond Week 3 (Weds), Jan 21 17250 Put</v>
      </c>
    </row>
    <row r="50" spans="1:5" x14ac:dyDescent="0.3">
      <c r="A50" s="12">
        <f t="shared" si="5"/>
        <v>21</v>
      </c>
      <c r="B50" s="12" t="str">
        <f t="shared" si="4"/>
        <v/>
      </c>
      <c r="C50" s="12">
        <f t="shared" si="6"/>
        <v>17</v>
      </c>
      <c r="D50" s="12" t="s">
        <v>124</v>
      </c>
      <c r="E50" s="12" t="str">
        <f>RTD("cqg.rtd", ,"ContractData",D50, "LongDescription",, "T")</f>
        <v>30yr US T-Bond Week 4 (Weds), Dec 20 17250 Put</v>
      </c>
    </row>
    <row r="51" spans="1:5" x14ac:dyDescent="0.3">
      <c r="A51" s="12">
        <f t="shared" si="5"/>
        <v>22</v>
      </c>
      <c r="B51" s="12" t="str">
        <f t="shared" si="4"/>
        <v/>
      </c>
      <c r="C51" s="12">
        <f t="shared" si="6"/>
        <v>18</v>
      </c>
      <c r="D51" s="12" t="s">
        <v>162</v>
      </c>
      <c r="E51" s="12" t="str">
        <f>RTD("cqg.rtd", ,"ContractData",D51, "LongDescription",, "T")</f>
        <v>30yr US T-Bond Week 5 (Weds), Dec 20 17250 Put</v>
      </c>
    </row>
  </sheetData>
  <sheetProtection algorithmName="SHA-512" hashValue="yYAmV2g4tjtWf3gL/ok/mN2mRzbEWdX/mkDAY6sWKdFMfylNPvFsnxJg4NAxno4rvXu5+W8TjUVfnpYkPxb27Q==" saltValue="LD4L1IH3772gCsTalMo0MA==" spinCount="100000" sheet="1" objects="1" scenarios="1" selectLockedCells="1" selectUnlockedCells="1"/>
  <sortState ref="H22:K33">
    <sortCondition ref="H22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workbookViewId="0"/>
  </sheetViews>
  <sheetFormatPr defaultColWidth="9" defaultRowHeight="16.5" x14ac:dyDescent="0.3"/>
  <cols>
    <col min="1" max="4" width="9" style="12"/>
    <col min="5" max="5" width="47.875" style="12" customWidth="1"/>
    <col min="6" max="7" width="9" style="12"/>
    <col min="8" max="8" width="14.5" style="12" customWidth="1"/>
    <col min="9" max="9" width="8.375" style="12" customWidth="1"/>
    <col min="10" max="10" width="16.375" style="12" customWidth="1"/>
    <col min="11" max="11" width="12.125" style="12" customWidth="1"/>
    <col min="12" max="12" width="9" style="12"/>
    <col min="13" max="13" width="11.875" style="13" customWidth="1"/>
    <col min="14" max="14" width="11.875" style="12" customWidth="1"/>
    <col min="15" max="16384" width="9" style="12"/>
  </cols>
  <sheetData>
    <row r="1" spans="6:11" s="12" customFormat="1" x14ac:dyDescent="0.3">
      <c r="F1" s="12">
        <f>IF(H1="","",RTD("cqg.rtd", ,"ContractData",H1, "OptionDaysToExp",, "T"))</f>
        <v>15</v>
      </c>
      <c r="G1" s="12">
        <f>IFERROR(RANK($F1,$F$1:F$70)+COUNTIF($F$1:F1,F1)-1,"")</f>
        <v>39</v>
      </c>
      <c r="H1" s="12" t="str">
        <f>B80</f>
        <v>C.US.E01</v>
      </c>
      <c r="I1" s="12">
        <f>K72</f>
        <v>70</v>
      </c>
      <c r="J1" s="12" t="str">
        <f>VLOOKUP(I1,$G$1:$H$70,2,FALSE)</f>
        <v>P.US.GE33</v>
      </c>
      <c r="K1" s="12">
        <f>IF(F1&lt;&gt;"",1,"")</f>
        <v>1</v>
      </c>
    </row>
    <row r="2" spans="6:11" s="12" customFormat="1" x14ac:dyDescent="0.3">
      <c r="F2" s="12">
        <f>IF(H2="","",RTD("cqg.rtd", ,"ContractData",H2, "OptionDaysToExp",, "T"))</f>
        <v>22</v>
      </c>
      <c r="G2" s="12">
        <f>IFERROR(RANK($F2,$F$1:F$70)+COUNTIF($F$1:F2,F2)-1,"")</f>
        <v>31</v>
      </c>
      <c r="H2" s="12" t="str">
        <f t="shared" ref="H2:H65" si="0">B81</f>
        <v>C.US.E02</v>
      </c>
      <c r="I2" s="12">
        <f>IFERROR(IF(I1=1,"",I1-1),"")</f>
        <v>69</v>
      </c>
      <c r="J2" s="12" t="str">
        <f t="shared" ref="J2:J65" si="1">VLOOKUP(I2,$G$1:$H$70,2,FALSE)</f>
        <v>P.US.GE23</v>
      </c>
      <c r="K2" s="12">
        <f t="shared" ref="K2:K65" si="2">IF(F2&lt;&gt;"",1,"")</f>
        <v>1</v>
      </c>
    </row>
    <row r="3" spans="6:11" s="12" customFormat="1" x14ac:dyDescent="0.3">
      <c r="F3" s="12">
        <f>IF(H3="","",RTD("cqg.rtd", ,"ContractData",H3, "OptionDaysToExp",, "T"))</f>
        <v>1</v>
      </c>
      <c r="G3" s="12">
        <f>IFERROR(RANK($F3,$F$1:F$70)+COUNTIF($F$1:F3,F3)-1,"")</f>
        <v>63</v>
      </c>
      <c r="H3" s="12" t="str">
        <f t="shared" si="0"/>
        <v>C.US.E03</v>
      </c>
      <c r="I3" s="12">
        <f t="shared" ref="I3:I66" si="3">IFERROR(IF(I2=1,"",I2-1),"")</f>
        <v>68</v>
      </c>
      <c r="J3" s="12" t="str">
        <f t="shared" si="1"/>
        <v>P.US.G3K</v>
      </c>
      <c r="K3" s="12">
        <f t="shared" si="2"/>
        <v>1</v>
      </c>
    </row>
    <row r="4" spans="6:11" s="12" customFormat="1" x14ac:dyDescent="0.3">
      <c r="F4" s="12">
        <f>IF(H4="","",RTD("cqg.rtd", ,"ContractData",H4, "OptionDaysToExp",, "T"))</f>
        <v>7</v>
      </c>
      <c r="G4" s="12">
        <f>IFERROR(RANK($F4,$F$1:F$70)+COUNTIF($F$1:F4,F4)-1,"")</f>
        <v>55</v>
      </c>
      <c r="H4" s="12" t="str">
        <f t="shared" si="0"/>
        <v>C.US.E04</v>
      </c>
      <c r="I4" s="12">
        <f t="shared" si="3"/>
        <v>67</v>
      </c>
      <c r="J4" s="12" t="str">
        <f t="shared" si="1"/>
        <v>P.US.E03</v>
      </c>
      <c r="K4" s="12">
        <f t="shared" si="2"/>
        <v>1</v>
      </c>
    </row>
    <row r="5" spans="6:11" s="12" customFormat="1" x14ac:dyDescent="0.3">
      <c r="F5" s="12">
        <f>IF(H5="","",RTD("cqg.rtd", ,"ContractData",H5, "OptionDaysToExp",, "T"))</f>
        <v>15</v>
      </c>
      <c r="G5" s="12">
        <f>IFERROR(RANK($F5,$F$1:F$70)+COUNTIF($F$1:F5,F5)-1,"")</f>
        <v>40</v>
      </c>
      <c r="H5" s="12" t="str">
        <f t="shared" si="0"/>
        <v>C.US.E05</v>
      </c>
      <c r="I5" s="12">
        <f t="shared" si="3"/>
        <v>66</v>
      </c>
      <c r="J5" s="12" t="str">
        <f t="shared" si="1"/>
        <v>C.US.GE33</v>
      </c>
      <c r="K5" s="12">
        <f t="shared" si="2"/>
        <v>1</v>
      </c>
    </row>
    <row r="6" spans="6:11" s="12" customFormat="1" x14ac:dyDescent="0.3">
      <c r="F6" s="12">
        <f>IF(H6="","",RTD("cqg.rtd", ,"ContractData",H6, "OptionDaysToExp",, "T"))</f>
        <v>29</v>
      </c>
      <c r="G6" s="12">
        <f>IFERROR(RANK($F6,$F$1:F$70)+COUNTIF($F$1:F6,F6)-1,"")</f>
        <v>1</v>
      </c>
      <c r="H6" s="12" t="str">
        <f t="shared" si="0"/>
        <v>C.US.ED</v>
      </c>
      <c r="I6" s="12">
        <f t="shared" si="3"/>
        <v>65</v>
      </c>
      <c r="J6" s="12" t="str">
        <f t="shared" si="1"/>
        <v>C.US.GE23</v>
      </c>
      <c r="K6" s="12">
        <f t="shared" si="2"/>
        <v>1</v>
      </c>
    </row>
    <row r="7" spans="6:11" s="12" customFormat="1" x14ac:dyDescent="0.3">
      <c r="F7" s="12">
        <f>IF(H7="","",RTD("cqg.rtd", ,"ContractData",H7, "OptionDaysToExp",, "T"))</f>
        <v>29</v>
      </c>
      <c r="G7" s="12">
        <f>IFERROR(RANK($F7,$F$1:F$70)+COUNTIF($F$1:F7,F7)-1,"")</f>
        <v>2</v>
      </c>
      <c r="H7" s="12" t="str">
        <f t="shared" si="0"/>
        <v>C.US.ED3</v>
      </c>
      <c r="I7" s="12">
        <f t="shared" si="3"/>
        <v>64</v>
      </c>
      <c r="J7" s="12" t="str">
        <f t="shared" si="1"/>
        <v>C.US.G3K</v>
      </c>
      <c r="K7" s="12">
        <f t="shared" si="2"/>
        <v>1</v>
      </c>
    </row>
    <row r="8" spans="6:11" s="12" customFormat="1" x14ac:dyDescent="0.3">
      <c r="F8" s="12">
        <f>IF(H8="","",RTD("cqg.rtd", ,"ContractData",H8, "OptionDaysToExp",, "T"))</f>
        <v>29</v>
      </c>
      <c r="G8" s="12">
        <f>IFERROR(RANK($F8,$F$1:F$70)+COUNTIF($F$1:F8,F8)-1,"")</f>
        <v>3</v>
      </c>
      <c r="H8" s="12" t="str">
        <f t="shared" si="0"/>
        <v>C.US.ED5</v>
      </c>
      <c r="I8" s="12">
        <f t="shared" si="3"/>
        <v>63</v>
      </c>
      <c r="J8" s="12" t="str">
        <f t="shared" si="1"/>
        <v>C.US.E03</v>
      </c>
      <c r="K8" s="12">
        <f t="shared" si="2"/>
        <v>1</v>
      </c>
    </row>
    <row r="9" spans="6:11" s="12" customFormat="1" x14ac:dyDescent="0.3">
      <c r="F9" s="12">
        <f>IF(H9="","",RTD("cqg.rtd", ,"ContractData",H9, "OptionDaysToExp",, "T"))</f>
        <v>29</v>
      </c>
      <c r="G9" s="12">
        <f>IFERROR(RANK($F9,$F$1:F$70)+COUNTIF($F$1:F9,F9)-1,"")</f>
        <v>4</v>
      </c>
      <c r="H9" s="12" t="str">
        <f t="shared" si="0"/>
        <v>C.US.EDA</v>
      </c>
      <c r="I9" s="12">
        <f t="shared" si="3"/>
        <v>62</v>
      </c>
      <c r="J9" s="12" t="str">
        <f t="shared" si="1"/>
        <v>P.US.GE34</v>
      </c>
      <c r="K9" s="12">
        <f t="shared" si="2"/>
        <v>1</v>
      </c>
    </row>
    <row r="10" spans="6:11" s="12" customFormat="1" x14ac:dyDescent="0.3">
      <c r="F10" s="12">
        <f>IF(H10="","",RTD("cqg.rtd", ,"ContractData",H10, "OptionDaysToExp",, "T"))</f>
        <v>29</v>
      </c>
      <c r="G10" s="12">
        <f>IFERROR(RANK($F10,$F$1:F$70)+COUNTIF($F$1:F10,F10)-1,"")</f>
        <v>5</v>
      </c>
      <c r="H10" s="12" t="str">
        <f t="shared" si="0"/>
        <v>C.US.EDF</v>
      </c>
      <c r="I10" s="12">
        <f t="shared" si="3"/>
        <v>61</v>
      </c>
      <c r="J10" s="12" t="str">
        <f t="shared" si="1"/>
        <v>P.US.GE24</v>
      </c>
      <c r="K10" s="12">
        <f t="shared" si="2"/>
        <v>1</v>
      </c>
    </row>
    <row r="11" spans="6:11" s="12" customFormat="1" x14ac:dyDescent="0.3">
      <c r="F11" s="12">
        <f>IF(H11="","",RTD("cqg.rtd", ,"ContractData",H11, "OptionDaysToExp",, "T"))</f>
        <v>29</v>
      </c>
      <c r="G11" s="12">
        <f>IFERROR(RANK($F11,$F$1:F$70)+COUNTIF($F$1:F11,F11)-1,"")</f>
        <v>6</v>
      </c>
      <c r="H11" s="12" t="str">
        <f t="shared" si="0"/>
        <v>C.US.EDO</v>
      </c>
      <c r="I11" s="12">
        <f t="shared" si="3"/>
        <v>60</v>
      </c>
      <c r="J11" s="12" t="str">
        <f t="shared" si="1"/>
        <v>P.US.G4K</v>
      </c>
      <c r="K11" s="12">
        <f t="shared" si="2"/>
        <v>1</v>
      </c>
    </row>
    <row r="12" spans="6:11" s="12" customFormat="1" x14ac:dyDescent="0.3">
      <c r="F12" s="12">
        <f>IF(H12="","",RTD("cqg.rtd", ,"ContractData",H12, "OptionDaysToExp",, "T"))</f>
        <v>15</v>
      </c>
      <c r="G12" s="12">
        <f>IFERROR(RANK($F12,$F$1:F$70)+COUNTIF($F$1:F12,F12)-1,"")</f>
        <v>41</v>
      </c>
      <c r="H12" s="12" t="str">
        <f t="shared" si="0"/>
        <v>C.US.G1K</v>
      </c>
      <c r="I12" s="12">
        <f t="shared" si="3"/>
        <v>59</v>
      </c>
      <c r="J12" s="12" t="str">
        <f t="shared" si="1"/>
        <v>P.US.E04</v>
      </c>
      <c r="K12" s="12">
        <f t="shared" si="2"/>
        <v>1</v>
      </c>
    </row>
    <row r="13" spans="6:11" s="12" customFormat="1" x14ac:dyDescent="0.3">
      <c r="F13" s="12">
        <f>IF(H13="","",RTD("cqg.rtd", ,"ContractData",H13, "OptionDaysToExp",, "T"))</f>
        <v>22</v>
      </c>
      <c r="G13" s="12">
        <f>IFERROR(RANK($F13,$F$1:F$70)+COUNTIF($F$1:F13,F13)-1,"")</f>
        <v>32</v>
      </c>
      <c r="H13" s="12" t="str">
        <f t="shared" si="0"/>
        <v>C.US.G2K</v>
      </c>
      <c r="I13" s="12">
        <f t="shared" si="3"/>
        <v>58</v>
      </c>
      <c r="J13" s="12" t="str">
        <f t="shared" si="1"/>
        <v>C.US.GE34</v>
      </c>
      <c r="K13" s="12">
        <f t="shared" si="2"/>
        <v>1</v>
      </c>
    </row>
    <row r="14" spans="6:11" s="12" customFormat="1" x14ac:dyDescent="0.3">
      <c r="F14" s="12">
        <f>IF(H14="","",RTD("cqg.rtd", ,"ContractData",H14, "OptionDaysToExp",, "T"))</f>
        <v>1</v>
      </c>
      <c r="G14" s="12">
        <f>IFERROR(RANK($F14,$F$1:F$70)+COUNTIF($F$1:F14,F14)-1,"")</f>
        <v>64</v>
      </c>
      <c r="H14" s="12" t="str">
        <f t="shared" si="0"/>
        <v>C.US.G3K</v>
      </c>
      <c r="I14" s="12">
        <f t="shared" si="3"/>
        <v>57</v>
      </c>
      <c r="J14" s="12" t="str">
        <f t="shared" si="1"/>
        <v>C.US.GE24</v>
      </c>
      <c r="K14" s="12">
        <f t="shared" si="2"/>
        <v>1</v>
      </c>
    </row>
    <row r="15" spans="6:11" s="12" customFormat="1" x14ac:dyDescent="0.3">
      <c r="F15" s="12">
        <f>IF(H15="","",RTD("cqg.rtd", ,"ContractData",H15, "OptionDaysToExp",, "T"))</f>
        <v>7</v>
      </c>
      <c r="G15" s="12">
        <f>IFERROR(RANK($F15,$F$1:F$70)+COUNTIF($F$1:F15,F15)-1,"")</f>
        <v>56</v>
      </c>
      <c r="H15" s="12" t="str">
        <f t="shared" si="0"/>
        <v>C.US.G4K</v>
      </c>
      <c r="I15" s="12">
        <f t="shared" si="3"/>
        <v>56</v>
      </c>
      <c r="J15" s="12" t="str">
        <f t="shared" si="1"/>
        <v>C.US.G4K</v>
      </c>
      <c r="K15" s="12">
        <f t="shared" si="2"/>
        <v>1</v>
      </c>
    </row>
    <row r="16" spans="6:11" s="12" customFormat="1" x14ac:dyDescent="0.3">
      <c r="F16" s="12">
        <f>IF(H16="","",RTD("cqg.rtd", ,"ContractData",H16, "OptionDaysToExp",, "T"))</f>
        <v>15</v>
      </c>
      <c r="G16" s="12">
        <f>IFERROR(RANK($F16,$F$1:F$70)+COUNTIF($F$1:F16,F16)-1,"")</f>
        <v>42</v>
      </c>
      <c r="H16" s="12" t="str">
        <f t="shared" si="0"/>
        <v>C.US.G5K</v>
      </c>
      <c r="I16" s="12">
        <f t="shared" si="3"/>
        <v>55</v>
      </c>
      <c r="J16" s="12" t="str">
        <f t="shared" si="1"/>
        <v>C.US.E04</v>
      </c>
      <c r="K16" s="12">
        <f t="shared" si="2"/>
        <v>1</v>
      </c>
    </row>
    <row r="17" spans="6:11" s="12" customFormat="1" x14ac:dyDescent="0.3">
      <c r="F17" s="12">
        <f>IF(H17="","",RTD("cqg.rtd", ,"ContractData",H17, "OptionDaysToExp",, "T"))</f>
        <v>29</v>
      </c>
      <c r="G17" s="12">
        <f>IFERROR(RANK($F17,$F$1:F$70)+COUNTIF($F$1:F17,F17)-1,"")</f>
        <v>7</v>
      </c>
      <c r="H17" s="12" t="str">
        <f t="shared" si="0"/>
        <v>C.US.GE</v>
      </c>
      <c r="I17" s="12">
        <f t="shared" si="3"/>
        <v>54</v>
      </c>
      <c r="J17" s="12" t="str">
        <f t="shared" si="1"/>
        <v>P.US.GE35</v>
      </c>
      <c r="K17" s="12">
        <f t="shared" si="2"/>
        <v>1</v>
      </c>
    </row>
    <row r="18" spans="6:11" s="12" customFormat="1" x14ac:dyDescent="0.3">
      <c r="F18" s="12">
        <f>IF(H18="","",RTD("cqg.rtd", ,"ContractData",H18, "OptionDaysToExp",, "T"))</f>
        <v>29</v>
      </c>
      <c r="G18" s="12">
        <f>IFERROR(RANK($F18,$F$1:F$70)+COUNTIF($F$1:F18,F18)-1,"")</f>
        <v>8</v>
      </c>
      <c r="H18" s="12" t="str">
        <f t="shared" si="0"/>
        <v>C.US.GE0</v>
      </c>
      <c r="I18" s="12">
        <f t="shared" si="3"/>
        <v>53</v>
      </c>
      <c r="J18" s="12" t="str">
        <f t="shared" si="1"/>
        <v>P.US.GE31</v>
      </c>
      <c r="K18" s="12">
        <f t="shared" si="2"/>
        <v>1</v>
      </c>
    </row>
    <row r="19" spans="6:11" s="12" customFormat="1" x14ac:dyDescent="0.3">
      <c r="F19" s="12">
        <f>IF(H19="","",RTD("cqg.rtd", ,"ContractData",H19, "OptionDaysToExp",, "T"))</f>
        <v>29</v>
      </c>
      <c r="G19" s="12">
        <f>IFERROR(RANK($F19,$F$1:F$70)+COUNTIF($F$1:F19,F19)-1,"")</f>
        <v>9</v>
      </c>
      <c r="H19" s="12" t="str">
        <f t="shared" si="0"/>
        <v>C.US.GE2</v>
      </c>
      <c r="I19" s="12">
        <f t="shared" si="3"/>
        <v>52</v>
      </c>
      <c r="J19" s="12" t="str">
        <f t="shared" si="1"/>
        <v>P.US.GE25</v>
      </c>
      <c r="K19" s="12">
        <f t="shared" si="2"/>
        <v>1</v>
      </c>
    </row>
    <row r="20" spans="6:11" s="12" customFormat="1" x14ac:dyDescent="0.3">
      <c r="F20" s="12">
        <f>IF(H20="","",RTD("cqg.rtd", ,"ContractData",H20, "OptionDaysToExp",, "T"))</f>
        <v>15</v>
      </c>
      <c r="G20" s="12">
        <f>IFERROR(RANK($F20,$F$1:F$70)+COUNTIF($F$1:F20,F20)-1,"")</f>
        <v>43</v>
      </c>
      <c r="H20" s="12" t="str">
        <f t="shared" si="0"/>
        <v>C.US.GE21</v>
      </c>
      <c r="I20" s="12">
        <f t="shared" si="3"/>
        <v>51</v>
      </c>
      <c r="J20" s="12" t="str">
        <f t="shared" si="1"/>
        <v>P.US.GE21</v>
      </c>
      <c r="K20" s="12">
        <f t="shared" si="2"/>
        <v>1</v>
      </c>
    </row>
    <row r="21" spans="6:11" s="12" customFormat="1" x14ac:dyDescent="0.3">
      <c r="F21" s="12">
        <f>IF(H21="","",RTD("cqg.rtd", ,"ContractData",H21, "OptionDaysToExp",, "T"))</f>
        <v>22</v>
      </c>
      <c r="G21" s="12">
        <f>IFERROR(RANK($F21,$F$1:F$70)+COUNTIF($F$1:F21,F21)-1,"")</f>
        <v>33</v>
      </c>
      <c r="H21" s="12" t="str">
        <f t="shared" si="0"/>
        <v>C.US.GE22</v>
      </c>
      <c r="I21" s="12">
        <f t="shared" si="3"/>
        <v>50</v>
      </c>
      <c r="J21" s="12" t="str">
        <f t="shared" si="1"/>
        <v>P.US.G5K</v>
      </c>
      <c r="K21" s="12">
        <f t="shared" si="2"/>
        <v>1</v>
      </c>
    </row>
    <row r="22" spans="6:11" s="12" customFormat="1" x14ac:dyDescent="0.3">
      <c r="F22" s="12">
        <f>IF(H22="","",RTD("cqg.rtd", ,"ContractData",H22, "OptionDaysToExp",, "T"))</f>
        <v>1</v>
      </c>
      <c r="G22" s="12">
        <f>IFERROR(RANK($F22,$F$1:F$70)+COUNTIF($F$1:F22,F22)-1,"")</f>
        <v>65</v>
      </c>
      <c r="H22" s="12" t="str">
        <f t="shared" si="0"/>
        <v>C.US.GE23</v>
      </c>
      <c r="I22" s="12">
        <f t="shared" si="3"/>
        <v>49</v>
      </c>
      <c r="J22" s="12" t="str">
        <f t="shared" si="1"/>
        <v>P.US.G1K</v>
      </c>
      <c r="K22" s="12">
        <f t="shared" si="2"/>
        <v>1</v>
      </c>
    </row>
    <row r="23" spans="6:11" s="12" customFormat="1" x14ac:dyDescent="0.3">
      <c r="F23" s="12">
        <f>IF(H23="","",RTD("cqg.rtd", ,"ContractData",H23, "OptionDaysToExp",, "T"))</f>
        <v>7</v>
      </c>
      <c r="G23" s="12">
        <f>IFERROR(RANK($F23,$F$1:F$70)+COUNTIF($F$1:F23,F23)-1,"")</f>
        <v>57</v>
      </c>
      <c r="H23" s="12" t="str">
        <f t="shared" si="0"/>
        <v>C.US.GE24</v>
      </c>
      <c r="I23" s="12">
        <f t="shared" si="3"/>
        <v>48</v>
      </c>
      <c r="J23" s="12" t="str">
        <f t="shared" si="1"/>
        <v>P.US.E05</v>
      </c>
      <c r="K23" s="12">
        <f t="shared" si="2"/>
        <v>1</v>
      </c>
    </row>
    <row r="24" spans="6:11" s="12" customFormat="1" x14ac:dyDescent="0.3">
      <c r="F24" s="12">
        <f>IF(H24="","",RTD("cqg.rtd", ,"ContractData",H24, "OptionDaysToExp",, "T"))</f>
        <v>15</v>
      </c>
      <c r="G24" s="12">
        <f>IFERROR(RANK($F24,$F$1:F$70)+COUNTIF($F$1:F24,F24)-1,"")</f>
        <v>44</v>
      </c>
      <c r="H24" s="12" t="str">
        <f t="shared" si="0"/>
        <v>C.US.GE25</v>
      </c>
      <c r="I24" s="12">
        <f t="shared" si="3"/>
        <v>47</v>
      </c>
      <c r="J24" s="12" t="str">
        <f t="shared" si="1"/>
        <v>P.US.E01</v>
      </c>
      <c r="K24" s="12">
        <f t="shared" si="2"/>
        <v>1</v>
      </c>
    </row>
    <row r="25" spans="6:11" s="12" customFormat="1" x14ac:dyDescent="0.3">
      <c r="F25" s="12">
        <f>IF(H25="","",RTD("cqg.rtd", ,"ContractData",H25, "OptionDaysToExp",, "T"))</f>
        <v>29</v>
      </c>
      <c r="G25" s="12">
        <f>IFERROR(RANK($F25,$F$1:F$70)+COUNTIF($F$1:F25,F25)-1,"")</f>
        <v>10</v>
      </c>
      <c r="H25" s="12" t="str">
        <f t="shared" si="0"/>
        <v>C.US.GE3</v>
      </c>
      <c r="I25" s="12">
        <f t="shared" si="3"/>
        <v>46</v>
      </c>
      <c r="J25" s="12" t="str">
        <f t="shared" si="1"/>
        <v>C.US.GE35</v>
      </c>
      <c r="K25" s="12">
        <f t="shared" si="2"/>
        <v>1</v>
      </c>
    </row>
    <row r="26" spans="6:11" s="12" customFormat="1" x14ac:dyDescent="0.3">
      <c r="F26" s="12">
        <f>IF(H26="","",RTD("cqg.rtd", ,"ContractData",H26, "OptionDaysToExp",, "T"))</f>
        <v>15</v>
      </c>
      <c r="G26" s="12">
        <f>IFERROR(RANK($F26,$F$1:F$70)+COUNTIF($F$1:F26,F26)-1,"")</f>
        <v>45</v>
      </c>
      <c r="H26" s="12" t="str">
        <f t="shared" si="0"/>
        <v>C.US.GE31</v>
      </c>
      <c r="I26" s="12">
        <f t="shared" si="3"/>
        <v>45</v>
      </c>
      <c r="J26" s="12" t="str">
        <f t="shared" si="1"/>
        <v>C.US.GE31</v>
      </c>
      <c r="K26" s="12">
        <f t="shared" si="2"/>
        <v>1</v>
      </c>
    </row>
    <row r="27" spans="6:11" s="12" customFormat="1" x14ac:dyDescent="0.3">
      <c r="F27" s="12">
        <f>IF(H27="","",RTD("cqg.rtd", ,"ContractData",H27, "OptionDaysToExp",, "T"))</f>
        <v>22</v>
      </c>
      <c r="G27" s="12">
        <f>IFERROR(RANK($F27,$F$1:F$70)+COUNTIF($F$1:F27,F27)-1,"")</f>
        <v>34</v>
      </c>
      <c r="H27" s="12" t="str">
        <f t="shared" si="0"/>
        <v>C.US.GE32</v>
      </c>
      <c r="I27" s="12">
        <f t="shared" si="3"/>
        <v>44</v>
      </c>
      <c r="J27" s="12" t="str">
        <f t="shared" si="1"/>
        <v>C.US.GE25</v>
      </c>
      <c r="K27" s="12">
        <f t="shared" si="2"/>
        <v>1</v>
      </c>
    </row>
    <row r="28" spans="6:11" s="12" customFormat="1" x14ac:dyDescent="0.3">
      <c r="F28" s="12">
        <f>IF(H28="","",RTD("cqg.rtd", ,"ContractData",H28, "OptionDaysToExp",, "T"))</f>
        <v>1</v>
      </c>
      <c r="G28" s="12">
        <f>IFERROR(RANK($F28,$F$1:F$70)+COUNTIF($F$1:F28,F28)-1,"")</f>
        <v>66</v>
      </c>
      <c r="H28" s="12" t="str">
        <f t="shared" si="0"/>
        <v>C.US.GE33</v>
      </c>
      <c r="I28" s="12">
        <f t="shared" si="3"/>
        <v>43</v>
      </c>
      <c r="J28" s="12" t="str">
        <f t="shared" si="1"/>
        <v>C.US.GE21</v>
      </c>
      <c r="K28" s="12">
        <f t="shared" si="2"/>
        <v>1</v>
      </c>
    </row>
    <row r="29" spans="6:11" s="12" customFormat="1" x14ac:dyDescent="0.3">
      <c r="F29" s="12">
        <f>IF(H29="","",RTD("cqg.rtd", ,"ContractData",H29, "OptionDaysToExp",, "T"))</f>
        <v>7</v>
      </c>
      <c r="G29" s="12">
        <f>IFERROR(RANK($F29,$F$1:F$70)+COUNTIF($F$1:F29,F29)-1,"")</f>
        <v>58</v>
      </c>
      <c r="H29" s="12" t="str">
        <f t="shared" si="0"/>
        <v>C.US.GE34</v>
      </c>
      <c r="I29" s="12">
        <f t="shared" si="3"/>
        <v>42</v>
      </c>
      <c r="J29" s="12" t="str">
        <f t="shared" si="1"/>
        <v>C.US.G5K</v>
      </c>
      <c r="K29" s="12">
        <f t="shared" si="2"/>
        <v>1</v>
      </c>
    </row>
    <row r="30" spans="6:11" s="12" customFormat="1" x14ac:dyDescent="0.3">
      <c r="F30" s="12">
        <f>IF(H30="","",RTD("cqg.rtd", ,"ContractData",H30, "OptionDaysToExp",, "T"))</f>
        <v>15</v>
      </c>
      <c r="G30" s="12">
        <f>IFERROR(RANK($F30,$F$1:F$70)+COUNTIF($F$1:F30,F30)-1,"")</f>
        <v>46</v>
      </c>
      <c r="H30" s="12" t="str">
        <f t="shared" si="0"/>
        <v>C.US.GE35</v>
      </c>
      <c r="I30" s="12">
        <f t="shared" si="3"/>
        <v>41</v>
      </c>
      <c r="J30" s="12" t="str">
        <f t="shared" si="1"/>
        <v>C.US.G1K</v>
      </c>
      <c r="K30" s="12">
        <f t="shared" si="2"/>
        <v>1</v>
      </c>
    </row>
    <row r="31" spans="6:11" s="12" customFormat="1" x14ac:dyDescent="0.3">
      <c r="F31" s="12">
        <f>IF(H31="","",RTD("cqg.rtd", ,"ContractData",H31, "OptionDaysToExp",, "T"))</f>
        <v>29</v>
      </c>
      <c r="G31" s="12">
        <f>IFERROR(RANK($F31,$F$1:F$70)+COUNTIF($F$1:F31,F31)-1,"")</f>
        <v>11</v>
      </c>
      <c r="H31" s="12" t="str">
        <f t="shared" si="0"/>
        <v>C.US.GE4</v>
      </c>
      <c r="I31" s="12">
        <f t="shared" si="3"/>
        <v>40</v>
      </c>
      <c r="J31" s="12" t="str">
        <f t="shared" si="1"/>
        <v>C.US.E05</v>
      </c>
      <c r="K31" s="12">
        <f t="shared" si="2"/>
        <v>1</v>
      </c>
    </row>
    <row r="32" spans="6:11" s="12" customFormat="1" x14ac:dyDescent="0.3">
      <c r="F32" s="12">
        <f>IF(H32="","",RTD("cqg.rtd", ,"ContractData",H32, "OptionDaysToExp",, "T"))</f>
        <v>29</v>
      </c>
      <c r="G32" s="12">
        <f>IFERROR(RANK($F32,$F$1:F$70)+COUNTIF($F$1:F32,F32)-1,"")</f>
        <v>12</v>
      </c>
      <c r="H32" s="12" t="str">
        <f t="shared" si="0"/>
        <v>C.US.GE5</v>
      </c>
      <c r="I32" s="12">
        <f t="shared" si="3"/>
        <v>39</v>
      </c>
      <c r="J32" s="12" t="str">
        <f t="shared" si="1"/>
        <v>C.US.E01</v>
      </c>
      <c r="K32" s="12">
        <f t="shared" si="2"/>
        <v>1</v>
      </c>
    </row>
    <row r="33" spans="6:11" s="12" customFormat="1" x14ac:dyDescent="0.3">
      <c r="F33" s="12">
        <f>IF(H33="","",RTD("cqg.rtd", ,"ContractData",H33, "OptionDaysToExp",, "T"))</f>
        <v>29</v>
      </c>
      <c r="G33" s="12">
        <f>IFERROR(RANK($F33,$F$1:F$70)+COUNTIF($F$1:F33,F33)-1,"")</f>
        <v>13</v>
      </c>
      <c r="H33" s="12" t="str">
        <f t="shared" si="0"/>
        <v>C.US.TE2</v>
      </c>
      <c r="I33" s="12">
        <f t="shared" si="3"/>
        <v>38</v>
      </c>
      <c r="J33" s="12" t="str">
        <f t="shared" si="1"/>
        <v>P.US.GE32</v>
      </c>
      <c r="K33" s="12">
        <f t="shared" si="2"/>
        <v>1</v>
      </c>
    </row>
    <row r="34" spans="6:11" s="12" customFormat="1" x14ac:dyDescent="0.3">
      <c r="F34" s="12">
        <f>IF(H34="","",RTD("cqg.rtd", ,"ContractData",H34, "OptionDaysToExp",, "T"))</f>
        <v>29</v>
      </c>
      <c r="G34" s="12">
        <f>IFERROR(RANK($F34,$F$1:F$70)+COUNTIF($F$1:F34,F34)-1,"")</f>
        <v>14</v>
      </c>
      <c r="H34" s="12" t="str">
        <f t="shared" si="0"/>
        <v>C.US.TE3</v>
      </c>
      <c r="I34" s="12">
        <f t="shared" si="3"/>
        <v>37</v>
      </c>
      <c r="J34" s="12" t="str">
        <f t="shared" si="1"/>
        <v>P.US.GE22</v>
      </c>
      <c r="K34" s="12">
        <f t="shared" si="2"/>
        <v>1</v>
      </c>
    </row>
    <row r="35" spans="6:11" s="12" customFormat="1" x14ac:dyDescent="0.3">
      <c r="F35" s="12">
        <f>IF(H35="","",RTD("cqg.rtd", ,"ContractData",H35, "OptionDaysToExp",, "T"))</f>
        <v>29</v>
      </c>
      <c r="G35" s="12">
        <f>IFERROR(RANK($F35,$F$1:F$70)+COUNTIF($F$1:F35,F35)-1,"")</f>
        <v>15</v>
      </c>
      <c r="H35" s="12" t="str">
        <f t="shared" si="0"/>
        <v>C.US.TE4</v>
      </c>
      <c r="I35" s="12">
        <f t="shared" si="3"/>
        <v>36</v>
      </c>
      <c r="J35" s="12" t="str">
        <f t="shared" si="1"/>
        <v>P.US.G2K</v>
      </c>
      <c r="K35" s="12">
        <f t="shared" si="2"/>
        <v>1</v>
      </c>
    </row>
    <row r="36" spans="6:11" s="12" customFormat="1" x14ac:dyDescent="0.3">
      <c r="F36" s="12">
        <f>IF(H36="","",RTD("cqg.rtd", ,"ContractData",H36, "OptionDaysToExp",, "T"))</f>
        <v>15</v>
      </c>
      <c r="G36" s="12">
        <f>IFERROR(RANK($F36,$F$1:F$70)+COUNTIF($F$1:F36,F36)-1,"")</f>
        <v>47</v>
      </c>
      <c r="H36" s="12" t="str">
        <f t="shared" si="0"/>
        <v>P.US.E01</v>
      </c>
      <c r="I36" s="12">
        <f t="shared" si="3"/>
        <v>35</v>
      </c>
      <c r="J36" s="12" t="str">
        <f t="shared" si="1"/>
        <v>P.US.E02</v>
      </c>
      <c r="K36" s="12">
        <f t="shared" si="2"/>
        <v>1</v>
      </c>
    </row>
    <row r="37" spans="6:11" s="12" customFormat="1" x14ac:dyDescent="0.3">
      <c r="F37" s="12">
        <f>IF(H37="","",RTD("cqg.rtd", ,"ContractData",H37, "OptionDaysToExp",, "T"))</f>
        <v>22</v>
      </c>
      <c r="G37" s="12">
        <f>IFERROR(RANK($F37,$F$1:F$70)+COUNTIF($F$1:F37,F37)-1,"")</f>
        <v>35</v>
      </c>
      <c r="H37" s="12" t="str">
        <f t="shared" si="0"/>
        <v>P.US.E02</v>
      </c>
      <c r="I37" s="12">
        <f t="shared" si="3"/>
        <v>34</v>
      </c>
      <c r="J37" s="12" t="str">
        <f t="shared" si="1"/>
        <v>C.US.GE32</v>
      </c>
      <c r="K37" s="12">
        <f t="shared" si="2"/>
        <v>1</v>
      </c>
    </row>
    <row r="38" spans="6:11" s="12" customFormat="1" x14ac:dyDescent="0.3">
      <c r="F38" s="12">
        <f>IF(H38="","",RTD("cqg.rtd", ,"ContractData",H38, "OptionDaysToExp",, "T"))</f>
        <v>1</v>
      </c>
      <c r="G38" s="12">
        <f>IFERROR(RANK($F38,$F$1:F$70)+COUNTIF($F$1:F38,F38)-1,"")</f>
        <v>67</v>
      </c>
      <c r="H38" s="12" t="str">
        <f t="shared" si="0"/>
        <v>P.US.E03</v>
      </c>
      <c r="I38" s="12">
        <f t="shared" si="3"/>
        <v>33</v>
      </c>
      <c r="J38" s="12" t="str">
        <f t="shared" si="1"/>
        <v>C.US.GE22</v>
      </c>
      <c r="K38" s="12">
        <f t="shared" si="2"/>
        <v>1</v>
      </c>
    </row>
    <row r="39" spans="6:11" s="12" customFormat="1" x14ac:dyDescent="0.3">
      <c r="F39" s="12">
        <f>IF(H39="","",RTD("cqg.rtd", ,"ContractData",H39, "OptionDaysToExp",, "T"))</f>
        <v>7</v>
      </c>
      <c r="G39" s="12">
        <f>IFERROR(RANK($F39,$F$1:F$70)+COUNTIF($F$1:F39,F39)-1,"")</f>
        <v>59</v>
      </c>
      <c r="H39" s="12" t="str">
        <f t="shared" si="0"/>
        <v>P.US.E04</v>
      </c>
      <c r="I39" s="12">
        <f t="shared" si="3"/>
        <v>32</v>
      </c>
      <c r="J39" s="12" t="str">
        <f t="shared" si="1"/>
        <v>C.US.G2K</v>
      </c>
      <c r="K39" s="12">
        <f t="shared" si="2"/>
        <v>1</v>
      </c>
    </row>
    <row r="40" spans="6:11" s="12" customFormat="1" x14ac:dyDescent="0.3">
      <c r="F40" s="12">
        <f>IF(H40="","",RTD("cqg.rtd", ,"ContractData",H40, "OptionDaysToExp",, "T"))</f>
        <v>15</v>
      </c>
      <c r="G40" s="12">
        <f>IFERROR(RANK($F40,$F$1:F$70)+COUNTIF($F$1:F40,F40)-1,"")</f>
        <v>48</v>
      </c>
      <c r="H40" s="12" t="str">
        <f t="shared" si="0"/>
        <v>P.US.E05</v>
      </c>
      <c r="I40" s="12">
        <f t="shared" si="3"/>
        <v>31</v>
      </c>
      <c r="J40" s="12" t="str">
        <f t="shared" si="1"/>
        <v>C.US.E02</v>
      </c>
      <c r="K40" s="12">
        <f t="shared" si="2"/>
        <v>1</v>
      </c>
    </row>
    <row r="41" spans="6:11" s="12" customFormat="1" x14ac:dyDescent="0.3">
      <c r="F41" s="12">
        <f>IF(H41="","",RTD("cqg.rtd", ,"ContractData",H41, "OptionDaysToExp",, "T"))</f>
        <v>29</v>
      </c>
      <c r="G41" s="12">
        <f>IFERROR(RANK($F41,$F$1:F$70)+COUNTIF($F$1:F41,F41)-1,"")</f>
        <v>16</v>
      </c>
      <c r="H41" s="12" t="str">
        <f t="shared" si="0"/>
        <v>P.US.ED</v>
      </c>
      <c r="I41" s="12">
        <f t="shared" si="3"/>
        <v>30</v>
      </c>
      <c r="J41" s="12" t="str">
        <f t="shared" si="1"/>
        <v>P.US.TE4</v>
      </c>
      <c r="K41" s="12">
        <f t="shared" si="2"/>
        <v>1</v>
      </c>
    </row>
    <row r="42" spans="6:11" s="12" customFormat="1" x14ac:dyDescent="0.3">
      <c r="F42" s="12">
        <f>IF(H42="","",RTD("cqg.rtd", ,"ContractData",H42, "OptionDaysToExp",, "T"))</f>
        <v>29</v>
      </c>
      <c r="G42" s="12">
        <f>IFERROR(RANK($F42,$F$1:F$70)+COUNTIF($F$1:F42,F42)-1,"")</f>
        <v>17</v>
      </c>
      <c r="H42" s="12" t="str">
        <f t="shared" si="0"/>
        <v>P.US.ED3</v>
      </c>
      <c r="I42" s="12">
        <f t="shared" si="3"/>
        <v>29</v>
      </c>
      <c r="J42" s="12" t="str">
        <f t="shared" si="1"/>
        <v>P.US.TE3</v>
      </c>
      <c r="K42" s="12">
        <f t="shared" si="2"/>
        <v>1</v>
      </c>
    </row>
    <row r="43" spans="6:11" s="12" customFormat="1" x14ac:dyDescent="0.3">
      <c r="F43" s="12">
        <f>IF(H43="","",RTD("cqg.rtd", ,"ContractData",H43, "OptionDaysToExp",, "T"))</f>
        <v>29</v>
      </c>
      <c r="G43" s="12">
        <f>IFERROR(RANK($F43,$F$1:F$70)+COUNTIF($F$1:F43,F43)-1,"")</f>
        <v>18</v>
      </c>
      <c r="H43" s="12" t="str">
        <f t="shared" si="0"/>
        <v>P.US.ED5</v>
      </c>
      <c r="I43" s="12">
        <f t="shared" si="3"/>
        <v>28</v>
      </c>
      <c r="J43" s="12" t="str">
        <f t="shared" si="1"/>
        <v>P.US.TE2</v>
      </c>
      <c r="K43" s="12">
        <f t="shared" si="2"/>
        <v>1</v>
      </c>
    </row>
    <row r="44" spans="6:11" s="12" customFormat="1" x14ac:dyDescent="0.3">
      <c r="F44" s="12">
        <f>IF(H44="","",RTD("cqg.rtd", ,"ContractData",H44, "OptionDaysToExp",, "T"))</f>
        <v>29</v>
      </c>
      <c r="G44" s="12">
        <f>IFERROR(RANK($F44,$F$1:F$70)+COUNTIF($F$1:F44,F44)-1,"")</f>
        <v>19</v>
      </c>
      <c r="H44" s="12" t="str">
        <f t="shared" si="0"/>
        <v>P.US.EDA</v>
      </c>
      <c r="I44" s="12">
        <f t="shared" si="3"/>
        <v>27</v>
      </c>
      <c r="J44" s="12" t="str">
        <f t="shared" si="1"/>
        <v>P.US.GE5</v>
      </c>
      <c r="K44" s="12">
        <f t="shared" si="2"/>
        <v>1</v>
      </c>
    </row>
    <row r="45" spans="6:11" s="12" customFormat="1" x14ac:dyDescent="0.3">
      <c r="F45" s="12">
        <f>IF(H45="","",RTD("cqg.rtd", ,"ContractData",H45, "OptionDaysToExp",, "T"))</f>
        <v>29</v>
      </c>
      <c r="G45" s="12">
        <f>IFERROR(RANK($F45,$F$1:F$70)+COUNTIF($F$1:F45,F45)-1,"")</f>
        <v>20</v>
      </c>
      <c r="H45" s="12" t="str">
        <f t="shared" si="0"/>
        <v>P.US.EDF</v>
      </c>
      <c r="I45" s="12">
        <f t="shared" si="3"/>
        <v>26</v>
      </c>
      <c r="J45" s="12" t="str">
        <f t="shared" si="1"/>
        <v>P.US.GE4</v>
      </c>
      <c r="K45" s="12">
        <f t="shared" si="2"/>
        <v>1</v>
      </c>
    </row>
    <row r="46" spans="6:11" s="12" customFormat="1" x14ac:dyDescent="0.3">
      <c r="F46" s="12">
        <f>IF(H46="","",RTD("cqg.rtd", ,"ContractData",H46, "OptionDaysToExp",, "T"))</f>
        <v>29</v>
      </c>
      <c r="G46" s="12">
        <f>IFERROR(RANK($F46,$F$1:F$70)+COUNTIF($F$1:F46,F46)-1,"")</f>
        <v>21</v>
      </c>
      <c r="H46" s="12" t="str">
        <f t="shared" si="0"/>
        <v>P.US.EDO</v>
      </c>
      <c r="I46" s="12">
        <f t="shared" si="3"/>
        <v>25</v>
      </c>
      <c r="J46" s="12" t="str">
        <f t="shared" si="1"/>
        <v>P.US.GE3</v>
      </c>
      <c r="K46" s="12">
        <f t="shared" si="2"/>
        <v>1</v>
      </c>
    </row>
    <row r="47" spans="6:11" s="12" customFormat="1" x14ac:dyDescent="0.3">
      <c r="F47" s="12">
        <f>IF(H47="","",RTD("cqg.rtd", ,"ContractData",H47, "OptionDaysToExp",, "T"))</f>
        <v>15</v>
      </c>
      <c r="G47" s="12">
        <f>IFERROR(RANK($F47,$F$1:F$70)+COUNTIF($F$1:F47,F47)-1,"")</f>
        <v>49</v>
      </c>
      <c r="H47" s="12" t="str">
        <f t="shared" si="0"/>
        <v>P.US.G1K</v>
      </c>
      <c r="I47" s="12">
        <f t="shared" si="3"/>
        <v>24</v>
      </c>
      <c r="J47" s="12" t="str">
        <f t="shared" si="1"/>
        <v>P.US.GE2</v>
      </c>
      <c r="K47" s="12">
        <f t="shared" si="2"/>
        <v>1</v>
      </c>
    </row>
    <row r="48" spans="6:11" s="12" customFormat="1" x14ac:dyDescent="0.3">
      <c r="F48" s="12">
        <f>IF(H48="","",RTD("cqg.rtd", ,"ContractData",H48, "OptionDaysToExp",, "T"))</f>
        <v>22</v>
      </c>
      <c r="G48" s="12">
        <f>IFERROR(RANK($F48,$F$1:F$70)+COUNTIF($F$1:F48,F48)-1,"")</f>
        <v>36</v>
      </c>
      <c r="H48" s="12" t="str">
        <f t="shared" si="0"/>
        <v>P.US.G2K</v>
      </c>
      <c r="I48" s="12">
        <f t="shared" si="3"/>
        <v>23</v>
      </c>
      <c r="J48" s="12" t="str">
        <f t="shared" si="1"/>
        <v>P.US.GE0</v>
      </c>
      <c r="K48" s="12">
        <f t="shared" si="2"/>
        <v>1</v>
      </c>
    </row>
    <row r="49" spans="6:11" s="12" customFormat="1" x14ac:dyDescent="0.3">
      <c r="F49" s="12">
        <f>IF(H49="","",RTD("cqg.rtd", ,"ContractData",H49, "OptionDaysToExp",, "T"))</f>
        <v>1</v>
      </c>
      <c r="G49" s="12">
        <f>IFERROR(RANK($F49,$F$1:F$70)+COUNTIF($F$1:F49,F49)-1,"")</f>
        <v>68</v>
      </c>
      <c r="H49" s="12" t="str">
        <f t="shared" si="0"/>
        <v>P.US.G3K</v>
      </c>
      <c r="I49" s="12">
        <f t="shared" si="3"/>
        <v>22</v>
      </c>
      <c r="J49" s="12" t="str">
        <f t="shared" si="1"/>
        <v>P.US.GE</v>
      </c>
      <c r="K49" s="12">
        <f t="shared" si="2"/>
        <v>1</v>
      </c>
    </row>
    <row r="50" spans="6:11" s="12" customFormat="1" x14ac:dyDescent="0.3">
      <c r="F50" s="12">
        <f>IF(H50="","",RTD("cqg.rtd", ,"ContractData",H50, "OptionDaysToExp",, "T"))</f>
        <v>7</v>
      </c>
      <c r="G50" s="12">
        <f>IFERROR(RANK($F50,$F$1:F$70)+COUNTIF($F$1:F50,F50)-1,"")</f>
        <v>60</v>
      </c>
      <c r="H50" s="12" t="str">
        <f t="shared" si="0"/>
        <v>P.US.G4K</v>
      </c>
      <c r="I50" s="12">
        <f t="shared" si="3"/>
        <v>21</v>
      </c>
      <c r="J50" s="12" t="str">
        <f t="shared" si="1"/>
        <v>P.US.EDO</v>
      </c>
      <c r="K50" s="12">
        <f t="shared" si="2"/>
        <v>1</v>
      </c>
    </row>
    <row r="51" spans="6:11" s="12" customFormat="1" x14ac:dyDescent="0.3">
      <c r="F51" s="12">
        <f>IF(H51="","",RTD("cqg.rtd", ,"ContractData",H51, "OptionDaysToExp",, "T"))</f>
        <v>15</v>
      </c>
      <c r="G51" s="12">
        <f>IFERROR(RANK($F51,$F$1:F$70)+COUNTIF($F$1:F51,F51)-1,"")</f>
        <v>50</v>
      </c>
      <c r="H51" s="12" t="str">
        <f t="shared" si="0"/>
        <v>P.US.G5K</v>
      </c>
      <c r="I51" s="12">
        <f t="shared" si="3"/>
        <v>20</v>
      </c>
      <c r="J51" s="12" t="str">
        <f t="shared" si="1"/>
        <v>P.US.EDF</v>
      </c>
      <c r="K51" s="12">
        <f t="shared" si="2"/>
        <v>1</v>
      </c>
    </row>
    <row r="52" spans="6:11" s="12" customFormat="1" x14ac:dyDescent="0.3">
      <c r="F52" s="12">
        <f>IF(H52="","",RTD("cqg.rtd", ,"ContractData",H52, "OptionDaysToExp",, "T"))</f>
        <v>29</v>
      </c>
      <c r="G52" s="12">
        <f>IFERROR(RANK($F52,$F$1:F$70)+COUNTIF($F$1:F52,F52)-1,"")</f>
        <v>22</v>
      </c>
      <c r="H52" s="12" t="str">
        <f t="shared" si="0"/>
        <v>P.US.GE</v>
      </c>
      <c r="I52" s="12">
        <f t="shared" si="3"/>
        <v>19</v>
      </c>
      <c r="J52" s="12" t="str">
        <f t="shared" si="1"/>
        <v>P.US.EDA</v>
      </c>
      <c r="K52" s="12">
        <f t="shared" si="2"/>
        <v>1</v>
      </c>
    </row>
    <row r="53" spans="6:11" s="12" customFormat="1" x14ac:dyDescent="0.3">
      <c r="F53" s="12">
        <f>IF(H53="","",RTD("cqg.rtd", ,"ContractData",H53, "OptionDaysToExp",, "T"))</f>
        <v>29</v>
      </c>
      <c r="G53" s="12">
        <f>IFERROR(RANK($F53,$F$1:F$70)+COUNTIF($F$1:F53,F53)-1,"")</f>
        <v>23</v>
      </c>
      <c r="H53" s="12" t="str">
        <f t="shared" si="0"/>
        <v>P.US.GE0</v>
      </c>
      <c r="I53" s="12">
        <f t="shared" si="3"/>
        <v>18</v>
      </c>
      <c r="J53" s="12" t="str">
        <f t="shared" si="1"/>
        <v>P.US.ED5</v>
      </c>
      <c r="K53" s="12">
        <f t="shared" si="2"/>
        <v>1</v>
      </c>
    </row>
    <row r="54" spans="6:11" s="12" customFormat="1" x14ac:dyDescent="0.3">
      <c r="F54" s="12">
        <f>IF(H54="","",RTD("cqg.rtd", ,"ContractData",H54, "OptionDaysToExp",, "T"))</f>
        <v>29</v>
      </c>
      <c r="G54" s="12">
        <f>IFERROR(RANK($F54,$F$1:F$70)+COUNTIF($F$1:F54,F54)-1,"")</f>
        <v>24</v>
      </c>
      <c r="H54" s="12" t="str">
        <f t="shared" si="0"/>
        <v>P.US.GE2</v>
      </c>
      <c r="I54" s="12">
        <f t="shared" si="3"/>
        <v>17</v>
      </c>
      <c r="J54" s="12" t="str">
        <f t="shared" si="1"/>
        <v>P.US.ED3</v>
      </c>
      <c r="K54" s="12">
        <f t="shared" si="2"/>
        <v>1</v>
      </c>
    </row>
    <row r="55" spans="6:11" s="12" customFormat="1" x14ac:dyDescent="0.3">
      <c r="F55" s="12">
        <f>IF(H55="","",RTD("cqg.rtd", ,"ContractData",H55, "OptionDaysToExp",, "T"))</f>
        <v>15</v>
      </c>
      <c r="G55" s="12">
        <f>IFERROR(RANK($F55,$F$1:F$70)+COUNTIF($F$1:F55,F55)-1,"")</f>
        <v>51</v>
      </c>
      <c r="H55" s="12" t="str">
        <f t="shared" si="0"/>
        <v>P.US.GE21</v>
      </c>
      <c r="I55" s="12">
        <f t="shared" si="3"/>
        <v>16</v>
      </c>
      <c r="J55" s="12" t="str">
        <f t="shared" si="1"/>
        <v>P.US.ED</v>
      </c>
      <c r="K55" s="12">
        <f t="shared" si="2"/>
        <v>1</v>
      </c>
    </row>
    <row r="56" spans="6:11" s="12" customFormat="1" x14ac:dyDescent="0.3">
      <c r="F56" s="12">
        <f>IF(H56="","",RTD("cqg.rtd", ,"ContractData",H56, "OptionDaysToExp",, "T"))</f>
        <v>22</v>
      </c>
      <c r="G56" s="12">
        <f>IFERROR(RANK($F56,$F$1:F$70)+COUNTIF($F$1:F56,F56)-1,"")</f>
        <v>37</v>
      </c>
      <c r="H56" s="12" t="str">
        <f t="shared" si="0"/>
        <v>P.US.GE22</v>
      </c>
      <c r="I56" s="12">
        <f t="shared" si="3"/>
        <v>15</v>
      </c>
      <c r="J56" s="12" t="str">
        <f t="shared" si="1"/>
        <v>C.US.TE4</v>
      </c>
      <c r="K56" s="12">
        <f t="shared" si="2"/>
        <v>1</v>
      </c>
    </row>
    <row r="57" spans="6:11" s="12" customFormat="1" x14ac:dyDescent="0.3">
      <c r="F57" s="12">
        <f>IF(H57="","",RTD("cqg.rtd", ,"ContractData",H57, "OptionDaysToExp",, "T"))</f>
        <v>1</v>
      </c>
      <c r="G57" s="12">
        <f>IFERROR(RANK($F57,$F$1:F$70)+COUNTIF($F$1:F57,F57)-1,"")</f>
        <v>69</v>
      </c>
      <c r="H57" s="12" t="str">
        <f t="shared" si="0"/>
        <v>P.US.GE23</v>
      </c>
      <c r="I57" s="12">
        <f t="shared" si="3"/>
        <v>14</v>
      </c>
      <c r="J57" s="12" t="str">
        <f t="shared" si="1"/>
        <v>C.US.TE3</v>
      </c>
      <c r="K57" s="12">
        <f t="shared" si="2"/>
        <v>1</v>
      </c>
    </row>
    <row r="58" spans="6:11" s="12" customFormat="1" x14ac:dyDescent="0.3">
      <c r="F58" s="12">
        <f>IF(H58="","",RTD("cqg.rtd", ,"ContractData",H58, "OptionDaysToExp",, "T"))</f>
        <v>7</v>
      </c>
      <c r="G58" s="12">
        <f>IFERROR(RANK($F58,$F$1:F$70)+COUNTIF($F$1:F58,F58)-1,"")</f>
        <v>61</v>
      </c>
      <c r="H58" s="12" t="str">
        <f t="shared" si="0"/>
        <v>P.US.GE24</v>
      </c>
      <c r="I58" s="12">
        <f t="shared" si="3"/>
        <v>13</v>
      </c>
      <c r="J58" s="12" t="str">
        <f t="shared" si="1"/>
        <v>C.US.TE2</v>
      </c>
      <c r="K58" s="12">
        <f t="shared" si="2"/>
        <v>1</v>
      </c>
    </row>
    <row r="59" spans="6:11" s="12" customFormat="1" x14ac:dyDescent="0.3">
      <c r="F59" s="12">
        <f>IF(H59="","",RTD("cqg.rtd", ,"ContractData",H59, "OptionDaysToExp",, "T"))</f>
        <v>15</v>
      </c>
      <c r="G59" s="12">
        <f>IFERROR(RANK($F59,$F$1:F$70)+COUNTIF($F$1:F59,F59)-1,"")</f>
        <v>52</v>
      </c>
      <c r="H59" s="12" t="str">
        <f t="shared" si="0"/>
        <v>P.US.GE25</v>
      </c>
      <c r="I59" s="12">
        <f t="shared" si="3"/>
        <v>12</v>
      </c>
      <c r="J59" s="12" t="str">
        <f t="shared" si="1"/>
        <v>C.US.GE5</v>
      </c>
      <c r="K59" s="12">
        <f t="shared" si="2"/>
        <v>1</v>
      </c>
    </row>
    <row r="60" spans="6:11" s="12" customFormat="1" x14ac:dyDescent="0.3">
      <c r="F60" s="12">
        <f>IF(H60="","",RTD("cqg.rtd", ,"ContractData",H60, "OptionDaysToExp",, "T"))</f>
        <v>29</v>
      </c>
      <c r="G60" s="12">
        <f>IFERROR(RANK($F60,$F$1:F$70)+COUNTIF($F$1:F60,F60)-1,"")</f>
        <v>25</v>
      </c>
      <c r="H60" s="12" t="str">
        <f t="shared" si="0"/>
        <v>P.US.GE3</v>
      </c>
      <c r="I60" s="12">
        <f t="shared" si="3"/>
        <v>11</v>
      </c>
      <c r="J60" s="12" t="str">
        <f t="shared" si="1"/>
        <v>C.US.GE4</v>
      </c>
      <c r="K60" s="12">
        <f t="shared" si="2"/>
        <v>1</v>
      </c>
    </row>
    <row r="61" spans="6:11" s="12" customFormat="1" x14ac:dyDescent="0.3">
      <c r="F61" s="12">
        <f>IF(H61="","",RTD("cqg.rtd", ,"ContractData",H61, "OptionDaysToExp",, "T"))</f>
        <v>15</v>
      </c>
      <c r="G61" s="12">
        <f>IFERROR(RANK($F61,$F$1:F$70)+COUNTIF($F$1:F61,F61)-1,"")</f>
        <v>53</v>
      </c>
      <c r="H61" s="12" t="str">
        <f t="shared" si="0"/>
        <v>P.US.GE31</v>
      </c>
      <c r="I61" s="12">
        <f t="shared" si="3"/>
        <v>10</v>
      </c>
      <c r="J61" s="12" t="str">
        <f t="shared" si="1"/>
        <v>C.US.GE3</v>
      </c>
      <c r="K61" s="12">
        <f t="shared" si="2"/>
        <v>1</v>
      </c>
    </row>
    <row r="62" spans="6:11" s="12" customFormat="1" x14ac:dyDescent="0.3">
      <c r="F62" s="12">
        <f>IF(H62="","",RTD("cqg.rtd", ,"ContractData",H62, "OptionDaysToExp",, "T"))</f>
        <v>22</v>
      </c>
      <c r="G62" s="12">
        <f>IFERROR(RANK($F62,$F$1:F$70)+COUNTIF($F$1:F62,F62)-1,"")</f>
        <v>38</v>
      </c>
      <c r="H62" s="12" t="str">
        <f t="shared" si="0"/>
        <v>P.US.GE32</v>
      </c>
      <c r="I62" s="12">
        <f t="shared" si="3"/>
        <v>9</v>
      </c>
      <c r="J62" s="12" t="str">
        <f t="shared" si="1"/>
        <v>C.US.GE2</v>
      </c>
      <c r="K62" s="12">
        <f t="shared" si="2"/>
        <v>1</v>
      </c>
    </row>
    <row r="63" spans="6:11" s="12" customFormat="1" x14ac:dyDescent="0.3">
      <c r="F63" s="12">
        <f>IF(H63="","",RTD("cqg.rtd", ,"ContractData",H63, "OptionDaysToExp",, "T"))</f>
        <v>1</v>
      </c>
      <c r="G63" s="12">
        <f>IFERROR(RANK($F63,$F$1:F$70)+COUNTIF($F$1:F63,F63)-1,"")</f>
        <v>70</v>
      </c>
      <c r="H63" s="12" t="str">
        <f t="shared" si="0"/>
        <v>P.US.GE33</v>
      </c>
      <c r="I63" s="12">
        <f t="shared" si="3"/>
        <v>8</v>
      </c>
      <c r="J63" s="12" t="str">
        <f t="shared" si="1"/>
        <v>C.US.GE0</v>
      </c>
      <c r="K63" s="12">
        <f t="shared" si="2"/>
        <v>1</v>
      </c>
    </row>
    <row r="64" spans="6:11" s="12" customFormat="1" x14ac:dyDescent="0.3">
      <c r="F64" s="12">
        <f>IF(H64="","",RTD("cqg.rtd", ,"ContractData",H64, "OptionDaysToExp",, "T"))</f>
        <v>7</v>
      </c>
      <c r="G64" s="12">
        <f>IFERROR(RANK($F64,$F$1:F$70)+COUNTIF($F$1:F64,F64)-1,"")</f>
        <v>62</v>
      </c>
      <c r="H64" s="12" t="str">
        <f t="shared" si="0"/>
        <v>P.US.GE34</v>
      </c>
      <c r="I64" s="12">
        <f t="shared" si="3"/>
        <v>7</v>
      </c>
      <c r="J64" s="12" t="str">
        <f t="shared" si="1"/>
        <v>C.US.GE</v>
      </c>
      <c r="K64" s="12">
        <f t="shared" si="2"/>
        <v>1</v>
      </c>
    </row>
    <row r="65" spans="1:13" x14ac:dyDescent="0.3">
      <c r="F65" s="12">
        <f>IF(H65="","",RTD("cqg.rtd", ,"ContractData",H65, "OptionDaysToExp",, "T"))</f>
        <v>15</v>
      </c>
      <c r="G65" s="12">
        <f>IFERROR(RANK($F65,$F$1:F$70)+COUNTIF($F$1:F65,F65)-1,"")</f>
        <v>54</v>
      </c>
      <c r="H65" s="12" t="str">
        <f t="shared" si="0"/>
        <v>P.US.GE35</v>
      </c>
      <c r="I65" s="12">
        <f t="shared" si="3"/>
        <v>6</v>
      </c>
      <c r="J65" s="12" t="str">
        <f t="shared" si="1"/>
        <v>C.US.EDO</v>
      </c>
      <c r="K65" s="12">
        <f t="shared" si="2"/>
        <v>1</v>
      </c>
      <c r="M65" s="12"/>
    </row>
    <row r="66" spans="1:13" x14ac:dyDescent="0.3">
      <c r="F66" s="12">
        <f>IF(H66="","",RTD("cqg.rtd", ,"ContractData",H66, "OptionDaysToExp",, "T"))</f>
        <v>29</v>
      </c>
      <c r="G66" s="12">
        <f>IFERROR(RANK($F66,$F$1:F$70)+COUNTIF($F$1:F66,F66)-1,"")</f>
        <v>26</v>
      </c>
      <c r="H66" s="12" t="str">
        <f t="shared" ref="H66:H70" si="4">B145</f>
        <v>P.US.GE4</v>
      </c>
      <c r="I66" s="12">
        <f t="shared" si="3"/>
        <v>5</v>
      </c>
      <c r="J66" s="12" t="str">
        <f t="shared" ref="J66:J70" si="5">VLOOKUP(I66,$G$1:$H$70,2,FALSE)</f>
        <v>C.US.EDF</v>
      </c>
      <c r="K66" s="12">
        <f t="shared" ref="K66:K70" si="6">IF(F66&lt;&gt;"",1,"")</f>
        <v>1</v>
      </c>
      <c r="M66" s="12"/>
    </row>
    <row r="67" spans="1:13" x14ac:dyDescent="0.3">
      <c r="F67" s="12">
        <f>IF(H67="","",RTD("cqg.rtd", ,"ContractData",H67, "OptionDaysToExp",, "T"))</f>
        <v>29</v>
      </c>
      <c r="G67" s="12">
        <f>IFERROR(RANK($F67,$F$1:F$70)+COUNTIF($F$1:F67,F67)-1,"")</f>
        <v>27</v>
      </c>
      <c r="H67" s="12" t="str">
        <f t="shared" si="4"/>
        <v>P.US.GE5</v>
      </c>
      <c r="I67" s="12">
        <f t="shared" ref="I67:I70" si="7">IFERROR(IF(I66=1,"",I66-1),"")</f>
        <v>4</v>
      </c>
      <c r="J67" s="12" t="str">
        <f t="shared" si="5"/>
        <v>C.US.EDA</v>
      </c>
      <c r="K67" s="12">
        <f t="shared" si="6"/>
        <v>1</v>
      </c>
      <c r="M67" s="12"/>
    </row>
    <row r="68" spans="1:13" x14ac:dyDescent="0.3">
      <c r="F68" s="12">
        <f>IF(H68="","",RTD("cqg.rtd", ,"ContractData",H68, "OptionDaysToExp",, "T"))</f>
        <v>29</v>
      </c>
      <c r="G68" s="12">
        <f>IFERROR(RANK($F68,$F$1:F$70)+COUNTIF($F$1:F68,F68)-1,"")</f>
        <v>28</v>
      </c>
      <c r="H68" s="12" t="str">
        <f t="shared" si="4"/>
        <v>P.US.TE2</v>
      </c>
      <c r="I68" s="12">
        <f t="shared" si="7"/>
        <v>3</v>
      </c>
      <c r="J68" s="12" t="str">
        <f t="shared" si="5"/>
        <v>C.US.ED5</v>
      </c>
      <c r="K68" s="12">
        <f t="shared" si="6"/>
        <v>1</v>
      </c>
      <c r="M68" s="12"/>
    </row>
    <row r="69" spans="1:13" x14ac:dyDescent="0.3">
      <c r="F69" s="12">
        <f>IF(H69="","",RTD("cqg.rtd", ,"ContractData",H69, "OptionDaysToExp",, "T"))</f>
        <v>29</v>
      </c>
      <c r="G69" s="12">
        <f>IFERROR(RANK($F69,$F$1:F$70)+COUNTIF($F$1:F69,F69)-1,"")</f>
        <v>29</v>
      </c>
      <c r="H69" s="12" t="str">
        <f t="shared" si="4"/>
        <v>P.US.TE3</v>
      </c>
      <c r="I69" s="12">
        <f t="shared" si="7"/>
        <v>2</v>
      </c>
      <c r="J69" s="12" t="str">
        <f t="shared" si="5"/>
        <v>C.US.ED3</v>
      </c>
      <c r="K69" s="12">
        <f t="shared" si="6"/>
        <v>1</v>
      </c>
      <c r="M69" s="12"/>
    </row>
    <row r="70" spans="1:13" x14ac:dyDescent="0.3">
      <c r="F70" s="12">
        <f>IF(H70="","",RTD("cqg.rtd", ,"ContractData",H70, "OptionDaysToExp",, "T"))</f>
        <v>29</v>
      </c>
      <c r="G70" s="12">
        <f>IFERROR(RANK($F70,$F$1:F$70)+COUNTIF($F$1:F70,F70)-1,"")</f>
        <v>30</v>
      </c>
      <c r="H70" s="12" t="str">
        <f t="shared" si="4"/>
        <v>P.US.TE4</v>
      </c>
      <c r="I70" s="12">
        <f t="shared" si="7"/>
        <v>1</v>
      </c>
      <c r="J70" s="12" t="str">
        <f t="shared" si="5"/>
        <v>C.US.ED</v>
      </c>
      <c r="K70" s="12">
        <f t="shared" si="6"/>
        <v>1</v>
      </c>
      <c r="M70" s="12"/>
    </row>
    <row r="72" spans="1:13" x14ac:dyDescent="0.3">
      <c r="K72" s="12">
        <f>SUM(K1:K70)</f>
        <v>70</v>
      </c>
    </row>
    <row r="80" spans="1:13" x14ac:dyDescent="0.3">
      <c r="A80" s="12">
        <v>1</v>
      </c>
      <c r="B80" s="12" t="str">
        <f>IFERROR(VLOOKUP(A80,$C$80:$D$149,2,FALSE),"")</f>
        <v>C.US.E01</v>
      </c>
      <c r="C80" s="12">
        <v>1</v>
      </c>
      <c r="D80" s="12" t="s">
        <v>72</v>
      </c>
      <c r="E80" s="12" t="str">
        <f>RTD("cqg.rtd", ,"ContractData",D80, "LongDescription",, "T")</f>
        <v>Eurodollar Mid-Curve(1 year)(week 1), Jan 21 9975 Call</v>
      </c>
    </row>
    <row r="81" spans="1:5" x14ac:dyDescent="0.3">
      <c r="A81" s="12">
        <f>A80+1</f>
        <v>2</v>
      </c>
      <c r="B81" s="12" t="str">
        <f t="shared" ref="B81:B144" si="8">IFERROR(VLOOKUP(A81,$C$80:$D$149,2,FALSE),"")</f>
        <v>C.US.E02</v>
      </c>
      <c r="C81" s="12">
        <f>IF(LEFT(E81,3)&lt;&gt;"768",TRUNC(C80)+1,C80+0.01)</f>
        <v>2</v>
      </c>
      <c r="D81" s="12" t="s">
        <v>74</v>
      </c>
      <c r="E81" s="12" t="str">
        <f>RTD("cqg.rtd", ,"ContractData",D81, "LongDescription",, "T")</f>
        <v>Eurodollar Mid-Curve(1 year)(week 2), Jan 21 9975 Call</v>
      </c>
    </row>
    <row r="82" spans="1:5" x14ac:dyDescent="0.3">
      <c r="A82" s="12">
        <f t="shared" ref="A82:A145" si="9">A81+1</f>
        <v>3</v>
      </c>
      <c r="B82" s="12" t="str">
        <f t="shared" si="8"/>
        <v>C.US.E03</v>
      </c>
      <c r="C82" s="12">
        <f t="shared" ref="C82:C145" si="10">IF(LEFT(E82,3)&lt;&gt;"768",TRUNC(C81)+1,C81+0.01)</f>
        <v>3</v>
      </c>
      <c r="D82" s="12" t="s">
        <v>78</v>
      </c>
      <c r="E82" s="12" t="str">
        <f>RTD("cqg.rtd", ,"ContractData",D82, "LongDescription",, "T")</f>
        <v>Eurodollar Mid-Curve(1 year)(week 3), Dec 20 9950 Call</v>
      </c>
    </row>
    <row r="83" spans="1:5" x14ac:dyDescent="0.3">
      <c r="A83" s="12">
        <f t="shared" si="9"/>
        <v>4</v>
      </c>
      <c r="B83" s="12" t="str">
        <f t="shared" si="8"/>
        <v>C.US.E04</v>
      </c>
      <c r="C83" s="12">
        <f t="shared" si="10"/>
        <v>4</v>
      </c>
      <c r="D83" s="12" t="s">
        <v>46</v>
      </c>
      <c r="E83" s="12" t="str">
        <f>RTD("cqg.rtd", ,"ContractData",D83, "LongDescription",, "T")</f>
        <v>Eurodollar Mid-Curve(1 year)(week 4), Dec 20 9925 Call</v>
      </c>
    </row>
    <row r="84" spans="1:5" x14ac:dyDescent="0.3">
      <c r="A84" s="12">
        <f t="shared" si="9"/>
        <v>5</v>
      </c>
      <c r="B84" s="12" t="str">
        <f t="shared" si="8"/>
        <v>C.US.E05</v>
      </c>
      <c r="C84" s="12">
        <f t="shared" si="10"/>
        <v>5</v>
      </c>
      <c r="D84" s="12" t="s">
        <v>70</v>
      </c>
      <c r="E84" s="12" t="str">
        <f>RTD("cqg.rtd", ,"ContractData",D84, "LongDescription",, "T")</f>
        <v>Eurodollar Mid-Curve(1 year)(week 5), Dec 20 9887 Call</v>
      </c>
    </row>
    <row r="85" spans="1:5" x14ac:dyDescent="0.3">
      <c r="A85" s="12">
        <f t="shared" si="9"/>
        <v>6</v>
      </c>
      <c r="B85" s="12" t="str">
        <f t="shared" si="8"/>
        <v>C.US.ED</v>
      </c>
      <c r="C85" s="12">
        <f t="shared" si="10"/>
        <v>6</v>
      </c>
      <c r="D85" s="12" t="s">
        <v>95</v>
      </c>
      <c r="E85" s="12" t="str">
        <f>RTD("cqg.rtd", ,"ContractData",D85, "LongDescription",, "T")</f>
        <v>Eurodollar Options, Jan 21 9987 Call</v>
      </c>
    </row>
    <row r="86" spans="1:5" x14ac:dyDescent="0.3">
      <c r="A86" s="12">
        <f t="shared" si="9"/>
        <v>7</v>
      </c>
      <c r="B86" s="12" t="str">
        <f t="shared" si="8"/>
        <v>C.US.ED3</v>
      </c>
      <c r="C86" s="12">
        <f t="shared" si="10"/>
        <v>7</v>
      </c>
      <c r="D86" s="12" t="s">
        <v>40</v>
      </c>
      <c r="E86" s="12" t="str">
        <f>RTD("cqg.rtd", ,"ContractData",D86, "LongDescription",, "T")</f>
        <v>Eurodollar Mid-Curve 3yr (Blue), Jan 21 9937 Call</v>
      </c>
    </row>
    <row r="87" spans="1:5" x14ac:dyDescent="0.3">
      <c r="A87" s="12">
        <f t="shared" si="9"/>
        <v>8</v>
      </c>
      <c r="B87" s="12" t="str">
        <f t="shared" si="8"/>
        <v>C.US.ED5</v>
      </c>
      <c r="C87" s="12">
        <f t="shared" si="10"/>
        <v>8</v>
      </c>
      <c r="D87" s="12" t="s">
        <v>26</v>
      </c>
      <c r="E87" s="12" t="str">
        <f>RTD("cqg.rtd", ,"ContractData",D87, "LongDescription",, "T")</f>
        <v>Eurodollar Mid-Curve 5yr (Purple), Jan 21 9887 Call</v>
      </c>
    </row>
    <row r="88" spans="1:5" x14ac:dyDescent="0.3">
      <c r="A88" s="12">
        <f t="shared" si="9"/>
        <v>9</v>
      </c>
      <c r="B88" s="12" t="str">
        <f t="shared" si="8"/>
        <v>C.US.EDA</v>
      </c>
      <c r="C88" s="12">
        <f t="shared" si="10"/>
        <v>9</v>
      </c>
      <c r="D88" s="12" t="s">
        <v>42</v>
      </c>
      <c r="E88" s="12" t="str">
        <f>RTD("cqg.rtd", ,"ContractData",D88, "LongDescription",, "T")</f>
        <v>Eurodollar Mid-Curve 2yr (Green), Jan 21 9975 Call</v>
      </c>
    </row>
    <row r="89" spans="1:5" x14ac:dyDescent="0.3">
      <c r="A89" s="12">
        <f t="shared" si="9"/>
        <v>10</v>
      </c>
      <c r="B89" s="12" t="str">
        <f t="shared" si="8"/>
        <v>C.US.EDF</v>
      </c>
      <c r="C89" s="12">
        <f t="shared" si="10"/>
        <v>10</v>
      </c>
      <c r="D89" s="12" t="s">
        <v>38</v>
      </c>
      <c r="E89" s="12" t="str">
        <f>RTD("cqg.rtd", ,"ContractData",D89, "LongDescription",, "T")</f>
        <v>Eurodollar Mid-Curve 4yr (Gold), Jan 21 9912 Call</v>
      </c>
    </row>
    <row r="90" spans="1:5" x14ac:dyDescent="0.3">
      <c r="A90" s="12">
        <f t="shared" si="9"/>
        <v>11</v>
      </c>
      <c r="B90" s="12" t="str">
        <f t="shared" si="8"/>
        <v>C.US.EDO</v>
      </c>
      <c r="C90" s="12">
        <f t="shared" si="10"/>
        <v>11</v>
      </c>
      <c r="D90" s="12" t="s">
        <v>44</v>
      </c>
      <c r="E90" s="12" t="str">
        <f>RTD("cqg.rtd", ,"ContractData",D90, "LongDescription",, "T")</f>
        <v>Eurodollar Mid-Curve 1yr (Red), Jan 21 9975 Call</v>
      </c>
    </row>
    <row r="91" spans="1:5" x14ac:dyDescent="0.3">
      <c r="A91" s="12">
        <f t="shared" si="9"/>
        <v>12</v>
      </c>
      <c r="B91" s="12" t="str">
        <f t="shared" si="8"/>
        <v>C.US.G1K</v>
      </c>
      <c r="C91" s="12">
        <f t="shared" si="10"/>
        <v>12</v>
      </c>
      <c r="D91" s="12" t="s">
        <v>28</v>
      </c>
      <c r="E91" s="12" t="str">
        <f>RTD("cqg.rtd", ,"ContractData",D91, "LongDescription",, "T")</f>
        <v>Eurodollar Mid-Curve(1 year)(weekly), Jan 21 9975 Call</v>
      </c>
    </row>
    <row r="92" spans="1:5" x14ac:dyDescent="0.3">
      <c r="A92" s="12">
        <f t="shared" si="9"/>
        <v>13</v>
      </c>
      <c r="B92" s="12" t="str">
        <f t="shared" si="8"/>
        <v>C.US.G2K</v>
      </c>
      <c r="C92" s="12">
        <f t="shared" si="10"/>
        <v>13</v>
      </c>
      <c r="D92" s="12" t="s">
        <v>30</v>
      </c>
      <c r="E92" s="12" t="str">
        <f>RTD("cqg.rtd", ,"ContractData",D92, "LongDescription",, "T")</f>
        <v>Eurodollar Mid-Curve(1 year)(weekly), Jan 21 9975 Call</v>
      </c>
    </row>
    <row r="93" spans="1:5" x14ac:dyDescent="0.3">
      <c r="A93" s="12">
        <f t="shared" si="9"/>
        <v>14</v>
      </c>
      <c r="B93" s="12" t="str">
        <f t="shared" si="8"/>
        <v>C.US.G3K</v>
      </c>
      <c r="C93" s="12">
        <f t="shared" si="10"/>
        <v>14</v>
      </c>
      <c r="D93" s="12" t="s">
        <v>32</v>
      </c>
      <c r="E93" s="12" t="str">
        <f>RTD("cqg.rtd", ,"ContractData",D93, "LongDescription",, "T")</f>
        <v>Eurodollar Mid-Curve(1 year)(weekly), Dec 20 9975 Call</v>
      </c>
    </row>
    <row r="94" spans="1:5" x14ac:dyDescent="0.3">
      <c r="A94" s="12">
        <f t="shared" si="9"/>
        <v>15</v>
      </c>
      <c r="B94" s="12" t="str">
        <f t="shared" si="8"/>
        <v>C.US.G4K</v>
      </c>
      <c r="C94" s="12">
        <f t="shared" si="10"/>
        <v>15</v>
      </c>
      <c r="D94" s="12" t="s">
        <v>34</v>
      </c>
      <c r="E94" s="12" t="str">
        <f>RTD("cqg.rtd", ,"ContractData",D94, "LongDescription",, "T")</f>
        <v>Eurodollar Mid-Curve(1 year)(weekly), Dec 20 9975 Call</v>
      </c>
    </row>
    <row r="95" spans="1:5" x14ac:dyDescent="0.3">
      <c r="A95" s="12">
        <f t="shared" si="9"/>
        <v>16</v>
      </c>
      <c r="B95" s="12" t="str">
        <f t="shared" si="8"/>
        <v>C.US.G5K</v>
      </c>
      <c r="C95" s="12">
        <f t="shared" si="10"/>
        <v>16</v>
      </c>
      <c r="D95" s="12" t="s">
        <v>36</v>
      </c>
      <c r="E95" s="12" t="str">
        <f>RTD("cqg.rtd", ,"ContractData",D95, "LongDescription",, "T")</f>
        <v>Eurodollar Mid-Curve(1 year)(weekly), Dec 20 9975 Call</v>
      </c>
    </row>
    <row r="96" spans="1:5" x14ac:dyDescent="0.3">
      <c r="A96" s="12">
        <f t="shared" si="9"/>
        <v>17</v>
      </c>
      <c r="B96" s="12" t="str">
        <f t="shared" si="8"/>
        <v>C.US.GE</v>
      </c>
      <c r="C96" s="12">
        <f t="shared" si="10"/>
        <v>17</v>
      </c>
      <c r="D96" s="12" t="s">
        <v>84</v>
      </c>
      <c r="E96" s="12" t="str">
        <f>RTD("cqg.rtd", ,"ContractData",D96, "LongDescription",, "T")</f>
        <v>Eurodollar (Globex), Jan 21 9981 Call</v>
      </c>
    </row>
    <row r="97" spans="1:5" x14ac:dyDescent="0.3">
      <c r="A97" s="12">
        <f t="shared" si="9"/>
        <v>18</v>
      </c>
      <c r="B97" s="12" t="str">
        <f t="shared" si="8"/>
        <v>C.US.GE0</v>
      </c>
      <c r="C97" s="12">
        <f t="shared" si="10"/>
        <v>18</v>
      </c>
      <c r="D97" s="12" t="s">
        <v>86</v>
      </c>
      <c r="E97" s="12" t="str">
        <f>RTD("cqg.rtd", ,"ContractData",D97, "LongDescription",, "T")</f>
        <v>Eurodollar Mid-Curve 1yr (Red) (Globex), Jan 21 9975 Call</v>
      </c>
    </row>
    <row r="98" spans="1:5" x14ac:dyDescent="0.3">
      <c r="A98" s="12">
        <f t="shared" si="9"/>
        <v>19</v>
      </c>
      <c r="B98" s="12" t="str">
        <f t="shared" si="8"/>
        <v>C.US.GE2</v>
      </c>
      <c r="C98" s="12">
        <f t="shared" si="10"/>
        <v>19</v>
      </c>
      <c r="D98" s="12" t="s">
        <v>82</v>
      </c>
      <c r="E98" s="12" t="str">
        <f>RTD("cqg.rtd", ,"ContractData",D98, "LongDescription",, "T")</f>
        <v>Eurodollar Mid-Curve 2yr (Green)(Globex), Jan 21 9975 Call</v>
      </c>
    </row>
    <row r="99" spans="1:5" x14ac:dyDescent="0.3">
      <c r="A99" s="12">
        <f t="shared" si="9"/>
        <v>20</v>
      </c>
      <c r="B99" s="12" t="str">
        <f t="shared" si="8"/>
        <v>C.US.GE21</v>
      </c>
      <c r="C99" s="12">
        <f t="shared" si="10"/>
        <v>20</v>
      </c>
      <c r="D99" s="12" t="s">
        <v>60</v>
      </c>
      <c r="E99" s="12" t="str">
        <f>RTD("cqg.rtd", ,"ContractData",D99, "LongDescription",, "T")</f>
        <v>Eurodollar Mid-Curve 2yr (Green) Week 1, Jan 21 9975 Call</v>
      </c>
    </row>
    <row r="100" spans="1:5" x14ac:dyDescent="0.3">
      <c r="A100" s="12">
        <f t="shared" si="9"/>
        <v>21</v>
      </c>
      <c r="B100" s="12" t="str">
        <f t="shared" si="8"/>
        <v>C.US.GE22</v>
      </c>
      <c r="C100" s="12">
        <f t="shared" si="10"/>
        <v>21</v>
      </c>
      <c r="D100" s="12" t="s">
        <v>62</v>
      </c>
      <c r="E100" s="12" t="str">
        <f>RTD("cqg.rtd", ,"ContractData",D100, "LongDescription",, "T")</f>
        <v>Eurodollar Mid-Curve 2yr (Green) Week 2, Jan 21 9975 Call</v>
      </c>
    </row>
    <row r="101" spans="1:5" x14ac:dyDescent="0.3">
      <c r="A101" s="12">
        <f t="shared" si="9"/>
        <v>22</v>
      </c>
      <c r="B101" s="12" t="str">
        <f t="shared" si="8"/>
        <v>C.US.GE23</v>
      </c>
      <c r="C101" s="12">
        <f t="shared" si="10"/>
        <v>22</v>
      </c>
      <c r="D101" s="12" t="s">
        <v>64</v>
      </c>
      <c r="E101" s="12" t="str">
        <f>RTD("cqg.rtd", ,"ContractData",D101, "LongDescription",, "T")</f>
        <v>Eurodollar Mid-Curve 2yr (Green) Week 3, Dec 20 9975 Call</v>
      </c>
    </row>
    <row r="102" spans="1:5" x14ac:dyDescent="0.3">
      <c r="A102" s="12">
        <f t="shared" si="9"/>
        <v>23</v>
      </c>
      <c r="B102" s="12" t="str">
        <f t="shared" si="8"/>
        <v>C.US.GE24</v>
      </c>
      <c r="C102" s="12">
        <f t="shared" si="10"/>
        <v>23</v>
      </c>
      <c r="D102" s="12" t="s">
        <v>66</v>
      </c>
      <c r="E102" s="12" t="str">
        <f>RTD("cqg.rtd", ,"ContractData",D102, "LongDescription",, "T")</f>
        <v>Eurodollar Mid-Curve 2yr (Green) Week 4, Dec 20 9975 Call</v>
      </c>
    </row>
    <row r="103" spans="1:5" x14ac:dyDescent="0.3">
      <c r="A103" s="12">
        <f t="shared" si="9"/>
        <v>24</v>
      </c>
      <c r="B103" s="12" t="str">
        <f t="shared" si="8"/>
        <v>C.US.GE25</v>
      </c>
      <c r="C103" s="12">
        <f t="shared" si="10"/>
        <v>24</v>
      </c>
      <c r="D103" s="12" t="s">
        <v>68</v>
      </c>
      <c r="E103" s="12" t="str">
        <f>RTD("cqg.rtd", ,"ContractData",D103, "LongDescription",, "T")</f>
        <v>Eurodollar Mid-Curve 2yr (Green) Week 5, Dec 20 9975 Call</v>
      </c>
    </row>
    <row r="104" spans="1:5" x14ac:dyDescent="0.3">
      <c r="A104" s="12">
        <f t="shared" si="9"/>
        <v>25</v>
      </c>
      <c r="B104" s="12" t="str">
        <f t="shared" si="8"/>
        <v>C.US.GE3</v>
      </c>
      <c r="C104" s="12">
        <f t="shared" si="10"/>
        <v>25</v>
      </c>
      <c r="D104" s="12" t="s">
        <v>80</v>
      </c>
      <c r="E104" s="12" t="str">
        <f>RTD("cqg.rtd", ,"ContractData",D104, "LongDescription",, "T")</f>
        <v>Eurodollar Mid-Curve 3yr (Blue) (Globex), Jan 21 9937 Call</v>
      </c>
    </row>
    <row r="105" spans="1:5" x14ac:dyDescent="0.3">
      <c r="A105" s="12">
        <f t="shared" si="9"/>
        <v>26</v>
      </c>
      <c r="B105" s="12" t="str">
        <f t="shared" si="8"/>
        <v>C.US.GE31</v>
      </c>
      <c r="C105" s="12">
        <f t="shared" si="10"/>
        <v>26</v>
      </c>
      <c r="D105" s="12" t="s">
        <v>48</v>
      </c>
      <c r="E105" s="12" t="str">
        <f>RTD("cqg.rtd", ,"ContractData",D105, "LongDescription",, "T")</f>
        <v>Eurodollar Mid-Curve 3yr (Blue) Week 1, Jan 21 9937 Call</v>
      </c>
    </row>
    <row r="106" spans="1:5" x14ac:dyDescent="0.3">
      <c r="A106" s="12">
        <f t="shared" si="9"/>
        <v>27</v>
      </c>
      <c r="B106" s="12" t="str">
        <f t="shared" si="8"/>
        <v>C.US.GE32</v>
      </c>
      <c r="C106" s="12">
        <f t="shared" si="10"/>
        <v>27</v>
      </c>
      <c r="D106" s="12" t="s">
        <v>50</v>
      </c>
      <c r="E106" s="12" t="str">
        <f>RTD("cqg.rtd", ,"ContractData",D106, "LongDescription",, "T")</f>
        <v>Eurodollar Mid-Curve 3yr (Blue) Week 2, Jan 21 9937 Call</v>
      </c>
    </row>
    <row r="107" spans="1:5" x14ac:dyDescent="0.3">
      <c r="A107" s="12">
        <f t="shared" si="9"/>
        <v>28</v>
      </c>
      <c r="B107" s="12" t="str">
        <f t="shared" si="8"/>
        <v>C.US.GE33</v>
      </c>
      <c r="C107" s="12">
        <f t="shared" si="10"/>
        <v>28</v>
      </c>
      <c r="D107" s="12" t="s">
        <v>52</v>
      </c>
      <c r="E107" s="12" t="str">
        <f>RTD("cqg.rtd", ,"ContractData",D107, "LongDescription",, "T")</f>
        <v>Eurodollar Mid-Curve 3yr (Blue) Week 3, Dec 20 9950 Call</v>
      </c>
    </row>
    <row r="108" spans="1:5" x14ac:dyDescent="0.3">
      <c r="A108" s="12">
        <f t="shared" si="9"/>
        <v>29</v>
      </c>
      <c r="B108" s="12" t="str">
        <f t="shared" si="8"/>
        <v>C.US.GE34</v>
      </c>
      <c r="C108" s="12">
        <f t="shared" si="10"/>
        <v>29</v>
      </c>
      <c r="D108" s="12" t="s">
        <v>54</v>
      </c>
      <c r="E108" s="12" t="str">
        <f>RTD("cqg.rtd", ,"ContractData",D108, "LongDescription",, "T")</f>
        <v>Eurodollar Mid-Curve 3yr (Blue) Week 4, Dec 20 9950 Call</v>
      </c>
    </row>
    <row r="109" spans="1:5" x14ac:dyDescent="0.3">
      <c r="A109" s="12">
        <f t="shared" si="9"/>
        <v>30</v>
      </c>
      <c r="B109" s="12" t="str">
        <f t="shared" si="8"/>
        <v>C.US.GE35</v>
      </c>
      <c r="C109" s="12">
        <f t="shared" si="10"/>
        <v>30</v>
      </c>
      <c r="D109" s="12" t="s">
        <v>56</v>
      </c>
      <c r="E109" s="12" t="str">
        <f>RTD("cqg.rtd", ,"ContractData",D109, "LongDescription",, "T")</f>
        <v>Eurodollar Mid-Curve 3yr (Blue) Week 5, Dec 20 9950 Call</v>
      </c>
    </row>
    <row r="110" spans="1:5" x14ac:dyDescent="0.3">
      <c r="A110" s="12">
        <f t="shared" si="9"/>
        <v>31</v>
      </c>
      <c r="B110" s="12" t="str">
        <f t="shared" si="8"/>
        <v>C.US.GE4</v>
      </c>
      <c r="C110" s="12">
        <f t="shared" si="10"/>
        <v>31</v>
      </c>
      <c r="D110" s="12" t="s">
        <v>76</v>
      </c>
      <c r="E110" s="12" t="str">
        <f>RTD("cqg.rtd", ,"ContractData",D110, "LongDescription",, "T")</f>
        <v>Eurodollar Mid-Curve 4yr (Gold) (Globex), Jan 21 9912 Call</v>
      </c>
    </row>
    <row r="111" spans="1:5" x14ac:dyDescent="0.3">
      <c r="A111" s="12">
        <f t="shared" si="9"/>
        <v>32</v>
      </c>
      <c r="B111" s="12" t="str">
        <f t="shared" si="8"/>
        <v>C.US.GE5</v>
      </c>
      <c r="C111" s="12">
        <f t="shared" si="10"/>
        <v>32</v>
      </c>
      <c r="D111" s="12" t="s">
        <v>58</v>
      </c>
      <c r="E111" s="12" t="str">
        <f>RTD("cqg.rtd", ,"ContractData",D111, "LongDescription",, "T")</f>
        <v>Eurodollar Mid-Curve 5yr (Purple), Jan 21 9887 Call</v>
      </c>
    </row>
    <row r="112" spans="1:5" x14ac:dyDescent="0.3">
      <c r="A112" s="12">
        <f t="shared" si="9"/>
        <v>33</v>
      </c>
      <c r="B112" s="12" t="str">
        <f t="shared" si="8"/>
        <v>C.US.TE2</v>
      </c>
      <c r="C112" s="12">
        <f t="shared" si="10"/>
        <v>33</v>
      </c>
      <c r="D112" s="12" t="s">
        <v>89</v>
      </c>
      <c r="E112" s="12" t="str">
        <f>RTD("cqg.rtd", ,"ContractData",D112, "LongDescription",, "T")</f>
        <v>Eurodollar 3 Month Mid-Curve, Jan 21 9987 Call</v>
      </c>
    </row>
    <row r="113" spans="1:5" x14ac:dyDescent="0.3">
      <c r="A113" s="12">
        <f t="shared" si="9"/>
        <v>34</v>
      </c>
      <c r="B113" s="12" t="str">
        <f t="shared" si="8"/>
        <v>C.US.TE3</v>
      </c>
      <c r="C113" s="12">
        <f t="shared" si="10"/>
        <v>34</v>
      </c>
      <c r="D113" s="12" t="s">
        <v>91</v>
      </c>
      <c r="E113" s="12" t="str">
        <f>RTD("cqg.rtd", ,"ContractData",D113, "LongDescription",, "T")</f>
        <v>Eurodollar 6 Month Mid-Curve, Jan 21 9987 Call</v>
      </c>
    </row>
    <row r="114" spans="1:5" x14ac:dyDescent="0.3">
      <c r="A114" s="12">
        <f t="shared" si="9"/>
        <v>35</v>
      </c>
      <c r="B114" s="12" t="str">
        <f t="shared" si="8"/>
        <v>C.US.TE4</v>
      </c>
      <c r="C114" s="12">
        <f t="shared" si="10"/>
        <v>35</v>
      </c>
      <c r="D114" s="12" t="s">
        <v>93</v>
      </c>
      <c r="E114" s="12" t="str">
        <f>RTD("cqg.rtd", ,"ContractData",D114, "LongDescription",, "T")</f>
        <v>Eurodollar 9 Month Mid-Curve, Jan 21 9975 Call</v>
      </c>
    </row>
    <row r="115" spans="1:5" x14ac:dyDescent="0.3">
      <c r="A115" s="12">
        <f t="shared" si="9"/>
        <v>36</v>
      </c>
      <c r="B115" s="12" t="str">
        <f t="shared" si="8"/>
        <v>P.US.E01</v>
      </c>
      <c r="C115" s="12">
        <f t="shared" si="10"/>
        <v>36</v>
      </c>
      <c r="D115" s="12" t="s">
        <v>73</v>
      </c>
      <c r="E115" s="12" t="str">
        <f>RTD("cqg.rtd", ,"ContractData",D115, "LongDescription",, "T")</f>
        <v>Eurodollar Mid-Curve(1 year)(week 1), Jan 21 9975 Put</v>
      </c>
    </row>
    <row r="116" spans="1:5" x14ac:dyDescent="0.3">
      <c r="A116" s="12">
        <f t="shared" si="9"/>
        <v>37</v>
      </c>
      <c r="B116" s="12" t="str">
        <f t="shared" si="8"/>
        <v>P.US.E02</v>
      </c>
      <c r="C116" s="12">
        <f t="shared" si="10"/>
        <v>37</v>
      </c>
      <c r="D116" s="12" t="s">
        <v>75</v>
      </c>
      <c r="E116" s="12" t="str">
        <f>RTD("cqg.rtd", ,"ContractData",D116, "LongDescription",, "T")</f>
        <v>Eurodollar Mid-Curve(1 year)(week 2), Jan 21 9975 Put</v>
      </c>
    </row>
    <row r="117" spans="1:5" x14ac:dyDescent="0.3">
      <c r="A117" s="12">
        <f t="shared" si="9"/>
        <v>38</v>
      </c>
      <c r="B117" s="12" t="str">
        <f t="shared" si="8"/>
        <v>P.US.E03</v>
      </c>
      <c r="C117" s="12">
        <f t="shared" si="10"/>
        <v>38</v>
      </c>
      <c r="D117" s="12" t="s">
        <v>79</v>
      </c>
      <c r="E117" s="12" t="str">
        <f>RTD("cqg.rtd", ,"ContractData",D117, "LongDescription",, "T")</f>
        <v>Eurodollar Mid-Curve(1 year)(week 3), Dec 20 9950 Put</v>
      </c>
    </row>
    <row r="118" spans="1:5" x14ac:dyDescent="0.3">
      <c r="A118" s="12">
        <f t="shared" si="9"/>
        <v>39</v>
      </c>
      <c r="B118" s="12" t="str">
        <f t="shared" si="8"/>
        <v>P.US.E04</v>
      </c>
      <c r="C118" s="12">
        <f t="shared" si="10"/>
        <v>39</v>
      </c>
      <c r="D118" s="12" t="s">
        <v>47</v>
      </c>
      <c r="E118" s="12" t="str">
        <f>RTD("cqg.rtd", ,"ContractData",D118, "LongDescription",, "T")</f>
        <v>Eurodollar Mid-Curve(1 year)(week 4), Dec 20 9925 Put</v>
      </c>
    </row>
    <row r="119" spans="1:5" x14ac:dyDescent="0.3">
      <c r="A119" s="12">
        <f t="shared" si="9"/>
        <v>40</v>
      </c>
      <c r="B119" s="12" t="str">
        <f t="shared" si="8"/>
        <v>P.US.E05</v>
      </c>
      <c r="C119" s="12">
        <f t="shared" si="10"/>
        <v>40</v>
      </c>
      <c r="D119" s="12" t="s">
        <v>71</v>
      </c>
      <c r="E119" s="12" t="str">
        <f>RTD("cqg.rtd", ,"ContractData",D119, "LongDescription",, "T")</f>
        <v>Eurodollar Mid-Curve(1 year)(week 5), Dec 20 9887 Put</v>
      </c>
    </row>
    <row r="120" spans="1:5" x14ac:dyDescent="0.3">
      <c r="A120" s="12">
        <f t="shared" si="9"/>
        <v>41</v>
      </c>
      <c r="B120" s="12" t="str">
        <f t="shared" si="8"/>
        <v>P.US.ED</v>
      </c>
      <c r="C120" s="12">
        <f t="shared" si="10"/>
        <v>41</v>
      </c>
      <c r="D120" s="12" t="s">
        <v>96</v>
      </c>
      <c r="E120" s="12" t="str">
        <f>RTD("cqg.rtd", ,"ContractData",D120, "LongDescription",, "T")</f>
        <v>Eurodollar Options, Jan 21 9987 Put</v>
      </c>
    </row>
    <row r="121" spans="1:5" x14ac:dyDescent="0.3">
      <c r="A121" s="12">
        <f t="shared" si="9"/>
        <v>42</v>
      </c>
      <c r="B121" s="12" t="str">
        <f t="shared" si="8"/>
        <v>P.US.ED3</v>
      </c>
      <c r="C121" s="12">
        <f t="shared" si="10"/>
        <v>42</v>
      </c>
      <c r="D121" s="12" t="s">
        <v>41</v>
      </c>
      <c r="E121" s="12" t="str">
        <f>RTD("cqg.rtd", ,"ContractData",D121, "LongDescription",, "T")</f>
        <v>Eurodollar Mid-Curve 3yr (Blue), Jan 21 9937 Put</v>
      </c>
    </row>
    <row r="122" spans="1:5" x14ac:dyDescent="0.3">
      <c r="A122" s="12">
        <f t="shared" si="9"/>
        <v>43</v>
      </c>
      <c r="B122" s="12" t="str">
        <f t="shared" si="8"/>
        <v>P.US.ED5</v>
      </c>
      <c r="C122" s="12">
        <f t="shared" si="10"/>
        <v>43</v>
      </c>
      <c r="D122" s="12" t="s">
        <v>27</v>
      </c>
      <c r="E122" s="12" t="str">
        <f>RTD("cqg.rtd", ,"ContractData",D122, "LongDescription",, "T")</f>
        <v>Eurodollar Mid-Curve 5yr (Purple), Jan 21 9887 Put</v>
      </c>
    </row>
    <row r="123" spans="1:5" x14ac:dyDescent="0.3">
      <c r="A123" s="12">
        <f t="shared" si="9"/>
        <v>44</v>
      </c>
      <c r="B123" s="12" t="str">
        <f t="shared" si="8"/>
        <v>P.US.EDA</v>
      </c>
      <c r="C123" s="12">
        <f t="shared" si="10"/>
        <v>44</v>
      </c>
      <c r="D123" s="12" t="s">
        <v>43</v>
      </c>
      <c r="E123" s="12" t="str">
        <f>RTD("cqg.rtd", ,"ContractData",D123, "LongDescription",, "T")</f>
        <v>Eurodollar Mid-Curve 2yr (Green), Jan 21 9975 Put</v>
      </c>
    </row>
    <row r="124" spans="1:5" x14ac:dyDescent="0.3">
      <c r="A124" s="12">
        <f t="shared" si="9"/>
        <v>45</v>
      </c>
      <c r="B124" s="12" t="str">
        <f t="shared" si="8"/>
        <v>P.US.EDF</v>
      </c>
      <c r="C124" s="12">
        <f t="shared" si="10"/>
        <v>45</v>
      </c>
      <c r="D124" s="12" t="s">
        <v>39</v>
      </c>
      <c r="E124" s="12" t="str">
        <f>RTD("cqg.rtd", ,"ContractData",D124, "LongDescription",, "T")</f>
        <v>Eurodollar Mid-Curve 4yr (Gold), Jan 21 9912 Put</v>
      </c>
    </row>
    <row r="125" spans="1:5" x14ac:dyDescent="0.3">
      <c r="A125" s="12">
        <f t="shared" si="9"/>
        <v>46</v>
      </c>
      <c r="B125" s="12" t="str">
        <f t="shared" si="8"/>
        <v>P.US.EDO</v>
      </c>
      <c r="C125" s="12">
        <f t="shared" si="10"/>
        <v>46</v>
      </c>
      <c r="D125" s="12" t="s">
        <v>45</v>
      </c>
      <c r="E125" s="12" t="str">
        <f>RTD("cqg.rtd", ,"ContractData",D125, "LongDescription",, "T")</f>
        <v>Eurodollar Mid-Curve 1yr (Red), Jan 21 9975 Put</v>
      </c>
    </row>
    <row r="126" spans="1:5" x14ac:dyDescent="0.3">
      <c r="A126" s="12">
        <f t="shared" si="9"/>
        <v>47</v>
      </c>
      <c r="B126" s="12" t="str">
        <f t="shared" si="8"/>
        <v>P.US.G1K</v>
      </c>
      <c r="C126" s="12">
        <f t="shared" si="10"/>
        <v>47</v>
      </c>
      <c r="D126" s="12" t="s">
        <v>29</v>
      </c>
      <c r="E126" s="12" t="str">
        <f>RTD("cqg.rtd", ,"ContractData",D126, "LongDescription",, "T")</f>
        <v>Eurodollar Mid-Curve(1 year)(weekly), Jan 21 9975 Put</v>
      </c>
    </row>
    <row r="127" spans="1:5" x14ac:dyDescent="0.3">
      <c r="A127" s="12">
        <f t="shared" si="9"/>
        <v>48</v>
      </c>
      <c r="B127" s="12" t="str">
        <f t="shared" si="8"/>
        <v>P.US.G2K</v>
      </c>
      <c r="C127" s="12">
        <f t="shared" si="10"/>
        <v>48</v>
      </c>
      <c r="D127" s="12" t="s">
        <v>31</v>
      </c>
      <c r="E127" s="12" t="str">
        <f>RTD("cqg.rtd", ,"ContractData",D127, "LongDescription",, "T")</f>
        <v>Eurodollar Mid-Curve(1 year)(weekly), Jan 21 9975 Put</v>
      </c>
    </row>
    <row r="128" spans="1:5" x14ac:dyDescent="0.3">
      <c r="A128" s="12">
        <f t="shared" si="9"/>
        <v>49</v>
      </c>
      <c r="B128" s="12" t="str">
        <f t="shared" si="8"/>
        <v>P.US.G3K</v>
      </c>
      <c r="C128" s="12">
        <f t="shared" si="10"/>
        <v>49</v>
      </c>
      <c r="D128" s="12" t="s">
        <v>33</v>
      </c>
      <c r="E128" s="12" t="str">
        <f>RTD("cqg.rtd", ,"ContractData",D128, "LongDescription",, "T")</f>
        <v>Eurodollar Mid-Curve(1 year)(weekly), Dec 20 9975 Put</v>
      </c>
    </row>
    <row r="129" spans="1:5" x14ac:dyDescent="0.3">
      <c r="A129" s="12">
        <f t="shared" si="9"/>
        <v>50</v>
      </c>
      <c r="B129" s="12" t="str">
        <f t="shared" si="8"/>
        <v>P.US.G4K</v>
      </c>
      <c r="C129" s="12">
        <f t="shared" si="10"/>
        <v>50</v>
      </c>
      <c r="D129" s="12" t="s">
        <v>35</v>
      </c>
      <c r="E129" s="12" t="str">
        <f>RTD("cqg.rtd", ,"ContractData",D129, "LongDescription",, "T")</f>
        <v>Eurodollar Mid-Curve(1 year)(weekly), Dec 20 9975 Put</v>
      </c>
    </row>
    <row r="130" spans="1:5" x14ac:dyDescent="0.3">
      <c r="A130" s="12">
        <f t="shared" si="9"/>
        <v>51</v>
      </c>
      <c r="B130" s="12" t="str">
        <f t="shared" si="8"/>
        <v>P.US.G5K</v>
      </c>
      <c r="C130" s="12">
        <f t="shared" si="10"/>
        <v>51</v>
      </c>
      <c r="D130" s="12" t="s">
        <v>37</v>
      </c>
      <c r="E130" s="12" t="str">
        <f>RTD("cqg.rtd", ,"ContractData",D130, "LongDescription",, "T")</f>
        <v>Eurodollar Mid-Curve(1 year)(weekly), Dec 20 9975 Put</v>
      </c>
    </row>
    <row r="131" spans="1:5" x14ac:dyDescent="0.3">
      <c r="A131" s="12">
        <f t="shared" si="9"/>
        <v>52</v>
      </c>
      <c r="B131" s="12" t="str">
        <f t="shared" si="8"/>
        <v>P.US.GE</v>
      </c>
      <c r="C131" s="12">
        <f t="shared" si="10"/>
        <v>52</v>
      </c>
      <c r="D131" s="12" t="s">
        <v>85</v>
      </c>
      <c r="E131" s="12" t="str">
        <f>RTD("cqg.rtd", ,"ContractData",D131, "LongDescription",, "T")</f>
        <v>Eurodollar (Globex), Jan 21 9981 Put</v>
      </c>
    </row>
    <row r="132" spans="1:5" x14ac:dyDescent="0.3">
      <c r="A132" s="12">
        <f t="shared" si="9"/>
        <v>53</v>
      </c>
      <c r="B132" s="12" t="str">
        <f t="shared" si="8"/>
        <v>P.US.GE0</v>
      </c>
      <c r="C132" s="12">
        <f t="shared" si="10"/>
        <v>53</v>
      </c>
      <c r="D132" s="12" t="s">
        <v>87</v>
      </c>
      <c r="E132" s="12" t="str">
        <f>RTD("cqg.rtd", ,"ContractData",D132, "LongDescription",, "T")</f>
        <v>Eurodollar Mid-Curve 1yr (Red) (Globex), Jan 21 9975 Put</v>
      </c>
    </row>
    <row r="133" spans="1:5" x14ac:dyDescent="0.3">
      <c r="A133" s="12">
        <f t="shared" si="9"/>
        <v>54</v>
      </c>
      <c r="B133" s="12" t="str">
        <f t="shared" si="8"/>
        <v>P.US.GE2</v>
      </c>
      <c r="C133" s="12">
        <f t="shared" si="10"/>
        <v>54</v>
      </c>
      <c r="D133" s="12" t="s">
        <v>83</v>
      </c>
      <c r="E133" s="12" t="str">
        <f>RTD("cqg.rtd", ,"ContractData",D133, "LongDescription",, "T")</f>
        <v>Eurodollar Mid-Curve 2yr (Green)(Globex), Jan 21 9975 Put</v>
      </c>
    </row>
    <row r="134" spans="1:5" x14ac:dyDescent="0.3">
      <c r="A134" s="12">
        <f t="shared" si="9"/>
        <v>55</v>
      </c>
      <c r="B134" s="12" t="str">
        <f t="shared" si="8"/>
        <v>P.US.GE21</v>
      </c>
      <c r="C134" s="12">
        <f t="shared" si="10"/>
        <v>55</v>
      </c>
      <c r="D134" s="12" t="s">
        <v>61</v>
      </c>
      <c r="E134" s="12" t="str">
        <f>RTD("cqg.rtd", ,"ContractData",D134, "LongDescription",, "T")</f>
        <v>Eurodollar Mid-Curve 2yr (Green) Week 1, Jan 21 9975 Put</v>
      </c>
    </row>
    <row r="135" spans="1:5" x14ac:dyDescent="0.3">
      <c r="A135" s="12">
        <f t="shared" si="9"/>
        <v>56</v>
      </c>
      <c r="B135" s="12" t="str">
        <f t="shared" si="8"/>
        <v>P.US.GE22</v>
      </c>
      <c r="C135" s="12">
        <f t="shared" si="10"/>
        <v>56</v>
      </c>
      <c r="D135" s="12" t="s">
        <v>63</v>
      </c>
      <c r="E135" s="12" t="str">
        <f>RTD("cqg.rtd", ,"ContractData",D135, "LongDescription",, "T")</f>
        <v>Eurodollar Mid-Curve 2yr (Green) Week 2, Jan 21 9975 Put</v>
      </c>
    </row>
    <row r="136" spans="1:5" x14ac:dyDescent="0.3">
      <c r="A136" s="12">
        <f t="shared" si="9"/>
        <v>57</v>
      </c>
      <c r="B136" s="12" t="str">
        <f t="shared" si="8"/>
        <v>P.US.GE23</v>
      </c>
      <c r="C136" s="12">
        <f t="shared" si="10"/>
        <v>57</v>
      </c>
      <c r="D136" s="12" t="s">
        <v>65</v>
      </c>
      <c r="E136" s="12" t="str">
        <f>RTD("cqg.rtd", ,"ContractData",D136, "LongDescription",, "T")</f>
        <v>Eurodollar Mid-Curve 2yr (Green) Week 3, Dec 20 9975 Put</v>
      </c>
    </row>
    <row r="137" spans="1:5" x14ac:dyDescent="0.3">
      <c r="A137" s="12">
        <f t="shared" si="9"/>
        <v>58</v>
      </c>
      <c r="B137" s="12" t="str">
        <f t="shared" si="8"/>
        <v>P.US.GE24</v>
      </c>
      <c r="C137" s="12">
        <f t="shared" si="10"/>
        <v>58</v>
      </c>
      <c r="D137" s="12" t="s">
        <v>67</v>
      </c>
      <c r="E137" s="12" t="str">
        <f>RTD("cqg.rtd", ,"ContractData",D137, "LongDescription",, "T")</f>
        <v>Eurodollar Mid-Curve 2yr (Green) Week 4, Dec 20 9975 Put</v>
      </c>
    </row>
    <row r="138" spans="1:5" x14ac:dyDescent="0.3">
      <c r="A138" s="12">
        <f t="shared" si="9"/>
        <v>59</v>
      </c>
      <c r="B138" s="12" t="str">
        <f t="shared" si="8"/>
        <v>P.US.GE25</v>
      </c>
      <c r="C138" s="12">
        <f t="shared" si="10"/>
        <v>59</v>
      </c>
      <c r="D138" s="12" t="s">
        <v>69</v>
      </c>
      <c r="E138" s="12" t="str">
        <f>RTD("cqg.rtd", ,"ContractData",D138, "LongDescription",, "T")</f>
        <v>Eurodollar Mid-Curve 2yr (Green) Week 5, Dec 20 9975 Put</v>
      </c>
    </row>
    <row r="139" spans="1:5" x14ac:dyDescent="0.3">
      <c r="A139" s="12">
        <f t="shared" si="9"/>
        <v>60</v>
      </c>
      <c r="B139" s="12" t="str">
        <f t="shared" si="8"/>
        <v>P.US.GE3</v>
      </c>
      <c r="C139" s="12">
        <f t="shared" si="10"/>
        <v>60</v>
      </c>
      <c r="D139" s="12" t="s">
        <v>81</v>
      </c>
      <c r="E139" s="12" t="str">
        <f>RTD("cqg.rtd", ,"ContractData",D139, "LongDescription",, "T")</f>
        <v>Eurodollar Mid-Curve 3yr (Blue) (Globex), Jan 21 9937 Put</v>
      </c>
    </row>
    <row r="140" spans="1:5" x14ac:dyDescent="0.3">
      <c r="A140" s="12">
        <f t="shared" si="9"/>
        <v>61</v>
      </c>
      <c r="B140" s="12" t="str">
        <f t="shared" si="8"/>
        <v>P.US.GE31</v>
      </c>
      <c r="C140" s="12">
        <f t="shared" si="10"/>
        <v>61</v>
      </c>
      <c r="D140" s="12" t="s">
        <v>49</v>
      </c>
      <c r="E140" s="12" t="str">
        <f>RTD("cqg.rtd", ,"ContractData",D140, "LongDescription",, "T")</f>
        <v>Eurodollar Mid-Curve 3yr (Blue) Week 1, Jan 21 9937 Put</v>
      </c>
    </row>
    <row r="141" spans="1:5" x14ac:dyDescent="0.3">
      <c r="A141" s="12">
        <f t="shared" si="9"/>
        <v>62</v>
      </c>
      <c r="B141" s="12" t="str">
        <f t="shared" si="8"/>
        <v>P.US.GE32</v>
      </c>
      <c r="C141" s="12">
        <f t="shared" si="10"/>
        <v>62</v>
      </c>
      <c r="D141" s="12" t="s">
        <v>51</v>
      </c>
      <c r="E141" s="12" t="str">
        <f>RTD("cqg.rtd", ,"ContractData",D141, "LongDescription",, "T")</f>
        <v>Eurodollar Mid-Curve 3yr (Blue) Week 2, Jan 21 9937 Put</v>
      </c>
    </row>
    <row r="142" spans="1:5" x14ac:dyDescent="0.3">
      <c r="A142" s="12">
        <f t="shared" si="9"/>
        <v>63</v>
      </c>
      <c r="B142" s="12" t="str">
        <f t="shared" si="8"/>
        <v>P.US.GE33</v>
      </c>
      <c r="C142" s="12">
        <f t="shared" si="10"/>
        <v>63</v>
      </c>
      <c r="D142" s="12" t="s">
        <v>53</v>
      </c>
      <c r="E142" s="12" t="str">
        <f>RTD("cqg.rtd", ,"ContractData",D142, "LongDescription",, "T")</f>
        <v>Eurodollar Mid-Curve 3yr (Blue) Week 3, Dec 20 9950 Put</v>
      </c>
    </row>
    <row r="143" spans="1:5" x14ac:dyDescent="0.3">
      <c r="A143" s="12">
        <f t="shared" si="9"/>
        <v>64</v>
      </c>
      <c r="B143" s="12" t="str">
        <f t="shared" si="8"/>
        <v>P.US.GE34</v>
      </c>
      <c r="C143" s="12">
        <f t="shared" si="10"/>
        <v>64</v>
      </c>
      <c r="D143" s="12" t="s">
        <v>55</v>
      </c>
      <c r="E143" s="12" t="str">
        <f>RTD("cqg.rtd", ,"ContractData",D143, "LongDescription",, "T")</f>
        <v>Eurodollar Mid-Curve 3yr (Blue) Week 4, Dec 20 9950 Put</v>
      </c>
    </row>
    <row r="144" spans="1:5" x14ac:dyDescent="0.3">
      <c r="A144" s="12">
        <f t="shared" si="9"/>
        <v>65</v>
      </c>
      <c r="B144" s="12" t="str">
        <f t="shared" si="8"/>
        <v>P.US.GE35</v>
      </c>
      <c r="C144" s="12">
        <f t="shared" si="10"/>
        <v>65</v>
      </c>
      <c r="D144" s="12" t="s">
        <v>57</v>
      </c>
      <c r="E144" s="12" t="str">
        <f>RTD("cqg.rtd", ,"ContractData",D144, "LongDescription",, "T")</f>
        <v>Eurodollar Mid-Curve 3yr (Blue) Week 5, Dec 20 9950 Put</v>
      </c>
    </row>
    <row r="145" spans="1:5" x14ac:dyDescent="0.3">
      <c r="A145" s="12">
        <f t="shared" si="9"/>
        <v>66</v>
      </c>
      <c r="B145" s="12" t="str">
        <f t="shared" ref="B145:B149" si="11">IFERROR(VLOOKUP(A145,$C$80:$D$149,2,FALSE),"")</f>
        <v>P.US.GE4</v>
      </c>
      <c r="C145" s="12">
        <f t="shared" si="10"/>
        <v>66</v>
      </c>
      <c r="D145" s="12" t="s">
        <v>77</v>
      </c>
      <c r="E145" s="12" t="str">
        <f>RTD("cqg.rtd", ,"ContractData",D145, "LongDescription",, "T")</f>
        <v>Eurodollar Mid-Curve 4yr (Gold) (Globex), Jan 21 9912 Put</v>
      </c>
    </row>
    <row r="146" spans="1:5" x14ac:dyDescent="0.3">
      <c r="A146" s="12">
        <f t="shared" ref="A146:A149" si="12">A145+1</f>
        <v>67</v>
      </c>
      <c r="B146" s="12" t="str">
        <f t="shared" si="11"/>
        <v>P.US.GE5</v>
      </c>
      <c r="C146" s="12">
        <f t="shared" ref="C146:C149" si="13">IF(LEFT(E146,3)&lt;&gt;"768",TRUNC(C145)+1,C145+0.01)</f>
        <v>67</v>
      </c>
      <c r="D146" s="12" t="s">
        <v>59</v>
      </c>
      <c r="E146" s="12" t="str">
        <f>RTD("cqg.rtd", ,"ContractData",D146, "LongDescription",, "T")</f>
        <v>Eurodollar Mid-Curve 5yr (Purple), Jan 21 9887 Put</v>
      </c>
    </row>
    <row r="147" spans="1:5" x14ac:dyDescent="0.3">
      <c r="A147" s="12">
        <f t="shared" si="12"/>
        <v>68</v>
      </c>
      <c r="B147" s="12" t="str">
        <f t="shared" si="11"/>
        <v>P.US.TE2</v>
      </c>
      <c r="C147" s="12">
        <f t="shared" si="13"/>
        <v>68</v>
      </c>
      <c r="D147" s="12" t="s">
        <v>90</v>
      </c>
      <c r="E147" s="12" t="str">
        <f>RTD("cqg.rtd", ,"ContractData",D147, "LongDescription",, "T")</f>
        <v>Eurodollar 3 Month Mid-Curve, Jan 21 9987 Put</v>
      </c>
    </row>
    <row r="148" spans="1:5" x14ac:dyDescent="0.3">
      <c r="A148" s="12">
        <f t="shared" si="12"/>
        <v>69</v>
      </c>
      <c r="B148" s="12" t="str">
        <f t="shared" si="11"/>
        <v>P.US.TE3</v>
      </c>
      <c r="C148" s="12">
        <f t="shared" si="13"/>
        <v>69</v>
      </c>
      <c r="D148" s="12" t="s">
        <v>92</v>
      </c>
      <c r="E148" s="12" t="str">
        <f>RTD("cqg.rtd", ,"ContractData",D148, "LongDescription",, "T")</f>
        <v>Eurodollar 6 Month Mid-Curve, Jan 21 9987 Put</v>
      </c>
    </row>
    <row r="149" spans="1:5" x14ac:dyDescent="0.3">
      <c r="A149" s="12">
        <f t="shared" si="12"/>
        <v>70</v>
      </c>
      <c r="B149" s="12" t="str">
        <f t="shared" si="11"/>
        <v>P.US.TE4</v>
      </c>
      <c r="C149" s="12">
        <f t="shared" si="13"/>
        <v>70</v>
      </c>
      <c r="D149" s="12" t="s">
        <v>94</v>
      </c>
      <c r="E149" s="12" t="str">
        <f>RTD("cqg.rtd", ,"ContractData",D149, "LongDescription",, "T")</f>
        <v>Eurodollar 9 Month Mid-Curve, Jan 21 9975 Put</v>
      </c>
    </row>
  </sheetData>
  <sheetProtection algorithmName="SHA-512" hashValue="hglBwheNpWJWsZajHUd4JQ1QwyYBPIMRpgEMaTFNG6IqD5JgIim4f62WRqFW50DbI/Zad8lArUlYeRKk5da4Mg==" saltValue="wn6pY6feSEWn/dQOY3pFzQ==" spinCount="100000" sheet="1" objects="1" scenarios="1" selectLockedCells="1" selectUnlockedCells="1"/>
  <sortState ref="M1:M70">
    <sortCondition ref="M1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Display</vt:lpstr>
      <vt:lpstr>Data</vt:lpstr>
      <vt:lpstr>SOFR</vt:lpstr>
      <vt:lpstr>TUA</vt:lpstr>
      <vt:lpstr>FVA</vt:lpstr>
      <vt:lpstr>TYA</vt:lpstr>
      <vt:lpstr>USA</vt:lpstr>
      <vt:lpstr>GE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2017-08-14T15:46:13Z</dcterms:created>
  <dcterms:modified xsi:type="dcterms:W3CDTF">2020-12-17T19:51:41Z</dcterms:modified>
</cp:coreProperties>
</file>