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0" yWindow="0" windowWidth="28800" windowHeight="14175"/>
  </bookViews>
  <sheets>
    <sheet name="CLEDisplay" sheetId="2" r:id="rId1"/>
    <sheet name="CLE" sheetId="6" state="hidden" r:id="rId2"/>
    <sheet name="CLE2" sheetId="7" state="hidden" r:id="rId3"/>
    <sheet name="CLE3" sheetId="8" state="hidden" r:id="rId4"/>
    <sheet name="CLE4" sheetId="9" state="hidden" r:id="rId5"/>
    <sheet name="CLE5" sheetId="10" state="hidden" r:id="rId6"/>
  </sheets>
  <calcPr calcId="162913"/>
</workbook>
</file>

<file path=xl/calcChain.xml><?xml version="1.0" encoding="utf-8"?>
<calcChain xmlns="http://schemas.openxmlformats.org/spreadsheetml/2006/main">
  <c r="U9" i="10" l="1"/>
  <c r="U12" i="10"/>
  <c r="U8" i="10"/>
  <c r="U4" i="10"/>
  <c r="U13" i="10"/>
  <c r="U7" i="10"/>
  <c r="U7" i="9"/>
  <c r="U3" i="10"/>
  <c r="U10" i="10"/>
  <c r="U6" i="10"/>
  <c r="U2" i="10"/>
  <c r="U10" i="9"/>
  <c r="U9" i="9"/>
  <c r="U6" i="9"/>
  <c r="U5" i="9"/>
  <c r="U13" i="9"/>
  <c r="U8" i="9"/>
  <c r="U4" i="9"/>
  <c r="U3" i="9"/>
  <c r="U11" i="9"/>
  <c r="U8" i="7"/>
  <c r="U9" i="8"/>
  <c r="U12" i="8"/>
  <c r="U8" i="8"/>
  <c r="U4" i="8"/>
  <c r="U11" i="8"/>
  <c r="U10" i="8"/>
  <c r="U5" i="10"/>
  <c r="U6" i="8"/>
  <c r="U2" i="8"/>
  <c r="U5" i="8"/>
  <c r="U13" i="8"/>
  <c r="U12" i="7"/>
  <c r="U7" i="7"/>
  <c r="U6" i="7"/>
  <c r="U11" i="7"/>
  <c r="U3" i="7"/>
  <c r="U2" i="7"/>
  <c r="U9" i="7"/>
  <c r="U10" i="7"/>
  <c r="U13" i="7"/>
  <c r="U7" i="8"/>
  <c r="U2" i="9"/>
  <c r="U3" i="8"/>
  <c r="U11" i="10"/>
  <c r="U12" i="9"/>
  <c r="U4" i="7"/>
  <c r="U5" i="7"/>
  <c r="A24" i="2"/>
  <c r="S36" i="9"/>
  <c r="S36" i="10"/>
  <c r="S36" i="7"/>
  <c r="S36" i="8"/>
  <c r="R35" i="9"/>
  <c r="S35" i="8"/>
  <c r="S35" i="10"/>
  <c r="R35" i="10"/>
  <c r="S35" i="9"/>
  <c r="R35" i="8"/>
  <c r="S35" i="7"/>
  <c r="R35" i="7"/>
  <c r="T4" i="2"/>
  <c r="R36" i="10" l="1"/>
  <c r="R36" i="9"/>
  <c r="R36" i="8"/>
  <c r="R36" i="7"/>
  <c r="A88" i="2"/>
  <c r="A56" i="2"/>
  <c r="A98" i="2"/>
  <c r="A82" i="2"/>
  <c r="A87" i="2"/>
  <c r="A104" i="2"/>
  <c r="A49" i="2"/>
  <c r="A102" i="2"/>
  <c r="A83" i="2"/>
  <c r="A80" i="2"/>
  <c r="A78" i="2"/>
  <c r="A85" i="2"/>
  <c r="A52" i="2"/>
  <c r="A77" i="2"/>
  <c r="A81" i="2"/>
  <c r="A51" i="2"/>
  <c r="A86" i="2"/>
  <c r="A50" i="2"/>
  <c r="A84" i="2"/>
  <c r="A101" i="2"/>
  <c r="A79" i="2"/>
  <c r="A68" i="2"/>
  <c r="A54" i="2"/>
  <c r="A96" i="2"/>
  <c r="A72" i="2"/>
  <c r="A61" i="2"/>
  <c r="A97" i="2"/>
  <c r="A94" i="2"/>
  <c r="A67" i="2"/>
  <c r="A48" i="2"/>
  <c r="A46" i="2"/>
  <c r="A99" i="2"/>
  <c r="A64" i="2"/>
  <c r="A71" i="2"/>
  <c r="A47" i="2"/>
  <c r="A55" i="2"/>
  <c r="A95" i="2"/>
  <c r="A65" i="2"/>
  <c r="A63" i="2"/>
  <c r="A66" i="2"/>
  <c r="A69" i="2"/>
  <c r="A45" i="2"/>
  <c r="A100" i="2"/>
  <c r="A62" i="2"/>
  <c r="A53" i="2"/>
  <c r="A70" i="2"/>
  <c r="A93" i="2"/>
  <c r="A103" i="2"/>
  <c r="E24" i="2"/>
  <c r="D24" i="2"/>
  <c r="F24" i="2"/>
  <c r="A120" i="2"/>
  <c r="G24" i="2"/>
  <c r="A119" i="2"/>
  <c r="C24" i="2"/>
  <c r="B24" i="2"/>
  <c r="I24" i="2"/>
  <c r="H24" i="2"/>
  <c r="Q2" i="9"/>
  <c r="Q2" i="10"/>
  <c r="Q2" i="8"/>
  <c r="Q2" i="7"/>
  <c r="A2" i="10" l="1"/>
  <c r="P2" i="10"/>
  <c r="AH2" i="10" s="1"/>
  <c r="R37" i="10"/>
  <c r="A2" i="9"/>
  <c r="P2" i="9"/>
  <c r="AH2" i="9" s="1"/>
  <c r="R37" i="9"/>
  <c r="A2" i="8"/>
  <c r="P2" i="8"/>
  <c r="AH2" i="8" s="1"/>
  <c r="R37" i="8"/>
  <c r="A2" i="7"/>
  <c r="P2" i="7"/>
  <c r="AH2" i="7" s="1"/>
  <c r="R37" i="7"/>
  <c r="C56" i="2"/>
  <c r="F56" i="2"/>
  <c r="B56" i="2"/>
  <c r="B88" i="2"/>
  <c r="D56" i="2"/>
  <c r="E88" i="2"/>
  <c r="H56" i="2"/>
  <c r="F88" i="2"/>
  <c r="H88" i="2"/>
  <c r="G56" i="2"/>
  <c r="E56" i="2"/>
  <c r="C88" i="2"/>
  <c r="G88" i="2"/>
  <c r="I56" i="2"/>
  <c r="I88" i="2"/>
  <c r="D88" i="2"/>
  <c r="E84" i="2"/>
  <c r="M75" i="2"/>
  <c r="F87" i="2"/>
  <c r="U75" i="2"/>
  <c r="I85" i="2"/>
  <c r="C86" i="2"/>
  <c r="K76" i="2"/>
  <c r="C81" i="2"/>
  <c r="O45" i="2"/>
  <c r="B86" i="2"/>
  <c r="G104" i="2"/>
  <c r="F104" i="2"/>
  <c r="I101" i="2"/>
  <c r="E98" i="2"/>
  <c r="P91" i="2"/>
  <c r="F101" i="2"/>
  <c r="I84" i="2"/>
  <c r="B79" i="2"/>
  <c r="B50" i="2"/>
  <c r="P45" i="2"/>
  <c r="I78" i="2"/>
  <c r="F50" i="2"/>
  <c r="D52" i="2"/>
  <c r="H52" i="2"/>
  <c r="B82" i="2"/>
  <c r="P75" i="2"/>
  <c r="S75" i="2"/>
  <c r="G85" i="2"/>
  <c r="F49" i="2"/>
  <c r="T75" i="2"/>
  <c r="D51" i="2"/>
  <c r="N75" i="2"/>
  <c r="I80" i="2"/>
  <c r="G51" i="2"/>
  <c r="I51" i="2"/>
  <c r="E49" i="2"/>
  <c r="Q44" i="2"/>
  <c r="R75" i="2"/>
  <c r="R44" i="2"/>
  <c r="M76" i="2"/>
  <c r="B85" i="2"/>
  <c r="K75" i="2"/>
  <c r="I52" i="2"/>
  <c r="B83" i="2"/>
  <c r="Q45" i="2"/>
  <c r="B101" i="2"/>
  <c r="C98" i="2"/>
  <c r="F84" i="2"/>
  <c r="R76" i="2"/>
  <c r="G101" i="2"/>
  <c r="E79" i="2"/>
  <c r="R45" i="2"/>
  <c r="H87" i="2"/>
  <c r="L77" i="2"/>
  <c r="D50" i="2"/>
  <c r="F52" i="2"/>
  <c r="B52" i="2"/>
  <c r="D85" i="2"/>
  <c r="E85" i="2"/>
  <c r="G83" i="2"/>
  <c r="F85" i="2"/>
  <c r="E51" i="2"/>
  <c r="I49" i="2"/>
  <c r="C80" i="2"/>
  <c r="C77" i="2"/>
  <c r="E80" i="2"/>
  <c r="E81" i="2"/>
  <c r="Q43" i="2"/>
  <c r="B51" i="2"/>
  <c r="H104" i="2"/>
  <c r="G84" i="2"/>
  <c r="B78" i="2"/>
  <c r="F78" i="2"/>
  <c r="Q76" i="2"/>
  <c r="H81" i="2"/>
  <c r="T76" i="2"/>
  <c r="G81" i="2"/>
  <c r="C52" i="2"/>
  <c r="S76" i="2"/>
  <c r="H49" i="2"/>
  <c r="E104" i="2"/>
  <c r="D102" i="2"/>
  <c r="D84" i="2"/>
  <c r="D101" i="2"/>
  <c r="B102" i="2"/>
  <c r="H102" i="2"/>
  <c r="E78" i="2"/>
  <c r="P43" i="2"/>
  <c r="C87" i="2"/>
  <c r="H50" i="2"/>
  <c r="D79" i="2"/>
  <c r="P44" i="2"/>
  <c r="M77" i="2"/>
  <c r="E83" i="2"/>
  <c r="F82" i="2"/>
  <c r="C85" i="2"/>
  <c r="I83" i="2"/>
  <c r="I81" i="2"/>
  <c r="G49" i="2"/>
  <c r="D86" i="2"/>
  <c r="I86" i="2"/>
  <c r="K77" i="2"/>
  <c r="F80" i="2"/>
  <c r="F81" i="2"/>
  <c r="H51" i="2"/>
  <c r="I98" i="2"/>
  <c r="E101" i="2"/>
  <c r="B84" i="2"/>
  <c r="F98" i="2"/>
  <c r="U77" i="2"/>
  <c r="C82" i="2"/>
  <c r="G82" i="2"/>
  <c r="D49" i="2"/>
  <c r="G80" i="2"/>
  <c r="I50" i="2"/>
  <c r="H85" i="2"/>
  <c r="F86" i="2"/>
  <c r="I104" i="2"/>
  <c r="G50" i="2"/>
  <c r="D78" i="2"/>
  <c r="C51" i="2"/>
  <c r="D80" i="2"/>
  <c r="E50" i="2"/>
  <c r="B77" i="2"/>
  <c r="I77" i="2"/>
  <c r="D104" i="2"/>
  <c r="G102" i="2"/>
  <c r="S91" i="2"/>
  <c r="S92" i="2"/>
  <c r="I102" i="2"/>
  <c r="H101" i="2"/>
  <c r="S93" i="2"/>
  <c r="I87" i="2"/>
  <c r="G52" i="2"/>
  <c r="L76" i="2"/>
  <c r="E87" i="2"/>
  <c r="L75" i="2"/>
  <c r="G78" i="2"/>
  <c r="B87" i="2"/>
  <c r="P77" i="2"/>
  <c r="D83" i="2"/>
  <c r="C83" i="2"/>
  <c r="H83" i="2"/>
  <c r="N77" i="2"/>
  <c r="B81" i="2"/>
  <c r="B49" i="2"/>
  <c r="O44" i="2"/>
  <c r="F77" i="2"/>
  <c r="D77" i="2"/>
  <c r="N76" i="2"/>
  <c r="H80" i="2"/>
  <c r="B104" i="2"/>
  <c r="C104" i="2"/>
  <c r="P93" i="2"/>
  <c r="G98" i="2"/>
  <c r="D98" i="2"/>
  <c r="E102" i="2"/>
  <c r="F102" i="2"/>
  <c r="C102" i="2"/>
  <c r="U76" i="2"/>
  <c r="C79" i="2"/>
  <c r="D87" i="2"/>
  <c r="S77" i="2"/>
  <c r="O77" i="2"/>
  <c r="H98" i="2"/>
  <c r="H84" i="2"/>
  <c r="C101" i="2"/>
  <c r="P92" i="2"/>
  <c r="T93" i="2"/>
  <c r="R77" i="2"/>
  <c r="R43" i="2"/>
  <c r="G79" i="2"/>
  <c r="F79" i="2"/>
  <c r="C78" i="2"/>
  <c r="G87" i="2"/>
  <c r="C50" i="2"/>
  <c r="Q77" i="2"/>
  <c r="Q75" i="2"/>
  <c r="P76" i="2"/>
  <c r="F83" i="2"/>
  <c r="H82" i="2"/>
  <c r="G77" i="2"/>
  <c r="B80" i="2"/>
  <c r="O76" i="2"/>
  <c r="F51" i="2"/>
  <c r="E86" i="2"/>
  <c r="T77" i="2"/>
  <c r="O75" i="2"/>
  <c r="E77" i="2"/>
  <c r="T91" i="2"/>
  <c r="T92" i="2"/>
  <c r="C84" i="2"/>
  <c r="B98" i="2"/>
  <c r="I79" i="2"/>
  <c r="H78" i="2"/>
  <c r="H79" i="2"/>
  <c r="E52" i="2"/>
  <c r="I82" i="2"/>
  <c r="D82" i="2"/>
  <c r="E82" i="2"/>
  <c r="H77" i="2"/>
  <c r="D81" i="2"/>
  <c r="C49" i="2"/>
  <c r="G86" i="2"/>
  <c r="O43" i="2"/>
  <c r="H86" i="2"/>
  <c r="I55" i="2"/>
  <c r="G55" i="2"/>
  <c r="E97" i="2"/>
  <c r="B53" i="2"/>
  <c r="O93" i="2"/>
  <c r="C53" i="2"/>
  <c r="G47" i="2"/>
  <c r="C46" i="2"/>
  <c r="I46" i="2"/>
  <c r="F100" i="2"/>
  <c r="Q91" i="2"/>
  <c r="B99" i="2"/>
  <c r="F99" i="2"/>
  <c r="M92" i="2"/>
  <c r="D95" i="2"/>
  <c r="F96" i="2"/>
  <c r="M93" i="2"/>
  <c r="I64" i="2"/>
  <c r="H66" i="2"/>
  <c r="H69" i="2"/>
  <c r="F65" i="2"/>
  <c r="L59" i="2"/>
  <c r="G72" i="2"/>
  <c r="H72" i="2"/>
  <c r="M59" i="2"/>
  <c r="N59" i="2"/>
  <c r="I66" i="2"/>
  <c r="H68" i="2"/>
  <c r="D63" i="2"/>
  <c r="T43" i="2"/>
  <c r="D61" i="2"/>
  <c r="B71" i="2"/>
  <c r="E54" i="2"/>
  <c r="F70" i="2"/>
  <c r="B61" i="2"/>
  <c r="U43" i="2"/>
  <c r="I48" i="2"/>
  <c r="E100" i="2"/>
  <c r="C47" i="2"/>
  <c r="M43" i="2"/>
  <c r="U45" i="2"/>
  <c r="F66" i="2"/>
  <c r="I62" i="2"/>
  <c r="P61" i="2"/>
  <c r="R59" i="2"/>
  <c r="H67" i="2"/>
  <c r="G68" i="2"/>
  <c r="B70" i="2"/>
  <c r="I45" i="2"/>
  <c r="T59" i="2"/>
  <c r="C54" i="2"/>
  <c r="H55" i="2"/>
  <c r="F97" i="2"/>
  <c r="B48" i="2"/>
  <c r="E46" i="2"/>
  <c r="L43" i="2"/>
  <c r="E99" i="2"/>
  <c r="N61" i="2"/>
  <c r="F64" i="2"/>
  <c r="D68" i="2"/>
  <c r="B63" i="2"/>
  <c r="P60" i="2"/>
  <c r="H64" i="2"/>
  <c r="H54" i="2"/>
  <c r="U60" i="2"/>
  <c r="U44" i="2"/>
  <c r="B97" i="2"/>
  <c r="G97" i="2"/>
  <c r="N43" i="2"/>
  <c r="S43" i="2"/>
  <c r="H47" i="2"/>
  <c r="M45" i="2"/>
  <c r="R92" i="2"/>
  <c r="E96" i="2"/>
  <c r="N93" i="2"/>
  <c r="I95" i="2"/>
  <c r="N91" i="2"/>
  <c r="G96" i="2"/>
  <c r="D99" i="2"/>
  <c r="D67" i="2"/>
  <c r="C63" i="2"/>
  <c r="I65" i="2"/>
  <c r="N60" i="2"/>
  <c r="H63" i="2"/>
  <c r="S61" i="2"/>
  <c r="L60" i="2"/>
  <c r="G65" i="2"/>
  <c r="I72" i="2"/>
  <c r="E63" i="2"/>
  <c r="F69" i="2"/>
  <c r="D72" i="2"/>
  <c r="B45" i="2"/>
  <c r="G54" i="2"/>
  <c r="H45" i="2"/>
  <c r="D71" i="2"/>
  <c r="E45" i="2"/>
  <c r="D70" i="2"/>
  <c r="T44" i="2"/>
  <c r="U61" i="2"/>
  <c r="I53" i="2"/>
  <c r="D46" i="2"/>
  <c r="M44" i="2"/>
  <c r="Q93" i="2"/>
  <c r="R61" i="2"/>
  <c r="E69" i="2"/>
  <c r="F61" i="2"/>
  <c r="C45" i="2"/>
  <c r="C62" i="2"/>
  <c r="B66" i="2"/>
  <c r="I54" i="2"/>
  <c r="K61" i="2"/>
  <c r="C55" i="2"/>
  <c r="O91" i="2"/>
  <c r="O92" i="2"/>
  <c r="F48" i="2"/>
  <c r="N44" i="2"/>
  <c r="H48" i="2"/>
  <c r="D53" i="2"/>
  <c r="C48" i="2"/>
  <c r="G100" i="2"/>
  <c r="I100" i="2"/>
  <c r="B46" i="2"/>
  <c r="B100" i="2"/>
  <c r="G46" i="2"/>
  <c r="D96" i="2"/>
  <c r="B95" i="2"/>
  <c r="C95" i="2"/>
  <c r="G95" i="2"/>
  <c r="B62" i="2"/>
  <c r="C72" i="2"/>
  <c r="O60" i="2"/>
  <c r="B67" i="2"/>
  <c r="C67" i="2"/>
  <c r="G63" i="2"/>
  <c r="S60" i="2"/>
  <c r="P59" i="2"/>
  <c r="H65" i="2"/>
  <c r="I68" i="2"/>
  <c r="O59" i="2"/>
  <c r="G62" i="2"/>
  <c r="C71" i="2"/>
  <c r="I70" i="2"/>
  <c r="T61" i="2"/>
  <c r="E61" i="2"/>
  <c r="K44" i="2"/>
  <c r="I61" i="2"/>
  <c r="I71" i="2"/>
  <c r="U59" i="2"/>
  <c r="K60" i="2"/>
  <c r="I97" i="2"/>
  <c r="S44" i="2"/>
  <c r="I47" i="2"/>
  <c r="B96" i="2"/>
  <c r="E66" i="2"/>
  <c r="C66" i="2"/>
  <c r="G64" i="2"/>
  <c r="C64" i="2"/>
  <c r="H71" i="2"/>
  <c r="C70" i="2"/>
  <c r="I96" i="2"/>
  <c r="Q60" i="2"/>
  <c r="D69" i="2"/>
  <c r="T60" i="2"/>
  <c r="H61" i="2"/>
  <c r="B55" i="2"/>
  <c r="H97" i="2"/>
  <c r="N45" i="2"/>
  <c r="S45" i="2"/>
  <c r="D48" i="2"/>
  <c r="C100" i="2"/>
  <c r="F47" i="2"/>
  <c r="L44" i="2"/>
  <c r="D47" i="2"/>
  <c r="H46" i="2"/>
  <c r="E95" i="2"/>
  <c r="H95" i="2"/>
  <c r="C99" i="2"/>
  <c r="Q92" i="2"/>
  <c r="H96" i="2"/>
  <c r="G66" i="2"/>
  <c r="R60" i="2"/>
  <c r="E64" i="2"/>
  <c r="S59" i="2"/>
  <c r="B72" i="2"/>
  <c r="C65" i="2"/>
  <c r="D62" i="2"/>
  <c r="G67" i="2"/>
  <c r="D66" i="2"/>
  <c r="F68" i="2"/>
  <c r="O61" i="2"/>
  <c r="F72" i="2"/>
  <c r="F71" i="2"/>
  <c r="G70" i="2"/>
  <c r="K43" i="2"/>
  <c r="E53" i="2"/>
  <c r="D64" i="2"/>
  <c r="B64" i="2"/>
  <c r="M60" i="2"/>
  <c r="F45" i="2"/>
  <c r="F54" i="2"/>
  <c r="C68" i="2"/>
  <c r="B65" i="2"/>
  <c r="G45" i="2"/>
  <c r="E55" i="2"/>
  <c r="D100" i="2"/>
  <c r="B68" i="2"/>
  <c r="E68" i="2"/>
  <c r="I69" i="2"/>
  <c r="G61" i="2"/>
  <c r="F63" i="2"/>
  <c r="E72" i="2"/>
  <c r="B54" i="2"/>
  <c r="F55" i="2"/>
  <c r="C97" i="2"/>
  <c r="L45" i="2"/>
  <c r="L93" i="2"/>
  <c r="E47" i="2"/>
  <c r="R91" i="2"/>
  <c r="M61" i="2"/>
  <c r="G69" i="2"/>
  <c r="Q59" i="2"/>
  <c r="I63" i="2"/>
  <c r="B69" i="2"/>
  <c r="I67" i="2"/>
  <c r="F67" i="2"/>
  <c r="E62" i="2"/>
  <c r="D65" i="2"/>
  <c r="F62" i="2"/>
  <c r="Q61" i="2"/>
  <c r="H62" i="2"/>
  <c r="K59" i="2"/>
  <c r="G71" i="2"/>
  <c r="E70" i="2"/>
  <c r="D45" i="2"/>
  <c r="D54" i="2"/>
  <c r="E71" i="2"/>
  <c r="C61" i="2"/>
  <c r="D55" i="2"/>
  <c r="D97" i="2"/>
  <c r="H53" i="2"/>
  <c r="G48" i="2"/>
  <c r="G53" i="2"/>
  <c r="F53" i="2"/>
  <c r="E48" i="2"/>
  <c r="B47" i="2"/>
  <c r="R93" i="2"/>
  <c r="F46" i="2"/>
  <c r="H100" i="2"/>
  <c r="I99" i="2"/>
  <c r="G99" i="2"/>
  <c r="H99" i="2"/>
  <c r="C96" i="2"/>
  <c r="M91" i="2"/>
  <c r="N92" i="2"/>
  <c r="F95" i="2"/>
  <c r="E65" i="2"/>
  <c r="C69" i="2"/>
  <c r="E67" i="2"/>
  <c r="L61" i="2"/>
  <c r="H70" i="2"/>
  <c r="C103" i="2"/>
  <c r="U92" i="2"/>
  <c r="L91" i="2"/>
  <c r="C94" i="2"/>
  <c r="D94" i="2"/>
  <c r="B103" i="2"/>
  <c r="D103" i="2"/>
  <c r="E103" i="2"/>
  <c r="F103" i="2"/>
  <c r="G94" i="2"/>
  <c r="H94" i="2"/>
  <c r="G93" i="2"/>
  <c r="U91" i="2"/>
  <c r="U93" i="2"/>
  <c r="C93" i="2"/>
  <c r="K91" i="2"/>
  <c r="K92" i="2"/>
  <c r="K45" i="2"/>
  <c r="G103" i="2"/>
  <c r="I93" i="2"/>
  <c r="D93" i="2"/>
  <c r="B93" i="2"/>
  <c r="K93" i="2"/>
  <c r="I94" i="2"/>
  <c r="E93" i="2"/>
  <c r="F94" i="2"/>
  <c r="I103" i="2"/>
  <c r="L92" i="2"/>
  <c r="H103" i="2"/>
  <c r="F93" i="2"/>
  <c r="B94" i="2"/>
  <c r="H93" i="2"/>
  <c r="E94" i="2"/>
  <c r="T45" i="2"/>
  <c r="F120" i="2"/>
  <c r="H120" i="2"/>
  <c r="U44" i="7"/>
  <c r="I120" i="2"/>
  <c r="U109" i="2"/>
  <c r="D120" i="2"/>
  <c r="U44" i="6"/>
  <c r="T44" i="10"/>
  <c r="E120" i="2"/>
  <c r="I119" i="2"/>
  <c r="F119" i="2"/>
  <c r="U107" i="2"/>
  <c r="E119" i="2"/>
  <c r="T44" i="8"/>
  <c r="B120" i="2"/>
  <c r="G120" i="2"/>
  <c r="T44" i="7"/>
  <c r="T44" i="6"/>
  <c r="D119" i="2"/>
  <c r="U44" i="9"/>
  <c r="U108" i="2"/>
  <c r="G119" i="2"/>
  <c r="T44" i="9"/>
  <c r="U44" i="8"/>
  <c r="B119" i="2"/>
  <c r="U44" i="10"/>
  <c r="H119" i="2"/>
  <c r="AJ2" i="8"/>
  <c r="Q3" i="9"/>
  <c r="Q3" i="10"/>
  <c r="B2" i="8"/>
  <c r="AJ2" i="9"/>
  <c r="T2" i="8"/>
  <c r="Q3" i="8"/>
  <c r="S2" i="7"/>
  <c r="T2" i="7"/>
  <c r="AJ2" i="7"/>
  <c r="T2" i="9"/>
  <c r="AJ2" i="10"/>
  <c r="S2" i="8"/>
  <c r="S2" i="10"/>
  <c r="B2" i="7"/>
  <c r="B2" i="9"/>
  <c r="S2" i="9"/>
  <c r="T2" i="10"/>
  <c r="Q3" i="7"/>
  <c r="B2" i="10"/>
  <c r="R2" i="7"/>
  <c r="R2" i="9"/>
  <c r="R2" i="8"/>
  <c r="R2" i="10"/>
  <c r="U42" i="2" l="1"/>
  <c r="O90" i="2"/>
  <c r="U90" i="2"/>
  <c r="P90" i="2"/>
  <c r="N42" i="2"/>
  <c r="R74" i="2"/>
  <c r="T90" i="2"/>
  <c r="S90" i="2"/>
  <c r="S42" i="2"/>
  <c r="U74" i="2"/>
  <c r="R42" i="2"/>
  <c r="R90" i="2"/>
  <c r="L42" i="2"/>
  <c r="K90" i="2"/>
  <c r="L90" i="2"/>
  <c r="P42" i="2"/>
  <c r="M42" i="2"/>
  <c r="M74" i="2"/>
  <c r="S74" i="2"/>
  <c r="Q74" i="2"/>
  <c r="P74" i="2"/>
  <c r="Q42" i="2"/>
  <c r="T74" i="2"/>
  <c r="O42" i="2"/>
  <c r="N74" i="2"/>
  <c r="O74" i="2"/>
  <c r="Q90" i="2"/>
  <c r="N90" i="2"/>
  <c r="M90" i="2"/>
  <c r="K74" i="2"/>
  <c r="O58" i="2"/>
  <c r="M58" i="2"/>
  <c r="P58" i="2"/>
  <c r="N58" i="2"/>
  <c r="S58" i="2"/>
  <c r="Q58" i="2"/>
  <c r="R58" i="2"/>
  <c r="L58" i="2"/>
  <c r="K58" i="2"/>
  <c r="T42" i="2"/>
  <c r="U58" i="2"/>
  <c r="K42" i="2"/>
  <c r="T58" i="2"/>
  <c r="U106" i="2"/>
  <c r="V44" i="9" s="1"/>
  <c r="P3" i="10"/>
  <c r="AH3" i="10" s="1"/>
  <c r="A3" i="10"/>
  <c r="AL2" i="10"/>
  <c r="C2" i="10"/>
  <c r="D2" i="10" s="1"/>
  <c r="V2" i="10" s="1"/>
  <c r="AB2" i="10"/>
  <c r="AC2" i="10"/>
  <c r="AF2" i="10" s="1"/>
  <c r="R38" i="10"/>
  <c r="C2" i="9"/>
  <c r="D2" i="9" s="1"/>
  <c r="V2" i="9" s="1"/>
  <c r="AL2" i="9"/>
  <c r="P3" i="9"/>
  <c r="AH3" i="9" s="1"/>
  <c r="A3" i="9"/>
  <c r="AB2" i="9"/>
  <c r="AC2" i="9"/>
  <c r="AF2" i="9" s="1"/>
  <c r="R38" i="9"/>
  <c r="P3" i="8"/>
  <c r="AH3" i="8" s="1"/>
  <c r="A3" i="8"/>
  <c r="AB2" i="8"/>
  <c r="AL2" i="8"/>
  <c r="C2" i="8"/>
  <c r="D2" i="8" s="1"/>
  <c r="V2" i="8" s="1"/>
  <c r="AC2" i="8"/>
  <c r="AF2" i="8" s="1"/>
  <c r="R38" i="8"/>
  <c r="C2" i="7"/>
  <c r="AC2" i="7"/>
  <c r="AF2" i="7" s="1"/>
  <c r="A3" i="7"/>
  <c r="P3" i="7"/>
  <c r="AH3" i="7" s="1"/>
  <c r="AL2" i="7"/>
  <c r="AB2" i="7"/>
  <c r="R38" i="7"/>
  <c r="R3" i="7"/>
  <c r="S3" i="7"/>
  <c r="R3" i="8"/>
  <c r="S3" i="8"/>
  <c r="S3" i="10"/>
  <c r="AJ3" i="7"/>
  <c r="AJ3" i="9"/>
  <c r="R3" i="10"/>
  <c r="T3" i="9"/>
  <c r="T3" i="8"/>
  <c r="S3" i="9"/>
  <c r="B3" i="9"/>
  <c r="B3" i="8"/>
  <c r="AJ3" i="8"/>
  <c r="T3" i="7"/>
  <c r="Q4" i="8"/>
  <c r="Q4" i="7"/>
  <c r="AJ3" i="10"/>
  <c r="T3" i="10"/>
  <c r="B3" i="10"/>
  <c r="R3" i="9"/>
  <c r="Q4" i="10"/>
  <c r="Q4" i="9"/>
  <c r="B3" i="7"/>
  <c r="V44" i="7" l="1"/>
  <c r="V44" i="10"/>
  <c r="V44" i="8"/>
  <c r="V44" i="6"/>
  <c r="D2" i="7"/>
  <c r="V2" i="7" s="1"/>
  <c r="AB3" i="10"/>
  <c r="AL3" i="10"/>
  <c r="C3" i="10"/>
  <c r="A4" i="10"/>
  <c r="P4" i="10"/>
  <c r="AH4" i="10" s="1"/>
  <c r="AC3" i="10"/>
  <c r="AF3" i="10" s="1"/>
  <c r="R39" i="10"/>
  <c r="AC3" i="9"/>
  <c r="AF3" i="9" s="1"/>
  <c r="A4" i="9"/>
  <c r="P4" i="9"/>
  <c r="AH4" i="9" s="1"/>
  <c r="AB3" i="9"/>
  <c r="C3" i="9"/>
  <c r="AL3" i="9"/>
  <c r="R39" i="9"/>
  <c r="AB3" i="8"/>
  <c r="AL3" i="8"/>
  <c r="C3" i="8"/>
  <c r="A4" i="8"/>
  <c r="P4" i="8"/>
  <c r="AH4" i="8" s="1"/>
  <c r="AC3" i="8"/>
  <c r="AF3" i="8" s="1"/>
  <c r="R39" i="8"/>
  <c r="AC3" i="7"/>
  <c r="AF3" i="7" s="1"/>
  <c r="C3" i="7"/>
  <c r="AL3" i="7"/>
  <c r="A4" i="7"/>
  <c r="P4" i="7"/>
  <c r="AH4" i="7" s="1"/>
  <c r="AB3" i="7"/>
  <c r="R39" i="7"/>
  <c r="AK2" i="8"/>
  <c r="AJ4" i="10"/>
  <c r="Z2" i="10"/>
  <c r="Z2" i="8"/>
  <c r="X2" i="10"/>
  <c r="Q5" i="9"/>
  <c r="Y2" i="10"/>
  <c r="T4" i="10"/>
  <c r="R4" i="9"/>
  <c r="AK2" i="9"/>
  <c r="T4" i="9"/>
  <c r="W2" i="9"/>
  <c r="AI2" i="9"/>
  <c r="Y2" i="9"/>
  <c r="W2" i="8"/>
  <c r="AI2" i="8"/>
  <c r="AJ4" i="8"/>
  <c r="W2" i="10"/>
  <c r="AI2" i="10"/>
  <c r="B4" i="8"/>
  <c r="Y2" i="8"/>
  <c r="T4" i="7"/>
  <c r="Z2" i="9"/>
  <c r="X2" i="8"/>
  <c r="S4" i="10"/>
  <c r="Q5" i="7"/>
  <c r="X2" i="9"/>
  <c r="S4" i="8"/>
  <c r="Q5" i="10"/>
  <c r="S4" i="9"/>
  <c r="AK2" i="10"/>
  <c r="R4" i="8"/>
  <c r="R4" i="7"/>
  <c r="S4" i="7"/>
  <c r="R4" i="10"/>
  <c r="Q5" i="8"/>
  <c r="T4" i="8"/>
  <c r="AJ4" i="7"/>
  <c r="B4" i="7"/>
  <c r="B4" i="10"/>
  <c r="AJ4" i="9"/>
  <c r="B4" i="9"/>
  <c r="AC4" i="10" l="1"/>
  <c r="AF4" i="10" s="1"/>
  <c r="C4" i="10"/>
  <c r="AB4" i="10"/>
  <c r="AD2" i="10"/>
  <c r="AG2" i="10" s="1"/>
  <c r="AA2" i="10"/>
  <c r="A5" i="10"/>
  <c r="P5" i="10"/>
  <c r="AH5" i="10" s="1"/>
  <c r="AL4" i="10"/>
  <c r="D3" i="10"/>
  <c r="E2" i="10"/>
  <c r="V3" i="10" s="1"/>
  <c r="R40" i="10"/>
  <c r="AB4" i="9"/>
  <c r="AL4" i="9"/>
  <c r="A5" i="9"/>
  <c r="P5" i="9"/>
  <c r="AH5" i="9" s="1"/>
  <c r="C4" i="9"/>
  <c r="AC4" i="9"/>
  <c r="AF4" i="9" s="1"/>
  <c r="AA2" i="9"/>
  <c r="AD2" i="9"/>
  <c r="AG2" i="9" s="1"/>
  <c r="R40" i="9"/>
  <c r="E2" i="9"/>
  <c r="V3" i="9" s="1"/>
  <c r="D3" i="9"/>
  <c r="AB4" i="8"/>
  <c r="AL4" i="8"/>
  <c r="AD2" i="8"/>
  <c r="AG2" i="8" s="1"/>
  <c r="C4" i="8"/>
  <c r="AC4" i="8"/>
  <c r="AF4" i="8" s="1"/>
  <c r="A5" i="8"/>
  <c r="P5" i="8"/>
  <c r="AH5" i="8" s="1"/>
  <c r="AA2" i="8"/>
  <c r="D3" i="8"/>
  <c r="E2" i="8"/>
  <c r="V3" i="8" s="1"/>
  <c r="R40" i="8"/>
  <c r="P5" i="7"/>
  <c r="AH5" i="7" s="1"/>
  <c r="A5" i="7"/>
  <c r="AC4" i="7"/>
  <c r="AF4" i="7" s="1"/>
  <c r="C4" i="7"/>
  <c r="AB4" i="7"/>
  <c r="AL4" i="7"/>
  <c r="D3" i="7"/>
  <c r="E2" i="7"/>
  <c r="V3" i="7" s="1"/>
  <c r="R40" i="7"/>
  <c r="W2" i="7"/>
  <c r="X2" i="7"/>
  <c r="AI2" i="7"/>
  <c r="R5" i="7"/>
  <c r="Q6" i="9"/>
  <c r="S5" i="7"/>
  <c r="Z2" i="7"/>
  <c r="T5" i="7"/>
  <c r="T5" i="10"/>
  <c r="AJ5" i="9"/>
  <c r="AJ5" i="10"/>
  <c r="R5" i="10"/>
  <c r="S5" i="9"/>
  <c r="R5" i="8"/>
  <c r="AJ5" i="8"/>
  <c r="Q6" i="10"/>
  <c r="Q6" i="7"/>
  <c r="AK2" i="7"/>
  <c r="S5" i="8"/>
  <c r="S5" i="10"/>
  <c r="B5" i="10"/>
  <c r="B5" i="9"/>
  <c r="AJ5" i="7"/>
  <c r="T5" i="8"/>
  <c r="Q6" i="8"/>
  <c r="B5" i="7"/>
  <c r="T5" i="9"/>
  <c r="Y2" i="7"/>
  <c r="R5" i="9"/>
  <c r="B5" i="8"/>
  <c r="AI3" i="7"/>
  <c r="AD2" i="7" l="1"/>
  <c r="AG2" i="7" s="1"/>
  <c r="AA2" i="7"/>
  <c r="C5" i="10"/>
  <c r="AL5" i="10"/>
  <c r="AC5" i="10"/>
  <c r="AF5" i="10" s="1"/>
  <c r="P6" i="10"/>
  <c r="AH6" i="10" s="1"/>
  <c r="A6" i="10"/>
  <c r="AB5" i="10"/>
  <c r="R41" i="10"/>
  <c r="F2" i="10"/>
  <c r="V4" i="10" s="1"/>
  <c r="D4" i="10"/>
  <c r="P6" i="9"/>
  <c r="AH6" i="9" s="1"/>
  <c r="A6" i="9"/>
  <c r="AC5" i="9"/>
  <c r="AF5" i="9" s="1"/>
  <c r="AL5" i="9"/>
  <c r="C5" i="9"/>
  <c r="AB5" i="9"/>
  <c r="R41" i="9"/>
  <c r="D4" i="9"/>
  <c r="F2" i="9"/>
  <c r="V4" i="9" s="1"/>
  <c r="AL5" i="8"/>
  <c r="C5" i="8"/>
  <c r="AC5" i="8"/>
  <c r="AF5" i="8" s="1"/>
  <c r="P6" i="8"/>
  <c r="AH6" i="8" s="1"/>
  <c r="A6" i="8"/>
  <c r="AB5" i="8"/>
  <c r="R41" i="8"/>
  <c r="F2" i="8"/>
  <c r="V4" i="8" s="1"/>
  <c r="D4" i="8"/>
  <c r="AB5" i="7"/>
  <c r="AL5" i="7"/>
  <c r="C5" i="7"/>
  <c r="P6" i="7"/>
  <c r="AH6" i="7" s="1"/>
  <c r="A6" i="7"/>
  <c r="AC5" i="7"/>
  <c r="AF5" i="7" s="1"/>
  <c r="D4" i="7"/>
  <c r="F2" i="7"/>
  <c r="V4" i="7" s="1"/>
  <c r="R41" i="7"/>
  <c r="T6" i="9"/>
  <c r="Q7" i="9"/>
  <c r="R6" i="8"/>
  <c r="Q7" i="8"/>
  <c r="T6" i="7"/>
  <c r="Z3" i="10"/>
  <c r="AI3" i="8"/>
  <c r="W3" i="7"/>
  <c r="AI4" i="7"/>
  <c r="AI3" i="9"/>
  <c r="AJ6" i="9"/>
  <c r="Y3" i="10"/>
  <c r="Y3" i="8"/>
  <c r="Z3" i="9"/>
  <c r="Y3" i="9"/>
  <c r="AJ6" i="10"/>
  <c r="Z3" i="8"/>
  <c r="S6" i="8"/>
  <c r="W3" i="9"/>
  <c r="Q7" i="10"/>
  <c r="B6" i="10"/>
  <c r="B6" i="8"/>
  <c r="X3" i="7"/>
  <c r="B6" i="7"/>
  <c r="AJ6" i="8"/>
  <c r="X3" i="9"/>
  <c r="Y3" i="7"/>
  <c r="AJ6" i="7"/>
  <c r="Z3" i="7"/>
  <c r="R6" i="7"/>
  <c r="AK3" i="9"/>
  <c r="S6" i="9"/>
  <c r="AK3" i="7"/>
  <c r="R6" i="10"/>
  <c r="S6" i="7"/>
  <c r="AI3" i="10"/>
  <c r="X3" i="10"/>
  <c r="T6" i="8"/>
  <c r="X3" i="8"/>
  <c r="AK3" i="8"/>
  <c r="AK3" i="10"/>
  <c r="B6" i="9"/>
  <c r="T6" i="10"/>
  <c r="W3" i="10"/>
  <c r="R6" i="9"/>
  <c r="W3" i="8"/>
  <c r="Q7" i="7"/>
  <c r="S6" i="10"/>
  <c r="AL6" i="10" l="1"/>
  <c r="AB6" i="10"/>
  <c r="C6" i="10"/>
  <c r="P7" i="10"/>
  <c r="AH7" i="10" s="1"/>
  <c r="A7" i="10"/>
  <c r="AC6" i="10"/>
  <c r="AF6" i="10" s="1"/>
  <c r="AA3" i="10"/>
  <c r="AD3" i="10"/>
  <c r="AG3" i="10" s="1"/>
  <c r="G2" i="10"/>
  <c r="V5" i="10" s="1"/>
  <c r="D5" i="10"/>
  <c r="R42" i="10"/>
  <c r="AB6" i="9"/>
  <c r="C6" i="9"/>
  <c r="P7" i="9"/>
  <c r="AH7" i="9" s="1"/>
  <c r="A7" i="9"/>
  <c r="AL6" i="9"/>
  <c r="AD3" i="9"/>
  <c r="AG3" i="9" s="1"/>
  <c r="AA3" i="9"/>
  <c r="AC6" i="9"/>
  <c r="AF6" i="9" s="1"/>
  <c r="R42" i="9"/>
  <c r="D5" i="9"/>
  <c r="G2" i="9"/>
  <c r="V5" i="9" s="1"/>
  <c r="AB6" i="8"/>
  <c r="AA3" i="8"/>
  <c r="AL6" i="8"/>
  <c r="P7" i="8"/>
  <c r="AH7" i="8" s="1"/>
  <c r="A7" i="8"/>
  <c r="AC6" i="8"/>
  <c r="AF6" i="8" s="1"/>
  <c r="AD3" i="8"/>
  <c r="AG3" i="8" s="1"/>
  <c r="C6" i="8"/>
  <c r="R42" i="8"/>
  <c r="G2" i="8"/>
  <c r="V5" i="8" s="1"/>
  <c r="D5" i="8"/>
  <c r="AD3" i="7"/>
  <c r="AG3" i="7" s="1"/>
  <c r="AC6" i="7"/>
  <c r="AF6" i="7" s="1"/>
  <c r="AA3" i="7"/>
  <c r="C6" i="7"/>
  <c r="AB6" i="7"/>
  <c r="A7" i="7"/>
  <c r="P7" i="7"/>
  <c r="AH7" i="7" s="1"/>
  <c r="AL6" i="7"/>
  <c r="R42" i="7"/>
  <c r="G2" i="7"/>
  <c r="V5" i="7" s="1"/>
  <c r="D5" i="7"/>
  <c r="T7" i="7"/>
  <c r="R7" i="10"/>
  <c r="AI4" i="9"/>
  <c r="X4" i="10"/>
  <c r="AJ7" i="7"/>
  <c r="Q8" i="9"/>
  <c r="X4" i="7"/>
  <c r="R7" i="9"/>
  <c r="S7" i="8"/>
  <c r="T7" i="8"/>
  <c r="Y4" i="7"/>
  <c r="AK4" i="10"/>
  <c r="T7" i="9"/>
  <c r="AJ7" i="10"/>
  <c r="Z4" i="8"/>
  <c r="R7" i="8"/>
  <c r="AJ7" i="9"/>
  <c r="B7" i="9"/>
  <c r="Q8" i="10"/>
  <c r="W4" i="8"/>
  <c r="W4" i="9"/>
  <c r="W4" i="10"/>
  <c r="AI4" i="8"/>
  <c r="Q8" i="7"/>
  <c r="S7" i="10"/>
  <c r="AK4" i="9"/>
  <c r="Y4" i="8"/>
  <c r="X4" i="8"/>
  <c r="T7" i="10"/>
  <c r="W4" i="7"/>
  <c r="X4" i="9"/>
  <c r="AK4" i="8"/>
  <c r="AJ7" i="8"/>
  <c r="R7" i="7"/>
  <c r="Z4" i="7"/>
  <c r="AK4" i="7"/>
  <c r="Z4" i="9"/>
  <c r="Y4" i="9"/>
  <c r="Z4" i="10"/>
  <c r="S7" i="7"/>
  <c r="S7" i="9"/>
  <c r="B7" i="10"/>
  <c r="AI5" i="7"/>
  <c r="B7" i="8"/>
  <c r="AI4" i="10"/>
  <c r="Y4" i="10"/>
  <c r="Q8" i="8"/>
  <c r="B7" i="7"/>
  <c r="AB7" i="10" l="1"/>
  <c r="AL7" i="10"/>
  <c r="C7" i="10"/>
  <c r="A8" i="10"/>
  <c r="P8" i="10"/>
  <c r="AH8" i="10" s="1"/>
  <c r="AC7" i="10"/>
  <c r="AF7" i="10" s="1"/>
  <c r="AD4" i="10"/>
  <c r="AG4" i="10" s="1"/>
  <c r="AA4" i="10"/>
  <c r="R43" i="10"/>
  <c r="H2" i="10"/>
  <c r="V6" i="10" s="1"/>
  <c r="D6" i="10"/>
  <c r="AD4" i="9"/>
  <c r="AG4" i="9" s="1"/>
  <c r="AC7" i="9"/>
  <c r="AF7" i="9" s="1"/>
  <c r="AB7" i="9"/>
  <c r="A8" i="9"/>
  <c r="P8" i="9"/>
  <c r="AH8" i="9" s="1"/>
  <c r="AL7" i="9"/>
  <c r="AA4" i="9"/>
  <c r="C7" i="9"/>
  <c r="R43" i="9"/>
  <c r="D6" i="9"/>
  <c r="H2" i="9"/>
  <c r="V6" i="9" s="1"/>
  <c r="AB7" i="8"/>
  <c r="AL7" i="8"/>
  <c r="C7" i="8"/>
  <c r="AA4" i="8"/>
  <c r="P8" i="8"/>
  <c r="AH8" i="8" s="1"/>
  <c r="A8" i="8"/>
  <c r="AD4" i="8"/>
  <c r="AG4" i="8" s="1"/>
  <c r="AC7" i="8"/>
  <c r="AF7" i="8" s="1"/>
  <c r="R43" i="8"/>
  <c r="H2" i="8"/>
  <c r="V6" i="8" s="1"/>
  <c r="D6" i="8"/>
  <c r="AA4" i="7"/>
  <c r="AC7" i="7"/>
  <c r="AF7" i="7" s="1"/>
  <c r="AB7" i="7"/>
  <c r="AD4" i="7"/>
  <c r="AG4" i="7" s="1"/>
  <c r="AL7" i="7"/>
  <c r="A8" i="7"/>
  <c r="P8" i="7"/>
  <c r="AH8" i="7" s="1"/>
  <c r="C7" i="7"/>
  <c r="H2" i="7"/>
  <c r="V6" i="7" s="1"/>
  <c r="D6" i="7"/>
  <c r="R43" i="7"/>
  <c r="W5" i="9"/>
  <c r="W5" i="7"/>
  <c r="AI5" i="8"/>
  <c r="X5" i="10"/>
  <c r="W5" i="8"/>
  <c r="AK5" i="7"/>
  <c r="Q9" i="9"/>
  <c r="S8" i="7"/>
  <c r="T8" i="7"/>
  <c r="Z5" i="8"/>
  <c r="AI5" i="10"/>
  <c r="B8" i="9"/>
  <c r="B8" i="10"/>
  <c r="T8" i="10"/>
  <c r="Z5" i="9"/>
  <c r="Y5" i="8"/>
  <c r="AJ8" i="8"/>
  <c r="W5" i="10"/>
  <c r="S8" i="10"/>
  <c r="Z5" i="10"/>
  <c r="R8" i="9"/>
  <c r="X5" i="8"/>
  <c r="B8" i="8"/>
  <c r="AK5" i="9"/>
  <c r="T8" i="9"/>
  <c r="X5" i="9"/>
  <c r="Q9" i="8"/>
  <c r="S8" i="9"/>
  <c r="R8" i="8"/>
  <c r="AK5" i="8"/>
  <c r="X5" i="7"/>
  <c r="AJ8" i="9"/>
  <c r="Z5" i="7"/>
  <c r="S8" i="8"/>
  <c r="Y5" i="7"/>
  <c r="AJ8" i="7"/>
  <c r="R8" i="10"/>
  <c r="T8" i="8"/>
  <c r="Q9" i="7"/>
  <c r="Y5" i="9"/>
  <c r="Y5" i="10"/>
  <c r="R8" i="7"/>
  <c r="AI5" i="9"/>
  <c r="Q9" i="10"/>
  <c r="AK5" i="10"/>
  <c r="AJ8" i="10"/>
  <c r="AI6" i="7"/>
  <c r="B8" i="7"/>
  <c r="A9" i="10" l="1"/>
  <c r="P9" i="10"/>
  <c r="AH9" i="10" s="1"/>
  <c r="AL8" i="10"/>
  <c r="C8" i="10"/>
  <c r="AB8" i="10"/>
  <c r="AA5" i="10"/>
  <c r="AC8" i="10"/>
  <c r="AF8" i="10" s="1"/>
  <c r="AD5" i="10"/>
  <c r="AG5" i="10" s="1"/>
  <c r="R44" i="10"/>
  <c r="D7" i="10"/>
  <c r="I2" i="10"/>
  <c r="V7" i="10" s="1"/>
  <c r="AD5" i="9"/>
  <c r="AG5" i="9" s="1"/>
  <c r="AB8" i="9"/>
  <c r="AL8" i="9"/>
  <c r="C8" i="9"/>
  <c r="AC8" i="9"/>
  <c r="AF8" i="9" s="1"/>
  <c r="AA5" i="9"/>
  <c r="A9" i="9"/>
  <c r="P9" i="9"/>
  <c r="AH9" i="9" s="1"/>
  <c r="D7" i="9"/>
  <c r="I2" i="9"/>
  <c r="V7" i="9" s="1"/>
  <c r="R44" i="9"/>
  <c r="AL8" i="8"/>
  <c r="C8" i="8"/>
  <c r="AB8" i="8"/>
  <c r="A9" i="8"/>
  <c r="P9" i="8"/>
  <c r="AH9" i="8" s="1"/>
  <c r="AA5" i="8"/>
  <c r="AD5" i="8"/>
  <c r="AG5" i="8" s="1"/>
  <c r="AC8" i="8"/>
  <c r="AF8" i="8" s="1"/>
  <c r="I2" i="8"/>
  <c r="V7" i="8" s="1"/>
  <c r="D7" i="8"/>
  <c r="R44" i="8"/>
  <c r="AA5" i="7"/>
  <c r="AC8" i="7"/>
  <c r="AF8" i="7" s="1"/>
  <c r="AB8" i="7"/>
  <c r="AL8" i="7"/>
  <c r="AD5" i="7"/>
  <c r="AG5" i="7" s="1"/>
  <c r="P9" i="7"/>
  <c r="AH9" i="7" s="1"/>
  <c r="A9" i="7"/>
  <c r="C8" i="7"/>
  <c r="R44" i="7"/>
  <c r="D7" i="7"/>
  <c r="I2" i="7"/>
  <c r="V7" i="7" s="1"/>
  <c r="R9" i="7"/>
  <c r="AI6" i="10"/>
  <c r="S9" i="8"/>
  <c r="Z6" i="9"/>
  <c r="R9" i="9"/>
  <c r="AJ9" i="8"/>
  <c r="S9" i="9"/>
  <c r="Y6" i="10"/>
  <c r="AI7" i="7"/>
  <c r="AI6" i="8"/>
  <c r="Z6" i="8"/>
  <c r="X6" i="10"/>
  <c r="AK6" i="10"/>
  <c r="T9" i="8"/>
  <c r="Y6" i="9"/>
  <c r="Q10" i="10"/>
  <c r="B9" i="9"/>
  <c r="AK6" i="7"/>
  <c r="Q10" i="7"/>
  <c r="AJ9" i="9"/>
  <c r="Y6" i="7"/>
  <c r="AK6" i="9"/>
  <c r="B9" i="7"/>
  <c r="X6" i="9"/>
  <c r="T9" i="9"/>
  <c r="Z6" i="10"/>
  <c r="AJ9" i="10"/>
  <c r="W6" i="9"/>
  <c r="W6" i="7"/>
  <c r="X6" i="8"/>
  <c r="Q10" i="8"/>
  <c r="AJ9" i="7"/>
  <c r="AI6" i="9"/>
  <c r="W6" i="8"/>
  <c r="Z6" i="7"/>
  <c r="B9" i="10"/>
  <c r="T9" i="10"/>
  <c r="R9" i="10"/>
  <c r="Q10" i="9"/>
  <c r="T9" i="7"/>
  <c r="Y6" i="8"/>
  <c r="S9" i="7"/>
  <c r="S9" i="10"/>
  <c r="AK6" i="8"/>
  <c r="X6" i="7"/>
  <c r="W6" i="10"/>
  <c r="R9" i="8"/>
  <c r="B9" i="8"/>
  <c r="AC9" i="10" l="1"/>
  <c r="AF9" i="10" s="1"/>
  <c r="AB9" i="10"/>
  <c r="P10" i="10"/>
  <c r="AH10" i="10" s="1"/>
  <c r="A10" i="10"/>
  <c r="AL9" i="10"/>
  <c r="AD6" i="10"/>
  <c r="AG6" i="10" s="1"/>
  <c r="C9" i="10"/>
  <c r="AA6" i="10"/>
  <c r="R45" i="10"/>
  <c r="J2" i="10"/>
  <c r="V8" i="10" s="1"/>
  <c r="D8" i="10"/>
  <c r="AD6" i="9"/>
  <c r="AG6" i="9" s="1"/>
  <c r="AC9" i="9"/>
  <c r="AF9" i="9" s="1"/>
  <c r="P10" i="9"/>
  <c r="AH10" i="9" s="1"/>
  <c r="A10" i="9"/>
  <c r="AL9" i="9"/>
  <c r="AA6" i="9"/>
  <c r="AB9" i="9"/>
  <c r="C9" i="9"/>
  <c r="R45" i="9"/>
  <c r="D8" i="9"/>
  <c r="J2" i="9"/>
  <c r="V8" i="9" s="1"/>
  <c r="C9" i="8"/>
  <c r="AC9" i="8"/>
  <c r="AF9" i="8" s="1"/>
  <c r="AD6" i="8"/>
  <c r="AG6" i="8" s="1"/>
  <c r="AB9" i="8"/>
  <c r="AA6" i="8"/>
  <c r="AL9" i="8"/>
  <c r="A10" i="8"/>
  <c r="P10" i="8"/>
  <c r="AH10" i="8" s="1"/>
  <c r="R45" i="8"/>
  <c r="J2" i="8"/>
  <c r="V8" i="8" s="1"/>
  <c r="D8" i="8"/>
  <c r="AC9" i="7"/>
  <c r="AF9" i="7" s="1"/>
  <c r="AB9" i="7"/>
  <c r="AL9" i="7"/>
  <c r="AD6" i="7"/>
  <c r="AG6" i="7" s="1"/>
  <c r="AA6" i="7"/>
  <c r="C9" i="7"/>
  <c r="P10" i="7"/>
  <c r="AH10" i="7" s="1"/>
  <c r="A10" i="7"/>
  <c r="D8" i="7"/>
  <c r="J2" i="7"/>
  <c r="V8" i="7" s="1"/>
  <c r="R45" i="7"/>
  <c r="Y7" i="10"/>
  <c r="Q11" i="7"/>
  <c r="AI7" i="8"/>
  <c r="T10" i="10"/>
  <c r="AI7" i="9"/>
  <c r="Q11" i="9"/>
  <c r="S10" i="10"/>
  <c r="AK7" i="10"/>
  <c r="X7" i="7"/>
  <c r="S10" i="9"/>
  <c r="T10" i="8"/>
  <c r="B10" i="8"/>
  <c r="X7" i="8"/>
  <c r="W7" i="7"/>
  <c r="Z7" i="9"/>
  <c r="Y7" i="9"/>
  <c r="W7" i="10"/>
  <c r="AK7" i="7"/>
  <c r="AI8" i="7"/>
  <c r="Y7" i="7"/>
  <c r="Q11" i="8"/>
  <c r="Z7" i="10"/>
  <c r="R10" i="7"/>
  <c r="Q11" i="10"/>
  <c r="S10" i="8"/>
  <c r="AJ10" i="9"/>
  <c r="R10" i="10"/>
  <c r="W7" i="8"/>
  <c r="S10" i="7"/>
  <c r="R10" i="9"/>
  <c r="AK7" i="9"/>
  <c r="AK7" i="8"/>
  <c r="B10" i="9"/>
  <c r="T10" i="9"/>
  <c r="Y7" i="8"/>
  <c r="T10" i="7"/>
  <c r="AJ10" i="10"/>
  <c r="AI7" i="10"/>
  <c r="W7" i="9"/>
  <c r="Z7" i="7"/>
  <c r="Z7" i="8"/>
  <c r="X7" i="9"/>
  <c r="X7" i="10"/>
  <c r="AJ10" i="8"/>
  <c r="AJ10" i="7"/>
  <c r="R10" i="8"/>
  <c r="B10" i="7"/>
  <c r="B10" i="10"/>
  <c r="P11" i="10" l="1"/>
  <c r="AH11" i="10" s="1"/>
  <c r="A11" i="10"/>
  <c r="AB10" i="10"/>
  <c r="AD7" i="10"/>
  <c r="AG7" i="10" s="1"/>
  <c r="AL10" i="10"/>
  <c r="AC10" i="10"/>
  <c r="AF10" i="10" s="1"/>
  <c r="C10" i="10"/>
  <c r="AA7" i="10"/>
  <c r="R46" i="10"/>
  <c r="K2" i="10"/>
  <c r="V9" i="10" s="1"/>
  <c r="D9" i="10"/>
  <c r="AB10" i="9"/>
  <c r="AL10" i="9"/>
  <c r="AC10" i="9"/>
  <c r="AF10" i="9" s="1"/>
  <c r="P11" i="9"/>
  <c r="AH11" i="9" s="1"/>
  <c r="A11" i="9"/>
  <c r="AA7" i="9"/>
  <c r="AD7" i="9"/>
  <c r="AG7" i="9" s="1"/>
  <c r="C10" i="9"/>
  <c r="D9" i="9"/>
  <c r="K2" i="9"/>
  <c r="V9" i="9" s="1"/>
  <c r="R46" i="9"/>
  <c r="AC10" i="8"/>
  <c r="AF10" i="8" s="1"/>
  <c r="AL10" i="8"/>
  <c r="AD7" i="8"/>
  <c r="AG7" i="8" s="1"/>
  <c r="P11" i="8"/>
  <c r="AH11" i="8" s="1"/>
  <c r="A11" i="8"/>
  <c r="AA7" i="8"/>
  <c r="AB10" i="8"/>
  <c r="C10" i="8"/>
  <c r="R46" i="8"/>
  <c r="K2" i="8"/>
  <c r="V9" i="8" s="1"/>
  <c r="D9" i="8"/>
  <c r="AL10" i="7"/>
  <c r="A11" i="7"/>
  <c r="P11" i="7"/>
  <c r="AH11" i="7" s="1"/>
  <c r="AA7" i="7"/>
  <c r="AB10" i="7"/>
  <c r="AC10" i="7"/>
  <c r="AF10" i="7" s="1"/>
  <c r="AD7" i="7"/>
  <c r="AG7" i="7" s="1"/>
  <c r="C10" i="7"/>
  <c r="K2" i="7"/>
  <c r="V9" i="7" s="1"/>
  <c r="D9" i="7"/>
  <c r="R46" i="7"/>
  <c r="AJ11" i="8"/>
  <c r="Z8" i="8"/>
  <c r="W8" i="7"/>
  <c r="X8" i="9"/>
  <c r="Z8" i="9"/>
  <c r="Y8" i="7"/>
  <c r="X8" i="7"/>
  <c r="Y8" i="9"/>
  <c r="Q12" i="10"/>
  <c r="Q13" i="7"/>
  <c r="T11" i="8"/>
  <c r="R11" i="9"/>
  <c r="Q12" i="7"/>
  <c r="X8" i="8"/>
  <c r="B11" i="7"/>
  <c r="AJ11" i="7"/>
  <c r="Q12" i="9"/>
  <c r="T11" i="10"/>
  <c r="AK8" i="7"/>
  <c r="W8" i="10"/>
  <c r="B11" i="8"/>
  <c r="R11" i="7"/>
  <c r="T11" i="9"/>
  <c r="R11" i="10"/>
  <c r="AK8" i="10"/>
  <c r="Q13" i="10"/>
  <c r="Y8" i="8"/>
  <c r="Z8" i="7"/>
  <c r="AI8" i="9"/>
  <c r="Q13" i="9"/>
  <c r="W8" i="9"/>
  <c r="S11" i="10"/>
  <c r="AI8" i="10"/>
  <c r="AK8" i="9"/>
  <c r="AJ11" i="10"/>
  <c r="S11" i="7"/>
  <c r="AK8" i="8"/>
  <c r="S11" i="8"/>
  <c r="B11" i="10"/>
  <c r="W8" i="8"/>
  <c r="Q13" i="8"/>
  <c r="Q12" i="8"/>
  <c r="X8" i="10"/>
  <c r="Z8" i="10"/>
  <c r="S11" i="9"/>
  <c r="T11" i="7"/>
  <c r="AI8" i="8"/>
  <c r="AJ11" i="9"/>
  <c r="Y8" i="10"/>
  <c r="R11" i="8"/>
  <c r="B11" i="9"/>
  <c r="AI9" i="7"/>
  <c r="AC11" i="10" l="1"/>
  <c r="AF11" i="10" s="1"/>
  <c r="AA8" i="10"/>
  <c r="AB11" i="10"/>
  <c r="AL11" i="10"/>
  <c r="A13" i="10"/>
  <c r="P13" i="10"/>
  <c r="AH13" i="10" s="1"/>
  <c r="C11" i="10"/>
  <c r="A12" i="10"/>
  <c r="P12" i="10"/>
  <c r="AH12" i="10" s="1"/>
  <c r="AD8" i="10"/>
  <c r="AG8" i="10" s="1"/>
  <c r="D10" i="10"/>
  <c r="L2" i="10"/>
  <c r="V10" i="10" s="1"/>
  <c r="AC11" i="9"/>
  <c r="AF11" i="9" s="1"/>
  <c r="A12" i="9"/>
  <c r="P12" i="9"/>
  <c r="AH12" i="9" s="1"/>
  <c r="AB11" i="9"/>
  <c r="AA8" i="9"/>
  <c r="AL11" i="9"/>
  <c r="A13" i="9"/>
  <c r="P13" i="9"/>
  <c r="AH13" i="9" s="1"/>
  <c r="AD8" i="9"/>
  <c r="AG8" i="9" s="1"/>
  <c r="C11" i="9"/>
  <c r="L2" i="9"/>
  <c r="V10" i="9" s="1"/>
  <c r="D10" i="9"/>
  <c r="AC11" i="8"/>
  <c r="AF11" i="8" s="1"/>
  <c r="AL11" i="8"/>
  <c r="C11" i="8"/>
  <c r="AA8" i="8"/>
  <c r="A13" i="8"/>
  <c r="P13" i="8"/>
  <c r="AH13" i="8" s="1"/>
  <c r="A12" i="8"/>
  <c r="P12" i="8"/>
  <c r="AH12" i="8" s="1"/>
  <c r="AD8" i="8"/>
  <c r="AG8" i="8" s="1"/>
  <c r="AB11" i="8"/>
  <c r="D10" i="8"/>
  <c r="L2" i="8"/>
  <c r="V10" i="8" s="1"/>
  <c r="A12" i="7"/>
  <c r="P12" i="7"/>
  <c r="AH12" i="7" s="1"/>
  <c r="AC11" i="7"/>
  <c r="AF11" i="7" s="1"/>
  <c r="AB11" i="7"/>
  <c r="P13" i="7"/>
  <c r="AH13" i="7" s="1"/>
  <c r="A13" i="7"/>
  <c r="AA8" i="7"/>
  <c r="AL11" i="7"/>
  <c r="AD8" i="7"/>
  <c r="AG8" i="7" s="1"/>
  <c r="C11" i="7"/>
  <c r="D10" i="7"/>
  <c r="L2" i="7"/>
  <c r="V10" i="7" s="1"/>
  <c r="AK9" i="10"/>
  <c r="X9" i="8"/>
  <c r="S13" i="9"/>
  <c r="Z9" i="8"/>
  <c r="AJ12" i="7"/>
  <c r="W9" i="10"/>
  <c r="Z9" i="10"/>
  <c r="B13" i="7"/>
  <c r="AI10" i="7"/>
  <c r="Y9" i="9"/>
  <c r="R13" i="7"/>
  <c r="S13" i="7"/>
  <c r="W9" i="7"/>
  <c r="AI9" i="8"/>
  <c r="B13" i="9"/>
  <c r="S12" i="7"/>
  <c r="AI9" i="9"/>
  <c r="R13" i="9"/>
  <c r="R12" i="10"/>
  <c r="AJ12" i="9"/>
  <c r="Z9" i="7"/>
  <c r="T13" i="7"/>
  <c r="T13" i="8"/>
  <c r="Y9" i="8"/>
  <c r="R13" i="10"/>
  <c r="T12" i="8"/>
  <c r="T13" i="10"/>
  <c r="R13" i="8"/>
  <c r="AJ13" i="10"/>
  <c r="T12" i="10"/>
  <c r="B12" i="9"/>
  <c r="AK9" i="8"/>
  <c r="AJ12" i="10"/>
  <c r="S12" i="8"/>
  <c r="Y9" i="10"/>
  <c r="Z9" i="9"/>
  <c r="W9" i="9"/>
  <c r="S13" i="10"/>
  <c r="AK9" i="9"/>
  <c r="AI9" i="10"/>
  <c r="R12" i="8"/>
  <c r="X9" i="7"/>
  <c r="T12" i="7"/>
  <c r="R12" i="9"/>
  <c r="Y9" i="7"/>
  <c r="T12" i="9"/>
  <c r="AJ12" i="8"/>
  <c r="S13" i="8"/>
  <c r="S12" i="9"/>
  <c r="R12" i="7"/>
  <c r="T13" i="9"/>
  <c r="S12" i="10"/>
  <c r="W9" i="8"/>
  <c r="AJ13" i="7"/>
  <c r="AJ13" i="8"/>
  <c r="AK9" i="7"/>
  <c r="B12" i="10"/>
  <c r="AJ13" i="9"/>
  <c r="B13" i="8"/>
  <c r="X9" i="9"/>
  <c r="X9" i="10"/>
  <c r="B13" i="10"/>
  <c r="B12" i="7"/>
  <c r="B12" i="8"/>
  <c r="AA9" i="10" l="1"/>
  <c r="AC12" i="10"/>
  <c r="AF12" i="10" s="1"/>
  <c r="AB13" i="10"/>
  <c r="AC13" i="10"/>
  <c r="AF13" i="10" s="1"/>
  <c r="AB12" i="10"/>
  <c r="AD9" i="10"/>
  <c r="AG9" i="10" s="1"/>
  <c r="AL12" i="10"/>
  <c r="C12" i="10"/>
  <c r="C13" i="10"/>
  <c r="AL13" i="10"/>
  <c r="D11" i="10"/>
  <c r="M2" i="10"/>
  <c r="V11" i="10" s="1"/>
  <c r="AB12" i="9"/>
  <c r="AL13" i="9"/>
  <c r="AA9" i="9"/>
  <c r="AB13" i="9"/>
  <c r="AL12" i="9"/>
  <c r="AC13" i="9"/>
  <c r="AF13" i="9" s="1"/>
  <c r="C13" i="9"/>
  <c r="C12" i="9"/>
  <c r="AC12" i="9"/>
  <c r="AF12" i="9" s="1"/>
  <c r="AD9" i="9"/>
  <c r="AG9" i="9" s="1"/>
  <c r="M2" i="9"/>
  <c r="V11" i="9" s="1"/>
  <c r="D11" i="9"/>
  <c r="AB13" i="8"/>
  <c r="AC12" i="8"/>
  <c r="AF12" i="8" s="1"/>
  <c r="AL13" i="8"/>
  <c r="AB12" i="8"/>
  <c r="C13" i="8"/>
  <c r="AD9" i="8"/>
  <c r="AG9" i="8" s="1"/>
  <c r="AL12" i="8"/>
  <c r="C12" i="8"/>
  <c r="AA9" i="8"/>
  <c r="AC13" i="8"/>
  <c r="AF13" i="8" s="1"/>
  <c r="D11" i="8"/>
  <c r="M2" i="8"/>
  <c r="V11" i="8" s="1"/>
  <c r="AA9" i="7"/>
  <c r="C13" i="7"/>
  <c r="AD9" i="7"/>
  <c r="AG9" i="7" s="1"/>
  <c r="AC12" i="7"/>
  <c r="AF12" i="7" s="1"/>
  <c r="AB12" i="7"/>
  <c r="AC13" i="7"/>
  <c r="AF13" i="7" s="1"/>
  <c r="AL12" i="7"/>
  <c r="AL13" i="7"/>
  <c r="C12" i="7"/>
  <c r="AB13" i="7"/>
  <c r="D11" i="7"/>
  <c r="M2" i="7"/>
  <c r="V11" i="7" s="1"/>
  <c r="W10" i="10"/>
  <c r="AK10" i="9"/>
  <c r="AK10" i="7"/>
  <c r="Z10" i="8"/>
  <c r="AI10" i="10"/>
  <c r="W10" i="8"/>
  <c r="W10" i="9"/>
  <c r="Y10" i="7"/>
  <c r="W10" i="7"/>
  <c r="AI10" i="9"/>
  <c r="Z10" i="10"/>
  <c r="Z10" i="9"/>
  <c r="Z10" i="7"/>
  <c r="AI11" i="7"/>
  <c r="Y10" i="10"/>
  <c r="Y10" i="9"/>
  <c r="AI10" i="8"/>
  <c r="X10" i="10"/>
  <c r="AK10" i="8"/>
  <c r="X10" i="7"/>
  <c r="X10" i="8"/>
  <c r="AK10" i="10"/>
  <c r="X10" i="9"/>
  <c r="Y10" i="8"/>
  <c r="AD10" i="10" l="1"/>
  <c r="AG10" i="10" s="1"/>
  <c r="AA10" i="10"/>
  <c r="N2" i="10"/>
  <c r="V12" i="10" s="1"/>
  <c r="D12" i="10"/>
  <c r="O2" i="10"/>
  <c r="V13" i="10" s="1"/>
  <c r="D13" i="10"/>
  <c r="AD10" i="9"/>
  <c r="AG10" i="9" s="1"/>
  <c r="AA10" i="9"/>
  <c r="D12" i="9"/>
  <c r="N2" i="9"/>
  <c r="V12" i="9" s="1"/>
  <c r="D13" i="9"/>
  <c r="O2" i="9"/>
  <c r="V13" i="9" s="1"/>
  <c r="AD10" i="8"/>
  <c r="AG10" i="8" s="1"/>
  <c r="AA10" i="8"/>
  <c r="O2" i="8"/>
  <c r="V13" i="8" s="1"/>
  <c r="D13" i="8"/>
  <c r="N2" i="8"/>
  <c r="V12" i="8" s="1"/>
  <c r="D12" i="8"/>
  <c r="AA10" i="7"/>
  <c r="AD10" i="7"/>
  <c r="AG10" i="7" s="1"/>
  <c r="O2" i="7"/>
  <c r="V13" i="7" s="1"/>
  <c r="D13" i="7"/>
  <c r="N2" i="7"/>
  <c r="V12" i="7" s="1"/>
  <c r="D12" i="7"/>
  <c r="W11" i="9"/>
  <c r="X11" i="9"/>
  <c r="X11" i="10"/>
  <c r="Y11" i="8"/>
  <c r="AK11" i="8"/>
  <c r="Y11" i="10"/>
  <c r="W11" i="10"/>
  <c r="W11" i="7"/>
  <c r="X11" i="7"/>
  <c r="AI11" i="8"/>
  <c r="AK11" i="9"/>
  <c r="Y11" i="7"/>
  <c r="AK11" i="10"/>
  <c r="Z11" i="8"/>
  <c r="Z11" i="10"/>
  <c r="X11" i="8"/>
  <c r="W11" i="8"/>
  <c r="AI11" i="9"/>
  <c r="Z11" i="7"/>
  <c r="AI12" i="7"/>
  <c r="AK11" i="7"/>
  <c r="AI11" i="10"/>
  <c r="Y11" i="9"/>
  <c r="Z11" i="9"/>
  <c r="AI13" i="7"/>
  <c r="AD11" i="10" l="1"/>
  <c r="AG11" i="10" s="1"/>
  <c r="AA11" i="10"/>
  <c r="AD11" i="9"/>
  <c r="AG11" i="9" s="1"/>
  <c r="AA11" i="9"/>
  <c r="AD11" i="8"/>
  <c r="AG11" i="8" s="1"/>
  <c r="AA11" i="8"/>
  <c r="AD11" i="7"/>
  <c r="AG11" i="7" s="1"/>
  <c r="AA11" i="7"/>
  <c r="W12" i="10"/>
  <c r="W12" i="7"/>
  <c r="AK12" i="7"/>
  <c r="X13" i="10"/>
  <c r="Z12" i="7"/>
  <c r="W13" i="8"/>
  <c r="Y13" i="9"/>
  <c r="Y12" i="10"/>
  <c r="Y13" i="7"/>
  <c r="W13" i="10"/>
  <c r="Y12" i="9"/>
  <c r="AI12" i="10"/>
  <c r="W12" i="9"/>
  <c r="Y12" i="7"/>
  <c r="AI13" i="9"/>
  <c r="Z13" i="9"/>
  <c r="X13" i="9"/>
  <c r="AK12" i="9"/>
  <c r="X12" i="8"/>
  <c r="AI13" i="10"/>
  <c r="Y13" i="10"/>
  <c r="AK12" i="8"/>
  <c r="AI13" i="8"/>
  <c r="X12" i="10"/>
  <c r="Z13" i="10"/>
  <c r="X13" i="7"/>
  <c r="W12" i="8"/>
  <c r="AI12" i="9"/>
  <c r="AK13" i="10"/>
  <c r="Z12" i="10"/>
  <c r="Z13" i="8"/>
  <c r="X12" i="9"/>
  <c r="AK12" i="10"/>
  <c r="W13" i="7"/>
  <c r="AK13" i="8"/>
  <c r="Y13" i="8"/>
  <c r="AI12" i="8"/>
  <c r="Z12" i="8"/>
  <c r="AK13" i="9"/>
  <c r="X13" i="8"/>
  <c r="Z13" i="7"/>
  <c r="Y12" i="8"/>
  <c r="W13" i="9"/>
  <c r="Z12" i="9"/>
  <c r="X12" i="7"/>
  <c r="AK13" i="7"/>
  <c r="AA12" i="10" l="1"/>
  <c r="AD12" i="10"/>
  <c r="AG12" i="10" s="1"/>
  <c r="AA13" i="10"/>
  <c r="AD13" i="10"/>
  <c r="AG13" i="10" s="1"/>
  <c r="AA13" i="9"/>
  <c r="AD13" i="9"/>
  <c r="AG13" i="9" s="1"/>
  <c r="AD12" i="9"/>
  <c r="AG12" i="9" s="1"/>
  <c r="AA12" i="9"/>
  <c r="AD13" i="8"/>
  <c r="AG13" i="8" s="1"/>
  <c r="AA13" i="8"/>
  <c r="AD12" i="8"/>
  <c r="AG12" i="8" s="1"/>
  <c r="AA12" i="8"/>
  <c r="AD12" i="7"/>
  <c r="AG12" i="7" s="1"/>
  <c r="AD13" i="7"/>
  <c r="AG13" i="7" s="1"/>
  <c r="AA13" i="7"/>
  <c r="AA12" i="7"/>
  <c r="AF108" i="2" l="1"/>
  <c r="AD108" i="2"/>
  <c r="U11" i="6"/>
  <c r="U12" i="6"/>
  <c r="U2" i="6"/>
  <c r="U13" i="6"/>
  <c r="U4" i="6"/>
  <c r="U10" i="6"/>
  <c r="U7" i="6"/>
  <c r="U3" i="6"/>
  <c r="U6" i="6"/>
  <c r="U8" i="6"/>
  <c r="U9" i="6"/>
  <c r="U5" i="6"/>
  <c r="A35" i="2"/>
  <c r="A36" i="2"/>
  <c r="A33" i="2"/>
  <c r="A32" i="2"/>
  <c r="A31" i="2"/>
  <c r="A37" i="2"/>
  <c r="A34" i="2"/>
  <c r="A29" i="2"/>
  <c r="A114" i="2"/>
  <c r="A39" i="2"/>
  <c r="A118" i="2"/>
  <c r="A115" i="2"/>
  <c r="A30" i="2"/>
  <c r="A117" i="2"/>
  <c r="A113" i="2"/>
  <c r="A116" i="2"/>
  <c r="A40" i="2"/>
  <c r="A38" i="2"/>
  <c r="A109" i="2"/>
  <c r="A14" i="2"/>
  <c r="A21" i="2"/>
  <c r="A15" i="2"/>
  <c r="A112" i="2"/>
  <c r="A19" i="2"/>
  <c r="S36" i="6"/>
  <c r="A110" i="2"/>
  <c r="A23" i="2"/>
  <c r="A16" i="2"/>
  <c r="A20" i="2"/>
  <c r="A111" i="2"/>
  <c r="A17" i="2"/>
  <c r="A22" i="2"/>
  <c r="A18" i="2"/>
  <c r="S35" i="6"/>
  <c r="A13" i="2"/>
  <c r="R35" i="6"/>
  <c r="R36" i="6" l="1"/>
  <c r="AF109" i="2"/>
  <c r="AD109" i="2"/>
  <c r="H35" i="2"/>
  <c r="I36" i="2"/>
  <c r="D36" i="2"/>
  <c r="B31" i="2"/>
  <c r="I32" i="2"/>
  <c r="D31" i="2"/>
  <c r="H34" i="2"/>
  <c r="I33" i="2"/>
  <c r="D32" i="2"/>
  <c r="F32" i="2"/>
  <c r="I37" i="2"/>
  <c r="E36" i="2"/>
  <c r="D37" i="2"/>
  <c r="H31" i="2"/>
  <c r="F34" i="2"/>
  <c r="G32" i="2"/>
  <c r="D33" i="2"/>
  <c r="H32" i="2"/>
  <c r="B35" i="2"/>
  <c r="C32" i="2"/>
  <c r="B34" i="2"/>
  <c r="H33" i="2"/>
  <c r="F37" i="2"/>
  <c r="I35" i="2"/>
  <c r="D35" i="2"/>
  <c r="G37" i="2"/>
  <c r="I34" i="2"/>
  <c r="C31" i="2"/>
  <c r="B33" i="2"/>
  <c r="F35" i="2"/>
  <c r="C36" i="2"/>
  <c r="G34" i="2"/>
  <c r="C34" i="2"/>
  <c r="D34" i="2"/>
  <c r="E37" i="2"/>
  <c r="E34" i="2"/>
  <c r="B36" i="2"/>
  <c r="F36" i="2"/>
  <c r="E35" i="2"/>
  <c r="F31" i="2"/>
  <c r="E31" i="2"/>
  <c r="I31" i="2"/>
  <c r="C33" i="2"/>
  <c r="E32" i="2"/>
  <c r="C37" i="2"/>
  <c r="G33" i="2"/>
  <c r="F33" i="2"/>
  <c r="G36" i="2"/>
  <c r="C35" i="2"/>
  <c r="B37" i="2"/>
  <c r="G31" i="2"/>
  <c r="E33" i="2"/>
  <c r="B32" i="2"/>
  <c r="G35" i="2"/>
  <c r="H37" i="2"/>
  <c r="H36" i="2"/>
  <c r="F39" i="2"/>
  <c r="D30" i="2"/>
  <c r="I29" i="2"/>
  <c r="D116" i="2"/>
  <c r="P107" i="2"/>
  <c r="S107" i="2"/>
  <c r="T38" i="6"/>
  <c r="R108" i="2"/>
  <c r="U39" i="8"/>
  <c r="H117" i="2"/>
  <c r="T41" i="8"/>
  <c r="U41" i="7"/>
  <c r="T107" i="2"/>
  <c r="E115" i="2"/>
  <c r="H114" i="2"/>
  <c r="U39" i="7"/>
  <c r="H113" i="2"/>
  <c r="T42" i="10"/>
  <c r="T38" i="8"/>
  <c r="T39" i="9"/>
  <c r="T42" i="9"/>
  <c r="U43" i="9"/>
  <c r="H118" i="2"/>
  <c r="U38" i="8"/>
  <c r="R107" i="2"/>
  <c r="U41" i="10"/>
  <c r="B117" i="2"/>
  <c r="G38" i="2"/>
  <c r="G40" i="2"/>
  <c r="E30" i="2"/>
  <c r="I39" i="2"/>
  <c r="C39" i="2"/>
  <c r="G29" i="2"/>
  <c r="S108" i="2"/>
  <c r="T39" i="6"/>
  <c r="U38" i="9"/>
  <c r="F116" i="2"/>
  <c r="U38" i="7"/>
  <c r="R109" i="2"/>
  <c r="I116" i="2"/>
  <c r="E118" i="2"/>
  <c r="T108" i="2"/>
  <c r="E114" i="2"/>
  <c r="T40" i="8"/>
  <c r="U40" i="10"/>
  <c r="F30" i="2"/>
  <c r="E40" i="2"/>
  <c r="I30" i="2"/>
  <c r="D40" i="2"/>
  <c r="H29" i="2"/>
  <c r="G117" i="2"/>
  <c r="U43" i="8"/>
  <c r="G114" i="2"/>
  <c r="T39" i="7"/>
  <c r="S109" i="2"/>
  <c r="F114" i="2"/>
  <c r="O109" i="2"/>
  <c r="T42" i="8"/>
  <c r="U42" i="6"/>
  <c r="B118" i="2"/>
  <c r="E116" i="2"/>
  <c r="D118" i="2"/>
  <c r="U40" i="9"/>
  <c r="U39" i="9"/>
  <c r="F118" i="2"/>
  <c r="G113" i="2"/>
  <c r="H116" i="2"/>
  <c r="F113" i="2"/>
  <c r="B40" i="2"/>
  <c r="T41" i="10"/>
  <c r="B114" i="2"/>
  <c r="C30" i="2"/>
  <c r="E38" i="2"/>
  <c r="H40" i="2"/>
  <c r="C29" i="2"/>
  <c r="Q108" i="2"/>
  <c r="U42" i="7"/>
  <c r="U43" i="10"/>
  <c r="U39" i="6"/>
  <c r="T109" i="2"/>
  <c r="U42" i="10"/>
  <c r="T43" i="8"/>
  <c r="T39" i="10"/>
  <c r="E113" i="2"/>
  <c r="T42" i="7"/>
  <c r="T41" i="7"/>
  <c r="U42" i="9"/>
  <c r="G118" i="2"/>
  <c r="T40" i="6"/>
  <c r="P109" i="2"/>
  <c r="D113" i="2"/>
  <c r="Q107" i="2"/>
  <c r="D117" i="2"/>
  <c r="G39" i="2"/>
  <c r="U42" i="8"/>
  <c r="P108" i="2"/>
  <c r="D39" i="2"/>
  <c r="E39" i="2"/>
  <c r="G30" i="2"/>
  <c r="I40" i="2"/>
  <c r="C38" i="2"/>
  <c r="F38" i="2"/>
  <c r="D29" i="2"/>
  <c r="G115" i="2"/>
  <c r="U38" i="6"/>
  <c r="T40" i="9"/>
  <c r="F115" i="2"/>
  <c r="U40" i="8"/>
  <c r="F117" i="2"/>
  <c r="T43" i="6"/>
  <c r="U39" i="10"/>
  <c r="I114" i="2"/>
  <c r="T38" i="9"/>
  <c r="T38" i="7"/>
  <c r="I117" i="2"/>
  <c r="Q109" i="2"/>
  <c r="B116" i="2"/>
  <c r="T43" i="7"/>
  <c r="U41" i="8"/>
  <c r="I118" i="2"/>
  <c r="U43" i="7"/>
  <c r="E29" i="2"/>
  <c r="U40" i="6"/>
  <c r="B30" i="2"/>
  <c r="B29" i="2"/>
  <c r="T40" i="7"/>
  <c r="I113" i="2"/>
  <c r="T41" i="6"/>
  <c r="U40" i="7"/>
  <c r="I115" i="2"/>
  <c r="U38" i="10"/>
  <c r="H115" i="2"/>
  <c r="T43" i="10"/>
  <c r="U43" i="6"/>
  <c r="B113" i="2"/>
  <c r="D114" i="2"/>
  <c r="T38" i="10"/>
  <c r="U41" i="6"/>
  <c r="U41" i="9"/>
  <c r="T43" i="9"/>
  <c r="H38" i="2"/>
  <c r="G116" i="2"/>
  <c r="B115" i="2"/>
  <c r="T40" i="10"/>
  <c r="E117" i="2"/>
  <c r="D38" i="2"/>
  <c r="T42" i="6"/>
  <c r="O107" i="2"/>
  <c r="I38" i="2"/>
  <c r="B38" i="2"/>
  <c r="B39" i="2"/>
  <c r="H30" i="2"/>
  <c r="H39" i="2"/>
  <c r="C40" i="2"/>
  <c r="F29" i="2"/>
  <c r="T41" i="9"/>
  <c r="T39" i="8"/>
  <c r="F40" i="2"/>
  <c r="O108" i="2"/>
  <c r="D115" i="2"/>
  <c r="E20" i="2"/>
  <c r="B111" i="2"/>
  <c r="E111" i="2"/>
  <c r="N107" i="2"/>
  <c r="G110" i="2"/>
  <c r="T34" i="9"/>
  <c r="U37" i="10"/>
  <c r="L107" i="2"/>
  <c r="I21" i="2"/>
  <c r="D14" i="2"/>
  <c r="B15" i="2"/>
  <c r="B18" i="2"/>
  <c r="C17" i="2"/>
  <c r="M107" i="2"/>
  <c r="T36" i="6"/>
  <c r="I112" i="2"/>
  <c r="E110" i="2"/>
  <c r="U37" i="6"/>
  <c r="M109" i="2"/>
  <c r="U36" i="6"/>
  <c r="F112" i="2"/>
  <c r="T35" i="9"/>
  <c r="T34" i="7"/>
  <c r="B110" i="2"/>
  <c r="F16" i="2"/>
  <c r="G20" i="2"/>
  <c r="I23" i="2"/>
  <c r="E23" i="2"/>
  <c r="H22" i="2"/>
  <c r="E18" i="2"/>
  <c r="H17" i="2"/>
  <c r="I14" i="2"/>
  <c r="C21" i="2"/>
  <c r="D22" i="2"/>
  <c r="K109" i="2"/>
  <c r="T36" i="7"/>
  <c r="U35" i="9"/>
  <c r="G22" i="2"/>
  <c r="F18" i="2"/>
  <c r="E17" i="2"/>
  <c r="G21" i="2"/>
  <c r="T37" i="6"/>
  <c r="H109" i="2"/>
  <c r="M108" i="2"/>
  <c r="B16" i="2"/>
  <c r="B23" i="2"/>
  <c r="G109" i="2"/>
  <c r="T36" i="8"/>
  <c r="U37" i="8"/>
  <c r="H112" i="2"/>
  <c r="U35" i="6"/>
  <c r="U36" i="10"/>
  <c r="D112" i="2"/>
  <c r="D111" i="2"/>
  <c r="I109" i="2"/>
  <c r="U37" i="7"/>
  <c r="H110" i="2"/>
  <c r="U37" i="9"/>
  <c r="H20" i="2"/>
  <c r="E14" i="2"/>
  <c r="H23" i="2"/>
  <c r="G15" i="2"/>
  <c r="D20" i="2"/>
  <c r="D15" i="2"/>
  <c r="C20" i="2"/>
  <c r="I15" i="2"/>
  <c r="G17" i="2"/>
  <c r="B21" i="2"/>
  <c r="K107" i="2"/>
  <c r="U36" i="8"/>
  <c r="N108" i="2"/>
  <c r="U34" i="6"/>
  <c r="I17" i="2"/>
  <c r="I16" i="2"/>
  <c r="I18" i="2"/>
  <c r="H14" i="2"/>
  <c r="I110" i="2"/>
  <c r="T34" i="8"/>
  <c r="B109" i="2"/>
  <c r="U36" i="9"/>
  <c r="C15" i="2"/>
  <c r="T35" i="8"/>
  <c r="F19" i="2"/>
  <c r="F22" i="2"/>
  <c r="U34" i="9"/>
  <c r="T37" i="8"/>
  <c r="G19" i="2"/>
  <c r="T35" i="7"/>
  <c r="B19" i="2"/>
  <c r="G112" i="2"/>
  <c r="L108" i="2"/>
  <c r="F110" i="2"/>
  <c r="L109" i="2"/>
  <c r="U34" i="8"/>
  <c r="E109" i="2"/>
  <c r="I111" i="2"/>
  <c r="T36" i="9"/>
  <c r="I20" i="2"/>
  <c r="C14" i="2"/>
  <c r="I22" i="2"/>
  <c r="B17" i="2"/>
  <c r="E21" i="2"/>
  <c r="E19" i="2"/>
  <c r="B20" i="2"/>
  <c r="F20" i="2"/>
  <c r="H16" i="2"/>
  <c r="F15" i="2"/>
  <c r="D109" i="2"/>
  <c r="N109" i="2"/>
  <c r="F111" i="2"/>
  <c r="U35" i="7"/>
  <c r="U35" i="10"/>
  <c r="T35" i="10"/>
  <c r="E16" i="2"/>
  <c r="C23" i="2"/>
  <c r="I19" i="2"/>
  <c r="H21" i="2"/>
  <c r="F109" i="2"/>
  <c r="H19" i="2"/>
  <c r="D21" i="2"/>
  <c r="F17" i="2"/>
  <c r="H18" i="2"/>
  <c r="F23" i="2"/>
  <c r="G16" i="2"/>
  <c r="T37" i="7"/>
  <c r="T36" i="10"/>
  <c r="T37" i="10"/>
  <c r="U35" i="8"/>
  <c r="T34" i="6"/>
  <c r="T35" i="6"/>
  <c r="B112" i="2"/>
  <c r="K108" i="2"/>
  <c r="G111" i="2"/>
  <c r="D110" i="2"/>
  <c r="C22" i="2"/>
  <c r="D23" i="2"/>
  <c r="G18" i="2"/>
  <c r="G14" i="2"/>
  <c r="F14" i="2"/>
  <c r="D17" i="2"/>
  <c r="B14" i="2"/>
  <c r="G23" i="2"/>
  <c r="C19" i="2"/>
  <c r="B22" i="2"/>
  <c r="H111" i="2"/>
  <c r="T34" i="10"/>
  <c r="T37" i="9"/>
  <c r="U34" i="10"/>
  <c r="U34" i="7"/>
  <c r="D18" i="2"/>
  <c r="F21" i="2"/>
  <c r="C16" i="2"/>
  <c r="E15" i="2"/>
  <c r="E22" i="2"/>
  <c r="E112" i="2"/>
  <c r="D19" i="2"/>
  <c r="C18" i="2"/>
  <c r="D16" i="2"/>
  <c r="U36" i="7"/>
  <c r="H15" i="2"/>
  <c r="Q2" i="6"/>
  <c r="D13" i="2"/>
  <c r="C13" i="2"/>
  <c r="B13" i="2"/>
  <c r="H13" i="2"/>
  <c r="G13" i="2"/>
  <c r="I13" i="2"/>
  <c r="F13" i="2"/>
  <c r="E13" i="2"/>
  <c r="T26" i="2" l="1"/>
  <c r="M26" i="2"/>
  <c r="S26" i="2"/>
  <c r="Q26" i="2"/>
  <c r="R26" i="2"/>
  <c r="L26" i="2"/>
  <c r="U26" i="2"/>
  <c r="P26" i="2"/>
  <c r="K26" i="2"/>
  <c r="O26" i="2"/>
  <c r="N26" i="2"/>
  <c r="P106" i="2"/>
  <c r="S106" i="2"/>
  <c r="R106" i="2"/>
  <c r="K106" i="2"/>
  <c r="N106" i="2"/>
  <c r="M106" i="2"/>
  <c r="L106" i="2"/>
  <c r="Q106" i="2"/>
  <c r="O106" i="2"/>
  <c r="T106" i="2"/>
  <c r="A2" i="6"/>
  <c r="AC108" i="2"/>
  <c r="P2" i="6"/>
  <c r="AH2" i="6" s="1"/>
  <c r="R37" i="6"/>
  <c r="AF110" i="2"/>
  <c r="AD110" i="2"/>
  <c r="T2" i="6"/>
  <c r="B2" i="6"/>
  <c r="AJ2" i="6"/>
  <c r="Q3" i="6"/>
  <c r="J6" i="2"/>
  <c r="S2" i="6"/>
  <c r="AA108" i="2"/>
  <c r="R2" i="6"/>
  <c r="V34" i="10" l="1"/>
  <c r="V34" i="7"/>
  <c r="V34" i="9"/>
  <c r="V34" i="8"/>
  <c r="V37" i="9"/>
  <c r="V37" i="8"/>
  <c r="V37" i="7"/>
  <c r="V37" i="10"/>
  <c r="V42" i="10"/>
  <c r="V42" i="7"/>
  <c r="V42" i="9"/>
  <c r="V42" i="8"/>
  <c r="V38" i="8"/>
  <c r="V38" i="10"/>
  <c r="V38" i="7"/>
  <c r="V38" i="9"/>
  <c r="V39" i="8"/>
  <c r="V39" i="10"/>
  <c r="V39" i="7"/>
  <c r="V39" i="9"/>
  <c r="V43" i="7"/>
  <c r="V43" i="9"/>
  <c r="V43" i="8"/>
  <c r="V43" i="10"/>
  <c r="V40" i="8"/>
  <c r="V40" i="10"/>
  <c r="V40" i="7"/>
  <c r="V40" i="9"/>
  <c r="V35" i="7"/>
  <c r="V35" i="9"/>
  <c r="V35" i="8"/>
  <c r="V35" i="10"/>
  <c r="V41" i="9"/>
  <c r="V41" i="8"/>
  <c r="V41" i="10"/>
  <c r="V41" i="7"/>
  <c r="V36" i="7"/>
  <c r="V36" i="9"/>
  <c r="V36" i="8"/>
  <c r="V36" i="10"/>
  <c r="AD6" i="2"/>
  <c r="J7" i="2" s="1"/>
  <c r="P3" i="6"/>
  <c r="AH3" i="6" s="1"/>
  <c r="AI2" i="6" s="1"/>
  <c r="A3" i="6"/>
  <c r="AC109" i="2"/>
  <c r="AB2" i="6"/>
  <c r="AL2" i="6"/>
  <c r="C2" i="6"/>
  <c r="D2" i="6" s="1"/>
  <c r="V2" i="6" s="1"/>
  <c r="AC2" i="6"/>
  <c r="AF2" i="6" s="1"/>
  <c r="R38" i="6"/>
  <c r="AF111" i="2"/>
  <c r="Y6" i="2"/>
  <c r="AD111" i="2"/>
  <c r="H9" i="2"/>
  <c r="C7" i="2"/>
  <c r="Q4" i="6"/>
  <c r="AJ3" i="6"/>
  <c r="S3" i="6"/>
  <c r="R3" i="6"/>
  <c r="J8" i="2"/>
  <c r="K6" i="2"/>
  <c r="B4" i="2"/>
  <c r="C9" i="2"/>
  <c r="AA109" i="2"/>
  <c r="D7" i="2"/>
  <c r="T3" i="6"/>
  <c r="J9" i="2"/>
  <c r="D9" i="2"/>
  <c r="B3" i="6"/>
  <c r="F9" i="2"/>
  <c r="J10" i="2"/>
  <c r="C3" i="6" l="1"/>
  <c r="AL3" i="6"/>
  <c r="AE6" i="2"/>
  <c r="K7" i="2" s="1"/>
  <c r="K12" i="2" s="1"/>
  <c r="AB3" i="6"/>
  <c r="AC3" i="6"/>
  <c r="AF3" i="6" s="1"/>
  <c r="A4" i="6"/>
  <c r="AC110" i="2"/>
  <c r="P4" i="6"/>
  <c r="AH4" i="6" s="1"/>
  <c r="AI3" i="6" s="1"/>
  <c r="R39" i="6"/>
  <c r="AF122" i="2"/>
  <c r="AF112" i="2"/>
  <c r="AC121" i="2"/>
  <c r="AF121" i="2"/>
  <c r="AD112" i="2"/>
  <c r="AD121" i="2"/>
  <c r="AD122" i="2"/>
  <c r="AJ4" i="6"/>
  <c r="AK2" i="6"/>
  <c r="W2" i="6"/>
  <c r="K9" i="2"/>
  <c r="K8" i="2"/>
  <c r="S4" i="6"/>
  <c r="Z2" i="6"/>
  <c r="Y2" i="6"/>
  <c r="R4" i="6"/>
  <c r="Q5" i="6"/>
  <c r="L6" i="2"/>
  <c r="K10" i="2"/>
  <c r="T4" i="6"/>
  <c r="AA121" i="2"/>
  <c r="X2" i="6"/>
  <c r="K11" i="2"/>
  <c r="AA110" i="2"/>
  <c r="B4" i="6"/>
  <c r="AL4" i="6" l="1"/>
  <c r="AB4" i="6"/>
  <c r="C4" i="6"/>
  <c r="AC4" i="6"/>
  <c r="AF4" i="6" s="1"/>
  <c r="P5" i="6"/>
  <c r="AH5" i="6" s="1"/>
  <c r="AI4" i="6" s="1"/>
  <c r="AC111" i="2"/>
  <c r="A5" i="6"/>
  <c r="AF6" i="2"/>
  <c r="L7" i="2" s="1"/>
  <c r="V34" i="6" s="1"/>
  <c r="R40" i="6"/>
  <c r="D3" i="6"/>
  <c r="E2" i="6"/>
  <c r="AA6" i="2"/>
  <c r="AF113" i="2"/>
  <c r="AD2" i="6"/>
  <c r="AG2" i="6" s="1"/>
  <c r="AA2" i="6"/>
  <c r="AD113" i="2"/>
  <c r="T5" i="6"/>
  <c r="K14" i="2"/>
  <c r="R5" i="6"/>
  <c r="L9" i="2"/>
  <c r="AA111" i="2"/>
  <c r="AJ5" i="6"/>
  <c r="B5" i="6"/>
  <c r="L8" i="2"/>
  <c r="L4" i="2"/>
  <c r="K13" i="2"/>
  <c r="M6" i="2"/>
  <c r="S5" i="6"/>
  <c r="L10" i="2"/>
  <c r="K15" i="2"/>
  <c r="Q6" i="6"/>
  <c r="K29" i="2" l="1"/>
  <c r="K28" i="2"/>
  <c r="K27" i="2"/>
  <c r="AG6" i="2"/>
  <c r="M7" i="2" s="1"/>
  <c r="V35" i="6" s="1"/>
  <c r="AC5" i="6"/>
  <c r="AF5" i="6" s="1"/>
  <c r="AB5" i="6"/>
  <c r="AL5" i="6"/>
  <c r="P6" i="6"/>
  <c r="AH6" i="6" s="1"/>
  <c r="AI5" i="6" s="1"/>
  <c r="A6" i="6"/>
  <c r="AC112" i="2"/>
  <c r="C5" i="6"/>
  <c r="V3" i="6"/>
  <c r="L12" i="2"/>
  <c r="D4" i="6"/>
  <c r="F2" i="6"/>
  <c r="R41" i="6"/>
  <c r="AF123" i="2"/>
  <c r="AB6" i="2"/>
  <c r="AP6" i="2"/>
  <c r="AF114" i="2"/>
  <c r="AD114" i="2"/>
  <c r="AD123" i="2"/>
  <c r="M10" i="2"/>
  <c r="B6" i="6"/>
  <c r="N6" i="2"/>
  <c r="AJ6" i="6"/>
  <c r="M9" i="2"/>
  <c r="R6" i="6"/>
  <c r="T6" i="6"/>
  <c r="Q7" i="6"/>
  <c r="S6" i="6"/>
  <c r="M8" i="2"/>
  <c r="L11" i="2"/>
  <c r="AA112" i="2"/>
  <c r="M12" i="2" l="1"/>
  <c r="AB6" i="6"/>
  <c r="AC6" i="6"/>
  <c r="AF6" i="6" s="1"/>
  <c r="AL6" i="6"/>
  <c r="A7" i="6"/>
  <c r="AC113" i="2"/>
  <c r="P7" i="6"/>
  <c r="AH7" i="6" s="1"/>
  <c r="AI6" i="6" s="1"/>
  <c r="C6" i="6"/>
  <c r="AH6" i="2"/>
  <c r="N7" i="2" s="1"/>
  <c r="V4" i="6"/>
  <c r="R42" i="6"/>
  <c r="D5" i="6"/>
  <c r="G2" i="6"/>
  <c r="AC122" i="2"/>
  <c r="AF124" i="2"/>
  <c r="AQ6" i="2"/>
  <c r="AC6" i="2"/>
  <c r="AF115" i="2"/>
  <c r="AD115" i="2"/>
  <c r="AD124" i="2"/>
  <c r="S7" i="6"/>
  <c r="L15" i="2"/>
  <c r="B7" i="6"/>
  <c r="AJ7" i="6"/>
  <c r="N8" i="2"/>
  <c r="X3" i="6"/>
  <c r="L13" i="2"/>
  <c r="T7" i="6"/>
  <c r="AA113" i="2"/>
  <c r="R7" i="6"/>
  <c r="L14" i="2"/>
  <c r="N9" i="2"/>
  <c r="W3" i="6"/>
  <c r="O6" i="2"/>
  <c r="AK3" i="6"/>
  <c r="Y3" i="6"/>
  <c r="M11" i="2"/>
  <c r="Z3" i="6"/>
  <c r="N10" i="2"/>
  <c r="Q8" i="6"/>
  <c r="AA122" i="2"/>
  <c r="AA3" i="6" l="1"/>
  <c r="L27" i="2"/>
  <c r="C7" i="6"/>
  <c r="AD3" i="6"/>
  <c r="AG3" i="6" s="1"/>
  <c r="L29" i="2"/>
  <c r="AB7" i="6"/>
  <c r="P8" i="6"/>
  <c r="AH8" i="6" s="1"/>
  <c r="AI7" i="6" s="1"/>
  <c r="AC114" i="2"/>
  <c r="A8" i="6"/>
  <c r="AC7" i="6"/>
  <c r="AF7" i="6" s="1"/>
  <c r="AI6" i="2"/>
  <c r="O7" i="2" s="1"/>
  <c r="L28" i="2"/>
  <c r="AL7" i="6"/>
  <c r="R43" i="6"/>
  <c r="AC123" i="2"/>
  <c r="D6" i="6"/>
  <c r="H2" i="6"/>
  <c r="V36" i="6"/>
  <c r="N12" i="2"/>
  <c r="V5" i="6"/>
  <c r="AF125" i="2"/>
  <c r="AF116" i="2"/>
  <c r="AD125" i="2"/>
  <c r="AD116" i="2"/>
  <c r="M13" i="2"/>
  <c r="M15" i="2"/>
  <c r="M14" i="2"/>
  <c r="O9" i="2"/>
  <c r="Q9" i="6"/>
  <c r="AJ8" i="6"/>
  <c r="X4" i="6"/>
  <c r="AK4" i="6"/>
  <c r="B8" i="6"/>
  <c r="S8" i="6"/>
  <c r="P6" i="2"/>
  <c r="W4" i="6"/>
  <c r="N11" i="2"/>
  <c r="AA114" i="2"/>
  <c r="O10" i="2"/>
  <c r="R8" i="6"/>
  <c r="O8" i="2"/>
  <c r="T8" i="6"/>
  <c r="Y4" i="6"/>
  <c r="Z4" i="6"/>
  <c r="AA123" i="2"/>
  <c r="M29" i="2" l="1"/>
  <c r="AD4" i="6"/>
  <c r="AG4" i="6" s="1"/>
  <c r="AC8" i="6"/>
  <c r="AF8" i="6" s="1"/>
  <c r="C8" i="6"/>
  <c r="AA4" i="6"/>
  <c r="AJ6" i="2"/>
  <c r="P7" i="2" s="1"/>
  <c r="V38" i="6" s="1"/>
  <c r="AL8" i="6"/>
  <c r="M27" i="2"/>
  <c r="AC115" i="2"/>
  <c r="P9" i="6"/>
  <c r="AH9" i="6" s="1"/>
  <c r="AI8" i="6" s="1"/>
  <c r="A9" i="6"/>
  <c r="M28" i="2"/>
  <c r="AB8" i="6"/>
  <c r="V37" i="6"/>
  <c r="AC124" i="2"/>
  <c r="D7" i="6"/>
  <c r="I2" i="6"/>
  <c r="V6" i="6"/>
  <c r="R44" i="6"/>
  <c r="O12" i="2"/>
  <c r="AF126" i="2"/>
  <c r="AF117" i="2"/>
  <c r="AD126" i="2"/>
  <c r="AD117" i="2"/>
  <c r="N15" i="2"/>
  <c r="Q6" i="2"/>
  <c r="AK5" i="6"/>
  <c r="O11" i="2"/>
  <c r="Q10" i="6"/>
  <c r="N13" i="2"/>
  <c r="AJ9" i="6"/>
  <c r="X5" i="6"/>
  <c r="S9" i="6"/>
  <c r="N14" i="2"/>
  <c r="T9" i="6"/>
  <c r="P9" i="2"/>
  <c r="P10" i="2"/>
  <c r="P8" i="2"/>
  <c r="Z5" i="6"/>
  <c r="AA124" i="2"/>
  <c r="R9" i="6"/>
  <c r="Y5" i="6"/>
  <c r="AA115" i="2"/>
  <c r="W5" i="6"/>
  <c r="B9" i="6"/>
  <c r="AA5" i="6" l="1"/>
  <c r="AK6" i="2"/>
  <c r="Q7" i="2" s="1"/>
  <c r="AD5" i="6"/>
  <c r="AG5" i="6" s="1"/>
  <c r="AL9" i="6"/>
  <c r="C9" i="6"/>
  <c r="N27" i="2"/>
  <c r="AC116" i="2"/>
  <c r="A10" i="6"/>
  <c r="P10" i="6"/>
  <c r="AH10" i="6" s="1"/>
  <c r="AI9" i="6" s="1"/>
  <c r="AB9" i="6"/>
  <c r="N28" i="2"/>
  <c r="N29" i="2"/>
  <c r="AC9" i="6"/>
  <c r="AF9" i="6" s="1"/>
  <c r="R45" i="6"/>
  <c r="D8" i="6"/>
  <c r="J2" i="6"/>
  <c r="AC125" i="2"/>
  <c r="V7" i="6"/>
  <c r="P12" i="2"/>
  <c r="AF127" i="2"/>
  <c r="AF119" i="2"/>
  <c r="AF118" i="2"/>
  <c r="AD127" i="2"/>
  <c r="AD118" i="2"/>
  <c r="AD119" i="2"/>
  <c r="Q9" i="2"/>
  <c r="Y6" i="6"/>
  <c r="P11" i="2"/>
  <c r="O13" i="2"/>
  <c r="T10" i="6"/>
  <c r="AK6" i="6"/>
  <c r="O15" i="2"/>
  <c r="Q8" i="2"/>
  <c r="AA116" i="2"/>
  <c r="X6" i="6"/>
  <c r="AJ10" i="6"/>
  <c r="Q10" i="2"/>
  <c r="R10" i="6"/>
  <c r="Z6" i="6"/>
  <c r="R6" i="2"/>
  <c r="Q11" i="6"/>
  <c r="W6" i="6"/>
  <c r="S10" i="6"/>
  <c r="B10" i="6"/>
  <c r="AA125" i="2"/>
  <c r="O14" i="2"/>
  <c r="AL6" i="2" l="1"/>
  <c r="R7" i="2" s="1"/>
  <c r="AD6" i="6"/>
  <c r="AG6" i="6" s="1"/>
  <c r="C10" i="6"/>
  <c r="AL10" i="6"/>
  <c r="O27" i="2"/>
  <c r="AC10" i="6"/>
  <c r="AF10" i="6" s="1"/>
  <c r="O28" i="2"/>
  <c r="O29" i="2"/>
  <c r="AB10" i="6"/>
  <c r="AA6" i="6"/>
  <c r="AC117" i="2"/>
  <c r="A11" i="6"/>
  <c r="P11" i="6"/>
  <c r="AH11" i="6" s="1"/>
  <c r="AI10" i="6" s="1"/>
  <c r="D9" i="6"/>
  <c r="K2" i="6"/>
  <c r="Q12" i="2"/>
  <c r="V39" i="6"/>
  <c r="AC126" i="2"/>
  <c r="V8" i="6"/>
  <c r="R46" i="6"/>
  <c r="S6" i="2"/>
  <c r="AJ11" i="6"/>
  <c r="Q12" i="6"/>
  <c r="P14" i="2"/>
  <c r="P13" i="2"/>
  <c r="R9" i="2"/>
  <c r="P15" i="2"/>
  <c r="R8" i="2"/>
  <c r="R11" i="6"/>
  <c r="W7" i="6"/>
  <c r="Z7" i="6"/>
  <c r="T11" i="6"/>
  <c r="Y7" i="6"/>
  <c r="S11" i="6"/>
  <c r="AA117" i="2"/>
  <c r="R10" i="2"/>
  <c r="Q11" i="2"/>
  <c r="Q13" i="6"/>
  <c r="X7" i="6"/>
  <c r="B11" i="6"/>
  <c r="AK7" i="6"/>
  <c r="AA126" i="2"/>
  <c r="AC119" i="2" l="1"/>
  <c r="P13" i="6"/>
  <c r="AH13" i="6" s="1"/>
  <c r="A13" i="6"/>
  <c r="AC118" i="2"/>
  <c r="P12" i="6"/>
  <c r="AH12" i="6" s="1"/>
  <c r="A12" i="6"/>
  <c r="AM6" i="2"/>
  <c r="S7" i="2" s="1"/>
  <c r="AL11" i="6"/>
  <c r="AA7" i="6"/>
  <c r="P27" i="2"/>
  <c r="AB11" i="6"/>
  <c r="P29" i="2"/>
  <c r="AC11" i="6"/>
  <c r="AF11" i="6" s="1"/>
  <c r="C11" i="6"/>
  <c r="P28" i="2"/>
  <c r="AD7" i="6"/>
  <c r="AG7" i="6" s="1"/>
  <c r="D10" i="6"/>
  <c r="L2" i="6"/>
  <c r="V40" i="6"/>
  <c r="R12" i="2"/>
  <c r="AC127" i="2"/>
  <c r="V9" i="6"/>
  <c r="R12" i="6"/>
  <c r="T12" i="6"/>
  <c r="Q15" i="2"/>
  <c r="B12" i="6"/>
  <c r="S13" i="6"/>
  <c r="Y8" i="6"/>
  <c r="T13" i="6"/>
  <c r="S8" i="2"/>
  <c r="R11" i="2"/>
  <c r="AK8" i="6"/>
  <c r="Z8" i="6"/>
  <c r="R13" i="6"/>
  <c r="AJ12" i="6"/>
  <c r="AA119" i="2"/>
  <c r="Q13" i="2"/>
  <c r="S12" i="6"/>
  <c r="AJ13" i="6"/>
  <c r="AA118" i="2"/>
  <c r="S10" i="2"/>
  <c r="W8" i="6"/>
  <c r="X8" i="6"/>
  <c r="B13" i="6"/>
  <c r="U6" i="2"/>
  <c r="T6" i="2"/>
  <c r="S9" i="2"/>
  <c r="Q14" i="2"/>
  <c r="AA127" i="2"/>
  <c r="AL12" i="6" l="1"/>
  <c r="AO6" i="2"/>
  <c r="U7" i="2" s="1"/>
  <c r="AA8" i="6"/>
  <c r="C12" i="6"/>
  <c r="AD8" i="6"/>
  <c r="AG8" i="6" s="1"/>
  <c r="AC12" i="6"/>
  <c r="AF12" i="6" s="1"/>
  <c r="AB13" i="6"/>
  <c r="Q29" i="2"/>
  <c r="AB12" i="6"/>
  <c r="C13" i="6"/>
  <c r="Q27" i="2"/>
  <c r="Q28" i="2"/>
  <c r="AC13" i="6"/>
  <c r="AF13" i="6" s="1"/>
  <c r="AN6" i="2"/>
  <c r="T7" i="2" s="1"/>
  <c r="T12" i="2" s="1"/>
  <c r="AL13" i="6"/>
  <c r="D11" i="6"/>
  <c r="M2" i="6"/>
  <c r="S12" i="2"/>
  <c r="V41" i="6"/>
  <c r="AI11" i="6"/>
  <c r="AI12" i="6"/>
  <c r="V10" i="6"/>
  <c r="U8" i="2"/>
  <c r="AK9" i="6"/>
  <c r="Y9" i="6"/>
  <c r="Z9" i="6"/>
  <c r="S11" i="2"/>
  <c r="T8" i="2"/>
  <c r="U9" i="2"/>
  <c r="U10" i="2"/>
  <c r="R15" i="2"/>
  <c r="T10" i="2"/>
  <c r="T9" i="2"/>
  <c r="X9" i="6"/>
  <c r="R13" i="2"/>
  <c r="R14" i="2"/>
  <c r="W9" i="6"/>
  <c r="R29" i="2" l="1"/>
  <c r="AA9" i="6"/>
  <c r="R27" i="2"/>
  <c r="R28" i="2"/>
  <c r="AD9" i="6"/>
  <c r="AG9" i="6" s="1"/>
  <c r="V42" i="6"/>
  <c r="V43" i="6"/>
  <c r="U12" i="2"/>
  <c r="D12" i="6"/>
  <c r="N2" i="6"/>
  <c r="O2" i="6"/>
  <c r="V13" i="6" s="1"/>
  <c r="D13" i="6"/>
  <c r="V11" i="6"/>
  <c r="W10" i="6"/>
  <c r="AK10" i="6"/>
  <c r="S13" i="2"/>
  <c r="S15" i="2"/>
  <c r="X10" i="6"/>
  <c r="Y10" i="6"/>
  <c r="S14" i="2"/>
  <c r="Z10" i="6"/>
  <c r="T11" i="2"/>
  <c r="AD10" i="6" l="1"/>
  <c r="AG10" i="6" s="1"/>
  <c r="S29" i="2"/>
  <c r="AA10" i="6"/>
  <c r="S27" i="2"/>
  <c r="S28" i="2"/>
  <c r="V12" i="6"/>
  <c r="W13" i="6"/>
  <c r="W11" i="6"/>
  <c r="AK11" i="6"/>
  <c r="Z11" i="6"/>
  <c r="X13" i="6"/>
  <c r="T13" i="2"/>
  <c r="T15" i="2"/>
  <c r="Y11" i="6"/>
  <c r="Z13" i="6"/>
  <c r="T14" i="2"/>
  <c r="Y13" i="6"/>
  <c r="AK13" i="6"/>
  <c r="U11" i="2"/>
  <c r="X11" i="6"/>
  <c r="AD13" i="6" l="1"/>
  <c r="AG13" i="6" s="1"/>
  <c r="AA11" i="6"/>
  <c r="T29" i="2"/>
  <c r="T27" i="2"/>
  <c r="AA13" i="6"/>
  <c r="T28" i="2"/>
  <c r="AD11" i="6"/>
  <c r="AG11" i="6" s="1"/>
  <c r="U13" i="2"/>
  <c r="U15" i="2"/>
  <c r="X12" i="6"/>
  <c r="Y12" i="6"/>
  <c r="W12" i="6"/>
  <c r="AK12" i="6"/>
  <c r="Z12" i="6"/>
  <c r="U14" i="2"/>
  <c r="AD12" i="6" l="1"/>
  <c r="AG12" i="6" s="1"/>
  <c r="AA12" i="6"/>
  <c r="U29" i="2"/>
  <c r="U28" i="2"/>
  <c r="U27" i="2"/>
</calcChain>
</file>

<file path=xl/sharedStrings.xml><?xml version="1.0" encoding="utf-8"?>
<sst xmlns="http://schemas.openxmlformats.org/spreadsheetml/2006/main" count="198" uniqueCount="37">
  <si>
    <t>Bid</t>
  </si>
  <si>
    <t>Ask</t>
  </si>
  <si>
    <t>S</t>
  </si>
  <si>
    <t>LastTradeorSettle</t>
  </si>
  <si>
    <t>NetLastQuoteToday</t>
  </si>
  <si>
    <t>Split B&amp;A</t>
  </si>
  <si>
    <t>Symbol Check</t>
  </si>
  <si>
    <t xml:space="preserve">  </t>
  </si>
  <si>
    <t>Spreads</t>
  </si>
  <si>
    <t>Last</t>
  </si>
  <si>
    <t>Open</t>
  </si>
  <si>
    <t>High</t>
  </si>
  <si>
    <t>Low</t>
  </si>
  <si>
    <t>Net</t>
  </si>
  <si>
    <t>Volume</t>
  </si>
  <si>
    <t>Last Trade</t>
  </si>
  <si>
    <t>One Month Calendar Spreads</t>
  </si>
  <si>
    <t>Symbols</t>
  </si>
  <si>
    <t xml:space="preserve">  Copyright © 2017</t>
  </si>
  <si>
    <t>CLE</t>
  </si>
  <si>
    <t>SPREAD(CLES1?1-CLES1?2)</t>
  </si>
  <si>
    <t>SPREAD(CLES1?2-CLES1?3)</t>
  </si>
  <si>
    <t>SPREAD(CLES1?3-CLES1?4)</t>
  </si>
  <si>
    <t>SPREAD(CLES1?4-CLES1?5)</t>
  </si>
  <si>
    <t>SPREAD(CLES1?5-CLES1?6)</t>
  </si>
  <si>
    <t>SPREAD(CLES1?6-CLES1?7)</t>
  </si>
  <si>
    <t>SPREAD(CLES1?7-CLES1?8)</t>
  </si>
  <si>
    <t>SPREAD(CLES1?8-CLES1?9)</t>
  </si>
  <si>
    <t>SPREAD(CLES1?9-CLES1?10)</t>
  </si>
  <si>
    <t>SPREAD(CLES1?10-CLES1?11)</t>
  </si>
  <si>
    <t>Butterfly Calendar Spreads</t>
  </si>
  <si>
    <t>Three Month Calendar Spreads</t>
  </si>
  <si>
    <t>Six Month Calendar Spreads</t>
  </si>
  <si>
    <t>Nine Month Calendar Spreads</t>
  </si>
  <si>
    <t>Twelve Month Calendar Spreads</t>
  </si>
  <si>
    <t>Designed by Thom Hartle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</si>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</sst>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400]h:mm:ss\ AM/PM"/>
    <numFmt numFmtId="165" formatCode="0.000"/>
    <numFmt numFmtId="166" formatCode="0.0000"/>
  </numFmts>
  <fonts count="30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9.5"/>
      <color theme="1"/>
      <name val="Tahoma"/>
      <family val="2"/>
    </font>
    <font>
      <b/>
      <sz val="18"/>
      <color theme="0"/>
      <name val="Century Gothic"/>
      <family val="2"/>
    </font>
    <font>
      <sz val="12"/>
      <color theme="0"/>
      <name val="Century Gothic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b/>
      <sz val="24"/>
      <color theme="1"/>
      <name val="Arial"/>
      <family val="2"/>
    </font>
    <font>
      <b/>
      <sz val="13"/>
      <color theme="0"/>
      <name val="Century Gothic"/>
      <family val="2"/>
    </font>
    <font>
      <b/>
      <sz val="13"/>
      <color theme="1"/>
      <name val="Century Gothic"/>
      <family val="2"/>
    </font>
    <font>
      <sz val="13"/>
      <color rgb="FF00B05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9.5"/>
      <color theme="0"/>
      <name val="Tahoma"/>
      <family val="2"/>
    </font>
    <font>
      <b/>
      <sz val="12"/>
      <color rgb="FF00B050"/>
      <name val="Century Gothic"/>
      <family val="2"/>
    </font>
    <font>
      <b/>
      <sz val="12"/>
      <color theme="9"/>
      <name val="Century Gothic"/>
      <family val="2"/>
    </font>
    <font>
      <b/>
      <sz val="12"/>
      <color rgb="FFFFC000"/>
      <name val="Century Gothic"/>
      <family val="2"/>
    </font>
    <font>
      <sz val="11"/>
      <color theme="1"/>
      <name val="Century Gothic"/>
      <family val="2"/>
    </font>
    <font>
      <sz val="12"/>
      <color rgb="FF00B050"/>
      <name val="Century Gothic"/>
      <family val="2"/>
    </font>
    <font>
      <sz val="24"/>
      <color theme="0"/>
      <name val="Century Gothic"/>
      <family val="2"/>
    </font>
    <font>
      <sz val="16"/>
      <color theme="0"/>
      <name val="Century Gothic"/>
      <family val="2"/>
    </font>
    <font>
      <b/>
      <sz val="9.5"/>
      <color theme="1"/>
      <name val="Cambria"/>
      <family val="1"/>
    </font>
    <font>
      <b/>
      <sz val="13"/>
      <color theme="1"/>
      <name val="Cambria"/>
      <family val="1"/>
    </font>
    <font>
      <sz val="11"/>
      <color theme="0"/>
      <name val="Arial"/>
      <family val="2"/>
    </font>
    <font>
      <sz val="22"/>
      <color theme="0"/>
      <name val="Century Gothic"/>
      <family val="2"/>
    </font>
    <font>
      <sz val="20"/>
      <color theme="3" tint="0.79998168889431442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70C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theme="3"/>
        </stop>
        <stop position="1">
          <color theme="1"/>
        </stop>
      </gradientFill>
    </fill>
    <fill>
      <gradientFill degree="90">
        <stop position="0">
          <color rgb="FFC00000"/>
        </stop>
        <stop position="1">
          <color theme="0"/>
        </stop>
      </gradientFill>
    </fill>
    <fill>
      <gradientFill degree="270">
        <stop position="0">
          <color rgb="FF00B050"/>
        </stop>
        <stop position="1">
          <color theme="0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rgb="FF002060"/>
        </stop>
        <stop position="0.5">
          <color theme="3"/>
        </stop>
        <stop position="1">
          <color rgb="FF002060"/>
        </stop>
      </gradientFill>
    </fill>
    <fill>
      <gradientFill degree="90">
        <stop position="0">
          <color rgb="FF002060"/>
        </stop>
        <stop position="0.5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</fills>
  <borders count="65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3"/>
      </right>
      <top/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rgb="FFFF0000"/>
      </right>
      <top style="thin">
        <color theme="3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n">
        <color rgb="FFFF0000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rgb="FFFF0000"/>
      </top>
      <bottom style="thin">
        <color theme="3"/>
      </bottom>
      <diagonal/>
    </border>
    <border>
      <left/>
      <right/>
      <top style="thin">
        <color rgb="FFFF0000"/>
      </top>
      <bottom style="thin">
        <color theme="3"/>
      </bottom>
      <diagonal/>
    </border>
    <border>
      <left style="thin">
        <color rgb="FFC00000"/>
      </left>
      <right/>
      <top/>
      <bottom/>
      <diagonal/>
    </border>
    <border>
      <left style="thin">
        <color rgb="FFFF0000"/>
      </left>
      <right/>
      <top style="thin">
        <color theme="3"/>
      </top>
      <bottom/>
      <diagonal/>
    </border>
    <border>
      <left/>
      <right style="thin">
        <color rgb="FFFF0000"/>
      </right>
      <top style="thin">
        <color theme="3"/>
      </top>
      <bottom/>
      <diagonal/>
    </border>
    <border>
      <left style="medium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medium">
        <color theme="4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medium">
        <color theme="3"/>
      </right>
      <top/>
      <bottom style="thin">
        <color rgb="FFC00000"/>
      </bottom>
      <diagonal/>
    </border>
    <border>
      <left/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C00000"/>
      </top>
      <bottom/>
      <diagonal/>
    </border>
    <border>
      <left/>
      <right style="thin">
        <color rgb="FFFF0000"/>
      </right>
      <top style="thin">
        <color rgb="FFC00000"/>
      </top>
      <bottom/>
      <diagonal/>
    </border>
    <border>
      <left style="thin">
        <color rgb="FFFF0000"/>
      </left>
      <right/>
      <top/>
      <bottom style="thin">
        <color rgb="FFC00000"/>
      </bottom>
      <diagonal/>
    </border>
    <border>
      <left/>
      <right style="thin">
        <color rgb="FFFF0000"/>
      </right>
      <top/>
      <bottom style="thin">
        <color rgb="FFC00000"/>
      </bottom>
      <diagonal/>
    </border>
    <border>
      <left style="thin">
        <color rgb="FFFF0000"/>
      </left>
      <right/>
      <top/>
      <bottom style="medium">
        <color theme="4"/>
      </bottom>
      <diagonal/>
    </border>
    <border>
      <left style="thin">
        <color rgb="FFC00000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/>
      <top/>
      <bottom style="thin">
        <color theme="3"/>
      </bottom>
      <diagonal/>
    </border>
    <border>
      <left style="thin">
        <color rgb="FFFF0000"/>
      </left>
      <right/>
      <top/>
      <bottom style="medium">
        <color theme="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C00000"/>
      </bottom>
      <diagonal/>
    </border>
    <border>
      <left style="thin">
        <color rgb="FFFF0000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rgb="FFFF0000"/>
      </right>
      <top style="thin">
        <color rgb="FFC00000"/>
      </top>
      <bottom style="thin">
        <color rgb="FFFF0000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206">
    <xf numFmtId="0" fontId="0" fillId="0" borderId="0" xfId="0"/>
    <xf numFmtId="0" fontId="3" fillId="2" borderId="0" xfId="0" applyFont="1" applyFill="1"/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2" fontId="3" fillId="3" borderId="0" xfId="0" applyNumberFormat="1" applyFont="1" applyFill="1" applyBorder="1" applyAlignment="1">
      <alignment horizontal="center" shrinkToFit="1"/>
    </xf>
    <xf numFmtId="2" fontId="3" fillId="2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shrinkToFit="1"/>
    </xf>
    <xf numFmtId="0" fontId="3" fillId="2" borderId="0" xfId="0" applyFont="1" applyFill="1"/>
    <xf numFmtId="0" fontId="6" fillId="2" borderId="0" xfId="0" applyFont="1" applyFill="1"/>
    <xf numFmtId="2" fontId="9" fillId="3" borderId="3" xfId="0" applyNumberFormat="1" applyFont="1" applyFill="1" applyBorder="1" applyAlignment="1">
      <alignment horizontal="center" vertical="center" shrinkToFit="1"/>
    </xf>
    <xf numFmtId="1" fontId="9" fillId="3" borderId="0" xfId="0" applyNumberFormat="1" applyFont="1" applyFill="1" applyBorder="1" applyAlignment="1">
      <alignment horizontal="center" vertical="center" shrinkToFit="1"/>
    </xf>
    <xf numFmtId="2" fontId="9" fillId="3" borderId="0" xfId="0" applyNumberFormat="1" applyFont="1" applyFill="1" applyBorder="1" applyAlignment="1">
      <alignment horizontal="center" vertical="center" shrinkToFit="1"/>
    </xf>
    <xf numFmtId="165" fontId="11" fillId="3" borderId="0" xfId="0" applyNumberFormat="1" applyFont="1" applyFill="1" applyBorder="1" applyAlignment="1">
      <alignment horizontal="center" vertical="center"/>
    </xf>
    <xf numFmtId="2" fontId="8" fillId="2" borderId="12" xfId="0" applyNumberFormat="1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 shrinkToFit="1"/>
    </xf>
    <xf numFmtId="0" fontId="8" fillId="4" borderId="12" xfId="0" applyFont="1" applyFill="1" applyBorder="1" applyAlignment="1">
      <alignment horizontal="center" shrinkToFit="1"/>
    </xf>
    <xf numFmtId="2" fontId="8" fillId="2" borderId="10" xfId="0" applyNumberFormat="1" applyFont="1" applyFill="1" applyBorder="1" applyAlignment="1">
      <alignment shrinkToFit="1"/>
    </xf>
    <xf numFmtId="2" fontId="8" fillId="2" borderId="11" xfId="0" applyNumberFormat="1" applyFont="1" applyFill="1" applyBorder="1" applyAlignment="1">
      <alignment shrinkToFit="1"/>
    </xf>
    <xf numFmtId="0" fontId="13" fillId="2" borderId="0" xfId="0" applyFont="1" applyFill="1"/>
    <xf numFmtId="0" fontId="12" fillId="2" borderId="0" xfId="0" applyFont="1" applyFill="1"/>
    <xf numFmtId="0" fontId="8" fillId="11" borderId="17" xfId="0" applyFont="1" applyFill="1" applyBorder="1" applyAlignment="1">
      <alignment shrinkToFit="1"/>
    </xf>
    <xf numFmtId="0" fontId="8" fillId="11" borderId="19" xfId="0" applyFont="1" applyFill="1" applyBorder="1" applyAlignment="1">
      <alignment shrinkToFit="1"/>
    </xf>
    <xf numFmtId="3" fontId="8" fillId="2" borderId="18" xfId="0" applyNumberFormat="1" applyFont="1" applyFill="1" applyBorder="1" applyAlignment="1">
      <alignment shrinkToFit="1"/>
    </xf>
    <xf numFmtId="3" fontId="8" fillId="2" borderId="20" xfId="0" applyNumberFormat="1" applyFont="1" applyFill="1" applyBorder="1" applyAlignment="1">
      <alignment shrinkToFit="1"/>
    </xf>
    <xf numFmtId="0" fontId="8" fillId="11" borderId="17" xfId="0" applyFont="1" applyFill="1" applyBorder="1" applyAlignment="1">
      <alignment horizontal="center" shrinkToFit="1"/>
    </xf>
    <xf numFmtId="0" fontId="15" fillId="11" borderId="12" xfId="0" applyFont="1" applyFill="1" applyBorder="1" applyAlignment="1">
      <alignment horizontal="center" vertical="center"/>
    </xf>
    <xf numFmtId="0" fontId="15" fillId="11" borderId="13" xfId="0" applyFont="1" applyFill="1" applyBorder="1" applyAlignment="1">
      <alignment horizontal="center" vertical="center" shrinkToFit="1"/>
    </xf>
    <xf numFmtId="0" fontId="15" fillId="11" borderId="12" xfId="0" applyFont="1" applyFill="1" applyBorder="1" applyAlignment="1">
      <alignment horizontal="center" vertical="center" shrinkToFit="1"/>
    </xf>
    <xf numFmtId="0" fontId="7" fillId="3" borderId="24" xfId="0" applyFont="1" applyFill="1" applyBorder="1" applyAlignment="1" applyProtection="1">
      <alignment horizontal="center" vertical="center" shrinkToFit="1"/>
    </xf>
    <xf numFmtId="0" fontId="7" fillId="3" borderId="25" xfId="0" applyFont="1" applyFill="1" applyBorder="1" applyAlignment="1" applyProtection="1">
      <alignment horizontal="center" vertical="center" shrinkToFit="1"/>
    </xf>
    <xf numFmtId="2" fontId="8" fillId="3" borderId="12" xfId="0" applyNumberFormat="1" applyFont="1" applyFill="1" applyBorder="1" applyAlignment="1">
      <alignment horizontal="center"/>
    </xf>
    <xf numFmtId="0" fontId="17" fillId="4" borderId="35" xfId="0" applyFont="1" applyFill="1" applyBorder="1" applyAlignment="1">
      <alignment horizontal="center"/>
    </xf>
    <xf numFmtId="0" fontId="17" fillId="4" borderId="36" xfId="0" applyFont="1" applyFill="1" applyBorder="1" applyAlignment="1">
      <alignment horizontal="center"/>
    </xf>
    <xf numFmtId="0" fontId="17" fillId="4" borderId="37" xfId="0" applyFont="1" applyFill="1" applyBorder="1" applyAlignment="1">
      <alignment horizontal="center"/>
    </xf>
    <xf numFmtId="0" fontId="17" fillId="4" borderId="38" xfId="0" applyFont="1" applyFill="1" applyBorder="1" applyAlignment="1">
      <alignment horizontal="center"/>
    </xf>
    <xf numFmtId="0" fontId="17" fillId="4" borderId="39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22" xfId="0" applyFont="1" applyFill="1" applyBorder="1"/>
    <xf numFmtId="0" fontId="3" fillId="2" borderId="42" xfId="0" applyFont="1" applyFill="1" applyBorder="1"/>
    <xf numFmtId="0" fontId="3" fillId="3" borderId="44" xfId="0" applyFont="1" applyFill="1" applyBorder="1" applyAlignment="1">
      <alignment horizontal="center" shrinkToFit="1"/>
    </xf>
    <xf numFmtId="0" fontId="3" fillId="3" borderId="45" xfId="0" applyFont="1" applyFill="1" applyBorder="1" applyAlignment="1">
      <alignment horizontal="center" shrinkToFit="1"/>
    </xf>
    <xf numFmtId="0" fontId="3" fillId="2" borderId="45" xfId="0" applyFont="1" applyFill="1" applyBorder="1"/>
    <xf numFmtId="0" fontId="3" fillId="2" borderId="46" xfId="0" applyFont="1" applyFill="1" applyBorder="1"/>
    <xf numFmtId="2" fontId="3" fillId="2" borderId="32" xfId="0" applyNumberFormat="1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2" fontId="3" fillId="2" borderId="38" xfId="0" applyNumberFormat="1" applyFont="1" applyFill="1" applyBorder="1" applyAlignment="1">
      <alignment horizontal="center"/>
    </xf>
    <xf numFmtId="0" fontId="3" fillId="2" borderId="38" xfId="0" applyFont="1" applyFill="1" applyBorder="1"/>
    <xf numFmtId="0" fontId="3" fillId="2" borderId="47" xfId="0" applyFont="1" applyFill="1" applyBorder="1"/>
    <xf numFmtId="2" fontId="8" fillId="3" borderId="41" xfId="0" applyNumberFormat="1" applyFont="1" applyFill="1" applyBorder="1" applyAlignment="1">
      <alignment horizontal="center"/>
    </xf>
    <xf numFmtId="0" fontId="15" fillId="11" borderId="47" xfId="0" applyFont="1" applyFill="1" applyBorder="1" applyAlignment="1">
      <alignment horizontal="center" vertical="center" shrinkToFit="1"/>
    </xf>
    <xf numFmtId="0" fontId="15" fillId="11" borderId="48" xfId="0" applyFont="1" applyFill="1" applyBorder="1" applyAlignment="1">
      <alignment horizontal="center" vertical="center" shrinkToFit="1"/>
    </xf>
    <xf numFmtId="2" fontId="3" fillId="3" borderId="49" xfId="0" applyNumberFormat="1" applyFont="1" applyFill="1" applyBorder="1" applyAlignment="1">
      <alignment horizontal="center" shrinkToFit="1"/>
    </xf>
    <xf numFmtId="2" fontId="3" fillId="3" borderId="50" xfId="0" applyNumberFormat="1" applyFont="1" applyFill="1" applyBorder="1" applyAlignment="1">
      <alignment horizontal="center" shrinkToFit="1"/>
    </xf>
    <xf numFmtId="0" fontId="3" fillId="3" borderId="50" xfId="0" applyFont="1" applyFill="1" applyBorder="1" applyAlignment="1">
      <alignment horizontal="right"/>
    </xf>
    <xf numFmtId="0" fontId="3" fillId="3" borderId="50" xfId="0" applyFont="1" applyFill="1" applyBorder="1"/>
    <xf numFmtId="0" fontId="3" fillId="3" borderId="51" xfId="0" applyFont="1" applyFill="1" applyBorder="1"/>
    <xf numFmtId="2" fontId="3" fillId="2" borderId="52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right"/>
    </xf>
    <xf numFmtId="0" fontId="3" fillId="2" borderId="53" xfId="0" applyFont="1" applyFill="1" applyBorder="1"/>
    <xf numFmtId="2" fontId="3" fillId="3" borderId="52" xfId="0" applyNumberFormat="1" applyFont="1" applyFill="1" applyBorder="1" applyAlignment="1">
      <alignment horizontal="center" shrinkToFit="1"/>
    </xf>
    <xf numFmtId="0" fontId="3" fillId="2" borderId="0" xfId="0" applyFont="1" applyFill="1" applyBorder="1" applyAlignment="1">
      <alignment horizontal="right"/>
    </xf>
    <xf numFmtId="2" fontId="3" fillId="2" borderId="21" xfId="0" applyNumberFormat="1" applyFont="1" applyFill="1" applyBorder="1" applyAlignment="1">
      <alignment horizontal="center"/>
    </xf>
    <xf numFmtId="2" fontId="3" fillId="2" borderId="22" xfId="0" applyNumberFormat="1" applyFont="1" applyFill="1" applyBorder="1" applyAlignment="1">
      <alignment horizontal="center"/>
    </xf>
    <xf numFmtId="2" fontId="3" fillId="2" borderId="22" xfId="0" applyNumberFormat="1" applyFont="1" applyFill="1" applyBorder="1" applyAlignment="1">
      <alignment horizontal="right"/>
    </xf>
    <xf numFmtId="0" fontId="3" fillId="2" borderId="23" xfId="0" applyFont="1" applyFill="1" applyBorder="1"/>
    <xf numFmtId="0" fontId="21" fillId="3" borderId="54" xfId="0" applyFont="1" applyFill="1" applyBorder="1" applyAlignment="1">
      <alignment horizontal="center" vertical="center" shrinkToFit="1"/>
    </xf>
    <xf numFmtId="0" fontId="21" fillId="3" borderId="45" xfId="0" applyFont="1" applyFill="1" applyBorder="1" applyAlignment="1">
      <alignment horizontal="center" vertical="center" shrinkToFit="1"/>
    </xf>
    <xf numFmtId="2" fontId="16" fillId="3" borderId="0" xfId="0" applyNumberFormat="1" applyFont="1" applyFill="1" applyBorder="1" applyAlignment="1">
      <alignment horizontal="center"/>
    </xf>
    <xf numFmtId="0" fontId="21" fillId="3" borderId="55" xfId="0" applyFont="1" applyFill="1" applyBorder="1" applyAlignment="1">
      <alignment horizontal="center" vertical="center" shrinkToFit="1"/>
    </xf>
    <xf numFmtId="2" fontId="16" fillId="3" borderId="53" xfId="0" applyNumberFormat="1" applyFont="1" applyFill="1" applyBorder="1" applyAlignment="1">
      <alignment horizontal="center"/>
    </xf>
    <xf numFmtId="0" fontId="3" fillId="3" borderId="52" xfId="0" applyFont="1" applyFill="1" applyBorder="1" applyAlignment="1">
      <alignment horizontal="center" shrinkToFit="1"/>
    </xf>
    <xf numFmtId="0" fontId="3" fillId="3" borderId="53" xfId="0" applyFont="1" applyFill="1" applyBorder="1" applyAlignment="1">
      <alignment horizontal="center" shrinkToFit="1"/>
    </xf>
    <xf numFmtId="2" fontId="3" fillId="3" borderId="52" xfId="0" applyNumberFormat="1" applyFont="1" applyFill="1" applyBorder="1" applyAlignment="1">
      <alignment horizontal="center"/>
    </xf>
    <xf numFmtId="2" fontId="3" fillId="3" borderId="53" xfId="0" applyNumberFormat="1" applyFont="1" applyFill="1" applyBorder="1" applyAlignment="1">
      <alignment horizontal="center"/>
    </xf>
    <xf numFmtId="0" fontId="3" fillId="3" borderId="53" xfId="0" applyFont="1" applyFill="1" applyBorder="1"/>
    <xf numFmtId="2" fontId="3" fillId="3" borderId="56" xfId="0" applyNumberFormat="1" applyFont="1" applyFill="1" applyBorder="1" applyAlignment="1">
      <alignment horizontal="center"/>
    </xf>
    <xf numFmtId="2" fontId="3" fillId="3" borderId="38" xfId="0" applyNumberFormat="1" applyFont="1" applyFill="1" applyBorder="1" applyAlignment="1">
      <alignment horizontal="center"/>
    </xf>
    <xf numFmtId="2" fontId="3" fillId="3" borderId="38" xfId="0" applyNumberFormat="1" applyFont="1" applyFill="1" applyBorder="1" applyAlignment="1">
      <alignment horizontal="right"/>
    </xf>
    <xf numFmtId="0" fontId="3" fillId="3" borderId="38" xfId="0" applyFont="1" applyFill="1" applyBorder="1"/>
    <xf numFmtId="0" fontId="3" fillId="3" borderId="57" xfId="0" applyFont="1" applyFill="1" applyBorder="1"/>
    <xf numFmtId="2" fontId="8" fillId="2" borderId="0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shrinkToFit="1"/>
    </xf>
    <xf numFmtId="0" fontId="8" fillId="2" borderId="0" xfId="0" applyFont="1" applyFill="1" applyBorder="1" applyAlignment="1">
      <alignment horizontal="center" shrinkToFit="1"/>
    </xf>
    <xf numFmtId="0" fontId="6" fillId="2" borderId="0" xfId="0" applyFont="1" applyFill="1" applyBorder="1"/>
    <xf numFmtId="0" fontId="14" fillId="2" borderId="0" xfId="0" applyFont="1" applyFill="1" applyBorder="1"/>
    <xf numFmtId="1" fontId="8" fillId="5" borderId="28" xfId="0" applyNumberFormat="1" applyFont="1" applyFill="1" applyBorder="1" applyAlignment="1" applyProtection="1">
      <alignment horizontal="center" shrinkToFit="1"/>
      <protection locked="0"/>
    </xf>
    <xf numFmtId="1" fontId="8" fillId="5" borderId="40" xfId="0" applyNumberFormat="1" applyFont="1" applyFill="1" applyBorder="1" applyAlignment="1" applyProtection="1">
      <alignment horizontal="center" shrinkToFit="1"/>
      <protection locked="0"/>
    </xf>
    <xf numFmtId="1" fontId="20" fillId="5" borderId="28" xfId="0" applyNumberFormat="1" applyFont="1" applyFill="1" applyBorder="1" applyAlignment="1">
      <alignment horizontal="right" shrinkToFit="1"/>
    </xf>
    <xf numFmtId="1" fontId="18" fillId="5" borderId="28" xfId="0" applyNumberFormat="1" applyFont="1" applyFill="1" applyBorder="1" applyAlignment="1">
      <alignment horizontal="right" shrinkToFit="1"/>
    </xf>
    <xf numFmtId="1" fontId="19" fillId="5" borderId="28" xfId="0" applyNumberFormat="1" applyFont="1" applyFill="1" applyBorder="1" applyAlignment="1">
      <alignment horizontal="right" shrinkToFit="1"/>
    </xf>
    <xf numFmtId="0" fontId="3" fillId="2" borderId="0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22" fillId="2" borderId="0" xfId="1" applyFont="1" applyFill="1" applyBorder="1" applyAlignment="1">
      <alignment horizontal="right" vertical="center"/>
    </xf>
    <xf numFmtId="0" fontId="22" fillId="2" borderId="53" xfId="1" applyFont="1" applyFill="1" applyBorder="1" applyAlignment="1">
      <alignment horizontal="center" vertical="center"/>
    </xf>
    <xf numFmtId="164" fontId="14" fillId="13" borderId="22" xfId="0" applyNumberFormat="1" applyFont="1" applyFill="1" applyBorder="1" applyAlignment="1">
      <alignment vertical="center"/>
    </xf>
    <xf numFmtId="0" fontId="14" fillId="13" borderId="22" xfId="1" applyFont="1" applyFill="1" applyBorder="1" applyAlignment="1">
      <alignment horizontal="right" vertical="center"/>
    </xf>
    <xf numFmtId="0" fontId="7" fillId="6" borderId="4" xfId="1" applyFont="1" applyFill="1" applyBorder="1" applyAlignment="1">
      <alignment horizontal="center" vertical="center"/>
    </xf>
    <xf numFmtId="0" fontId="7" fillId="3" borderId="58" xfId="0" applyFont="1" applyFill="1" applyBorder="1" applyAlignment="1" applyProtection="1">
      <alignment horizontal="center" vertical="center" shrinkToFit="1"/>
    </xf>
    <xf numFmtId="0" fontId="17" fillId="4" borderId="57" xfId="0" applyFont="1" applyFill="1" applyBorder="1" applyAlignment="1">
      <alignment horizontal="center"/>
    </xf>
    <xf numFmtId="0" fontId="15" fillId="11" borderId="59" xfId="0" applyFont="1" applyFill="1" applyBorder="1" applyAlignment="1">
      <alignment horizontal="center" vertical="center"/>
    </xf>
    <xf numFmtId="2" fontId="8" fillId="2" borderId="59" xfId="0" applyNumberFormat="1" applyFont="1" applyFill="1" applyBorder="1" applyAlignment="1">
      <alignment horizontal="center"/>
    </xf>
    <xf numFmtId="164" fontId="22" fillId="2" borderId="0" xfId="1" applyNumberFormat="1" applyFont="1" applyFill="1" applyBorder="1" applyAlignment="1">
      <alignment horizontal="left" vertical="center"/>
    </xf>
    <xf numFmtId="0" fontId="22" fillId="2" borderId="0" xfId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shrinkToFit="1"/>
    </xf>
    <xf numFmtId="2" fontId="16" fillId="2" borderId="10" xfId="0" applyNumberFormat="1" applyFont="1" applyFill="1" applyBorder="1" applyAlignment="1">
      <alignment shrinkToFit="1"/>
    </xf>
    <xf numFmtId="2" fontId="8" fillId="2" borderId="11" xfId="0" applyNumberFormat="1" applyFont="1" applyFill="1" applyBorder="1" applyAlignment="1">
      <alignment horizontal="center" shrinkToFit="1"/>
    </xf>
    <xf numFmtId="2" fontId="16" fillId="2" borderId="11" xfId="0" applyNumberFormat="1" applyFont="1" applyFill="1" applyBorder="1" applyAlignment="1">
      <alignment shrinkToFit="1"/>
    </xf>
    <xf numFmtId="0" fontId="8" fillId="5" borderId="33" xfId="0" applyFont="1" applyFill="1" applyBorder="1" applyAlignment="1">
      <alignment horizontal="center" shrinkToFit="1"/>
    </xf>
    <xf numFmtId="0" fontId="8" fillId="5" borderId="8" xfId="0" applyFont="1" applyFill="1" applyBorder="1" applyAlignment="1">
      <alignment horizontal="center" shrinkToFit="1"/>
    </xf>
    <xf numFmtId="1" fontId="20" fillId="5" borderId="8" xfId="0" applyNumberFormat="1" applyFont="1" applyFill="1" applyBorder="1" applyAlignment="1">
      <alignment horizontal="right" shrinkToFit="1"/>
    </xf>
    <xf numFmtId="1" fontId="8" fillId="5" borderId="8" xfId="0" applyNumberFormat="1" applyFont="1" applyFill="1" applyBorder="1" applyAlignment="1" applyProtection="1">
      <alignment horizontal="center" shrinkToFit="1"/>
      <protection locked="0"/>
    </xf>
    <xf numFmtId="1" fontId="18" fillId="5" borderId="8" xfId="0" applyNumberFormat="1" applyFont="1" applyFill="1" applyBorder="1" applyAlignment="1">
      <alignment horizontal="right" shrinkToFit="1"/>
    </xf>
    <xf numFmtId="1" fontId="19" fillId="5" borderId="8" xfId="0" applyNumberFormat="1" applyFont="1" applyFill="1" applyBorder="1" applyAlignment="1">
      <alignment horizontal="right" shrinkToFit="1"/>
    </xf>
    <xf numFmtId="1" fontId="8" fillId="5" borderId="34" xfId="0" applyNumberFormat="1" applyFont="1" applyFill="1" applyBorder="1" applyAlignment="1" applyProtection="1">
      <alignment horizontal="center" shrinkToFit="1"/>
      <protection locked="0"/>
    </xf>
    <xf numFmtId="0" fontId="25" fillId="2" borderId="0" xfId="0" applyFont="1" applyFill="1"/>
    <xf numFmtId="0" fontId="26" fillId="2" borderId="0" xfId="0" applyFont="1" applyFill="1"/>
    <xf numFmtId="2" fontId="27" fillId="5" borderId="14" xfId="0" applyNumberFormat="1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/>
    </xf>
    <xf numFmtId="3" fontId="27" fillId="5" borderId="16" xfId="0" applyNumberFormat="1" applyFont="1" applyFill="1" applyBorder="1" applyAlignment="1">
      <alignment horizontal="center" vertical="center"/>
    </xf>
    <xf numFmtId="2" fontId="27" fillId="5" borderId="30" xfId="0" applyNumberFormat="1" applyFont="1" applyFill="1" applyBorder="1" applyAlignment="1">
      <alignment horizontal="center" vertical="center"/>
    </xf>
    <xf numFmtId="2" fontId="27" fillId="5" borderId="31" xfId="0" applyNumberFormat="1" applyFont="1" applyFill="1" applyBorder="1" applyAlignment="1">
      <alignment horizontal="center" vertical="center"/>
    </xf>
    <xf numFmtId="2" fontId="27" fillId="5" borderId="14" xfId="0" applyNumberFormat="1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0" fontId="14" fillId="13" borderId="22" xfId="1" applyFont="1" applyFill="1" applyBorder="1" applyAlignment="1">
      <alignment vertical="center"/>
    </xf>
    <xf numFmtId="0" fontId="22" fillId="2" borderId="33" xfId="1" applyFont="1" applyFill="1" applyBorder="1" applyAlignment="1">
      <alignment horizontal="right" vertical="center"/>
    </xf>
    <xf numFmtId="0" fontId="14" fillId="13" borderId="21" xfId="1" applyFont="1" applyFill="1" applyBorder="1" applyAlignment="1">
      <alignment vertical="center"/>
    </xf>
    <xf numFmtId="2" fontId="8" fillId="2" borderId="13" xfId="0" applyNumberFormat="1" applyFont="1" applyFill="1" applyBorder="1" applyAlignment="1">
      <alignment horizontal="center"/>
    </xf>
    <xf numFmtId="0" fontId="15" fillId="11" borderId="42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5" fillId="2" borderId="0" xfId="0" applyFont="1" applyFill="1"/>
    <xf numFmtId="2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166" fontId="5" fillId="2" borderId="0" xfId="0" applyNumberFormat="1" applyFont="1" applyFill="1"/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164" fontId="14" fillId="13" borderId="22" xfId="0" applyNumberFormat="1" applyFont="1" applyFill="1" applyBorder="1" applyAlignment="1">
      <alignment horizontal="left" vertical="center"/>
    </xf>
    <xf numFmtId="164" fontId="14" fillId="13" borderId="43" xfId="0" applyNumberFormat="1" applyFont="1" applyFill="1" applyBorder="1" applyAlignment="1">
      <alignment horizontal="left" vertical="center"/>
    </xf>
    <xf numFmtId="0" fontId="7" fillId="6" borderId="4" xfId="1" applyFont="1" applyFill="1" applyBorder="1" applyAlignment="1">
      <alignment horizontal="center" vertical="center"/>
    </xf>
    <xf numFmtId="164" fontId="14" fillId="13" borderId="22" xfId="1" applyNumberFormat="1" applyFont="1" applyFill="1" applyBorder="1" applyAlignment="1">
      <alignment horizontal="left" vertical="center"/>
    </xf>
    <xf numFmtId="164" fontId="14" fillId="13" borderId="22" xfId="0" applyNumberFormat="1" applyFont="1" applyFill="1" applyBorder="1" applyAlignment="1">
      <alignment horizontal="center" vertical="center"/>
    </xf>
    <xf numFmtId="0" fontId="8" fillId="12" borderId="13" xfId="0" applyFont="1" applyFill="1" applyBorder="1" applyAlignment="1">
      <alignment horizontal="center"/>
    </xf>
    <xf numFmtId="0" fontId="16" fillId="3" borderId="52" xfId="0" applyFont="1" applyFill="1" applyBorder="1" applyAlignment="1">
      <alignment horizontal="center"/>
    </xf>
    <xf numFmtId="0" fontId="28" fillId="14" borderId="49" xfId="0" applyFont="1" applyFill="1" applyBorder="1" applyAlignment="1" applyProtection="1">
      <alignment horizontal="center" vertical="center" shrinkToFit="1"/>
    </xf>
    <xf numFmtId="0" fontId="28" fillId="14" borderId="50" xfId="0" applyFont="1" applyFill="1" applyBorder="1" applyAlignment="1" applyProtection="1">
      <alignment horizontal="center" vertical="center" shrinkToFit="1"/>
    </xf>
    <xf numFmtId="0" fontId="28" fillId="14" borderId="52" xfId="0" applyFont="1" applyFill="1" applyBorder="1" applyAlignment="1" applyProtection="1">
      <alignment horizontal="center" vertical="center" shrinkToFit="1"/>
    </xf>
    <xf numFmtId="0" fontId="28" fillId="14" borderId="0" xfId="0" applyFont="1" applyFill="1" applyBorder="1" applyAlignment="1" applyProtection="1">
      <alignment horizontal="center" vertical="center" shrinkToFit="1"/>
    </xf>
    <xf numFmtId="1" fontId="9" fillId="8" borderId="8" xfId="0" applyNumberFormat="1" applyFont="1" applyFill="1" applyBorder="1" applyAlignment="1">
      <alignment horizontal="center" vertical="center" shrinkToFit="1"/>
    </xf>
    <xf numFmtId="1" fontId="9" fillId="8" borderId="1" xfId="0" applyNumberFormat="1" applyFont="1" applyFill="1" applyBorder="1" applyAlignment="1">
      <alignment horizontal="center" vertical="center" shrinkToFit="1"/>
    </xf>
    <xf numFmtId="2" fontId="9" fillId="8" borderId="8" xfId="0" applyNumberFormat="1" applyFont="1" applyFill="1" applyBorder="1" applyAlignment="1">
      <alignment horizontal="center" vertical="center" shrinkToFit="1"/>
    </xf>
    <xf numFmtId="2" fontId="9" fillId="8" borderId="1" xfId="0" applyNumberFormat="1" applyFont="1" applyFill="1" applyBorder="1" applyAlignment="1">
      <alignment horizontal="center" vertical="center" shrinkToFit="1"/>
    </xf>
    <xf numFmtId="2" fontId="11" fillId="10" borderId="3" xfId="0" applyNumberFormat="1" applyFont="1" applyFill="1" applyBorder="1" applyAlignment="1">
      <alignment horizontal="center" vertical="center"/>
    </xf>
    <xf numFmtId="2" fontId="11" fillId="10" borderId="0" xfId="0" applyNumberFormat="1" applyFont="1" applyFill="1" applyBorder="1" applyAlignment="1">
      <alignment horizontal="center" vertical="center"/>
    </xf>
    <xf numFmtId="2" fontId="11" fillId="10" borderId="2" xfId="0" applyNumberFormat="1" applyFont="1" applyFill="1" applyBorder="1" applyAlignment="1">
      <alignment horizontal="center" vertical="center"/>
    </xf>
    <xf numFmtId="2" fontId="11" fillId="10" borderId="1" xfId="0" applyNumberFormat="1" applyFont="1" applyFill="1" applyBorder="1" applyAlignment="1">
      <alignment horizontal="center" vertical="center"/>
    </xf>
    <xf numFmtId="165" fontId="11" fillId="10" borderId="0" xfId="0" applyNumberFormat="1" applyFont="1" applyFill="1" applyBorder="1" applyAlignment="1">
      <alignment horizontal="center" vertical="center"/>
    </xf>
    <xf numFmtId="165" fontId="11" fillId="10" borderId="1" xfId="0" applyNumberFormat="1" applyFont="1" applyFill="1" applyBorder="1" applyAlignment="1">
      <alignment horizontal="center" vertical="center"/>
    </xf>
    <xf numFmtId="2" fontId="9" fillId="7" borderId="52" xfId="0" applyNumberFormat="1" applyFont="1" applyFill="1" applyBorder="1" applyAlignment="1">
      <alignment horizontal="center" vertical="center" shrinkToFit="1"/>
    </xf>
    <xf numFmtId="2" fontId="9" fillId="7" borderId="60" xfId="0" applyNumberFormat="1" applyFont="1" applyFill="1" applyBorder="1" applyAlignment="1">
      <alignment horizontal="center" vertical="center" shrinkToFit="1"/>
    </xf>
    <xf numFmtId="1" fontId="9" fillId="7" borderId="0" xfId="0" applyNumberFormat="1" applyFont="1" applyFill="1" applyBorder="1" applyAlignment="1">
      <alignment horizontal="center" vertical="center" shrinkToFit="1"/>
    </xf>
    <xf numFmtId="1" fontId="9" fillId="7" borderId="7" xfId="0" applyNumberFormat="1" applyFont="1" applyFill="1" applyBorder="1" applyAlignment="1">
      <alignment horizontal="center" vertical="center" shrinkToFit="1"/>
    </xf>
    <xf numFmtId="0" fontId="14" fillId="13" borderId="22" xfId="1" applyFont="1" applyFill="1" applyBorder="1" applyAlignment="1">
      <alignment horizontal="right" vertical="center"/>
    </xf>
    <xf numFmtId="0" fontId="7" fillId="6" borderId="6" xfId="1" applyFont="1" applyFill="1" applyBorder="1" applyAlignment="1">
      <alignment horizontal="center" vertical="center"/>
    </xf>
    <xf numFmtId="2" fontId="9" fillId="8" borderId="33" xfId="0" applyNumberFormat="1" applyFont="1" applyFill="1" applyBorder="1" applyAlignment="1">
      <alignment horizontal="center" vertical="center" shrinkToFit="1"/>
    </xf>
    <xf numFmtId="2" fontId="9" fillId="8" borderId="61" xfId="0" applyNumberFormat="1" applyFont="1" applyFill="1" applyBorder="1" applyAlignment="1">
      <alignment horizontal="center" vertical="center" shrinkToFit="1"/>
    </xf>
    <xf numFmtId="2" fontId="9" fillId="7" borderId="0" xfId="0" applyNumberFormat="1" applyFont="1" applyFill="1" applyBorder="1" applyAlignment="1">
      <alignment horizontal="center" vertical="center" shrinkToFit="1"/>
    </xf>
    <xf numFmtId="2" fontId="9" fillId="7" borderId="5" xfId="0" applyNumberFormat="1" applyFont="1" applyFill="1" applyBorder="1" applyAlignment="1">
      <alignment horizontal="center" vertical="center" shrinkToFit="1"/>
    </xf>
    <xf numFmtId="2" fontId="9" fillId="7" borderId="7" xfId="0" applyNumberFormat="1" applyFont="1" applyFill="1" applyBorder="1" applyAlignment="1">
      <alignment horizontal="center" vertical="center" shrinkToFit="1"/>
    </xf>
    <xf numFmtId="2" fontId="9" fillId="7" borderId="9" xfId="0" applyNumberFormat="1" applyFont="1" applyFill="1" applyBorder="1" applyAlignment="1">
      <alignment horizontal="center" vertical="center" shrinkToFit="1"/>
    </xf>
    <xf numFmtId="166" fontId="10" fillId="9" borderId="3" xfId="0" applyNumberFormat="1" applyFont="1" applyFill="1" applyBorder="1" applyAlignment="1">
      <alignment horizontal="center" vertical="center" shrinkToFit="1"/>
    </xf>
    <xf numFmtId="166" fontId="10" fillId="9" borderId="0" xfId="0" applyNumberFormat="1" applyFont="1" applyFill="1" applyBorder="1" applyAlignment="1">
      <alignment horizontal="center" vertical="center" shrinkToFit="1"/>
    </xf>
    <xf numFmtId="0" fontId="8" fillId="5" borderId="26" xfId="0" applyFont="1" applyFill="1" applyBorder="1" applyAlignment="1">
      <alignment horizontal="center" shrinkToFit="1"/>
    </xf>
    <xf numFmtId="0" fontId="8" fillId="5" borderId="28" xfId="0" applyFont="1" applyFill="1" applyBorder="1" applyAlignment="1">
      <alignment horizontal="center" shrinkToFit="1"/>
    </xf>
    <xf numFmtId="164" fontId="22" fillId="2" borderId="0" xfId="1" applyNumberFormat="1" applyFont="1" applyFill="1" applyBorder="1" applyAlignment="1">
      <alignment horizontal="left" vertical="center"/>
    </xf>
    <xf numFmtId="0" fontId="8" fillId="11" borderId="27" xfId="0" applyFont="1" applyFill="1" applyBorder="1" applyAlignment="1">
      <alignment horizontal="center" shrinkToFit="1"/>
    </xf>
    <xf numFmtId="0" fontId="8" fillId="11" borderId="29" xfId="0" applyFont="1" applyFill="1" applyBorder="1" applyAlignment="1">
      <alignment horizontal="center" shrinkToFit="1"/>
    </xf>
    <xf numFmtId="0" fontId="8" fillId="11" borderId="10" xfId="0" applyFont="1" applyFill="1" applyBorder="1" applyAlignment="1">
      <alignment horizontal="center" shrinkToFit="1"/>
    </xf>
    <xf numFmtId="0" fontId="24" fillId="5" borderId="33" xfId="0" applyFont="1" applyFill="1" applyBorder="1" applyAlignment="1">
      <alignment horizontal="center" vertical="center" shrinkToFit="1"/>
    </xf>
    <xf numFmtId="0" fontId="24" fillId="5" borderId="8" xfId="0" applyFont="1" applyFill="1" applyBorder="1" applyAlignment="1">
      <alignment horizontal="center" vertical="center" shrinkToFit="1"/>
    </xf>
    <xf numFmtId="0" fontId="24" fillId="5" borderId="34" xfId="0" applyFont="1" applyFill="1" applyBorder="1" applyAlignment="1">
      <alignment horizontal="center" vertical="center" shrinkToFit="1"/>
    </xf>
    <xf numFmtId="0" fontId="24" fillId="5" borderId="21" xfId="0" applyFont="1" applyFill="1" applyBorder="1" applyAlignment="1">
      <alignment horizontal="center" vertical="center" shrinkToFit="1"/>
    </xf>
    <xf numFmtId="0" fontId="24" fillId="5" borderId="22" xfId="0" applyFont="1" applyFill="1" applyBorder="1" applyAlignment="1">
      <alignment horizontal="center" vertical="center" shrinkToFit="1"/>
    </xf>
    <xf numFmtId="0" fontId="24" fillId="5" borderId="23" xfId="0" applyFont="1" applyFill="1" applyBorder="1" applyAlignment="1">
      <alignment horizontal="center" vertical="center" shrinkToFit="1"/>
    </xf>
    <xf numFmtId="0" fontId="8" fillId="12" borderId="46" xfId="0" applyFont="1" applyFill="1" applyBorder="1" applyAlignment="1">
      <alignment horizontal="center"/>
    </xf>
    <xf numFmtId="0" fontId="24" fillId="5" borderId="52" xfId="0" applyFont="1" applyFill="1" applyBorder="1" applyAlignment="1">
      <alignment horizontal="center" vertical="center" shrinkToFit="1"/>
    </xf>
    <xf numFmtId="0" fontId="24" fillId="5" borderId="0" xfId="0" applyFont="1" applyFill="1" applyBorder="1" applyAlignment="1">
      <alignment horizontal="center" vertical="center" shrinkToFit="1"/>
    </xf>
    <xf numFmtId="0" fontId="24" fillId="5" borderId="53" xfId="0" applyFont="1" applyFill="1" applyBorder="1" applyAlignment="1">
      <alignment horizontal="center" vertical="center" shrinkToFit="1"/>
    </xf>
    <xf numFmtId="0" fontId="8" fillId="12" borderId="62" xfId="0" applyFont="1" applyFill="1" applyBorder="1" applyAlignment="1">
      <alignment horizontal="center"/>
    </xf>
    <xf numFmtId="0" fontId="8" fillId="12" borderId="63" xfId="0" applyFont="1" applyFill="1" applyBorder="1" applyAlignment="1">
      <alignment horizontal="center"/>
    </xf>
    <xf numFmtId="0" fontId="8" fillId="12" borderId="64" xfId="0" applyFont="1" applyFill="1" applyBorder="1" applyAlignment="1">
      <alignment horizontal="center"/>
    </xf>
    <xf numFmtId="164" fontId="29" fillId="14" borderId="50" xfId="1" applyNumberFormat="1" applyFont="1" applyFill="1" applyBorder="1" applyAlignment="1">
      <alignment horizontal="center" vertical="center" shrinkToFit="1"/>
    </xf>
    <xf numFmtId="164" fontId="29" fillId="14" borderId="51" xfId="1" applyNumberFormat="1" applyFont="1" applyFill="1" applyBorder="1" applyAlignment="1">
      <alignment horizontal="center" vertical="center" shrinkToFit="1"/>
    </xf>
    <xf numFmtId="164" fontId="29" fillId="14" borderId="22" xfId="1" applyNumberFormat="1" applyFont="1" applyFill="1" applyBorder="1" applyAlignment="1">
      <alignment horizontal="center" vertical="center" shrinkToFit="1"/>
    </xf>
    <xf numFmtId="164" fontId="29" fillId="14" borderId="23" xfId="1" applyNumberFormat="1" applyFont="1" applyFill="1" applyBorder="1" applyAlignment="1">
      <alignment horizontal="center" vertical="center" shrinkToFit="1"/>
    </xf>
    <xf numFmtId="0" fontId="23" fillId="14" borderId="50" xfId="0" applyFont="1" applyFill="1" applyBorder="1" applyAlignment="1" applyProtection="1">
      <alignment horizontal="center" vertical="center" shrinkToFit="1"/>
    </xf>
    <xf numFmtId="0" fontId="23" fillId="14" borderId="22" xfId="0" applyFont="1" applyFill="1" applyBorder="1" applyAlignment="1" applyProtection="1">
      <alignment horizontal="center" vertical="center" shrinkToFit="1"/>
    </xf>
    <xf numFmtId="0" fontId="23" fillId="14" borderId="49" xfId="0" applyFont="1" applyFill="1" applyBorder="1" applyAlignment="1" applyProtection="1">
      <alignment horizontal="center" vertical="center" shrinkToFit="1"/>
    </xf>
    <xf numFmtId="0" fontId="23" fillId="14" borderId="21" xfId="0" applyFont="1" applyFill="1" applyBorder="1" applyAlignment="1" applyProtection="1">
      <alignment horizontal="center" vertical="center" shrinkToFit="1"/>
    </xf>
  </cellXfs>
  <cellStyles count="4">
    <cellStyle name="Normal" xfId="0" builtinId="0"/>
    <cellStyle name="Normal 2" xfId="1"/>
    <cellStyle name="Normal 2 2" xfId="2"/>
    <cellStyle name="Normal 2 3" xfId="3"/>
  </cellStyles>
  <dxfs count="1">
    <dxf>
      <font>
        <color rgb="FFFF0000"/>
      </font>
    </dxf>
  </dxfs>
  <tableStyles count="0" defaultTableStyle="TableStyleMedium2" defaultPivotStyle="PivotStyleLight16"/>
  <colors>
    <mruColors>
      <color rgb="FF7D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-0.12</v>
        <stp/>
        <stp>ContractData</stp>
        <stp>CLES9M</stp>
        <stp>NetLastQuoteToday</stp>
        <stp/>
        <stp>T</stp>
        <tr r="X3" s="9"/>
      </tp>
      <tp>
        <v>-0.08</v>
        <stp/>
        <stp>ContractData</stp>
        <stp>CLES9N</stp>
        <stp>NetLastQuoteToday</stp>
        <stp/>
        <stp>T</stp>
        <tr r="X4" s="9"/>
      </tp>
      <tp>
        <v>-0.11</v>
        <stp/>
        <stp>ContractData</stp>
        <stp>CLES9H</stp>
        <stp>NetLastQuoteToday</stp>
        <stp/>
        <stp>T</stp>
        <tr r="X12" s="9"/>
      </tp>
      <tp>
        <v>-0.08</v>
        <stp/>
        <stp>ContractData</stp>
        <stp>CLES9K</stp>
        <stp>NetLastQuoteToday</stp>
        <stp/>
        <stp>T</stp>
        <tr r="X2" s="9"/>
      </tp>
      <tp t="s">
        <v/>
        <stp/>
        <stp>ContractData</stp>
        <stp>CLES9J</stp>
        <stp>NetLastQuoteToday</stp>
        <stp/>
        <stp>T</stp>
        <tr r="X13" s="9"/>
      </tp>
      <tp t="s">
        <v/>
        <stp/>
        <stp>ContractData</stp>
        <stp>CLES9G</stp>
        <stp>NetLastQuoteToday</stp>
        <stp/>
        <stp>T</stp>
        <tr r="X11" s="9"/>
      </tp>
      <tp t="s">
        <v/>
        <stp/>
        <stp>ContractData</stp>
        <stp>CLES9F</stp>
        <stp>NetLastQuoteToday</stp>
        <stp/>
        <stp>T</stp>
        <tr r="X10" s="9"/>
      </tp>
      <tp t="s">
        <v/>
        <stp/>
        <stp>ContractData</stp>
        <stp>CLES9X</stp>
        <stp>NetLastQuoteToday</stp>
        <stp/>
        <stp>T</stp>
        <tr r="X8" s="9"/>
      </tp>
      <tp>
        <v>-7.0000000000000007E-2</v>
        <stp/>
        <stp>ContractData</stp>
        <stp>CLES9Z</stp>
        <stp>NetLastQuoteToday</stp>
        <stp/>
        <stp>T</stp>
        <tr r="X9" s="9"/>
      </tp>
      <tp>
        <v>-0.1</v>
        <stp/>
        <stp>ContractData</stp>
        <stp>CLES9U</stp>
        <stp>NetLastQuoteToday</stp>
        <stp/>
        <stp>T</stp>
        <tr r="X6" s="9"/>
      </tp>
      <tp t="s">
        <v/>
        <stp/>
        <stp>ContractData</stp>
        <stp>CLES9V</stp>
        <stp>NetLastQuoteToday</stp>
        <stp/>
        <stp>T</stp>
        <tr r="X7" s="9"/>
      </tp>
      <tp>
        <v>-7.0000000000000007E-2</v>
        <stp/>
        <stp>ContractData</stp>
        <stp>CLES9Q</stp>
        <stp>NetLastQuoteToday</stp>
        <stp/>
        <stp>T</stp>
        <tr r="X5" s="9"/>
      </tp>
      <tp>
        <v>53.18</v>
        <stp/>
        <stp>ContractData</stp>
        <stp>CLEK7</stp>
        <stp>Settlement</stp>
        <stp/>
        <stp>T</stp>
        <tr r="AJ2" s="6"/>
        <tr r="AJ2" s="10"/>
        <tr r="AJ2" s="7"/>
        <tr r="AJ2" s="9"/>
        <tr r="AJ2" s="8"/>
      </tp>
      <tp>
        <v>53.6</v>
        <stp/>
        <stp>ContractData</stp>
        <stp>CLEM7</stp>
        <stp>Settlement</stp>
        <stp/>
        <stp>T</stp>
        <tr r="AJ3" s="6"/>
        <tr r="AJ3" s="10"/>
        <tr r="AJ3" s="8"/>
        <tr r="AJ3" s="9"/>
        <tr r="AJ3" s="7"/>
      </tp>
      <tp>
        <v>53.93</v>
        <stp/>
        <stp>ContractData</stp>
        <stp>CLEN7</stp>
        <stp>Settlement</stp>
        <stp/>
        <stp>T</stp>
        <tr r="AJ4" s="6"/>
        <tr r="AJ4" s="9"/>
        <tr r="AJ4" s="7"/>
        <tr r="AJ4" s="8"/>
        <tr r="AJ4" s="10"/>
      </tp>
      <tp>
        <v>54.18</v>
        <stp/>
        <stp>ContractData</stp>
        <stp>CLEQ7</stp>
        <stp>Settlement</stp>
        <stp/>
        <stp>T</stp>
        <tr r="AJ5" s="6"/>
        <tr r="AJ5" s="7"/>
        <tr r="AJ5" s="8"/>
        <tr r="AJ5" s="10"/>
        <tr r="AJ5" s="9"/>
      </tp>
      <tp>
        <v>54.39</v>
        <stp/>
        <stp>ContractData</stp>
        <stp>CLEU7</stp>
        <stp>Settlement</stp>
        <stp/>
        <stp>T</stp>
        <tr r="AJ6" s="6"/>
        <tr r="AJ6" s="7"/>
        <tr r="AJ6" s="8"/>
        <tr r="AJ6" s="10"/>
        <tr r="AJ6" s="9"/>
      </tp>
      <tp>
        <v>54.550000000000004</v>
        <stp/>
        <stp>ContractData</stp>
        <stp>CLEV7</stp>
        <stp>Settlement</stp>
        <stp/>
        <stp>T</stp>
        <tr r="AJ7" s="6"/>
        <tr r="AJ7" s="8"/>
        <tr r="AJ7" s="9"/>
        <tr r="AJ7" s="10"/>
        <tr r="AJ7" s="7"/>
      </tp>
      <tp>
        <v>54.67</v>
        <stp/>
        <stp>ContractData</stp>
        <stp>CLEX7</stp>
        <stp>Settlement</stp>
        <stp/>
        <stp>T</stp>
        <tr r="AJ8" s="6"/>
        <tr r="AJ8" s="10"/>
        <tr r="AJ8" s="7"/>
        <tr r="AJ8" s="9"/>
        <tr r="AJ8" s="8"/>
      </tp>
      <tp>
        <v>54.75</v>
        <stp/>
        <stp>ContractData</stp>
        <stp>CLEZ7</stp>
        <stp>Settlement</stp>
        <stp/>
        <stp>T</stp>
        <tr r="AJ9" s="6"/>
        <tr r="AJ9" s="7"/>
        <tr r="AJ9" s="10"/>
        <tr r="AJ9" s="9"/>
        <tr r="AJ9" s="8"/>
      </tp>
      <tp t="s">
        <v>Crude Light (Globex) Calendar Spread 9, Aug 17, May 18</v>
        <stp/>
        <stp>ContractData</stp>
        <stp>CLES9Q7</stp>
        <stp>LongDescription</stp>
        <tr r="B80" s="2"/>
      </tp>
      <tp t="s">
        <v>Crude Light (Globex) Calendar Spread 9, Sep 17, Jun 18</v>
        <stp/>
        <stp>ContractData</stp>
        <stp>CLES9U7</stp>
        <stp>LongDescription</stp>
        <tr r="B81" s="2"/>
      </tp>
      <tp t="s">
        <v>Crude Light (Globex) Calendar Spread 9, Oct 17, Jul 18</v>
        <stp/>
        <stp>ContractData</stp>
        <stp>CLES9V7</stp>
        <stp>LongDescription</stp>
        <tr r="B82" s="2"/>
      </tp>
      <tp t="s">
        <v>Crude Light (Globex) Calendar Spread 9, Nov 17, Aug 18</v>
        <stp/>
        <stp>ContractData</stp>
        <stp>CLES9X7</stp>
        <stp>LongDescription</stp>
        <tr r="B83" s="2"/>
      </tp>
      <tp t="s">
        <v>Crude Light (Globex) Calendar Spread 9, Dec 17, Sep 18</v>
        <stp/>
        <stp>ContractData</stp>
        <stp>CLES9Z7</stp>
        <stp>LongDescription</stp>
        <tr r="B84" s="2"/>
      </tp>
      <tp t="s">
        <v>Crude Light (Globex) Calendar Spread 9, Jan 18, Oct 18</v>
        <stp/>
        <stp>ContractData</stp>
        <stp>CLES9F8</stp>
        <stp>LongDescription</stp>
        <tr r="B85" s="2"/>
      </tp>
      <tp t="s">
        <v>Crude Light (Globex) Calendar Spread 9, Feb 18, Nov 18</v>
        <stp/>
        <stp>ContractData</stp>
        <stp>CLES9G8</stp>
        <stp>LongDescription</stp>
        <tr r="B86" s="2"/>
      </tp>
      <tp t="s">
        <v>Crude Light (Globex) Calendar Spread 9, Mar 18, Dec 18</v>
        <stp/>
        <stp>ContractData</stp>
        <stp>CLES9H8</stp>
        <stp>LongDescription</stp>
        <tr r="B87" s="2"/>
      </tp>
      <tp t="s">
        <v>Crude Light (Globex) Calendar Spread 9, Apr 18, Jan 19</v>
        <stp/>
        <stp>ContractData</stp>
        <stp>CLES9J8</stp>
        <stp>LongDescription</stp>
        <tr r="B88" s="2"/>
      </tp>
      <tp t="s">
        <v>Crude Light (Globex) Calendar Spread 9, May 17, Feb 18</v>
        <stp/>
        <stp>ContractData</stp>
        <stp>CLES9K7</stp>
        <stp>LongDescription</stp>
        <tr r="B77" s="2"/>
      </tp>
      <tp t="s">
        <v>Crude Light (Globex) Calendar Spread 9, Jun 17, Mar 18</v>
        <stp/>
        <stp>ContractData</stp>
        <stp>CLES9M7</stp>
        <stp>LongDescription</stp>
        <tr r="B78" s="2"/>
      </tp>
      <tp t="s">
        <v>Crude Light (Globex) Calendar Spread 9, Jul 17, Apr 18</v>
        <stp/>
        <stp>ContractData</stp>
        <stp>CLES9N7</stp>
        <stp>LongDescription</stp>
        <tr r="B79" s="2"/>
      </tp>
      <tp>
        <v>26</v>
        <stp/>
        <stp>ContractData</stp>
        <stp>CLEK7</stp>
        <stp>MT_LastAskVolume</stp>
        <tr r="C7" s="2"/>
      </tp>
      <tp>
        <v>71</v>
        <stp/>
        <stp>ContractData</stp>
        <stp>CLEK7</stp>
        <stp>MT_LastBidVolume</stp>
        <tr r="C9" s="2"/>
      </tp>
      <tp>
        <v>-0.01</v>
        <stp/>
        <stp>ContractData</stp>
        <stp>CLES1M</stp>
        <stp>NetLastQuoteToday</stp>
        <stp/>
        <stp>T</stp>
        <tr r="X3" s="6"/>
      </tp>
      <tp>
        <v>-0.02</v>
        <stp/>
        <stp>ContractData</stp>
        <stp>CLES1N</stp>
        <stp>NetLastQuoteToday</stp>
        <stp/>
        <stp>T</stp>
        <tr r="X4" s="6"/>
      </tp>
      <tp>
        <v>-0.02</v>
        <stp/>
        <stp>ContractData</stp>
        <stp>CLES1H</stp>
        <stp>NetLastQuoteToday</stp>
        <stp/>
        <stp>T</stp>
        <tr r="X12" s="6"/>
      </tp>
      <tp>
        <v>-0.02</v>
        <stp/>
        <stp>ContractData</stp>
        <stp>CLES1K</stp>
        <stp>NetLastQuoteToday</stp>
        <stp/>
        <stp>T</stp>
        <tr r="X2" s="6"/>
      </tp>
      <tp>
        <v>-0.01</v>
        <stp/>
        <stp>ContractData</stp>
        <stp>CLES1J</stp>
        <stp>NetLastQuoteToday</stp>
        <stp/>
        <stp>T</stp>
        <tr r="X13" s="6"/>
      </tp>
      <tp>
        <v>-0.02</v>
        <stp/>
        <stp>ContractData</stp>
        <stp>CLES1G</stp>
        <stp>NetLastQuoteToday</stp>
        <stp/>
        <stp>T</stp>
        <tr r="X11" s="6"/>
      </tp>
      <tp>
        <v>-0.01</v>
        <stp/>
        <stp>ContractData</stp>
        <stp>CLES1F</stp>
        <stp>NetLastQuoteToday</stp>
        <stp/>
        <stp>T</stp>
        <tr r="X10" s="6"/>
      </tp>
      <tp>
        <v>-0.01</v>
        <stp/>
        <stp>ContractData</stp>
        <stp>CLES1X</stp>
        <stp>NetLastQuoteToday</stp>
        <stp/>
        <stp>T</stp>
        <tr r="X8" s="6"/>
      </tp>
      <tp>
        <v>0</v>
        <stp/>
        <stp>ContractData</stp>
        <stp>CLES1Z</stp>
        <stp>NetLastQuoteToday</stp>
        <stp/>
        <stp>T</stp>
        <tr r="X9" s="6"/>
      </tp>
      <tp>
        <v>-0.02</v>
        <stp/>
        <stp>ContractData</stp>
        <stp>CLES1U</stp>
        <stp>NetLastQuoteToday</stp>
        <stp/>
        <stp>T</stp>
        <tr r="X6" s="6"/>
      </tp>
      <tp>
        <v>-0.01</v>
        <stp/>
        <stp>ContractData</stp>
        <stp>CLES1V</stp>
        <stp>NetLastQuoteToday</stp>
        <stp/>
        <stp>T</stp>
        <tr r="X7" s="6"/>
      </tp>
      <tp>
        <v>-0.01</v>
        <stp/>
        <stp>ContractData</stp>
        <stp>CLES1Q</stp>
        <stp>NetLastQuoteToday</stp>
        <stp/>
        <stp>T</stp>
        <tr r="X5" s="6"/>
      </tp>
      <tp>
        <v>-0.03</v>
        <stp/>
        <stp>ContractData</stp>
        <stp>CLES3M</stp>
        <stp>NetLastQuoteToday</stp>
        <stp/>
        <stp>T</stp>
        <tr r="X3" s="7"/>
      </tp>
      <tp t="s">
        <v>Crude Light (Globex) Calendar Spread 6, Aug 17, Feb 18</v>
        <stp/>
        <stp>ContractData</stp>
        <stp>CLES6Q7</stp>
        <stp>LongDescription</stp>
        <tr r="B64" s="2"/>
      </tp>
      <tp>
        <v>-0.04</v>
        <stp/>
        <stp>ContractData</stp>
        <stp>CLES3N</stp>
        <stp>NetLastQuoteToday</stp>
        <stp/>
        <stp>T</stp>
        <tr r="X4" s="7"/>
      </tp>
      <tp t="s">
        <v>Crude Light (Globex) Calendar Spread 6, Sep 17, Mar 18</v>
        <stp/>
        <stp>ContractData</stp>
        <stp>CLES6U7</stp>
        <stp>LongDescription</stp>
        <tr r="B65" s="2"/>
      </tp>
      <tp>
        <v>-0.04</v>
        <stp/>
        <stp>ContractData</stp>
        <stp>CLES3H</stp>
        <stp>NetLastQuoteToday</stp>
        <stp/>
        <stp>T</stp>
        <tr r="X12" s="7"/>
      </tp>
      <tp t="s">
        <v>Crude Light (Globex) Calendar Spread 6, Oct 17, Apr 18</v>
        <stp/>
        <stp>ContractData</stp>
        <stp>CLES6V7</stp>
        <stp>LongDescription</stp>
        <tr r="B66" s="2"/>
      </tp>
      <tp>
        <v>-0.04</v>
        <stp/>
        <stp>ContractData</stp>
        <stp>CLES3K</stp>
        <stp>NetLastQuoteToday</stp>
        <stp/>
        <stp>T</stp>
        <tr r="X2" s="7"/>
      </tp>
      <tp>
        <v>-0.01</v>
        <stp/>
        <stp>ContractData</stp>
        <stp>CLES3J</stp>
        <stp>NetLastQuoteToday</stp>
        <stp/>
        <stp>T</stp>
        <tr r="X13" s="7"/>
      </tp>
      <tp t="s">
        <v>Crude Light (Globex) Calendar Spread 6, Nov 17, May 18</v>
        <stp/>
        <stp>ContractData</stp>
        <stp>CLES6X7</stp>
        <stp>LongDescription</stp>
        <tr r="B67" s="2"/>
      </tp>
      <tp t="s">
        <v>Crude Light (Globex) Calendar Spread 6, Dec 17, Jun 18</v>
        <stp/>
        <stp>ContractData</stp>
        <stp>CLES6Z7</stp>
        <stp>LongDescription</stp>
        <tr r="B68" s="2"/>
      </tp>
      <tp>
        <v>-0.03</v>
        <stp/>
        <stp>ContractData</stp>
        <stp>CLES3G</stp>
        <stp>NetLastQuoteToday</stp>
        <stp/>
        <stp>T</stp>
        <tr r="X11" s="7"/>
      </tp>
      <tp>
        <v>-0.05</v>
        <stp/>
        <stp>ContractData</stp>
        <stp>CLES3F</stp>
        <stp>NetLastQuoteToday</stp>
        <stp/>
        <stp>T</stp>
        <tr r="X10" s="7"/>
      </tp>
      <tp>
        <v>-0.05</v>
        <stp/>
        <stp>ContractData</stp>
        <stp>CLES3X</stp>
        <stp>NetLastQuoteToday</stp>
        <stp/>
        <stp>T</stp>
        <tr r="X8" s="7"/>
      </tp>
      <tp t="s">
        <v>Crude Light (Globex) Calendar Spread 6, Jan 18, Jul 18</v>
        <stp/>
        <stp>ContractData</stp>
        <stp>CLES6F8</stp>
        <stp>LongDescription</stp>
        <tr r="B69" s="2"/>
      </tp>
      <tp t="s">
        <v>Crude Light (Globex) Calendar Spread 6, Feb 18, Aug 18</v>
        <stp/>
        <stp>ContractData</stp>
        <stp>CLES6G8</stp>
        <stp>LongDescription</stp>
        <tr r="B70" s="2"/>
      </tp>
      <tp>
        <v>-0.04</v>
        <stp/>
        <stp>ContractData</stp>
        <stp>CLES3Z</stp>
        <stp>NetLastQuoteToday</stp>
        <stp/>
        <stp>T</stp>
        <tr r="X9" s="7"/>
      </tp>
      <tp t="s">
        <v>Crude Light (Globex) Calendar Spread 6, Mar 18, Sep 18</v>
        <stp/>
        <stp>ContractData</stp>
        <stp>CLES6H8</stp>
        <stp>LongDescription</stp>
        <tr r="B71" s="2"/>
      </tp>
      <tp>
        <v>-0.04</v>
        <stp/>
        <stp>ContractData</stp>
        <stp>CLES3U</stp>
        <stp>NetLastQuoteToday</stp>
        <stp/>
        <stp>T</stp>
        <tr r="X6" s="7"/>
      </tp>
      <tp t="s">
        <v>Crude Light (Globex) Calendar Spread 6, Apr 18, Oct 18</v>
        <stp/>
        <stp>ContractData</stp>
        <stp>CLES6J8</stp>
        <stp>LongDescription</stp>
        <tr r="B72" s="2"/>
      </tp>
      <tp t="s">
        <v>Crude Light (Globex) Calendar Spread 6, May 17, Nov 17</v>
        <stp/>
        <stp>ContractData</stp>
        <stp>CLES6K7</stp>
        <stp>LongDescription</stp>
        <tr r="B61" s="2"/>
      </tp>
      <tp>
        <v>-0.02</v>
        <stp/>
        <stp>ContractData</stp>
        <stp>CLES3V</stp>
        <stp>NetLastQuoteToday</stp>
        <stp/>
        <stp>T</stp>
        <tr r="X7" s="7"/>
      </tp>
      <tp>
        <v>-0.04</v>
        <stp/>
        <stp>ContractData</stp>
        <stp>CLES3Q</stp>
        <stp>NetLastQuoteToday</stp>
        <stp/>
        <stp>T</stp>
        <tr r="X5" s="7"/>
      </tp>
      <tp t="s">
        <v>Crude Light (Globex) Calendar Spread 6, Jun 17, Dec 17</v>
        <stp/>
        <stp>ContractData</stp>
        <stp>CLES6M7</stp>
        <stp>LongDescription</stp>
        <tr r="B62" s="2"/>
      </tp>
      <tp t="s">
        <v>Crude Light (Globex) Calendar Spread 6, Jul 17, Jan 18</v>
        <stp/>
        <stp>ContractData</stp>
        <stp>CLES6N7</stp>
        <stp>LongDescription</stp>
        <tr r="B63" s="2"/>
      </tp>
      <tp t="s">
        <v>Crude Light Butterfly 1, Aug 17, Sep 17, Oct 17</v>
        <stp/>
        <stp>ContractData</stp>
        <stp>CLEL1Q7</stp>
        <stp>LongDescription</stp>
        <tr r="B112" s="2"/>
      </tp>
      <tp t="s">
        <v>Crude Light (Globex) Calendar Spread 1, Aug 17, Sep 17</v>
        <stp/>
        <stp>ContractData</stp>
        <stp>CLES1Q7</stp>
        <stp>LongDescription</stp>
        <tr r="B32" s="2"/>
      </tp>
      <tp t="s">
        <v>Crude Light Butterfly 1, Sep 17, Oct 17, Nov 17</v>
        <stp/>
        <stp>ContractData</stp>
        <stp>CLEL1U7</stp>
        <stp>LongDescription</stp>
        <tr r="B113" s="2"/>
      </tp>
      <tp t="s">
        <v>Crude Light (Globex) Calendar Spread 1, Sep 17, Oct 17</v>
        <stp/>
        <stp>ContractData</stp>
        <stp>CLES1U7</stp>
        <stp>LongDescription</stp>
        <tr r="B33" s="2"/>
      </tp>
      <tp t="s">
        <v>Crude Light Butterfly 1, Oct 17, Nov 17, Dec 17</v>
        <stp/>
        <stp>ContractData</stp>
        <stp>CLEL1V7</stp>
        <stp>LongDescription</stp>
        <tr r="B114" s="2"/>
      </tp>
      <tp t="s">
        <v>Crude Light (Globex) Calendar Spread 1, Oct 17, Nov 17</v>
        <stp/>
        <stp>ContractData</stp>
        <stp>CLES1V7</stp>
        <stp>LongDescription</stp>
        <tr r="B34" s="2"/>
      </tp>
      <tp t="s">
        <v>Crude Light Butterfly 1, Nov 17, Dec 17, Jan 18</v>
        <stp/>
        <stp>ContractData</stp>
        <stp>CLEL1X7</stp>
        <stp>LongDescription</stp>
        <tr r="B115" s="2"/>
        <tr r="B116" s="2"/>
      </tp>
      <tp t="s">
        <v>Crude Light (Globex) Calendar Spread 1, Nov 17, Dec 17</v>
        <stp/>
        <stp>ContractData</stp>
        <stp>CLES1X7</stp>
        <stp>LongDescription</stp>
        <tr r="B35" s="2"/>
      </tp>
      <tp t="s">
        <v>Crude Light Butterfly 1, Dec 17, Jan 18, Feb 18</v>
        <stp/>
        <stp>ContractData</stp>
        <stp>CLEL1Z7</stp>
        <stp>LongDescription</stp>
        <tr r="B117" s="2"/>
      </tp>
      <tp t="s">
        <v>Crude Light (Globex) Calendar Spread 1, Dec 17, Jan 18</v>
        <stp/>
        <stp>ContractData</stp>
        <stp>CLES1Z7</stp>
        <stp>LongDescription</stp>
        <tr r="B36" s="2"/>
      </tp>
      <tp t="s">
        <v>Crude Light Butterfly 1, Jan 18, Feb 18, Mar 18</v>
        <stp/>
        <stp>ContractData</stp>
        <stp>CLEL1F8</stp>
        <stp>LongDescription</stp>
        <tr r="B118" s="2"/>
      </tp>
      <tp t="s">
        <v>Crude Light (Globex) Calendar Spread 1, Jan 18, Feb 18</v>
        <stp/>
        <stp>ContractData</stp>
        <stp>CLES1F8</stp>
        <stp>LongDescription</stp>
        <tr r="B37" s="2"/>
      </tp>
      <tp t="s">
        <v>Crude Light Butterfly 1, Feb 18, Mar 18, Apr 18</v>
        <stp/>
        <stp>ContractData</stp>
        <stp>CLEL1G8</stp>
        <stp>LongDescription</stp>
        <tr r="B119" s="2"/>
      </tp>
      <tp t="s">
        <v>Crude Light (Globex) Calendar Spread 1, Feb 18, Mar 18</v>
        <stp/>
        <stp>ContractData</stp>
        <stp>CLES1G8</stp>
        <stp>LongDescription</stp>
        <tr r="B38" s="2"/>
      </tp>
      <tp t="s">
        <v>Crude Light Butterfly 1, Mar 18, Apr 18, May 18</v>
        <stp/>
        <stp>ContractData</stp>
        <stp>CLEL1H8</stp>
        <stp>LongDescription</stp>
        <tr r="B120" s="2"/>
      </tp>
      <tp t="s">
        <v>Crude Light (Globex) Calendar Spread 1, Mar 18, Apr 18</v>
        <stp/>
        <stp>ContractData</stp>
        <stp>CLES1H8</stp>
        <stp>LongDescription</stp>
        <tr r="B39" s="2"/>
      </tp>
      <tp t="s">
        <v>Crude Light (Globex) Calendar Spread 1, Apr 18, May 18</v>
        <stp/>
        <stp>ContractData</stp>
        <stp>CLES1J8</stp>
        <stp>LongDescription</stp>
        <tr r="B40" s="2"/>
      </tp>
      <tp t="s">
        <v>Crude Light Butterfly 1, May 17, Jun 17, Jul 17</v>
        <stp/>
        <stp>ContractData</stp>
        <stp>CLEL1K7</stp>
        <stp>LongDescription</stp>
        <tr r="B109" s="2"/>
      </tp>
      <tp t="s">
        <v>Crude Light (Globex) Calendar Spread 1, May 17, Jun 17</v>
        <stp/>
        <stp>ContractData</stp>
        <stp>CLES1K7</stp>
        <stp>LongDescription</stp>
        <tr r="B29" s="2"/>
      </tp>
      <tp t="s">
        <v>Crude Light Butterfly 1, Jun 17, Jul 17, Aug 17</v>
        <stp/>
        <stp>ContractData</stp>
        <stp>CLEL1M7</stp>
        <stp>LongDescription</stp>
        <tr r="B110" s="2"/>
      </tp>
      <tp t="s">
        <v>Crude Light (Globex) Calendar Spread 1, Jun 17, Jul 17</v>
        <stp/>
        <stp>ContractData</stp>
        <stp>CLES1M7</stp>
        <stp>LongDescription</stp>
        <tr r="B30" s="2"/>
      </tp>
      <tp t="s">
        <v>Crude Light Butterfly 1, Jul 17, Aug 17, Sep 17</v>
        <stp/>
        <stp>ContractData</stp>
        <stp>CLEL1N7</stp>
        <stp>LongDescription</stp>
        <tr r="B111" s="2"/>
      </tp>
      <tp t="s">
        <v>Crude Light (Globex) Calendar Spread 1, Jul 17, Aug 17</v>
        <stp/>
        <stp>ContractData</stp>
        <stp>CLES1N7</stp>
        <stp>LongDescription</stp>
        <tr r="B31" s="2"/>
      </tp>
      <tp>
        <v>54.800000000000004</v>
        <stp/>
        <stp>ContractData</stp>
        <stp>CLEG8</stp>
        <stp>Settlement</stp>
        <stp/>
        <stp>T</stp>
        <tr r="AJ11" s="6"/>
        <tr r="AJ11" s="9"/>
        <tr r="AJ11" s="10"/>
        <tr r="AJ11" s="7"/>
        <tr r="AJ11" s="8"/>
      </tp>
      <tp>
        <v>54.800000000000004</v>
        <stp/>
        <stp>ContractData</stp>
        <stp>CLEF8</stp>
        <stp>Settlement</stp>
        <stp/>
        <stp>T</stp>
        <tr r="AJ10" s="6"/>
        <tr r="AJ10" s="7"/>
        <tr r="AJ10" s="8"/>
        <tr r="AJ10" s="10"/>
        <tr r="AJ10" s="9"/>
      </tp>
      <tp>
        <v>54.77</v>
        <stp/>
        <stp>ContractData</stp>
        <stp>CLEH8</stp>
        <stp>Settlement</stp>
        <stp/>
        <stp>T</stp>
        <tr r="AJ12" s="6"/>
        <tr r="AJ12" s="8"/>
        <tr r="AJ12" s="10"/>
        <tr r="AJ12" s="9"/>
        <tr r="AJ12" s="7"/>
      </tp>
      <tp>
        <v>54.72</v>
        <stp/>
        <stp>ContractData</stp>
        <stp>CLEJ8</stp>
        <stp>Settlement</stp>
        <stp/>
        <stp>T</stp>
        <tr r="AJ13" s="6"/>
        <tr r="AJ13" s="9"/>
        <tr r="AJ13" s="8"/>
        <tr r="AJ13" s="7"/>
        <tr r="AJ13" s="10"/>
      </tp>
      <tp>
        <v>-7.0000000000000007E-2</v>
        <stp/>
        <stp>ContractData</stp>
        <stp>CLES6M</stp>
        <stp>NetLastQuoteToday</stp>
        <stp/>
        <stp>T</stp>
        <tr r="X3" s="8"/>
      </tp>
      <tp t="s">
        <v>Crude Light (Globex) Calendar Spread 3, Aug 17, Nov 17</v>
        <stp/>
        <stp>ContractData</stp>
        <stp>CLES3Q7</stp>
        <stp>LongDescription</stp>
        <tr r="B48" s="2"/>
      </tp>
      <tp>
        <v>-0.08</v>
        <stp/>
        <stp>ContractData</stp>
        <stp>CLES6N</stp>
        <stp>NetLastQuoteToday</stp>
        <stp/>
        <stp>T</stp>
        <tr r="X4" s="8"/>
      </tp>
      <tp t="s">
        <v>Crude Light (Globex) Calendar Spread 3, Sep 17, Dec 17</v>
        <stp/>
        <stp>ContractData</stp>
        <stp>CLES3U7</stp>
        <stp>LongDescription</stp>
        <tr r="B49" s="2"/>
      </tp>
      <tp>
        <v>-7.0000000000000007E-2</v>
        <stp/>
        <stp>ContractData</stp>
        <stp>CLES6H</stp>
        <stp>NetLastQuoteToday</stp>
        <stp/>
        <stp>T</stp>
        <tr r="X12" s="8"/>
      </tp>
      <tp t="s">
        <v>Crude Light (Globex) Calendar Spread 3, Oct 17, Jan 18</v>
        <stp/>
        <stp>ContractData</stp>
        <stp>CLES3V7</stp>
        <stp>LongDescription</stp>
        <tr r="B50" s="2"/>
      </tp>
      <tp>
        <v>-0.08</v>
        <stp/>
        <stp>ContractData</stp>
        <stp>CLES6K</stp>
        <stp>NetLastQuoteToday</stp>
        <stp/>
        <stp>T</stp>
        <tr r="X2" s="8"/>
      </tp>
      <tp t="s">
        <v/>
        <stp/>
        <stp>ContractData</stp>
        <stp>CLES6J</stp>
        <stp>NetLastQuoteToday</stp>
        <stp/>
        <stp>T</stp>
        <tr r="X13" s="8"/>
      </tp>
      <tp t="s">
        <v>Crude Light (Globex) Calendar Spread 3, Nov 17, Feb 18</v>
        <stp/>
        <stp>ContractData</stp>
        <stp>CLES3X7</stp>
        <stp>LongDescription</stp>
        <tr r="B51" s="2"/>
      </tp>
      <tp t="s">
        <v>Crude Light (Globex) Calendar Spread 3, Dec 17, Mar 18</v>
        <stp/>
        <stp>ContractData</stp>
        <stp>CLES3Z7</stp>
        <stp>LongDescription</stp>
        <tr r="B52" s="2"/>
      </tp>
      <tp t="s">
        <v/>
        <stp/>
        <stp>ContractData</stp>
        <stp>CLES6G</stp>
        <stp>NetLastQuoteToday</stp>
        <stp/>
        <stp>T</stp>
        <tr r="X11" s="8"/>
      </tp>
      <tp t="s">
        <v/>
        <stp/>
        <stp>ContractData</stp>
        <stp>CLES6F</stp>
        <stp>NetLastQuoteToday</stp>
        <stp/>
        <stp>T</stp>
        <tr r="X10" s="8"/>
      </tp>
      <tp>
        <v>-0.04</v>
        <stp/>
        <stp>ContractData</stp>
        <stp>CLES6X</stp>
        <stp>NetLastQuoteToday</stp>
        <stp/>
        <stp>T</stp>
        <tr r="X8" s="8"/>
      </tp>
      <tp t="s">
        <v>Crude Light (Globex) Calendar Spread 3, Jan 18, Apr 18</v>
        <stp/>
        <stp>ContractData</stp>
        <stp>CLES3F8</stp>
        <stp>LongDescription</stp>
        <tr r="B53" s="2"/>
      </tp>
      <tp t="s">
        <v>Crude Light (Globex) Calendar Spread 3, Feb 18, May 18</v>
        <stp/>
        <stp>ContractData</stp>
        <stp>CLES3G8</stp>
        <stp>LongDescription</stp>
        <tr r="B54" s="2"/>
      </tp>
      <tp>
        <v>-7.0000000000000007E-2</v>
        <stp/>
        <stp>ContractData</stp>
        <stp>CLES6Z</stp>
        <stp>NetLastQuoteToday</stp>
        <stp/>
        <stp>T</stp>
        <tr r="X9" s="8"/>
      </tp>
      <tp t="s">
        <v>Crude Light (Globex) Calendar Spread 3, Mar 18, Jun 18</v>
        <stp/>
        <stp>ContractData</stp>
        <stp>CLES3H8</stp>
        <stp>LongDescription</stp>
        <tr r="B55" s="2"/>
      </tp>
      <tp>
        <v>-0.08</v>
        <stp/>
        <stp>ContractData</stp>
        <stp>CLES6U</stp>
        <stp>NetLastQuoteToday</stp>
        <stp/>
        <stp>T</stp>
        <tr r="X6" s="8"/>
      </tp>
      <tp t="s">
        <v>Crude Light (Globex) Calendar Spread 3, Apr 18, Jul 18</v>
        <stp/>
        <stp>ContractData</stp>
        <stp>CLES3J8</stp>
        <stp>LongDescription</stp>
        <tr r="B56" s="2"/>
      </tp>
      <tp t="s">
        <v>Crude Light (Globex) Calendar Spread 3, May 17, Aug 17</v>
        <stp/>
        <stp>ContractData</stp>
        <stp>CLES3K7</stp>
        <stp>LongDescription</stp>
        <tr r="B45" s="2"/>
      </tp>
      <tp>
        <v>-0.05</v>
        <stp/>
        <stp>ContractData</stp>
        <stp>CLES6V</stp>
        <stp>NetLastQuoteToday</stp>
        <stp/>
        <stp>T</stp>
        <tr r="X7" s="8"/>
      </tp>
      <tp>
        <v>-0.06</v>
        <stp/>
        <stp>ContractData</stp>
        <stp>CLES6Q</stp>
        <stp>NetLastQuoteToday</stp>
        <stp/>
        <stp>T</stp>
        <tr r="X5" s="8"/>
      </tp>
      <tp t="s">
        <v>Crude Light (Globex) Calendar Spread 3, Jun 17, Sep 17</v>
        <stp/>
        <stp>ContractData</stp>
        <stp>CLES3M7</stp>
        <stp>LongDescription</stp>
        <tr r="B46" s="2"/>
      </tp>
      <tp t="s">
        <v>Crude Light (Globex) Calendar Spread 3, Jul 17, Oct 17</v>
        <stp/>
        <stp>ContractData</stp>
        <stp>CLES3N7</stp>
        <stp>LongDescription</stp>
        <tr r="B47" s="2"/>
      </tp>
      <tp>
        <v>0.43</v>
        <stp/>
        <stp>ContractData</stp>
        <stp>CLES6H</stp>
        <stp>LastTradeorSettle</stp>
        <stp/>
        <stp>T</stp>
        <tr r="W12" s="8"/>
      </tp>
      <tp>
        <v>-1.55</v>
        <stp/>
        <stp>ContractData</stp>
        <stp>CLES6K</stp>
        <stp>LastTradeorSettle</stp>
        <stp/>
        <stp>T</stp>
        <tr r="W2" s="8"/>
      </tp>
      <tp t="s">
        <v/>
        <stp/>
        <stp>ContractData</stp>
        <stp>CLES6J</stp>
        <stp>LastTradeorSettle</stp>
        <stp/>
        <stp>T</stp>
        <tr r="W13" s="8"/>
      </tp>
      <tp>
        <v>-1.22</v>
        <stp/>
        <stp>ContractData</stp>
        <stp>CLES6M</stp>
        <stp>LastTradeorSettle</stp>
        <stp/>
        <stp>T</stp>
        <tr r="W3" s="8"/>
      </tp>
      <tp>
        <v>-0.91</v>
        <stp/>
        <stp>ContractData</stp>
        <stp>CLES6N</stp>
        <stp>LastTradeorSettle</stp>
        <stp/>
        <stp>T</stp>
        <tr r="W4" s="8"/>
      </tp>
      <tp t="s">
        <v/>
        <stp/>
        <stp>ContractData</stp>
        <stp>CLES6G</stp>
        <stp>LastTradeorSettle</stp>
        <stp/>
        <stp>T</stp>
        <tr r="W11" s="8"/>
      </tp>
      <tp t="s">
        <v/>
        <stp/>
        <stp>ContractData</stp>
        <stp>CLES6F</stp>
        <stp>LastTradeorSettle</stp>
        <stp/>
        <stp>T</stp>
        <tr r="W10" s="8"/>
      </tp>
      <tp t="s">
        <v/>
        <stp/>
        <stp>ContractData</stp>
        <stp>CLES6X</stp>
        <stp>LastTradeorSettle</stp>
        <stp/>
        <stp>T</stp>
        <tr r="W8" s="8"/>
      </tp>
      <tp>
        <v>0.09</v>
        <stp/>
        <stp>ContractData</stp>
        <stp>CLES6Z</stp>
        <stp>LastTradeorSettle</stp>
        <stp/>
        <stp>T</stp>
        <tr r="W9" s="8"/>
      </tp>
      <tp>
        <v>-0.69000000000000006</v>
        <stp/>
        <stp>ContractData</stp>
        <stp>CLES6Q</stp>
        <stp>LastTradeorSettle</stp>
        <stp/>
        <stp>T</stp>
        <tr r="W5" s="8"/>
      </tp>
      <tp>
        <v>-0.46</v>
        <stp/>
        <stp>ContractData</stp>
        <stp>CLES6U</stp>
        <stp>LastTradeorSettle</stp>
        <stp/>
        <stp>T</stp>
        <tr r="W6" s="8"/>
      </tp>
      <tp t="s">
        <v/>
        <stp/>
        <stp>ContractData</stp>
        <stp>CLES6V</stp>
        <stp>LastTradeorSettle</stp>
        <stp/>
        <stp>T</stp>
        <tr r="W7" s="8"/>
      </tp>
      <tp>
        <v>-0.04</v>
        <stp/>
        <stp>StudyData</stp>
        <stp>CLEL1N7</stp>
        <stp>Bar</stp>
        <stp/>
        <stp>Close</stp>
        <stp>D</stp>
        <stp>-1</stp>
        <stp/>
        <stp/>
        <stp/>
        <stp/>
        <stp>T</stp>
        <tr r="U36" s="7"/>
        <tr r="U36" s="9"/>
        <tr r="U36" s="8"/>
        <tr r="U36" s="10"/>
        <tr r="U36" s="6"/>
      </tp>
      <tp>
        <v>-0.08</v>
        <stp/>
        <stp>StudyData</stp>
        <stp>CLEL1M7</stp>
        <stp>Bar</stp>
        <stp/>
        <stp>Close</stp>
        <stp>D</stp>
        <stp>-1</stp>
        <stp/>
        <stp/>
        <stp/>
        <stp/>
        <stp>T</stp>
        <tr r="U35" s="8"/>
        <tr r="U35" s="10"/>
        <tr r="U35" s="7"/>
        <tr r="U35" s="6"/>
        <tr r="U35" s="9"/>
      </tp>
      <tp>
        <v>-0.09</v>
        <stp/>
        <stp>StudyData</stp>
        <stp>CLEL1K7</stp>
        <stp>Bar</stp>
        <stp/>
        <stp>Close</stp>
        <stp>D</stp>
        <stp>-1</stp>
        <stp/>
        <stp/>
        <stp/>
        <stp/>
        <stp>T</stp>
        <tr r="U34" s="7"/>
        <tr r="U34" s="10"/>
        <tr r="U34" s="8"/>
        <tr r="U34" s="9"/>
        <tr r="U34" s="6"/>
      </tp>
      <tp>
        <v>-0.05</v>
        <stp/>
        <stp>StudyData</stp>
        <stp>CLEL1Z7</stp>
        <stp>Bar</stp>
        <stp/>
        <stp>Close</stp>
        <stp>D</stp>
        <stp>-1</stp>
        <stp/>
        <stp/>
        <stp/>
        <stp/>
        <stp>T</stp>
        <tr r="U42" s="8"/>
        <tr r="U42" s="9"/>
        <tr r="U42" s="10"/>
        <tr r="U42" s="7"/>
        <tr r="U42" s="6"/>
      </tp>
      <tp>
        <v>-0.03</v>
        <stp/>
        <stp>StudyData</stp>
        <stp>CLEL1X7</stp>
        <stp>Bar</stp>
        <stp/>
        <stp>Close</stp>
        <stp>D</stp>
        <stp>-1</stp>
        <stp/>
        <stp/>
        <stp/>
        <stp/>
        <stp>T</stp>
        <tr r="U41" s="9"/>
        <tr r="U41" s="6"/>
        <tr r="U40" s="7"/>
        <tr r="U40" s="6"/>
        <tr r="U41" s="8"/>
        <tr r="U40" s="8"/>
        <tr r="U40" s="9"/>
        <tr r="U40" s="10"/>
        <tr r="U41" s="10"/>
        <tr r="U41" s="7"/>
      </tp>
      <tp>
        <v>-0.03</v>
        <stp/>
        <stp>StudyData</stp>
        <stp>CLEL1V7</stp>
        <stp>Bar</stp>
        <stp/>
        <stp>Close</stp>
        <stp>D</stp>
        <stp>-1</stp>
        <stp/>
        <stp/>
        <stp/>
        <stp/>
        <stp>T</stp>
        <tr r="U39" s="10"/>
        <tr r="U39" s="6"/>
        <tr r="U39" s="9"/>
        <tr r="U39" s="7"/>
        <tr r="U39" s="8"/>
      </tp>
      <tp>
        <v>-0.04</v>
        <stp/>
        <stp>StudyData</stp>
        <stp>CLEL1U7</stp>
        <stp>Bar</stp>
        <stp/>
        <stp>Close</stp>
        <stp>D</stp>
        <stp>-1</stp>
        <stp/>
        <stp/>
        <stp/>
        <stp/>
        <stp>T</stp>
        <tr r="U38" s="10"/>
        <tr r="U38" s="6"/>
        <tr r="U38" s="7"/>
        <tr r="U38" s="9"/>
        <tr r="U38" s="8"/>
      </tp>
      <tp>
        <v>-0.05</v>
        <stp/>
        <stp>StudyData</stp>
        <stp>CLEL1Q7</stp>
        <stp>Bar</stp>
        <stp/>
        <stp>Close</stp>
        <stp>D</stp>
        <stp>-1</stp>
        <stp/>
        <stp/>
        <stp/>
        <stp/>
        <stp>T</stp>
        <tr r="U37" s="9"/>
        <tr r="U37" s="7"/>
        <tr r="U37" s="8"/>
        <tr r="U37" s="6"/>
        <tr r="U37" s="10"/>
      </tp>
      <tp>
        <v>0.15</v>
        <stp/>
        <stp>ContractData</stp>
        <stp>CLES3H</stp>
        <stp>LastTradeorSettle</stp>
        <stp/>
        <stp>T</stp>
        <tr r="W12" s="7"/>
      </tp>
      <tp>
        <v>-1.04</v>
        <stp/>
        <stp>ContractData</stp>
        <stp>CLES3K</stp>
        <stp>LastTradeorSettle</stp>
        <stp/>
        <stp>T</stp>
        <tr r="W2" s="7"/>
      </tp>
      <tp t="s">
        <v/>
        <stp/>
        <stp>ContractData</stp>
        <stp>CLES3J</stp>
        <stp>LastTradeorSettle</stp>
        <stp/>
        <stp>T</stp>
        <tr r="W13" s="7"/>
      </tp>
      <tp>
        <v>-0.82000000000000006</v>
        <stp/>
        <stp>ContractData</stp>
        <stp>CLES3M</stp>
        <stp>LastTradeorSettle</stp>
        <stp/>
        <stp>T</stp>
        <tr r="W3" s="7"/>
      </tp>
      <tp>
        <v>-0.66</v>
        <stp/>
        <stp>ContractData</stp>
        <stp>CLES3N</stp>
        <stp>LastTradeorSettle</stp>
        <stp/>
        <stp>T</stp>
        <tr r="W4" s="7"/>
      </tp>
      <tp t="s">
        <v/>
        <stp/>
        <stp>ContractData</stp>
        <stp>CLES3G</stp>
        <stp>LastTradeorSettle</stp>
        <stp/>
        <stp>T</stp>
        <tr r="W11" s="7"/>
      </tp>
      <tp>
        <v>0.05</v>
        <stp/>
        <stp>ContractData</stp>
        <stp>CLES3F</stp>
        <stp>LastTradeorSettle</stp>
        <stp/>
        <stp>T</stp>
        <tr r="W10" s="7"/>
      </tp>
      <tp>
        <v>-0.15</v>
        <stp/>
        <stp>ContractData</stp>
        <stp>CLES3X</stp>
        <stp>LastTradeorSettle</stp>
        <stp/>
        <stp>T</stp>
        <tr r="W8" s="7"/>
      </tp>
      <tp>
        <v>-0.06</v>
        <stp/>
        <stp>ContractData</stp>
        <stp>CLES3Z</stp>
        <stp>LastTradeorSettle</stp>
        <stp/>
        <stp>T</stp>
        <tr r="W9" s="7"/>
      </tp>
      <tp>
        <v>-0.52</v>
        <stp/>
        <stp>ContractData</stp>
        <stp>CLES3Q</stp>
        <stp>LastTradeorSettle</stp>
        <stp/>
        <stp>T</stp>
        <tr r="W5" s="7"/>
      </tp>
      <tp>
        <v>-0.39</v>
        <stp/>
        <stp>ContractData</stp>
        <stp>CLES3U</stp>
        <stp>LastTradeorSettle</stp>
        <stp/>
        <stp>T</stp>
        <tr r="W6" s="7"/>
      </tp>
      <tp>
        <v>-0.28000000000000003</v>
        <stp/>
        <stp>ContractData</stp>
        <stp>CLES3V</stp>
        <stp>LastTradeorSettle</stp>
        <stp/>
        <stp>T</stp>
        <tr r="W7" s="7"/>
      </tp>
      <tp>
        <v>0.04</v>
        <stp/>
        <stp>ContractData</stp>
        <stp>CLES1H</stp>
        <stp>LastTradeorSettle</stp>
        <stp/>
        <stp>T</stp>
        <tr r="W12" s="6"/>
      </tp>
      <tp>
        <v>-0.44</v>
        <stp/>
        <stp>ContractData</stp>
        <stp>CLES1K</stp>
        <stp>LastTradeorSettle</stp>
        <stp/>
        <stp>T</stp>
        <tr r="W2" s="6"/>
      </tp>
      <tp>
        <v>0.05</v>
        <stp/>
        <stp>ContractData</stp>
        <stp>CLES1J</stp>
        <stp>LastTradeorSettle</stp>
        <stp/>
        <stp>T</stp>
        <tr r="W13" s="6"/>
      </tp>
      <tp>
        <v>-0.34</v>
        <stp/>
        <stp>ContractData</stp>
        <stp>CLES1M</stp>
        <stp>LastTradeorSettle</stp>
        <stp/>
        <stp>T</stp>
        <tr r="W3" s="6"/>
      </tp>
      <tp>
        <v>-0.27</v>
        <stp/>
        <stp>ContractData</stp>
        <stp>CLES1N</stp>
        <stp>LastTradeorSettle</stp>
        <stp/>
        <stp>T</stp>
        <tr r="W4" s="6"/>
      </tp>
      <tp>
        <v>0.02</v>
        <stp/>
        <stp>ContractData</stp>
        <stp>CLES1G</stp>
        <stp>LastTradeorSettle</stp>
        <stp/>
        <stp>T</stp>
        <tr r="W11" s="6"/>
      </tp>
      <tp>
        <v>-0.01</v>
        <stp/>
        <stp>ContractData</stp>
        <stp>CLES1F</stp>
        <stp>LastTradeorSettle</stp>
        <stp/>
        <stp>T</stp>
        <tr r="W10" s="6"/>
      </tp>
      <tp>
        <v>-0.09</v>
        <stp/>
        <stp>ContractData</stp>
        <stp>CLES1X</stp>
        <stp>LastTradeorSettle</stp>
        <stp/>
        <stp>T</stp>
        <tr r="W8" s="6"/>
      </tp>
      <tp>
        <v>-0.06</v>
        <stp/>
        <stp>ContractData</stp>
        <stp>CLES1Z</stp>
        <stp>LastTradeorSettle</stp>
        <stp/>
        <stp>T</stp>
        <tr r="W9" s="6"/>
      </tp>
      <tp>
        <v>-0.22</v>
        <stp/>
        <stp>ContractData</stp>
        <stp>CLES1Q</stp>
        <stp>LastTradeorSettle</stp>
        <stp/>
        <stp>T</stp>
        <tr r="W5" s="6"/>
      </tp>
      <tp>
        <v>-0.18</v>
        <stp/>
        <stp>ContractData</stp>
        <stp>CLES1U</stp>
        <stp>LastTradeorSettle</stp>
        <stp/>
        <stp>T</stp>
        <tr r="W6" s="6"/>
      </tp>
      <tp>
        <v>-0.13</v>
        <stp/>
        <stp>ContractData</stp>
        <stp>CLES1V</stp>
        <stp>LastTradeorSettle</stp>
        <stp/>
        <stp>T</stp>
        <tr r="W7" s="6"/>
      </tp>
      <tp>
        <v>0.04</v>
        <stp/>
        <stp>ContractData</stp>
        <stp>F.CLE?11</stp>
        <stp>NetLastQuoteToday</stp>
        <stp/>
        <stp>T</stp>
        <tr r="U12" s="6"/>
        <tr r="U12" s="9"/>
        <tr r="U12" s="7"/>
        <tr r="U12" s="8"/>
        <tr r="U12" s="10"/>
      </tp>
      <tp>
        <v>0.02</v>
        <stp/>
        <stp>ContractData</stp>
        <stp>F.CLE?10</stp>
        <stp>NetLastQuoteToday</stp>
        <stp/>
        <stp>T</stp>
        <tr r="U11" s="6"/>
        <tr r="U11" s="10"/>
        <tr r="U11" s="7"/>
        <tr r="U11" s="8"/>
        <tr r="U11" s="9"/>
      </tp>
      <tp>
        <v>0.01</v>
        <stp/>
        <stp>ContractData</stp>
        <stp>F.CLE?12</stp>
        <stp>NetLastQuoteToday</stp>
        <stp/>
        <stp>T</stp>
        <tr r="U13" s="6"/>
        <tr r="U13" s="7"/>
        <tr r="U13" s="8"/>
        <tr r="U13" s="9"/>
        <tr r="U13" s="10"/>
      </tp>
      <tp>
        <v>-0.03</v>
        <stp/>
        <stp>StudyData</stp>
        <stp>CLEL1F8</stp>
        <stp>Bar</stp>
        <stp/>
        <stp>Close</stp>
        <stp>D</stp>
        <stp>-1</stp>
        <stp/>
        <stp/>
        <stp/>
        <stp/>
        <stp>T</stp>
        <tr r="U43" s="6"/>
        <tr r="U43" s="7"/>
        <tr r="U43" s="10"/>
        <tr r="U43" s="8"/>
        <tr r="U43" s="9"/>
      </tp>
      <tp>
        <v>-0.02</v>
        <stp/>
        <stp>StudyData</stp>
        <stp>CLEL1G8</stp>
        <stp>Bar</stp>
        <stp/>
        <stp>Close</stp>
        <stp>D</stp>
        <stp>-1</stp>
        <stp/>
        <stp/>
        <stp/>
        <stp/>
        <stp>T</stp>
        <tr r="U44" s="10"/>
        <tr r="U44" s="8"/>
        <tr r="U44" s="9"/>
        <tr r="U44" s="6"/>
        <tr r="U44" s="7"/>
      </tp>
      <tp t="s">
        <v/>
        <stp/>
        <stp>ContractData</stp>
        <stp>CLES12F8</stp>
        <stp>Low</stp>
        <stp/>
        <stp>T</stp>
        <tr r="E101" s="2"/>
      </tp>
      <tp t="s">
        <v/>
        <stp/>
        <stp>ContractData</stp>
        <stp>CLES12G8</stp>
        <stp>Low</stp>
        <stp/>
        <stp>T</stp>
        <tr r="E102" s="2"/>
      </tp>
      <tp t="s">
        <v/>
        <stp/>
        <stp>ContractData</stp>
        <stp>CLES12J8</stp>
        <stp>Low</stp>
        <stp/>
        <stp>T</stp>
        <tr r="E104" s="2"/>
      </tp>
      <tp>
        <v>-1.57</v>
        <stp/>
        <stp>ContractData</stp>
        <stp>CLES12K7</stp>
        <stp>Low</stp>
        <stp/>
        <stp>T</stp>
        <tr r="E93" s="2"/>
      </tp>
      <tp t="s">
        <v/>
        <stp/>
        <stp>ContractData</stp>
        <stp>CLES12H8</stp>
        <stp>Low</stp>
        <stp/>
        <stp>T</stp>
        <tr r="E103" s="2"/>
      </tp>
      <tp t="s">
        <v/>
        <stp/>
        <stp>ContractData</stp>
        <stp>CLES12N7</stp>
        <stp>Low</stp>
        <stp/>
        <stp>T</stp>
        <tr r="E95" s="2"/>
      </tp>
      <tp>
        <v>-1.1300000000000001</v>
        <stp/>
        <stp>ContractData</stp>
        <stp>CLES12M7</stp>
        <stp>Low</stp>
        <stp/>
        <stp>T</stp>
        <tr r="E94" s="2"/>
      </tp>
      <tp>
        <v>-0.3</v>
        <stp/>
        <stp>ContractData</stp>
        <stp>CLES12Q7</stp>
        <stp>Low</stp>
        <stp/>
        <stp>T</stp>
        <tr r="E96" s="2"/>
      </tp>
      <tp t="s">
        <v/>
        <stp/>
        <stp>ContractData</stp>
        <stp>CLES12V7</stp>
        <stp>Low</stp>
        <stp/>
        <stp>T</stp>
        <tr r="E98" s="2"/>
      </tp>
      <tp t="s">
        <v/>
        <stp/>
        <stp>ContractData</stp>
        <stp>CLES12U7</stp>
        <stp>Low</stp>
        <stp/>
        <stp>T</stp>
        <tr r="E97" s="2"/>
      </tp>
      <tp>
        <v>0.45</v>
        <stp/>
        <stp>ContractData</stp>
        <stp>CLES12Z7</stp>
        <stp>Low</stp>
        <stp/>
        <stp>T</stp>
        <tr r="E100" s="2"/>
      </tp>
      <tp t="s">
        <v/>
        <stp/>
        <stp>ContractData</stp>
        <stp>CLES12X7</stp>
        <stp>Low</stp>
        <stp/>
        <stp>T</stp>
        <tr r="E99" s="2"/>
      </tp>
      <tp t="s">
        <v/>
        <stp/>
        <stp>ContractData</stp>
        <stp>CLES12F8</stp>
        <stp>Bid</stp>
        <stp/>
        <stp>T</stp>
        <tr r="S92" s="2"/>
      </tp>
      <tp t="s">
        <v/>
        <stp/>
        <stp>ContractData</stp>
        <stp>CLES12G8</stp>
        <stp>Bid</stp>
        <stp/>
        <stp>T</stp>
        <tr r="T92" s="2"/>
      </tp>
      <tp>
        <v>-1.1300000000000001</v>
        <stp/>
        <stp>ContractData</stp>
        <stp>CLES12M7</stp>
        <stp>Bid</stp>
        <stp/>
        <stp>T</stp>
        <tr r="L92" s="2"/>
      </tp>
      <tp>
        <v>-1.5</v>
        <stp/>
        <stp>ContractData</stp>
        <stp>CLES12N7</stp>
        <stp>Bid</stp>
        <stp/>
        <stp>T</stp>
        <tr r="M92" s="2"/>
      </tp>
      <tp t="s">
        <v/>
        <stp/>
        <stp>ContractData</stp>
        <stp>CLES12H8</stp>
        <stp>Bid</stp>
        <stp/>
        <stp>T</stp>
        <tr r="U92" s="2"/>
      </tp>
      <tp>
        <v>-1.67</v>
        <stp/>
        <stp>ContractData</stp>
        <stp>CLES12K7</stp>
        <stp>Bid</stp>
        <stp/>
        <stp>T</stp>
        <tr r="K92" s="2"/>
      </tp>
      <tp>
        <v>-2.4500000000000002</v>
        <stp/>
        <stp>ContractData</stp>
        <stp>CLES12U7</stp>
        <stp>Bid</stp>
        <stp/>
        <stp>T</stp>
        <tr r="O92" s="2"/>
      </tp>
      <tp t="s">
        <v/>
        <stp/>
        <stp>ContractData</stp>
        <stp>CLES12V7</stp>
        <stp>Bid</stp>
        <stp/>
        <stp>T</stp>
        <tr r="P92" s="2"/>
      </tp>
      <tp t="s">
        <v/>
        <stp/>
        <stp>ContractData</stp>
        <stp>CLES12Q7</stp>
        <stp>Bid</stp>
        <stp/>
        <stp>T</stp>
        <tr r="N92" s="2"/>
      </tp>
      <tp t="s">
        <v/>
        <stp/>
        <stp>ContractData</stp>
        <stp>CLES12X7</stp>
        <stp>Bid</stp>
        <stp/>
        <stp>T</stp>
        <tr r="Q92" s="2"/>
      </tp>
      <tp>
        <v>0.47000000000000003</v>
        <stp/>
        <stp>ContractData</stp>
        <stp>CLES12Z7</stp>
        <stp>Bid</stp>
        <stp/>
        <stp>T</stp>
        <tr r="R92" s="2"/>
      </tp>
      <tp>
        <v>0.49</v>
        <stp/>
        <stp>ContractData</stp>
        <stp>CLES12Z7</stp>
        <stp>Ask</stp>
        <stp/>
        <stp>T</stp>
        <tr r="R91" s="2"/>
      </tp>
      <tp t="s">
        <v/>
        <stp/>
        <stp>ContractData</stp>
        <stp>CLES12X7</stp>
        <stp>Ask</stp>
        <stp/>
        <stp>T</stp>
        <tr r="Q91" s="2"/>
      </tp>
      <tp t="s">
        <v/>
        <stp/>
        <stp>ContractData</stp>
        <stp>CLES12V7</stp>
        <stp>Ask</stp>
        <stp/>
        <stp>T</stp>
        <tr r="P91" s="2"/>
      </tp>
      <tp>
        <v>0.9</v>
        <stp/>
        <stp>ContractData</stp>
        <stp>CLES12U7</stp>
        <stp>Ask</stp>
        <stp/>
        <stp>T</stp>
        <tr r="O91" s="2"/>
      </tp>
      <tp t="s">
        <v/>
        <stp/>
        <stp>ContractData</stp>
        <stp>CLES12Q7</stp>
        <stp>Ask</stp>
        <stp/>
        <stp>T</stp>
        <tr r="N91" s="2"/>
      </tp>
      <tp>
        <v>-0.1</v>
        <stp/>
        <stp>ContractData</stp>
        <stp>CLES12N7</stp>
        <stp>Ask</stp>
        <stp/>
        <stp>T</stp>
        <tr r="M91" s="2"/>
      </tp>
      <tp>
        <v>-1.1100000000000001</v>
        <stp/>
        <stp>ContractData</stp>
        <stp>CLES12M7</stp>
        <stp>Ask</stp>
        <stp/>
        <stp>T</stp>
        <tr r="L91" s="2"/>
      </tp>
      <tp>
        <v>-1.59</v>
        <stp/>
        <stp>ContractData</stp>
        <stp>CLES12K7</stp>
        <stp>Ask</stp>
        <stp/>
        <stp>T</stp>
        <tr r="K91" s="2"/>
      </tp>
      <tp t="s">
        <v/>
        <stp/>
        <stp>ContractData</stp>
        <stp>CLES12H8</stp>
        <stp>Ask</stp>
        <stp/>
        <stp>T</stp>
        <tr r="U91" s="2"/>
      </tp>
      <tp t="s">
        <v/>
        <stp/>
        <stp>ContractData</stp>
        <stp>CLES12F8</stp>
        <stp>Ask</stp>
        <stp/>
        <stp>T</stp>
        <tr r="S91" s="2"/>
      </tp>
      <tp t="s">
        <v/>
        <stp/>
        <stp>ContractData</stp>
        <stp>CLES12G8</stp>
        <stp>Ask</stp>
        <stp/>
        <stp>T</stp>
        <tr r="T91" s="2"/>
      </tp>
      <tp t="s">
        <v/>
        <stp/>
        <stp>ContractData</stp>
        <stp>CLES9H</stp>
        <stp>LastTradeorSettle</stp>
        <stp/>
        <stp>T</stp>
        <tr r="W12" s="9"/>
      </tp>
      <tp>
        <v>-1.6400000000000001</v>
        <stp/>
        <stp>ContractData</stp>
        <stp>CLES9K</stp>
        <stp>LastTradeorSettle</stp>
        <stp/>
        <stp>T</stp>
        <tr r="W2" s="9"/>
      </tp>
      <tp t="s">
        <v/>
        <stp/>
        <stp>ContractData</stp>
        <stp>CLES9J</stp>
        <stp>LastTradeorSettle</stp>
        <stp/>
        <stp>T</stp>
        <tr r="W13" s="9"/>
      </tp>
      <tp>
        <v>-1.23</v>
        <stp/>
        <stp>ContractData</stp>
        <stp>CLES9M</stp>
        <stp>LastTradeorSettle</stp>
        <stp/>
        <stp>T</stp>
        <tr r="W3" s="9"/>
      </tp>
      <tp t="s">
        <v/>
        <stp/>
        <stp>ContractData</stp>
        <stp>CLES9N</stp>
        <stp>LastTradeorSettle</stp>
        <stp/>
        <stp>T</stp>
        <tr r="W4" s="9"/>
      </tp>
      <tp t="s">
        <v/>
        <stp/>
        <stp>ContractData</stp>
        <stp>CLES9G</stp>
        <stp>LastTradeorSettle</stp>
        <stp/>
        <stp>T</stp>
        <tr r="W11" s="9"/>
      </tp>
      <tp t="s">
        <v/>
        <stp/>
        <stp>ContractData</stp>
        <stp>CLES9F</stp>
        <stp>LastTradeorSettle</stp>
        <stp/>
        <stp>T</stp>
        <tr r="W10" s="9"/>
      </tp>
      <tp t="s">
        <v/>
        <stp/>
        <stp>ContractData</stp>
        <stp>CLES9X</stp>
        <stp>LastTradeorSettle</stp>
        <stp/>
        <stp>T</stp>
        <tr r="W8" s="9"/>
      </tp>
      <tp t="s">
        <v/>
        <stp/>
        <stp>ContractData</stp>
        <stp>CLES9Z</stp>
        <stp>LastTradeorSettle</stp>
        <stp/>
        <stp>T</stp>
        <tr r="W9" s="9"/>
      </tp>
      <tp t="s">
        <v/>
        <stp/>
        <stp>ContractData</stp>
        <stp>CLES9Q</stp>
        <stp>LastTradeorSettle</stp>
        <stp/>
        <stp>T</stp>
        <tr r="W5" s="9"/>
      </tp>
      <tp>
        <v>-0.28000000000000003</v>
        <stp/>
        <stp>ContractData</stp>
        <stp>CLES9U</stp>
        <stp>LastTradeorSettle</stp>
        <stp/>
        <stp>T</stp>
        <tr r="W6" s="9"/>
      </tp>
      <tp t="s">
        <v/>
        <stp/>
        <stp>ContractData</stp>
        <stp>CLES9V</stp>
        <stp>LastTradeorSettle</stp>
        <stp/>
        <stp>T</stp>
        <tr r="W7" s="9"/>
      </tp>
      <tp>
        <v>53.38</v>
        <stp/>
        <stp>ContractData</stp>
        <stp>CLEN7</stp>
        <stp>Low</stp>
        <stp/>
        <stp>T</stp>
        <tr r="E15" s="2"/>
      </tp>
      <tp>
        <v>53.04</v>
        <stp/>
        <stp>ContractData</stp>
        <stp>CLEM7</stp>
        <stp>Low</stp>
        <stp/>
        <stp>T</stp>
        <tr r="E14" s="2"/>
      </tp>
      <tp t="s">
        <v/>
        <stp/>
        <stp>ContractData</stp>
        <stp>CLEJ8</stp>
        <stp>Low</stp>
        <stp/>
        <stp>T</stp>
        <tr r="E24" s="2"/>
      </tp>
      <tp>
        <v>52.63</v>
        <stp/>
        <stp>ContractData</stp>
        <stp>CLEK7</stp>
        <stp>Low</stp>
        <stp/>
        <stp>T</stp>
        <tr r="E13" s="2"/>
      </tp>
      <tp>
        <v>54.34</v>
        <stp/>
        <stp>ContractData</stp>
        <stp>CLEH8</stp>
        <stp>Low</stp>
        <stp/>
        <stp>T</stp>
        <tr r="E23" s="2"/>
      </tp>
      <tp>
        <v>54.69</v>
        <stp/>
        <stp>ContractData</stp>
        <stp>CLEF8</stp>
        <stp>Low</stp>
        <stp/>
        <stp>T</stp>
        <tr r="E21" s="2"/>
      </tp>
      <tp>
        <v>54.34</v>
        <stp/>
        <stp>ContractData</stp>
        <stp>CLEG8</stp>
        <stp>Low</stp>
        <stp/>
        <stp>T</stp>
        <tr r="E22" s="2"/>
      </tp>
      <tp>
        <v>54.21</v>
        <stp/>
        <stp>ContractData</stp>
        <stp>CLEZ7</stp>
        <stp>Low</stp>
        <stp/>
        <stp>T</stp>
        <tr r="E20" s="2"/>
      </tp>
      <tp>
        <v>54.13</v>
        <stp/>
        <stp>ContractData</stp>
        <stp>CLEX7</stp>
        <stp>Low</stp>
        <stp/>
        <stp>T</stp>
        <tr r="E19" s="2"/>
      </tp>
      <tp>
        <v>54.01</v>
        <stp/>
        <stp>ContractData</stp>
        <stp>CLEV7</stp>
        <stp>Low</stp>
        <stp/>
        <stp>T</stp>
        <tr r="E18" s="2"/>
      </tp>
      <tp>
        <v>53.83</v>
        <stp/>
        <stp>ContractData</stp>
        <stp>CLEU7</stp>
        <stp>Low</stp>
        <stp/>
        <stp>T</stp>
        <tr r="E17" s="2"/>
      </tp>
      <tp>
        <v>53.63</v>
        <stp/>
        <stp>ContractData</stp>
        <stp>CLEQ7</stp>
        <stp>Low</stp>
        <stp/>
        <stp>T</stp>
        <tr r="E16" s="2"/>
      </tp>
      <tp>
        <v>54.13</v>
        <stp/>
        <stp>ContractData</stp>
        <stp>CLEQ7</stp>
        <stp>Ask</stp>
        <stp/>
        <stp>T</stp>
        <tr r="M8" s="2"/>
        <tr r="T5" s="6"/>
        <tr r="T5" s="9"/>
        <tr r="T5" s="8"/>
        <tr r="T5" s="10"/>
        <tr r="T5" s="7"/>
      </tp>
      <tp>
        <v>54.52</v>
        <stp/>
        <stp>ContractData</stp>
        <stp>CLEV7</stp>
        <stp>Ask</stp>
        <stp/>
        <stp>T</stp>
        <tr r="O8" s="2"/>
        <tr r="T7" s="6"/>
        <tr r="T7" s="10"/>
        <tr r="T7" s="9"/>
        <tr r="T7" s="8"/>
        <tr r="T7" s="7"/>
      </tp>
      <tp>
        <v>54.35</v>
        <stp/>
        <stp>ContractData</stp>
        <stp>CLEU7</stp>
        <stp>Ask</stp>
        <stp/>
        <stp>T</stp>
        <tr r="N8" s="2"/>
        <tr r="T6" s="6"/>
        <tr r="T6" s="10"/>
        <tr r="T6" s="8"/>
        <tr r="T6" s="7"/>
        <tr r="T6" s="9"/>
      </tp>
      <tp>
        <v>54.74</v>
        <stp/>
        <stp>ContractData</stp>
        <stp>CLEZ7</stp>
        <stp>Ask</stp>
        <stp/>
        <stp>T</stp>
        <tr r="Q8" s="2"/>
        <tr r="T9" s="6"/>
        <tr r="T9" s="7"/>
        <tr r="T9" s="10"/>
        <tr r="T9" s="9"/>
        <tr r="T9" s="8"/>
      </tp>
      <tp>
        <v>54.65</v>
        <stp/>
        <stp>ContractData</stp>
        <stp>CLEX7</stp>
        <stp>Ask</stp>
        <stp/>
        <stp>T</stp>
        <tr r="P8" s="2"/>
        <tr r="T8" s="6"/>
        <tr r="T8" s="8"/>
        <tr r="T8" s="9"/>
        <tr r="T8" s="10"/>
        <tr r="T8" s="7"/>
      </tp>
      <tp>
        <v>54.800000000000004</v>
        <stp/>
        <stp>ContractData</stp>
        <stp>CLEF8</stp>
        <stp>Ask</stp>
        <stp/>
        <stp>T</stp>
        <tr r="R8" s="2"/>
        <tr r="T10" s="6"/>
        <tr r="T10" s="7"/>
        <tr r="T10" s="9"/>
        <tr r="T10" s="8"/>
        <tr r="T10" s="10"/>
      </tp>
      <tp>
        <v>54.82</v>
        <stp/>
        <stp>ContractData</stp>
        <stp>CLEG8</stp>
        <stp>Ask</stp>
        <stp/>
        <stp>T</stp>
        <tr r="S8" s="2"/>
        <tr r="T11" s="6"/>
        <tr r="T11" s="7"/>
        <tr r="T11" s="9"/>
        <tr r="T11" s="10"/>
        <tr r="T11" s="8"/>
      </tp>
      <tp>
        <v>54.77</v>
        <stp/>
        <stp>ContractData</stp>
        <stp>CLEJ8</stp>
        <stp>Ask</stp>
        <stp/>
        <stp>T</stp>
        <tr r="U8" s="2"/>
        <tr r="T13" s="6"/>
        <tr r="T13" s="9"/>
        <tr r="T13" s="10"/>
        <tr r="T13" s="8"/>
        <tr r="T13" s="7"/>
      </tp>
      <tp>
        <v>53.08</v>
        <stp/>
        <stp>ContractData</stp>
        <stp>CLEK7</stp>
        <stp>Ask</stp>
        <stp/>
        <stp>T</stp>
        <tr r="D7" s="2"/>
        <tr r="J8" s="2"/>
        <tr r="T2" s="6"/>
        <tr r="T2" s="10"/>
        <tr r="T2" s="9"/>
        <tr r="T2" s="7"/>
        <tr r="T2" s="8"/>
      </tp>
      <tp>
        <v>54.81</v>
        <stp/>
        <stp>ContractData</stp>
        <stp>CLEH8</stp>
        <stp>Ask</stp>
        <stp/>
        <stp>T</stp>
        <tr r="T8" s="2"/>
        <tr r="T12" s="6"/>
        <tr r="T12" s="9"/>
        <tr r="T12" s="7"/>
        <tr r="T12" s="10"/>
        <tr r="T12" s="8"/>
      </tp>
      <tp>
        <v>53.86</v>
        <stp/>
        <stp>ContractData</stp>
        <stp>CLEN7</stp>
        <stp>Ask</stp>
        <stp/>
        <stp>T</stp>
        <tr r="L8" s="2"/>
        <tr r="T4" s="6"/>
        <tr r="T4" s="8"/>
        <tr r="T4" s="7"/>
        <tr r="T4" s="9"/>
        <tr r="T4" s="10"/>
      </tp>
      <tp>
        <v>53.52</v>
        <stp/>
        <stp>ContractData</stp>
        <stp>CLEM7</stp>
        <stp>Ask</stp>
        <stp/>
        <stp>T</stp>
        <tr r="K8" s="2"/>
        <tr r="T3" s="6"/>
        <tr r="T3" s="10"/>
        <tr r="T3" s="7"/>
        <tr r="T3" s="8"/>
        <tr r="T3" s="9"/>
      </tp>
      <tp>
        <v>54.78</v>
        <stp/>
        <stp>ContractData</stp>
        <stp>CLEH8</stp>
        <stp>Bid</stp>
        <stp/>
        <stp>T</stp>
        <tr r="T9" s="2"/>
        <tr r="S12" s="6"/>
        <tr r="S12" s="10"/>
        <tr r="S12" s="9"/>
        <tr r="S12" s="8"/>
        <tr r="S12" s="7"/>
      </tp>
      <tp>
        <v>54.730000000000004</v>
        <stp/>
        <stp>ContractData</stp>
        <stp>CLEJ8</stp>
        <stp>Bid</stp>
        <stp/>
        <stp>T</stp>
        <tr r="U9" s="2"/>
        <tr r="S13" s="6"/>
        <tr r="S13" s="8"/>
        <tr r="S13" s="10"/>
        <tr r="S13" s="7"/>
        <tr r="S13" s="9"/>
      </tp>
      <tp>
        <v>53.07</v>
        <stp/>
        <stp>ContractData</stp>
        <stp>CLEK7</stp>
        <stp>Bid</stp>
        <stp/>
        <stp>T</stp>
        <tr r="D9" s="2"/>
        <tr r="J9" s="2"/>
        <tr r="S2" s="6"/>
        <tr r="S2" s="9"/>
        <tr r="S2" s="10"/>
        <tr r="S2" s="8"/>
        <tr r="S2" s="7"/>
      </tp>
      <tp>
        <v>53.51</v>
        <stp/>
        <stp>ContractData</stp>
        <stp>CLEM7</stp>
        <stp>Bid</stp>
        <stp/>
        <stp>T</stp>
        <tr r="K9" s="2"/>
        <tr r="S3" s="6"/>
        <tr r="S3" s="9"/>
        <tr r="S3" s="10"/>
        <tr r="S3" s="8"/>
        <tr r="S3" s="7"/>
      </tp>
      <tp>
        <v>53.84</v>
        <stp/>
        <stp>ContractData</stp>
        <stp>CLEN7</stp>
        <stp>Bid</stp>
        <stp/>
        <stp>T</stp>
        <tr r="L9" s="2"/>
        <tr r="S4" s="6"/>
        <tr r="S4" s="7"/>
        <tr r="S4" s="9"/>
        <tr r="S4" s="8"/>
        <tr r="S4" s="10"/>
      </tp>
      <tp>
        <v>54.78</v>
        <stp/>
        <stp>ContractData</stp>
        <stp>CLEF8</stp>
        <stp>Bid</stp>
        <stp/>
        <stp>T</stp>
        <tr r="R9" s="2"/>
        <tr r="S10" s="6"/>
        <tr r="S10" s="7"/>
        <tr r="S10" s="8"/>
        <tr r="S10" s="9"/>
        <tr r="S10" s="10"/>
      </tp>
      <tp>
        <v>54.79</v>
        <stp/>
        <stp>ContractData</stp>
        <stp>CLEG8</stp>
        <stp>Bid</stp>
        <stp/>
        <stp>T</stp>
        <tr r="S9" s="2"/>
        <tr r="S11" s="6"/>
        <tr r="S11" s="9"/>
        <tr r="S11" s="8"/>
        <tr r="S11" s="7"/>
        <tr r="S11" s="10"/>
      </tp>
      <tp>
        <v>54.63</v>
        <stp/>
        <stp>ContractData</stp>
        <stp>CLEX7</stp>
        <stp>Bid</stp>
        <stp/>
        <stp>T</stp>
        <tr r="P9" s="2"/>
        <tr r="S8" s="6"/>
        <tr r="S8" s="8"/>
        <tr r="S8" s="9"/>
        <tr r="S8" s="10"/>
        <tr r="S8" s="7"/>
      </tp>
      <tp>
        <v>54.72</v>
        <stp/>
        <stp>ContractData</stp>
        <stp>CLEZ7</stp>
        <stp>Bid</stp>
        <stp/>
        <stp>T</stp>
        <tr r="Q9" s="2"/>
        <tr r="S9" s="6"/>
        <tr r="S9" s="10"/>
        <tr r="S9" s="7"/>
        <tr r="S9" s="9"/>
        <tr r="S9" s="8"/>
      </tp>
      <tp>
        <v>54.11</v>
        <stp/>
        <stp>ContractData</stp>
        <stp>CLEQ7</stp>
        <stp>Bid</stp>
        <stp/>
        <stp>T</stp>
        <tr r="M9" s="2"/>
        <tr r="S5" s="6"/>
        <tr r="S5" s="10"/>
        <tr r="S5" s="8"/>
        <tr r="S5" s="9"/>
        <tr r="S5" s="7"/>
      </tp>
      <tp>
        <v>54.33</v>
        <stp/>
        <stp>ContractData</stp>
        <stp>CLEU7</stp>
        <stp>Bid</stp>
        <stp/>
        <stp>T</stp>
        <tr r="N9" s="2"/>
        <tr r="S6" s="6"/>
        <tr r="S6" s="10"/>
        <tr r="S6" s="7"/>
        <tr r="S6" s="9"/>
        <tr r="S6" s="8"/>
      </tp>
      <tp>
        <v>54.5</v>
        <stp/>
        <stp>ContractData</stp>
        <stp>CLEV7</stp>
        <stp>Bid</stp>
        <stp/>
        <stp>T</stp>
        <tr r="O9" s="2"/>
        <tr r="S7" s="6"/>
        <tr r="S7" s="9"/>
        <tr r="S7" s="7"/>
        <tr r="S7" s="10"/>
        <tr r="S7" s="8"/>
      </tp>
      <tp>
        <v>-0.08</v>
        <stp/>
        <stp>ContractData</stp>
        <stp>CLEM7</stp>
        <stp>NetLastTradeToday</stp>
        <stp/>
        <stp>T</stp>
        <tr r="G14" s="2"/>
        <tr r="H14" s="2"/>
      </tp>
      <tp>
        <v>-0.08</v>
        <stp/>
        <stp>ContractData</stp>
        <stp>CLEN7</stp>
        <stp>NetLastTradeToday</stp>
        <stp/>
        <stp>T</stp>
        <tr r="H15" s="2"/>
        <tr r="G15" s="2"/>
      </tp>
      <tp>
        <v>54.61</v>
        <stp/>
        <stp>ContractData</stp>
        <stp>CLEX7</stp>
        <stp>LastTradeorSettle</stp>
        <stp/>
        <stp>T</stp>
        <tr r="P10" s="2"/>
        <tr r="R8" s="6"/>
        <tr r="F19" s="2"/>
        <tr r="R8" s="7"/>
        <tr r="R8" s="10"/>
        <tr r="R8" s="8"/>
        <tr r="R8" s="9"/>
      </tp>
      <tp>
        <v>0.01</v>
        <stp/>
        <stp>ContractData</stp>
        <stp>CLEH8</stp>
        <stp>NetLastTradeToday</stp>
        <stp/>
        <stp>T</stp>
        <tr r="G23" s="2"/>
        <tr r="H23" s="2"/>
      </tp>
      <tp>
        <v>-0.1</v>
        <stp/>
        <stp>ContractData</stp>
        <stp>CLEK7</stp>
        <stp>NetLastTradeToday</stp>
        <stp/>
        <stp>T</stp>
        <tr r="G13" s="2"/>
        <tr r="H13" s="2"/>
      </tp>
      <tp>
        <v>-1.1300000000000001</v>
        <stp/>
        <stp>ContractData</stp>
        <stp>CLES12M</stp>
        <stp>LastTradeorSettle</stp>
        <stp/>
        <stp>T</stp>
        <tr r="W3" s="10"/>
      </tp>
      <tp t="s">
        <v/>
        <stp/>
        <stp>ContractData</stp>
        <stp>CLES12N</stp>
        <stp>LastTradeorSettle</stp>
        <stp/>
        <stp>T</stp>
        <tr r="W4" s="10"/>
      </tp>
      <tp t="s">
        <v/>
        <stp/>
        <stp>ContractData</stp>
        <stp>CLES12H</stp>
        <stp>LastTradeorSettle</stp>
        <stp/>
        <stp>T</stp>
        <tr r="W12" s="10"/>
      </tp>
      <tp t="s">
        <v/>
        <stp/>
        <stp>ContractData</stp>
        <stp>CLES12J</stp>
        <stp>LastTradeorSettle</stp>
        <stp/>
        <stp>T</stp>
        <tr r="W13" s="10"/>
      </tp>
      <tp>
        <v>-1.57</v>
        <stp/>
        <stp>ContractData</stp>
        <stp>CLES12K</stp>
        <stp>LastTradeorSettle</stp>
        <stp/>
        <stp>T</stp>
        <tr r="W2" s="10"/>
      </tp>
      <tp t="s">
        <v/>
        <stp/>
        <stp>ContractData</stp>
        <stp>CLES12F</stp>
        <stp>LastTradeorSettle</stp>
        <stp/>
        <stp>T</stp>
        <tr r="W10" s="10"/>
      </tp>
      <tp t="s">
        <v/>
        <stp/>
        <stp>ContractData</stp>
        <stp>CLES12G</stp>
        <stp>LastTradeorSettle</stp>
        <stp/>
        <stp>T</stp>
        <tr r="W11" s="10"/>
      </tp>
      <tp t="s">
        <v/>
        <stp/>
        <stp>ContractData</stp>
        <stp>CLES12X</stp>
        <stp>LastTradeorSettle</stp>
        <stp/>
        <stp>T</stp>
        <tr r="W8" s="10"/>
      </tp>
      <tp>
        <v>0.48</v>
        <stp/>
        <stp>ContractData</stp>
        <stp>CLES12Z</stp>
        <stp>LastTradeorSettle</stp>
        <stp/>
        <stp>T</stp>
        <tr r="W9" s="10"/>
      </tp>
      <tp t="s">
        <v/>
        <stp/>
        <stp>ContractData</stp>
        <stp>CLES12U</stp>
        <stp>LastTradeorSettle</stp>
        <stp/>
        <stp>T</stp>
        <tr r="W6" s="10"/>
      </tp>
      <tp t="s">
        <v/>
        <stp/>
        <stp>ContractData</stp>
        <stp>CLES12V</stp>
        <stp>LastTradeorSettle</stp>
        <stp/>
        <stp>T</stp>
        <tr r="W7" s="10"/>
      </tp>
      <tp>
        <v>-0.3</v>
        <stp/>
        <stp>ContractData</stp>
        <stp>CLES12Q</stp>
        <stp>LastTradeorSettle</stp>
        <stp/>
        <stp>T</stp>
        <tr r="W5" s="10"/>
      </tp>
      <tp>
        <v>54.7</v>
        <stp/>
        <stp>ContractData</stp>
        <stp>CLEZ7</stp>
        <stp>LastTradeorSettle</stp>
        <stp/>
        <stp>T</stp>
        <tr r="Q10" s="2"/>
        <tr r="R9" s="6"/>
        <tr r="F20" s="2"/>
        <tr r="R9" s="8"/>
        <tr r="R9" s="10"/>
        <tr r="R9" s="9"/>
        <tr r="R9" s="7"/>
      </tp>
      <tp t="s">
        <v/>
        <stp/>
        <stp>ContractData</stp>
        <stp>CLEJ8</stp>
        <stp>NetLastTradeToday</stp>
        <stp/>
        <stp>T</stp>
        <tr r="H24" s="2"/>
        <tr r="G24" s="2"/>
      </tp>
      <tp t="s">
        <v/>
        <stp/>
        <stp>ContractData</stp>
        <stp>CLES3G8</stp>
        <stp>Low</stp>
        <stp/>
        <stp>T</stp>
        <tr r="E54" s="2"/>
      </tp>
      <tp>
        <v>0.05</v>
        <stp/>
        <stp>ContractData</stp>
        <stp>CLES3F8</stp>
        <stp>Low</stp>
        <stp/>
        <stp>T</stp>
        <tr r="E53" s="2"/>
      </tp>
      <tp>
        <v>-0.66</v>
        <stp/>
        <stp>ContractData</stp>
        <stp>CLES3N7</stp>
        <stp>Low</stp>
        <stp/>
        <stp>T</stp>
        <tr r="E47" s="2"/>
      </tp>
      <tp>
        <v>-0.83000000000000007</v>
        <stp/>
        <stp>ContractData</stp>
        <stp>CLES3M7</stp>
        <stp>Low</stp>
        <stp/>
        <stp>T</stp>
        <tr r="E46" s="2"/>
      </tp>
      <tp>
        <v>-1.04</v>
        <stp/>
        <stp>ContractData</stp>
        <stp>CLES3K7</stp>
        <stp>Low</stp>
        <stp/>
        <stp>T</stp>
        <tr r="E45" s="2"/>
      </tp>
      <tp t="s">
        <v/>
        <stp/>
        <stp>ContractData</stp>
        <stp>CLES3J8</stp>
        <stp>Low</stp>
        <stp/>
        <stp>T</stp>
        <tr r="E56" s="2"/>
      </tp>
      <tp>
        <v>0.15</v>
        <stp/>
        <stp>ContractData</stp>
        <stp>CLES3H8</stp>
        <stp>Low</stp>
        <stp/>
        <stp>T</stp>
        <tr r="E55" s="2"/>
      </tp>
      <tp>
        <v>-0.28000000000000003</v>
        <stp/>
        <stp>ContractData</stp>
        <stp>CLES3V7</stp>
        <stp>Low</stp>
        <stp/>
        <stp>T</stp>
        <tr r="E50" s="2"/>
      </tp>
      <tp>
        <v>-0.4</v>
        <stp/>
        <stp>ContractData</stp>
        <stp>CLES3U7</stp>
        <stp>Low</stp>
        <stp/>
        <stp>T</stp>
        <tr r="E49" s="2"/>
      </tp>
      <tp>
        <v>-0.52</v>
        <stp/>
        <stp>ContractData</stp>
        <stp>CLES3Q7</stp>
        <stp>Low</stp>
        <stp/>
        <stp>T</stp>
        <tr r="E48" s="2"/>
      </tp>
      <tp>
        <v>-0.06</v>
        <stp/>
        <stp>ContractData</stp>
        <stp>CLES3Z7</stp>
        <stp>Low</stp>
        <stp/>
        <stp>T</stp>
        <tr r="E52" s="2"/>
      </tp>
      <tp>
        <v>-0.15</v>
        <stp/>
        <stp>ContractData</stp>
        <stp>CLES3X7</stp>
        <stp>Low</stp>
        <stp/>
        <stp>T</stp>
        <tr r="E51" s="2"/>
      </tp>
      <tp>
        <v>0.02</v>
        <stp/>
        <stp>ContractData</stp>
        <stp>CLES1G8</stp>
        <stp>Low</stp>
        <stp/>
        <stp>T</stp>
        <tr r="E38" s="2"/>
      </tp>
      <tp>
        <v>-0.01</v>
        <stp/>
        <stp>ContractData</stp>
        <stp>CLES1F8</stp>
        <stp>Low</stp>
        <stp/>
        <stp>T</stp>
        <tr r="E37" s="2"/>
      </tp>
      <tp>
        <v>-0.27</v>
        <stp/>
        <stp>ContractData</stp>
        <stp>CLES1N7</stp>
        <stp>Low</stp>
        <stp/>
        <stp>T</stp>
        <tr r="E31" s="2"/>
      </tp>
      <tp>
        <v>-0.34</v>
        <stp/>
        <stp>ContractData</stp>
        <stp>CLES1M7</stp>
        <stp>Low</stp>
        <stp/>
        <stp>T</stp>
        <tr r="E30" s="2"/>
      </tp>
      <tp>
        <v>-0.44</v>
        <stp/>
        <stp>ContractData</stp>
        <stp>CLES1K7</stp>
        <stp>Low</stp>
        <stp/>
        <stp>T</stp>
        <tr r="E29" s="2"/>
      </tp>
      <tp>
        <v>0.05</v>
        <stp/>
        <stp>ContractData</stp>
        <stp>CLES1J8</stp>
        <stp>Low</stp>
        <stp/>
        <stp>T</stp>
        <tr r="E40" s="2"/>
      </tp>
      <tp>
        <v>0.04</v>
        <stp/>
        <stp>ContractData</stp>
        <stp>CLES1H8</stp>
        <stp>Low</stp>
        <stp/>
        <stp>T</stp>
        <tr r="E39" s="2"/>
      </tp>
      <tp>
        <v>-0.13</v>
        <stp/>
        <stp>ContractData</stp>
        <stp>CLES1V7</stp>
        <stp>Low</stp>
        <stp/>
        <stp>T</stp>
        <tr r="E34" s="2"/>
      </tp>
      <tp>
        <v>-0.18</v>
        <stp/>
        <stp>ContractData</stp>
        <stp>CLES1U7</stp>
        <stp>Low</stp>
        <stp/>
        <stp>T</stp>
        <tr r="E33" s="2"/>
      </tp>
      <tp>
        <v>-0.22</v>
        <stp/>
        <stp>ContractData</stp>
        <stp>CLES1Q7</stp>
        <stp>Low</stp>
        <stp/>
        <stp>T</stp>
        <tr r="E32" s="2"/>
      </tp>
      <tp>
        <v>-0.06</v>
        <stp/>
        <stp>ContractData</stp>
        <stp>CLES1Z7</stp>
        <stp>Low</stp>
        <stp/>
        <stp>T</stp>
        <tr r="E36" s="2"/>
      </tp>
      <tp>
        <v>-0.09</v>
        <stp/>
        <stp>ContractData</stp>
        <stp>CLES1X7</stp>
        <stp>Low</stp>
        <stp/>
        <stp>T</stp>
        <tr r="E35" s="2"/>
      </tp>
      <tp t="s">
        <v/>
        <stp/>
        <stp>ContractData</stp>
        <stp>CLES6G8</stp>
        <stp>Low</stp>
        <stp/>
        <stp>T</stp>
        <tr r="E70" s="2"/>
      </tp>
      <tp t="s">
        <v/>
        <stp/>
        <stp>ContractData</stp>
        <stp>CLES6F8</stp>
        <stp>Low</stp>
        <stp/>
        <stp>T</stp>
        <tr r="E69" s="2"/>
      </tp>
      <tp>
        <v>-0.91</v>
        <stp/>
        <stp>ContractData</stp>
        <stp>CLES6N7</stp>
        <stp>Low</stp>
        <stp/>
        <stp>T</stp>
        <tr r="E63" s="2"/>
      </tp>
      <tp>
        <v>-1.22</v>
        <stp/>
        <stp>ContractData</stp>
        <stp>CLES6M7</stp>
        <stp>Low</stp>
        <stp/>
        <stp>T</stp>
        <tr r="E62" s="2"/>
      </tp>
      <tp>
        <v>-1.55</v>
        <stp/>
        <stp>ContractData</stp>
        <stp>CLES6K7</stp>
        <stp>Low</stp>
        <stp/>
        <stp>T</stp>
        <tr r="E61" s="2"/>
      </tp>
      <tp t="s">
        <v/>
        <stp/>
        <stp>ContractData</stp>
        <stp>CLES6J8</stp>
        <stp>Low</stp>
        <stp/>
        <stp>T</stp>
        <tr r="E72" s="2"/>
      </tp>
      <tp>
        <v>0.43</v>
        <stp/>
        <stp>ContractData</stp>
        <stp>CLES6H8</stp>
        <stp>Low</stp>
        <stp/>
        <stp>T</stp>
        <tr r="E71" s="2"/>
      </tp>
      <tp t="s">
        <v/>
        <stp/>
        <stp>ContractData</stp>
        <stp>CLES6V7</stp>
        <stp>Low</stp>
        <stp/>
        <stp>T</stp>
        <tr r="E66" s="2"/>
      </tp>
      <tp>
        <v>-0.46</v>
        <stp/>
        <stp>ContractData</stp>
        <stp>CLES6U7</stp>
        <stp>Low</stp>
        <stp/>
        <stp>T</stp>
        <tr r="E65" s="2"/>
      </tp>
      <tp>
        <v>-0.69000000000000006</v>
        <stp/>
        <stp>ContractData</stp>
        <stp>CLES6Q7</stp>
        <stp>Low</stp>
        <stp/>
        <stp>T</stp>
        <tr r="E64" s="2"/>
      </tp>
      <tp>
        <v>0.09</v>
        <stp/>
        <stp>ContractData</stp>
        <stp>CLES6Z7</stp>
        <stp>Low</stp>
        <stp/>
        <stp>T</stp>
        <tr r="E68" s="2"/>
      </tp>
      <tp t="s">
        <v/>
        <stp/>
        <stp>ContractData</stp>
        <stp>CLES6X7</stp>
        <stp>Low</stp>
        <stp/>
        <stp>T</stp>
        <tr r="E67" s="2"/>
      </tp>
      <tp t="s">
        <v/>
        <stp/>
        <stp>ContractData</stp>
        <stp>CLES9G8</stp>
        <stp>Bid</stp>
        <stp/>
        <stp>T</stp>
        <tr r="T76" s="2"/>
      </tp>
      <tp t="s">
        <v/>
        <stp/>
        <stp>ContractData</stp>
        <stp>CLES9F8</stp>
        <stp>Bid</stp>
        <stp/>
        <stp>T</stp>
        <tr r="S76" s="2"/>
      </tp>
      <tp>
        <v>0.49</v>
        <stp/>
        <stp>ContractData</stp>
        <stp>CLES9H8</stp>
        <stp>Bid</stp>
        <stp/>
        <stp>T</stp>
        <tr r="U76" s="2"/>
      </tp>
      <tp>
        <v>-1.76</v>
        <stp/>
        <stp>ContractData</stp>
        <stp>CLES9K7</stp>
        <stp>Bid</stp>
        <stp/>
        <stp>T</stp>
        <tr r="K76" s="2"/>
      </tp>
      <tp>
        <v>-1.29</v>
        <stp/>
        <stp>ContractData</stp>
        <stp>CLES9M7</stp>
        <stp>Bid</stp>
        <stp/>
        <stp>T</stp>
        <tr r="L76" s="2"/>
      </tp>
      <tp>
        <v>-0.94000000000000006</v>
        <stp/>
        <stp>ContractData</stp>
        <stp>CLES9N7</stp>
        <stp>Bid</stp>
        <stp/>
        <stp>T</stp>
        <tr r="M76" s="2"/>
      </tp>
      <tp>
        <v>-0.62</v>
        <stp/>
        <stp>ContractData</stp>
        <stp>CLES9Q7</stp>
        <stp>Bid</stp>
        <stp/>
        <stp>T</stp>
        <tr r="N76" s="2"/>
      </tp>
      <tp>
        <v>-0.31</v>
        <stp/>
        <stp>ContractData</stp>
        <stp>CLES9U7</stp>
        <stp>Bid</stp>
        <stp/>
        <stp>T</stp>
        <tr r="O76" s="2"/>
      </tp>
      <tp t="s">
        <v/>
        <stp/>
        <stp>ContractData</stp>
        <stp>CLES9V7</stp>
        <stp>Bid</stp>
        <stp/>
        <stp>T</stp>
        <tr r="P76" s="2"/>
      </tp>
      <tp t="s">
        <v/>
        <stp/>
        <stp>ContractData</stp>
        <stp>CLES9X7</stp>
        <stp>Bid</stp>
        <stp/>
        <stp>T</stp>
        <tr r="Q76" s="2"/>
      </tp>
      <tp>
        <v>0.33</v>
        <stp/>
        <stp>ContractData</stp>
        <stp>CLES9Z7</stp>
        <stp>Bid</stp>
        <stp/>
        <stp>T</stp>
        <tr r="R76" s="2"/>
      </tp>
      <tp>
        <v>0.36</v>
        <stp/>
        <stp>ContractData</stp>
        <stp>CLES9Z7</stp>
        <stp>Ask</stp>
        <stp/>
        <stp>T</stp>
        <tr r="R75" s="2"/>
      </tp>
      <tp t="s">
        <v/>
        <stp/>
        <stp>ContractData</stp>
        <stp>CLES9X7</stp>
        <stp>Ask</stp>
        <stp/>
        <stp>T</stp>
        <tr r="Q75" s="2"/>
      </tp>
      <tp>
        <v>-0.55000000000000004</v>
        <stp/>
        <stp>ContractData</stp>
        <stp>CLES9Q7</stp>
        <stp>Ask</stp>
        <stp/>
        <stp>T</stp>
        <tr r="N75" s="2"/>
      </tp>
      <tp t="s">
        <v/>
        <stp/>
        <stp>ContractData</stp>
        <stp>CLES9V7</stp>
        <stp>Ask</stp>
        <stp/>
        <stp>T</stp>
        <tr r="P75" s="2"/>
      </tp>
      <tp>
        <v>-0.28999999999999998</v>
        <stp/>
        <stp>ContractData</stp>
        <stp>CLES9U7</stp>
        <stp>Ask</stp>
        <stp/>
        <stp>T</stp>
        <tr r="O75" s="2"/>
      </tp>
      <tp>
        <v>-1.7</v>
        <stp/>
        <stp>ContractData</stp>
        <stp>CLES9K7</stp>
        <stp>Ask</stp>
        <stp/>
        <stp>T</stp>
        <tr r="K75" s="2"/>
      </tp>
      <tp>
        <v>0.6</v>
        <stp/>
        <stp>ContractData</stp>
        <stp>CLES9H8</stp>
        <stp>Ask</stp>
        <stp/>
        <stp>T</stp>
        <tr r="U75" s="2"/>
      </tp>
      <tp>
        <v>-0.87</v>
        <stp/>
        <stp>ContractData</stp>
        <stp>CLES9N7</stp>
        <stp>Ask</stp>
        <stp/>
        <stp>T</stp>
        <tr r="M75" s="2"/>
      </tp>
      <tp>
        <v>-1.27</v>
        <stp/>
        <stp>ContractData</stp>
        <stp>CLES9M7</stp>
        <stp>Ask</stp>
        <stp/>
        <stp>T</stp>
        <tr r="L75" s="2"/>
      </tp>
      <tp t="s">
        <v/>
        <stp/>
        <stp>ContractData</stp>
        <stp>CLES9G8</stp>
        <stp>Ask</stp>
        <stp/>
        <stp>T</stp>
        <tr r="T75" s="2"/>
      </tp>
      <tp t="s">
        <v/>
        <stp/>
        <stp>ContractData</stp>
        <stp>CLES9F8</stp>
        <stp>Ask</stp>
        <stp/>
        <stp>T</stp>
        <tr r="S75" s="2"/>
      </tp>
      <tp>
        <v>0.1</v>
        <stp/>
        <stp>ContractData</stp>
        <stp>CLES6Z7</stp>
        <stp>Ask</stp>
        <stp/>
        <stp>T</stp>
        <tr r="R59" s="2"/>
      </tp>
      <tp>
        <v>-0.03</v>
        <stp/>
        <stp>ContractData</stp>
        <stp>CLES6X7</stp>
        <stp>Ask</stp>
        <stp/>
        <stp>T</stp>
        <tr r="Q59" s="2"/>
      </tp>
      <tp>
        <v>-0.68</v>
        <stp/>
        <stp>ContractData</stp>
        <stp>CLES6Q7</stp>
        <stp>Ask</stp>
        <stp/>
        <stp>T</stp>
        <tr r="N59" s="2"/>
      </tp>
      <tp>
        <v>-0.22</v>
        <stp/>
        <stp>ContractData</stp>
        <stp>CLES6V7</stp>
        <stp>Ask</stp>
        <stp/>
        <stp>T</stp>
        <tr r="P59" s="2"/>
      </tp>
      <tp>
        <v>-0.45</v>
        <stp/>
        <stp>ContractData</stp>
        <stp>CLES6U7</stp>
        <stp>Ask</stp>
        <stp/>
        <stp>T</stp>
        <tr r="O59" s="2"/>
      </tp>
      <tp>
        <v>-1.55</v>
        <stp/>
        <stp>ContractData</stp>
        <stp>CLES6K7</stp>
        <stp>Ask</stp>
        <stp/>
        <stp>T</stp>
        <tr r="K59" s="2"/>
      </tp>
      <tp>
        <v>0.42</v>
        <stp/>
        <stp>ContractData</stp>
        <stp>CLES6H8</stp>
        <stp>Ask</stp>
        <stp/>
        <stp>T</stp>
        <tr r="U59" s="2"/>
      </tp>
      <tp>
        <v>-0.93</v>
        <stp/>
        <stp>ContractData</stp>
        <stp>CLES6N7</stp>
        <stp>Ask</stp>
        <stp/>
        <stp>T</stp>
        <tr r="M59" s="2"/>
      </tp>
      <tp>
        <v>-1.21</v>
        <stp/>
        <stp>ContractData</stp>
        <stp>CLES6M7</stp>
        <stp>Ask</stp>
        <stp/>
        <stp>T</stp>
        <tr r="L59" s="2"/>
      </tp>
      <tp t="s">
        <v/>
        <stp/>
        <stp>ContractData</stp>
        <stp>CLES6G8</stp>
        <stp>Ask</stp>
        <stp/>
        <stp>T</stp>
        <tr r="T59" s="2"/>
      </tp>
      <tp t="s">
        <v/>
        <stp/>
        <stp>ContractData</stp>
        <stp>CLES6F8</stp>
        <stp>Ask</stp>
        <stp/>
        <stp>T</stp>
        <tr r="S59" s="2"/>
      </tp>
      <tp t="s">
        <v/>
        <stp/>
        <stp>ContractData</stp>
        <stp>CLES6G8</stp>
        <stp>Bid</stp>
        <stp/>
        <stp>T</stp>
        <tr r="T60" s="2"/>
      </tp>
      <tp t="s">
        <v/>
        <stp/>
        <stp>ContractData</stp>
        <stp>CLES6F8</stp>
        <stp>Bid</stp>
        <stp/>
        <stp>T</stp>
        <tr r="S60" s="2"/>
      </tp>
      <tp>
        <v>0.38</v>
        <stp/>
        <stp>ContractData</stp>
        <stp>CLES6H8</stp>
        <stp>Bid</stp>
        <stp/>
        <stp>T</stp>
        <tr r="U60" s="2"/>
      </tp>
      <tp>
        <v>-1.57</v>
        <stp/>
        <stp>ContractData</stp>
        <stp>CLES6K7</stp>
        <stp>Bid</stp>
        <stp/>
        <stp>T</stp>
        <tr r="K60" s="2"/>
      </tp>
      <tp>
        <v>-1.22</v>
        <stp/>
        <stp>ContractData</stp>
        <stp>CLES6M7</stp>
        <stp>Bid</stp>
        <stp/>
        <stp>T</stp>
        <tr r="L60" s="2"/>
      </tp>
      <tp>
        <v>-0.95000000000000007</v>
        <stp/>
        <stp>ContractData</stp>
        <stp>CLES6N7</stp>
        <stp>Bid</stp>
        <stp/>
        <stp>T</stp>
        <tr r="M60" s="2"/>
      </tp>
      <tp>
        <v>-0.70000000000000007</v>
        <stp/>
        <stp>ContractData</stp>
        <stp>CLES6Q7</stp>
        <stp>Bid</stp>
        <stp/>
        <stp>T</stp>
        <tr r="N60" s="2"/>
      </tp>
      <tp>
        <v>-0.46</v>
        <stp/>
        <stp>ContractData</stp>
        <stp>CLES6U7</stp>
        <stp>Bid</stp>
        <stp/>
        <stp>T</stp>
        <tr r="O60" s="2"/>
      </tp>
      <tp>
        <v>-0.28000000000000003</v>
        <stp/>
        <stp>ContractData</stp>
        <stp>CLES6V7</stp>
        <stp>Bid</stp>
        <stp/>
        <stp>T</stp>
        <tr r="P60" s="2"/>
      </tp>
      <tp>
        <v>-0.1</v>
        <stp/>
        <stp>ContractData</stp>
        <stp>CLES6X7</stp>
        <stp>Bid</stp>
        <stp/>
        <stp>T</stp>
        <tr r="Q60" s="2"/>
      </tp>
      <tp>
        <v>0.09</v>
        <stp/>
        <stp>ContractData</stp>
        <stp>CLES6Z7</stp>
        <stp>Bid</stp>
        <stp/>
        <stp>T</stp>
        <tr r="R60" s="2"/>
      </tp>
      <tp t="s">
        <v/>
        <stp/>
        <stp>ContractData</stp>
        <stp>CLES9G8</stp>
        <stp>Low</stp>
        <stp/>
        <stp>T</stp>
        <tr r="E86" s="2"/>
      </tp>
      <tp t="s">
        <v/>
        <stp/>
        <stp>ContractData</stp>
        <stp>CLES9F8</stp>
        <stp>Low</stp>
        <stp/>
        <stp>T</stp>
        <tr r="E85" s="2"/>
      </tp>
      <tp t="s">
        <v/>
        <stp/>
        <stp>ContractData</stp>
        <stp>CLES9N7</stp>
        <stp>Low</stp>
        <stp/>
        <stp>T</stp>
        <tr r="E79" s="2"/>
      </tp>
      <tp>
        <v>-1.25</v>
        <stp/>
        <stp>ContractData</stp>
        <stp>CLES9M7</stp>
        <stp>Low</stp>
        <stp/>
        <stp>T</stp>
        <tr r="E78" s="2"/>
      </tp>
      <tp>
        <v>-1.6400000000000001</v>
        <stp/>
        <stp>ContractData</stp>
        <stp>CLES9K7</stp>
        <stp>Low</stp>
        <stp/>
        <stp>T</stp>
        <tr r="E77" s="2"/>
      </tp>
      <tp t="s">
        <v/>
        <stp/>
        <stp>ContractData</stp>
        <stp>CLES9J8</stp>
        <stp>Low</stp>
        <stp/>
        <stp>T</stp>
        <tr r="E88" s="2"/>
      </tp>
      <tp t="s">
        <v/>
        <stp/>
        <stp>ContractData</stp>
        <stp>CLES9H8</stp>
        <stp>Low</stp>
        <stp/>
        <stp>T</stp>
        <tr r="E87" s="2"/>
      </tp>
      <tp t="s">
        <v/>
        <stp/>
        <stp>ContractData</stp>
        <stp>CLES9V7</stp>
        <stp>Low</stp>
        <stp/>
        <stp>T</stp>
        <tr r="E82" s="2"/>
      </tp>
      <tp>
        <v>-0.28000000000000003</v>
        <stp/>
        <stp>ContractData</stp>
        <stp>CLES9U7</stp>
        <stp>Low</stp>
        <stp/>
        <stp>T</stp>
        <tr r="E81" s="2"/>
      </tp>
      <tp t="s">
        <v/>
        <stp/>
        <stp>ContractData</stp>
        <stp>CLES9Q7</stp>
        <stp>Low</stp>
        <stp/>
        <stp>T</stp>
        <tr r="E80" s="2"/>
      </tp>
      <tp t="s">
        <v/>
        <stp/>
        <stp>ContractData</stp>
        <stp>CLES9Z7</stp>
        <stp>Low</stp>
        <stp/>
        <stp>T</stp>
        <tr r="E84" s="2"/>
      </tp>
      <tp t="s">
        <v/>
        <stp/>
        <stp>ContractData</stp>
        <stp>CLES9X7</stp>
        <stp>Low</stp>
        <stp/>
        <stp>T</stp>
        <tr r="E83" s="2"/>
      </tp>
      <tp>
        <v>-0.06</v>
        <stp/>
        <stp>ContractData</stp>
        <stp>CLES3Z7</stp>
        <stp>Ask</stp>
        <stp/>
        <stp>T</stp>
        <tr r="R43" s="2"/>
      </tp>
      <tp>
        <v>-0.16</v>
        <stp/>
        <stp>ContractData</stp>
        <stp>CLES3X7</stp>
        <stp>Ask</stp>
        <stp/>
        <stp>T</stp>
        <tr r="Q43" s="2"/>
      </tp>
      <tp>
        <v>-0.51</v>
        <stp/>
        <stp>ContractData</stp>
        <stp>CLES3Q7</stp>
        <stp>Ask</stp>
        <stp/>
        <stp>T</stp>
        <tr r="N43" s="2"/>
      </tp>
      <tp>
        <v>-0.27</v>
        <stp/>
        <stp>ContractData</stp>
        <stp>CLES3V7</stp>
        <stp>Ask</stp>
        <stp/>
        <stp>T</stp>
        <tr r="P43" s="2"/>
      </tp>
      <tp>
        <v>-0.39</v>
        <stp/>
        <stp>ContractData</stp>
        <stp>CLES3U7</stp>
        <stp>Ask</stp>
        <stp/>
        <stp>T</stp>
        <tr r="O43" s="2"/>
      </tp>
      <tp>
        <v>-1.04</v>
        <stp/>
        <stp>ContractData</stp>
        <stp>CLES3K7</stp>
        <stp>Ask</stp>
        <stp/>
        <stp>T</stp>
        <tr r="K43" s="2"/>
      </tp>
      <tp>
        <v>0.16</v>
        <stp/>
        <stp>ContractData</stp>
        <stp>CLES3H8</stp>
        <stp>Ask</stp>
        <stp/>
        <stp>T</stp>
        <tr r="U43" s="2"/>
      </tp>
      <tp>
        <v>-0.65</v>
        <stp/>
        <stp>ContractData</stp>
        <stp>CLES3N7</stp>
        <stp>Ask</stp>
        <stp/>
        <stp>T</stp>
        <tr r="M43" s="2"/>
      </tp>
      <tp>
        <v>-0.82000000000000006</v>
        <stp/>
        <stp>ContractData</stp>
        <stp>CLES3M7</stp>
        <stp>Ask</stp>
        <stp/>
        <stp>T</stp>
        <tr r="L43" s="2"/>
      </tp>
      <tp>
        <v>0.11</v>
        <stp/>
        <stp>ContractData</stp>
        <stp>CLES3G8</stp>
        <stp>Ask</stp>
        <stp/>
        <stp>T</stp>
        <tr r="T43" s="2"/>
      </tp>
      <tp>
        <v>0.04</v>
        <stp/>
        <stp>ContractData</stp>
        <stp>CLES3F8</stp>
        <stp>Ask</stp>
        <stp/>
        <stp>T</stp>
        <tr r="S43" s="2"/>
      </tp>
      <tp t="s">
        <v/>
        <stp/>
        <stp>ContractData</stp>
        <stp>CLES12X</stp>
        <stp>Bid</stp>
        <stp/>
        <stp>T</stp>
        <tr r="Y8" s="10"/>
      </tp>
      <tp>
        <v>0.47000000000000003</v>
        <stp/>
        <stp>ContractData</stp>
        <stp>CLES12Z</stp>
        <stp>Bid</stp>
        <stp/>
        <stp>T</stp>
        <tr r="Y9" s="10"/>
      </tp>
      <tp>
        <v>-2.4500000000000002</v>
        <stp/>
        <stp>ContractData</stp>
        <stp>CLES12U</stp>
        <stp>Bid</stp>
        <stp/>
        <stp>T</stp>
        <tr r="Y6" s="10"/>
      </tp>
      <tp t="s">
        <v/>
        <stp/>
        <stp>ContractData</stp>
        <stp>CLES12V</stp>
        <stp>Bid</stp>
        <stp/>
        <stp>T</stp>
        <tr r="Y7" s="10"/>
      </tp>
      <tp t="s">
        <v/>
        <stp/>
        <stp>ContractData</stp>
        <stp>CLES12Q</stp>
        <stp>Bid</stp>
        <stp/>
        <stp>T</stp>
        <tr r="Y5" s="10"/>
      </tp>
      <tp>
        <v>-1.1300000000000001</v>
        <stp/>
        <stp>ContractData</stp>
        <stp>CLES12M</stp>
        <stp>Bid</stp>
        <stp/>
        <stp>T</stp>
        <tr r="Y3" s="10"/>
      </tp>
      <tp>
        <v>-1.5</v>
        <stp/>
        <stp>ContractData</stp>
        <stp>CLES12N</stp>
        <stp>Bid</stp>
        <stp/>
        <stp>T</stp>
        <tr r="Y4" s="10"/>
      </tp>
      <tp t="s">
        <v/>
        <stp/>
        <stp>ContractData</stp>
        <stp>CLES12H</stp>
        <stp>Bid</stp>
        <stp/>
        <stp>T</stp>
        <tr r="Y12" s="10"/>
      </tp>
      <tp>
        <v>-1.67</v>
        <stp/>
        <stp>ContractData</stp>
        <stp>CLES12K</stp>
        <stp>Bid</stp>
        <stp/>
        <stp>T</stp>
        <tr r="Y2" s="10"/>
      </tp>
      <tp t="s">
        <v/>
        <stp/>
        <stp>ContractData</stp>
        <stp>CLES12J</stp>
        <stp>Bid</stp>
        <stp/>
        <stp>T</stp>
        <tr r="Y13" s="10"/>
      </tp>
      <tp t="s">
        <v/>
        <stp/>
        <stp>ContractData</stp>
        <stp>CLES12G</stp>
        <stp>Bid</stp>
        <stp/>
        <stp>T</stp>
        <tr r="Y11" s="10"/>
      </tp>
      <tp t="s">
        <v/>
        <stp/>
        <stp>ContractData</stp>
        <stp>CLES12F</stp>
        <stp>Bid</stp>
        <stp/>
        <stp>T</stp>
        <tr r="Y10" s="10"/>
      </tp>
      <tp>
        <v>0.01</v>
        <stp/>
        <stp>ContractData</stp>
        <stp>CLES1G8</stp>
        <stp>Bid</stp>
        <stp/>
        <stp>T</stp>
        <tr r="T14" s="2"/>
      </tp>
      <tp>
        <v>-0.02</v>
        <stp/>
        <stp>ContractData</stp>
        <stp>CLES1F8</stp>
        <stp>Bid</stp>
        <stp/>
        <stp>T</stp>
        <tr r="S14" s="2"/>
      </tp>
      <tp>
        <v>0.03</v>
        <stp/>
        <stp>ContractData</stp>
        <stp>CLES1H8</stp>
        <stp>Bid</stp>
        <stp/>
        <stp>T</stp>
        <tr r="U14" s="2"/>
      </tp>
      <tp>
        <v>-0.44</v>
        <stp/>
        <stp>ContractData</stp>
        <stp>CLES1K7</stp>
        <stp>Bid</stp>
        <stp/>
        <stp>T</stp>
        <tr r="K14" s="2"/>
      </tp>
      <tp>
        <v>-0.34</v>
        <stp/>
        <stp>ContractData</stp>
        <stp>CLES1M7</stp>
        <stp>Bid</stp>
        <stp/>
        <stp>T</stp>
        <tr r="L14" s="2"/>
      </tp>
      <tp>
        <v>-0.27</v>
        <stp/>
        <stp>ContractData</stp>
        <stp>CLES1N7</stp>
        <stp>Bid</stp>
        <stp/>
        <stp>T</stp>
        <tr r="M14" s="2"/>
      </tp>
      <tp>
        <v>-0.22</v>
        <stp/>
        <stp>ContractData</stp>
        <stp>CLES1Q7</stp>
        <stp>Bid</stp>
        <stp/>
        <stp>T</stp>
        <tr r="N14" s="2"/>
      </tp>
      <tp>
        <v>-0.18</v>
        <stp/>
        <stp>ContractData</stp>
        <stp>CLES1U7</stp>
        <stp>Bid</stp>
        <stp/>
        <stp>T</stp>
        <tr r="O14" s="2"/>
      </tp>
      <tp>
        <v>-0.13</v>
        <stp/>
        <stp>ContractData</stp>
        <stp>CLES1V7</stp>
        <stp>Bid</stp>
        <stp/>
        <stp>T</stp>
        <tr r="P14" s="2"/>
      </tp>
      <tp>
        <v>-0.1</v>
        <stp/>
        <stp>ContractData</stp>
        <stp>CLES1X7</stp>
        <stp>Bid</stp>
        <stp/>
        <stp>T</stp>
        <tr r="Q14" s="2"/>
      </tp>
      <tp>
        <v>-0.06</v>
        <stp/>
        <stp>ContractData</stp>
        <stp>CLES1Z7</stp>
        <stp>Bid</stp>
        <stp/>
        <stp>T</stp>
        <tr r="R14" s="2"/>
      </tp>
      <tp t="s">
        <v/>
        <stp/>
        <stp>ContractData</stp>
        <stp>CLES12Q</stp>
        <stp>Ask</stp>
        <stp/>
        <stp>T</stp>
        <tr r="Z5" s="10"/>
      </tp>
      <tp t="s">
        <v/>
        <stp/>
        <stp>ContractData</stp>
        <stp>CLES12V</stp>
        <stp>Ask</stp>
        <stp/>
        <stp>T</stp>
        <tr r="Z7" s="10"/>
      </tp>
      <tp>
        <v>0.9</v>
        <stp/>
        <stp>ContractData</stp>
        <stp>CLES12U</stp>
        <stp>Ask</stp>
        <stp/>
        <stp>T</stp>
        <tr r="Z6" s="10"/>
      </tp>
      <tp>
        <v>0.49</v>
        <stp/>
        <stp>ContractData</stp>
        <stp>CLES12Z</stp>
        <stp>Ask</stp>
        <stp/>
        <stp>T</stp>
        <tr r="Z9" s="10"/>
      </tp>
      <tp t="s">
        <v/>
        <stp/>
        <stp>ContractData</stp>
        <stp>CLES12X</stp>
        <stp>Ask</stp>
        <stp/>
        <stp>T</stp>
        <tr r="Z8" s="10"/>
      </tp>
      <tp t="s">
        <v/>
        <stp/>
        <stp>ContractData</stp>
        <stp>CLES12F</stp>
        <stp>Ask</stp>
        <stp/>
        <stp>T</stp>
        <tr r="Z10" s="10"/>
      </tp>
      <tp t="s">
        <v/>
        <stp/>
        <stp>ContractData</stp>
        <stp>CLES12G</stp>
        <stp>Ask</stp>
        <stp/>
        <stp>T</stp>
        <tr r="Z11" s="10"/>
      </tp>
      <tp t="s">
        <v/>
        <stp/>
        <stp>ContractData</stp>
        <stp>CLES12J</stp>
        <stp>Ask</stp>
        <stp/>
        <stp>T</stp>
        <tr r="Z13" s="10"/>
      </tp>
      <tp>
        <v>-1.59</v>
        <stp/>
        <stp>ContractData</stp>
        <stp>CLES12K</stp>
        <stp>Ask</stp>
        <stp/>
        <stp>T</stp>
        <tr r="Z2" s="10"/>
      </tp>
      <tp t="s">
        <v/>
        <stp/>
        <stp>ContractData</stp>
        <stp>CLES12H</stp>
        <stp>Ask</stp>
        <stp/>
        <stp>T</stp>
        <tr r="Z12" s="10"/>
      </tp>
      <tp>
        <v>-0.1</v>
        <stp/>
        <stp>ContractData</stp>
        <stp>CLES12N</stp>
        <stp>Ask</stp>
        <stp/>
        <stp>T</stp>
        <tr r="Z4" s="10"/>
      </tp>
      <tp>
        <v>-1.1100000000000001</v>
        <stp/>
        <stp>ContractData</stp>
        <stp>CLES12M</stp>
        <stp>Ask</stp>
        <stp/>
        <stp>T</stp>
        <tr r="Z3" s="10"/>
      </tp>
      <tp>
        <v>-0.05</v>
        <stp/>
        <stp>ContractData</stp>
        <stp>CLES1Z7</stp>
        <stp>Ask</stp>
        <stp/>
        <stp>T</stp>
        <tr r="R13" s="2"/>
      </tp>
      <tp>
        <v>-0.09</v>
        <stp/>
        <stp>ContractData</stp>
        <stp>CLES1X7</stp>
        <stp>Ask</stp>
        <stp/>
        <stp>T</stp>
        <tr r="Q13" s="2"/>
      </tp>
      <tp>
        <v>-0.21</v>
        <stp/>
        <stp>ContractData</stp>
        <stp>CLES1Q7</stp>
        <stp>Ask</stp>
        <stp/>
        <stp>T</stp>
        <tr r="N13" s="2"/>
      </tp>
      <tp>
        <v>-0.12</v>
        <stp/>
        <stp>ContractData</stp>
        <stp>CLES1V7</stp>
        <stp>Ask</stp>
        <stp/>
        <stp>T</stp>
        <tr r="P13" s="2"/>
      </tp>
      <tp>
        <v>-0.17</v>
        <stp/>
        <stp>ContractData</stp>
        <stp>CLES1U7</stp>
        <stp>Ask</stp>
        <stp/>
        <stp>T</stp>
        <tr r="O13" s="2"/>
      </tp>
      <tp>
        <v>-0.43</v>
        <stp/>
        <stp>ContractData</stp>
        <stp>CLES1K7</stp>
        <stp>Ask</stp>
        <stp/>
        <stp>T</stp>
        <tr r="K13" s="2"/>
      </tp>
      <tp>
        <v>0.05</v>
        <stp/>
        <stp>ContractData</stp>
        <stp>CLES1H8</stp>
        <stp>Ask</stp>
        <stp/>
        <stp>T</stp>
        <tr r="U13" s="2"/>
      </tp>
      <tp>
        <v>-0.26</v>
        <stp/>
        <stp>ContractData</stp>
        <stp>CLES1N7</stp>
        <stp>Ask</stp>
        <stp/>
        <stp>T</stp>
        <tr r="M13" s="2"/>
      </tp>
      <tp>
        <v>-0.33</v>
        <stp/>
        <stp>ContractData</stp>
        <stp>CLES1M7</stp>
        <stp>Ask</stp>
        <stp/>
        <stp>T</stp>
        <tr r="L13" s="2"/>
      </tp>
      <tp>
        <v>0.02</v>
        <stp/>
        <stp>ContractData</stp>
        <stp>CLES1G8</stp>
        <stp>Ask</stp>
        <stp/>
        <stp>T</stp>
        <tr r="T13" s="2"/>
      </tp>
      <tp>
        <v>-0.01</v>
        <stp/>
        <stp>ContractData</stp>
        <stp>CLES1F8</stp>
        <stp>Ask</stp>
        <stp/>
        <stp>T</stp>
        <tr r="S13" s="2"/>
      </tp>
      <tp>
        <v>0.1</v>
        <stp/>
        <stp>ContractData</stp>
        <stp>CLES3G8</stp>
        <stp>Bid</stp>
        <stp/>
        <stp>T</stp>
        <tr r="T44" s="2"/>
      </tp>
      <tp>
        <v>0.03</v>
        <stp/>
        <stp>ContractData</stp>
        <stp>CLES3F8</stp>
        <stp>Bid</stp>
        <stp/>
        <stp>T</stp>
        <tr r="S44" s="2"/>
      </tp>
      <tp>
        <v>0.15</v>
        <stp/>
        <stp>ContractData</stp>
        <stp>CLES3H8</stp>
        <stp>Bid</stp>
        <stp/>
        <stp>T</stp>
        <tr r="U44" s="2"/>
      </tp>
      <tp>
        <v>-1.05</v>
        <stp/>
        <stp>ContractData</stp>
        <stp>CLES3K7</stp>
        <stp>Bid</stp>
        <stp/>
        <stp>T</stp>
        <tr r="K44" s="2"/>
      </tp>
      <tp>
        <v>-0.83000000000000007</v>
        <stp/>
        <stp>ContractData</stp>
        <stp>CLES3M7</stp>
        <stp>Bid</stp>
        <stp/>
        <stp>T</stp>
        <tr r="L44" s="2"/>
      </tp>
      <tp>
        <v>-0.66</v>
        <stp/>
        <stp>ContractData</stp>
        <stp>CLES3N7</stp>
        <stp>Bid</stp>
        <stp/>
        <stp>T</stp>
        <tr r="M44" s="2"/>
      </tp>
      <tp>
        <v>-0.53</v>
        <stp/>
        <stp>ContractData</stp>
        <stp>CLES3Q7</stp>
        <stp>Bid</stp>
        <stp/>
        <stp>T</stp>
        <tr r="N44" s="2"/>
      </tp>
      <tp>
        <v>-0.4</v>
        <stp/>
        <stp>ContractData</stp>
        <stp>CLES3U7</stp>
        <stp>Bid</stp>
        <stp/>
        <stp>T</stp>
        <tr r="O44" s="2"/>
      </tp>
      <tp>
        <v>-0.28999999999999998</v>
        <stp/>
        <stp>ContractData</stp>
        <stp>CLES3V7</stp>
        <stp>Bid</stp>
        <stp/>
        <stp>T</stp>
        <tr r="P44" s="2"/>
      </tp>
      <tp>
        <v>-0.18</v>
        <stp/>
        <stp>ContractData</stp>
        <stp>CLES3X7</stp>
        <stp>Bid</stp>
        <stp/>
        <stp>T</stp>
        <tr r="Q44" s="2"/>
      </tp>
      <tp>
        <v>-7.0000000000000007E-2</v>
        <stp/>
        <stp>ContractData</stp>
        <stp>CLES3Z7</stp>
        <stp>Bid</stp>
        <stp/>
        <stp>T</stp>
        <tr r="R44" s="2"/>
      </tp>
      <tp>
        <v>54.32</v>
        <stp/>
        <stp>ContractData</stp>
        <stp>CLEU7</stp>
        <stp>LastTradeorSettle</stp>
        <stp/>
        <stp>T</stp>
        <tr r="N10" s="2"/>
        <tr r="R6" s="6"/>
        <tr r="F17" s="2"/>
        <tr r="R6" s="9"/>
        <tr r="R6" s="10"/>
        <tr r="R6" s="7"/>
        <tr r="R6" s="8"/>
      </tp>
      <tp t="s">
        <v>MAY</v>
        <stp/>
        <stp>ContractData</stp>
        <stp>CLE?</stp>
        <stp>ContractMonth</stp>
        <tr r="R35" s="6"/>
        <tr r="R35" s="7"/>
        <tr r="R35" s="8"/>
        <tr r="R35" s="10"/>
        <tr r="R35" s="9"/>
      </tp>
      <tp>
        <v>-0.05</v>
        <stp/>
        <stp>ContractData</stp>
        <stp>CLEG8</stp>
        <stp>NetLastTradeToday</stp>
        <stp/>
        <stp>T</stp>
        <tr r="G22" s="2"/>
        <tr r="H22" s="2"/>
      </tp>
      <tp t="s">
        <v>Crude Light (Globex), Nov 17</v>
        <stp/>
        <stp>ContractData</stp>
        <stp>CLEX7</stp>
        <stp>LongDescription</stp>
        <tr r="B19" s="2"/>
      </tp>
      <tp t="s">
        <v>Crude Light (Globex), Dec 17</v>
        <stp/>
        <stp>ContractData</stp>
        <stp>CLEZ7</stp>
        <stp>LongDescription</stp>
        <tr r="B20" s="2"/>
      </tp>
      <tp t="s">
        <v>Crude Light (Globex), Aug 17</v>
        <stp/>
        <stp>ContractData</stp>
        <stp>CLEQ7</stp>
        <stp>LongDescription</stp>
        <tr r="B16" s="2"/>
      </tp>
      <tp t="s">
        <v>Crude Light (Globex), Sep 17</v>
        <stp/>
        <stp>ContractData</stp>
        <stp>CLEU7</stp>
        <stp>LongDescription</stp>
        <tr r="B17" s="2"/>
      </tp>
      <tp t="s">
        <v>Crude Light (Globex), Oct 17</v>
        <stp/>
        <stp>ContractData</stp>
        <stp>CLEV7</stp>
        <stp>LongDescription</stp>
        <tr r="B18" s="2"/>
      </tp>
      <tp t="s">
        <v>Crude Light (Globex), Mar 18</v>
        <stp/>
        <stp>ContractData</stp>
        <stp>CLEH8</stp>
        <stp>LongDescription</stp>
        <tr r="B23" s="2"/>
      </tp>
      <tp t="s">
        <v>Crude Light (Globex), May 17</v>
        <stp/>
        <stp>ContractData</stp>
        <stp>CLEK7</stp>
        <stp>LongDescription</stp>
        <tr r="B4" s="2"/>
        <tr r="B13" s="2"/>
      </tp>
      <tp t="s">
        <v>Crude Light (Globex), Apr 18</v>
        <stp/>
        <stp>ContractData</stp>
        <stp>CLEJ8</stp>
        <stp>LongDescription</stp>
        <tr r="B24" s="2"/>
      </tp>
      <tp t="s">
        <v>Crude Light (Globex), Jun 17</v>
        <stp/>
        <stp>ContractData</stp>
        <stp>CLEM7</stp>
        <stp>LongDescription</stp>
        <tr r="B14" s="2"/>
      </tp>
      <tp t="s">
        <v>Crude Light (Globex), Jul 17</v>
        <stp/>
        <stp>ContractData</stp>
        <stp>CLEN7</stp>
        <stp>LongDescription</stp>
        <tr r="L4" s="2"/>
        <tr r="B15" s="2"/>
      </tp>
      <tp t="s">
        <v>Crude Light (Globex), Feb 18</v>
        <stp/>
        <stp>ContractData</stp>
        <stp>CLEG8</stp>
        <stp>LongDescription</stp>
        <tr r="B22" s="2"/>
      </tp>
      <tp t="s">
        <v>Crude Light (Globex), Jan 18</v>
        <stp/>
        <stp>ContractData</stp>
        <stp>CLEF8</stp>
        <stp>LongDescription</stp>
        <tr r="B21" s="2"/>
      </tp>
      <tp>
        <v>54.49</v>
        <stp/>
        <stp>ContractData</stp>
        <stp>CLEV7</stp>
        <stp>LastTradeorSettle</stp>
        <stp/>
        <stp>T</stp>
        <tr r="O10" s="2"/>
        <tr r="R7" s="6"/>
        <tr r="F18" s="2"/>
        <tr r="R7" s="7"/>
        <tr r="R7" s="8"/>
        <tr r="R7" s="9"/>
        <tr r="R7" s="10"/>
      </tp>
      <tp>
        <v>-0.11</v>
        <stp/>
        <stp>ContractData</stp>
        <stp>CLEF8</stp>
        <stp>NetLastTradeToday</stp>
        <stp/>
        <stp>T</stp>
        <tr r="H21" s="2"/>
        <tr r="G21" s="2"/>
      </tp>
      <tp>
        <v>54.1</v>
        <stp/>
        <stp>ContractData</stp>
        <stp>CLEQ7</stp>
        <stp>LastTradeorSettle</stp>
        <stp/>
        <stp>T</stp>
        <tr r="M10" s="2"/>
        <tr r="R5" s="6"/>
        <tr r="F16" s="2"/>
        <tr r="R5" s="9"/>
        <tr r="R5" s="8"/>
        <tr r="R5" s="10"/>
        <tr r="R5" s="7"/>
      </tp>
      <tp>
        <v>53.52</v>
        <stp/>
        <stp>ContractData</stp>
        <stp>CLEM7</stp>
        <stp>LastTradeorSettle</stp>
        <stp/>
        <stp>T</stp>
        <tr r="K10" s="2"/>
        <tr r="R3" s="6"/>
        <tr r="F14" s="2"/>
        <tr r="R3" s="9"/>
        <tr r="R3" s="10"/>
        <tr r="R3" s="8"/>
        <tr r="R3" s="7"/>
      </tp>
      <tp>
        <v>53.85</v>
        <stp/>
        <stp>ContractData</stp>
        <stp>CLEN7</stp>
        <stp>LastTradeorSettle</stp>
        <stp/>
        <stp>T</stp>
        <tr r="L10" s="2"/>
        <tr r="R4" s="6"/>
        <tr r="F15" s="2"/>
        <tr r="R4" s="10"/>
        <tr r="R4" s="7"/>
        <tr r="R4" s="8"/>
        <tr r="R4" s="9"/>
      </tp>
      <tp>
        <v>54.78</v>
        <stp/>
        <stp>ContractData</stp>
        <stp>CLEH8</stp>
        <stp>LastTradeorSettle</stp>
        <stp/>
        <stp>T</stp>
        <tr r="T10" s="2"/>
        <tr r="R12" s="6"/>
        <tr r="F23" s="2"/>
        <tr r="R12" s="7"/>
        <tr r="R12" s="9"/>
        <tr r="R12" s="8"/>
        <tr r="R12" s="10"/>
      </tp>
      <tp>
        <v>-0.06</v>
        <stp/>
        <stp>ContractData</stp>
        <stp>CLEX7</stp>
        <stp>NetLastTradeToday</stp>
        <stp/>
        <stp>T</stp>
        <tr r="H19" s="2"/>
        <tr r="G19" s="2"/>
      </tp>
      <tp>
        <v>53.08</v>
        <stp/>
        <stp>ContractData</stp>
        <stp>CLEK7</stp>
        <stp>LastTradeorSettle</stp>
        <stp/>
        <stp>T</stp>
        <tr r="J10" s="2"/>
        <tr r="F9" s="2"/>
        <tr r="R2" s="6"/>
        <tr r="F13" s="2"/>
        <tr r="R2" s="10"/>
        <tr r="R2" s="8"/>
        <tr r="R2" s="9"/>
        <tr r="R2" s="7"/>
      </tp>
      <tp t="s">
        <v/>
        <stp/>
        <stp>ContractData</stp>
        <stp>CLEJ8</stp>
        <stp>LastTradeorSettle</stp>
        <stp/>
        <stp>T</stp>
        <tr r="U10" s="2"/>
        <tr r="R13" s="6"/>
        <tr r="R13" s="8"/>
        <tr r="R13" s="10"/>
        <tr r="R13" s="9"/>
        <tr r="R13" s="7"/>
        <tr r="F24" s="2"/>
      </tp>
      <tp>
        <v>-0.05</v>
        <stp/>
        <stp>ContractData</stp>
        <stp>CLEZ7</stp>
        <stp>NetLastTradeToday</stp>
        <stp/>
        <stp>T</stp>
        <tr r="H20" s="2"/>
        <tr r="G20" s="2"/>
      </tp>
      <tp>
        <v>-7.0000000000000007E-2</v>
        <stp/>
        <stp>ContractData</stp>
        <stp>CLEU7</stp>
        <stp>NetLastTradeToday</stp>
        <stp/>
        <stp>T</stp>
        <tr r="G17" s="2"/>
        <tr r="H17" s="2"/>
      </tp>
      <tp>
        <v>-0.03</v>
        <stp/>
        <stp>ContractData</stp>
        <stp>CLEL1G8</stp>
        <stp>Low</stp>
        <stp/>
        <stp>T</stp>
        <tr r="F119" s="2"/>
      </tp>
      <tp t="s">
        <v/>
        <stp/>
        <stp>ContractData</stp>
        <stp>CLEL1F8</stp>
        <stp>Low</stp>
        <stp/>
        <stp>T</stp>
        <tr r="F118" s="2"/>
      </tp>
      <tp>
        <v>-0.04</v>
        <stp/>
        <stp>ContractData</stp>
        <stp>CLEL1N7</stp>
        <stp>Low</stp>
        <stp/>
        <stp>T</stp>
        <tr r="F111" s="2"/>
      </tp>
      <tp t="s">
        <v/>
        <stp/>
        <stp>ContractData</stp>
        <stp>CLEL1M7</stp>
        <stp>Low</stp>
        <stp/>
        <stp>T</stp>
        <tr r="F110" s="2"/>
      </tp>
      <tp>
        <v>-0.09</v>
        <stp/>
        <stp>ContractData</stp>
        <stp>CLEL1K7</stp>
        <stp>Low</stp>
        <stp/>
        <stp>T</stp>
        <tr r="F109" s="2"/>
      </tp>
      <tp t="s">
        <v/>
        <stp/>
        <stp>ContractData</stp>
        <stp>CLEL1H8</stp>
        <stp>Low</stp>
        <stp/>
        <stp>T</stp>
        <tr r="F120" s="2"/>
      </tp>
      <tp t="s">
        <v/>
        <stp/>
        <stp>ContractData</stp>
        <stp>CLEL1V7</stp>
        <stp>Low</stp>
        <stp/>
        <stp>T</stp>
        <tr r="F114" s="2"/>
      </tp>
      <tp>
        <v>-0.04</v>
        <stp/>
        <stp>ContractData</stp>
        <stp>CLEL1U7</stp>
        <stp>Low</stp>
        <stp/>
        <stp>T</stp>
        <tr r="F113" s="2"/>
      </tp>
      <tp>
        <v>-0.05</v>
        <stp/>
        <stp>ContractData</stp>
        <stp>CLEL1Q7</stp>
        <stp>Low</stp>
        <stp/>
        <stp>T</stp>
        <tr r="F112" s="2"/>
      </tp>
      <tp>
        <v>-0.05</v>
        <stp/>
        <stp>ContractData</stp>
        <stp>CLEL1Z7</stp>
        <stp>Low</stp>
        <stp/>
        <stp>T</stp>
        <tr r="F117" s="2"/>
      </tp>
      <tp>
        <v>-0.03</v>
        <stp/>
        <stp>ContractData</stp>
        <stp>CLEL1X7</stp>
        <stp>Low</stp>
        <stp/>
        <stp>T</stp>
        <tr r="F115" s="2"/>
        <tr r="F116" s="2"/>
      </tp>
      <tp>
        <v>-0.03</v>
        <stp/>
        <stp>ContractData</stp>
        <stp>CLEL1G8</stp>
        <stp>Bid</stp>
        <stp/>
        <stp>T</stp>
        <tr r="U108" s="2"/>
      </tp>
      <tp>
        <v>-0.03</v>
        <stp/>
        <stp>ContractData</stp>
        <stp>CLEL1F8</stp>
        <stp>Bid</stp>
        <stp/>
        <stp>T</stp>
        <tr r="T108" s="2"/>
      </tp>
      <tp>
        <v>-0.1</v>
        <stp/>
        <stp>ContractData</stp>
        <stp>CLEL1K7</stp>
        <stp>Bid</stp>
        <stp/>
        <stp>T</stp>
        <tr r="K108" s="2"/>
      </tp>
      <tp>
        <v>-0.08</v>
        <stp/>
        <stp>ContractData</stp>
        <stp>CLEL1M7</stp>
        <stp>Bid</stp>
        <stp/>
        <stp>T</stp>
        <tr r="L108" s="2"/>
      </tp>
      <tp>
        <v>-0.05</v>
        <stp/>
        <stp>ContractData</stp>
        <stp>CLEL1N7</stp>
        <stp>Bid</stp>
        <stp/>
        <stp>T</stp>
        <tr r="M108" s="2"/>
      </tp>
      <tp>
        <v>-0.05</v>
        <stp/>
        <stp>ContractData</stp>
        <stp>CLEL1Q7</stp>
        <stp>Bid</stp>
        <stp/>
        <stp>T</stp>
        <tr r="N108" s="2"/>
      </tp>
      <tp>
        <v>-0.05</v>
        <stp/>
        <stp>ContractData</stp>
        <stp>CLEL1U7</stp>
        <stp>Bid</stp>
        <stp/>
        <stp>T</stp>
        <tr r="O108" s="2"/>
      </tp>
      <tp>
        <v>-0.04</v>
        <stp/>
        <stp>ContractData</stp>
        <stp>CLEL1V7</stp>
        <stp>Bid</stp>
        <stp/>
        <stp>T</stp>
        <tr r="P108" s="2"/>
      </tp>
      <tp>
        <v>-0.04</v>
        <stp/>
        <stp>ContractData</stp>
        <stp>CLEL1X7</stp>
        <stp>Bid</stp>
        <stp/>
        <stp>T</stp>
        <tr r="Q108" s="2"/>
        <tr r="R108" s="2"/>
      </tp>
      <tp>
        <v>-0.06</v>
        <stp/>
        <stp>ContractData</stp>
        <stp>CLEL1Z7</stp>
        <stp>Bid</stp>
        <stp/>
        <stp>T</stp>
        <tr r="S108" s="2"/>
      </tp>
      <tp>
        <v>-0.04</v>
        <stp/>
        <stp>ContractData</stp>
        <stp>CLEL1Z7</stp>
        <stp>Ask</stp>
        <stp/>
        <stp>T</stp>
        <tr r="S107" s="2"/>
      </tp>
      <tp>
        <v>-0.03</v>
        <stp/>
        <stp>ContractData</stp>
        <stp>CLEL1X7</stp>
        <stp>Ask</stp>
        <stp/>
        <stp>T</stp>
        <tr r="Q107" s="2"/>
        <tr r="R107" s="2"/>
      </tp>
      <tp>
        <v>-0.04</v>
        <stp/>
        <stp>ContractData</stp>
        <stp>CLEL1Q7</stp>
        <stp>Ask</stp>
        <stp/>
        <stp>T</stp>
        <tr r="N107" s="2"/>
      </tp>
      <tp>
        <v>-0.03</v>
        <stp/>
        <stp>ContractData</stp>
        <stp>CLEL1V7</stp>
        <stp>Ask</stp>
        <stp/>
        <stp>T</stp>
        <tr r="P107" s="2"/>
      </tp>
      <tp>
        <v>-0.04</v>
        <stp/>
        <stp>ContractData</stp>
        <stp>CLEL1U7</stp>
        <stp>Ask</stp>
        <stp/>
        <stp>T</stp>
        <tr r="O107" s="2"/>
      </tp>
      <tp>
        <v>-0.09</v>
        <stp/>
        <stp>ContractData</stp>
        <stp>CLEL1K7</stp>
        <stp>Ask</stp>
        <stp/>
        <stp>T</stp>
        <tr r="K107" s="2"/>
      </tp>
      <tp>
        <v>-0.04</v>
        <stp/>
        <stp>ContractData</stp>
        <stp>CLEL1N7</stp>
        <stp>Ask</stp>
        <stp/>
        <stp>T</stp>
        <tr r="M107" s="2"/>
      </tp>
      <tp>
        <v>-7.0000000000000007E-2</v>
        <stp/>
        <stp>ContractData</stp>
        <stp>CLEL1M7</stp>
        <stp>Ask</stp>
        <stp/>
        <stp>T</stp>
        <tr r="L107" s="2"/>
      </tp>
      <tp>
        <v>-0.02</v>
        <stp/>
        <stp>ContractData</stp>
        <stp>CLEL1G8</stp>
        <stp>Ask</stp>
        <stp/>
        <stp>T</stp>
        <tr r="U107" s="2"/>
      </tp>
      <tp>
        <v>-0.02</v>
        <stp/>
        <stp>ContractData</stp>
        <stp>CLEL1F8</stp>
        <stp>Ask</stp>
        <stp/>
        <stp>T</stp>
        <tr r="T107" s="2"/>
      </tp>
      <tp t="s">
        <v/>
        <stp/>
        <stp>ContractData</stp>
        <stp>CLES12H</stp>
        <stp>NetLastQuoteToday</stp>
        <stp/>
        <stp>T</stp>
        <tr r="X12" s="10"/>
      </tp>
      <tp t="s">
        <v/>
        <stp/>
        <stp>ContractData</stp>
        <stp>CLES12J</stp>
        <stp>NetLastQuoteToday</stp>
        <stp/>
        <stp>T</stp>
        <tr r="X13" s="10"/>
      </tp>
      <tp>
        <v>-0.11</v>
        <stp/>
        <stp>ContractData</stp>
        <stp>CLES12K</stp>
        <stp>NetLastQuoteToday</stp>
        <stp/>
        <stp>T</stp>
        <tr r="X2" s="10"/>
      </tp>
      <tp>
        <v>-0.13</v>
        <stp/>
        <stp>ContractData</stp>
        <stp>CLES12M</stp>
        <stp>NetLastQuoteToday</stp>
        <stp/>
        <stp>T</stp>
        <tr r="X3" s="10"/>
      </tp>
      <tp>
        <v>-0.94000000000000006</v>
        <stp/>
        <stp>ContractData</stp>
        <stp>CLES12N</stp>
        <stp>NetLastQuoteToday</stp>
        <stp/>
        <stp>T</stp>
        <tr r="X4" s="10"/>
      </tp>
      <tp t="s">
        <v/>
        <stp/>
        <stp>ContractData</stp>
        <stp>CLES12F</stp>
        <stp>NetLastQuoteToday</stp>
        <stp/>
        <stp>T</stp>
        <tr r="X10" s="10"/>
      </tp>
      <tp t="s">
        <v/>
        <stp/>
        <stp>ContractData</stp>
        <stp>CLES12G</stp>
        <stp>NetLastQuoteToday</stp>
        <stp/>
        <stp>T</stp>
        <tr r="X11" s="10"/>
      </tp>
      <tp t="s">
        <v/>
        <stp/>
        <stp>ContractData</stp>
        <stp>CLES12X</stp>
        <stp>NetLastQuoteToday</stp>
        <stp/>
        <stp>T</stp>
        <tr r="X8" s="10"/>
      </tp>
      <tp>
        <v>-0.11</v>
        <stp/>
        <stp>ContractData</stp>
        <stp>CLES12Z</stp>
        <stp>NetLastQuoteToday</stp>
        <stp/>
        <stp>T</stp>
        <tr r="X9" s="10"/>
      </tp>
      <tp>
        <v>-0.08</v>
        <stp/>
        <stp>ContractData</stp>
        <stp>CLES12Q</stp>
        <stp>NetLastQuoteToday</stp>
        <stp/>
        <stp>T</stp>
        <tr r="X5" s="10"/>
      </tp>
      <tp>
        <v>-2.52</v>
        <stp/>
        <stp>ContractData</stp>
        <stp>CLES12U</stp>
        <stp>NetLastQuoteToday</stp>
        <stp/>
        <stp>T</stp>
        <tr r="X6" s="10"/>
      </tp>
      <tp t="s">
        <v/>
        <stp/>
        <stp>ContractData</stp>
        <stp>CLES12V</stp>
        <stp>NetLastQuoteToday</stp>
        <stp/>
        <stp>T</stp>
        <tr r="X7" s="10"/>
      </tp>
      <tp>
        <v>54.75</v>
        <stp/>
        <stp>ContractData</stp>
        <stp>CLEG8</stp>
        <stp>LastTradeorSettle</stp>
        <stp/>
        <stp>T</stp>
        <tr r="S10" s="2"/>
        <tr r="R11" s="6"/>
        <tr r="F22" s="2"/>
        <tr r="R11" s="8"/>
        <tr r="R11" s="10"/>
        <tr r="R11" s="7"/>
        <tr r="R11" s="9"/>
      </tp>
      <tp t="s">
        <v/>
        <stp/>
        <stp>ContractData</stp>
        <stp>CLES9V</stp>
        <stp>Ask</stp>
        <stp/>
        <stp>T</stp>
        <tr r="Z7" s="9"/>
      </tp>
      <tp>
        <v>-0.28999999999999998</v>
        <stp/>
        <stp>ContractData</stp>
        <stp>CLES9U</stp>
        <stp>Ask</stp>
        <stp/>
        <stp>T</stp>
        <tr r="Z6" s="9"/>
      </tp>
      <tp>
        <v>-0.55000000000000004</v>
        <stp/>
        <stp>ContractData</stp>
        <stp>CLES9Q</stp>
        <stp>Ask</stp>
        <stp/>
        <stp>T</stp>
        <tr r="Z5" s="9"/>
      </tp>
      <tp>
        <v>0.36</v>
        <stp/>
        <stp>ContractData</stp>
        <stp>CLES9Z</stp>
        <stp>Ask</stp>
        <stp/>
        <stp>T</stp>
        <tr r="Z9" s="9"/>
      </tp>
      <tp t="s">
        <v/>
        <stp/>
        <stp>ContractData</stp>
        <stp>CLES9X</stp>
        <stp>Ask</stp>
        <stp/>
        <stp>T</stp>
        <tr r="Z8" s="9"/>
      </tp>
      <tp t="s">
        <v/>
        <stp/>
        <stp>ContractData</stp>
        <stp>CLES9G</stp>
        <stp>Ask</stp>
        <stp/>
        <stp>T</stp>
        <tr r="Z11" s="9"/>
      </tp>
      <tp t="s">
        <v/>
        <stp/>
        <stp>ContractData</stp>
        <stp>CLES9F</stp>
        <stp>Ask</stp>
        <stp/>
        <stp>T</stp>
        <tr r="Z10" s="9"/>
      </tp>
      <tp>
        <v>-0.87</v>
        <stp/>
        <stp>ContractData</stp>
        <stp>CLES9N</stp>
        <stp>Ask</stp>
        <stp/>
        <stp>T</stp>
        <tr r="Z4" s="9"/>
      </tp>
      <tp>
        <v>-1.27</v>
        <stp/>
        <stp>ContractData</stp>
        <stp>CLES9M</stp>
        <stp>Ask</stp>
        <stp/>
        <stp>T</stp>
        <tr r="Z3" s="9"/>
      </tp>
      <tp>
        <v>-1.7</v>
        <stp/>
        <stp>ContractData</stp>
        <stp>CLES9K</stp>
        <stp>Ask</stp>
        <stp/>
        <stp>T</stp>
        <tr r="Z2" s="9"/>
      </tp>
      <tp t="s">
        <v/>
        <stp/>
        <stp>ContractData</stp>
        <stp>CLES9J</stp>
        <stp>Ask</stp>
        <stp/>
        <stp>T</stp>
        <tr r="Z13" s="9"/>
      </tp>
      <tp>
        <v>0.6</v>
        <stp/>
        <stp>ContractData</stp>
        <stp>CLES9H</stp>
        <stp>Ask</stp>
        <stp/>
        <stp>T</stp>
        <tr r="Z12" s="9"/>
      </tp>
      <tp>
        <v>-0.12</v>
        <stp/>
        <stp>ContractData</stp>
        <stp>CLES1V</stp>
        <stp>Ask</stp>
        <stp/>
        <stp>T</stp>
        <tr r="Z7" s="6"/>
      </tp>
      <tp>
        <v>-0.17</v>
        <stp/>
        <stp>ContractData</stp>
        <stp>CLES1U</stp>
        <stp>Ask</stp>
        <stp/>
        <stp>T</stp>
        <tr r="Z6" s="6"/>
      </tp>
      <tp>
        <v>-0.21</v>
        <stp/>
        <stp>ContractData</stp>
        <stp>CLES1Q</stp>
        <stp>Ask</stp>
        <stp/>
        <stp>T</stp>
        <tr r="Z5" s="6"/>
      </tp>
      <tp>
        <v>-0.05</v>
        <stp/>
        <stp>ContractData</stp>
        <stp>CLES1Z</stp>
        <stp>Ask</stp>
        <stp/>
        <stp>T</stp>
        <tr r="Z9" s="6"/>
      </tp>
      <tp>
        <v>-0.09</v>
        <stp/>
        <stp>ContractData</stp>
        <stp>CLES1X</stp>
        <stp>Ask</stp>
        <stp/>
        <stp>T</stp>
        <tr r="Z8" s="6"/>
      </tp>
      <tp>
        <v>0.02</v>
        <stp/>
        <stp>ContractData</stp>
        <stp>CLES1G</stp>
        <stp>Ask</stp>
        <stp/>
        <stp>T</stp>
        <tr r="Z11" s="6"/>
      </tp>
      <tp>
        <v>-0.01</v>
        <stp/>
        <stp>ContractData</stp>
        <stp>CLES1F</stp>
        <stp>Ask</stp>
        <stp/>
        <stp>T</stp>
        <tr r="Z10" s="6"/>
      </tp>
      <tp>
        <v>-0.26</v>
        <stp/>
        <stp>ContractData</stp>
        <stp>CLES1N</stp>
        <stp>Ask</stp>
        <stp/>
        <stp>T</stp>
        <tr r="Z4" s="6"/>
      </tp>
      <tp>
        <v>-0.33</v>
        <stp/>
        <stp>ContractData</stp>
        <stp>CLES1M</stp>
        <stp>Ask</stp>
        <stp/>
        <stp>T</stp>
        <tr r="Z3" s="6"/>
      </tp>
      <tp>
        <v>-0.43</v>
        <stp/>
        <stp>ContractData</stp>
        <stp>CLES1K</stp>
        <stp>Ask</stp>
        <stp/>
        <stp>T</stp>
        <tr r="Z2" s="6"/>
      </tp>
      <tp>
        <v>0.06</v>
        <stp/>
        <stp>ContractData</stp>
        <stp>CLES1J</stp>
        <stp>Ask</stp>
        <stp/>
        <stp>T</stp>
        <tr r="Z13" s="6"/>
      </tp>
      <tp>
        <v>0.05</v>
        <stp/>
        <stp>ContractData</stp>
        <stp>CLES1H</stp>
        <stp>Ask</stp>
        <stp/>
        <stp>T</stp>
        <tr r="Z12" s="6"/>
      </tp>
      <tp>
        <v>-0.27</v>
        <stp/>
        <stp>ContractData</stp>
        <stp>CLES3V</stp>
        <stp>Ask</stp>
        <stp/>
        <stp>T</stp>
        <tr r="Z7" s="7"/>
      </tp>
      <tp>
        <v>-0.39</v>
        <stp/>
        <stp>ContractData</stp>
        <stp>CLES3U</stp>
        <stp>Ask</stp>
        <stp/>
        <stp>T</stp>
        <tr r="Z6" s="7"/>
      </tp>
      <tp>
        <v>-0.51</v>
        <stp/>
        <stp>ContractData</stp>
        <stp>CLES3Q</stp>
        <stp>Ask</stp>
        <stp/>
        <stp>T</stp>
        <tr r="Z5" s="7"/>
      </tp>
      <tp>
        <v>-0.06</v>
        <stp/>
        <stp>ContractData</stp>
        <stp>CLES3Z</stp>
        <stp>Ask</stp>
        <stp/>
        <stp>T</stp>
        <tr r="Z9" s="7"/>
      </tp>
      <tp>
        <v>-0.16</v>
        <stp/>
        <stp>ContractData</stp>
        <stp>CLES3X</stp>
        <stp>Ask</stp>
        <stp/>
        <stp>T</stp>
        <tr r="Z8" s="7"/>
      </tp>
      <tp>
        <v>0.11</v>
        <stp/>
        <stp>ContractData</stp>
        <stp>CLES3G</stp>
        <stp>Ask</stp>
        <stp/>
        <stp>T</stp>
        <tr r="Z11" s="7"/>
      </tp>
      <tp>
        <v>0.04</v>
        <stp/>
        <stp>ContractData</stp>
        <stp>CLES3F</stp>
        <stp>Ask</stp>
        <stp/>
        <stp>T</stp>
        <tr r="Z10" s="7"/>
      </tp>
      <tp>
        <v>-0.65</v>
        <stp/>
        <stp>ContractData</stp>
        <stp>CLES3N</stp>
        <stp>Ask</stp>
        <stp/>
        <stp>T</stp>
        <tr r="Z4" s="7"/>
      </tp>
      <tp>
        <v>-0.82000000000000006</v>
        <stp/>
        <stp>ContractData</stp>
        <stp>CLES3M</stp>
        <stp>Ask</stp>
        <stp/>
        <stp>T</stp>
        <tr r="Z3" s="7"/>
      </tp>
      <tp>
        <v>-1.04</v>
        <stp/>
        <stp>ContractData</stp>
        <stp>CLES3K</stp>
        <stp>Ask</stp>
        <stp/>
        <stp>T</stp>
        <tr r="Z2" s="7"/>
      </tp>
      <tp>
        <v>0.22</v>
        <stp/>
        <stp>ContractData</stp>
        <stp>CLES3J</stp>
        <stp>Ask</stp>
        <stp/>
        <stp>T</stp>
        <tr r="Z13" s="7"/>
      </tp>
      <tp>
        <v>0.16</v>
        <stp/>
        <stp>ContractData</stp>
        <stp>CLES3H</stp>
        <stp>Ask</stp>
        <stp/>
        <stp>T</stp>
        <tr r="Z12" s="7"/>
      </tp>
      <tp>
        <v>-0.22</v>
        <stp/>
        <stp>ContractData</stp>
        <stp>CLES6V</stp>
        <stp>Ask</stp>
        <stp/>
        <stp>T</stp>
        <tr r="Z7" s="8"/>
      </tp>
      <tp>
        <v>-0.45</v>
        <stp/>
        <stp>ContractData</stp>
        <stp>CLES6U</stp>
        <stp>Ask</stp>
        <stp/>
        <stp>T</stp>
        <tr r="Z6" s="8"/>
      </tp>
      <tp>
        <v>-0.68</v>
        <stp/>
        <stp>ContractData</stp>
        <stp>CLES6Q</stp>
        <stp>Ask</stp>
        <stp/>
        <stp>T</stp>
        <tr r="Z5" s="8"/>
      </tp>
      <tp>
        <v>0.1</v>
        <stp/>
        <stp>ContractData</stp>
        <stp>CLES6Z</stp>
        <stp>Ask</stp>
        <stp/>
        <stp>T</stp>
        <tr r="Z9" s="8"/>
      </tp>
      <tp>
        <v>-0.03</v>
        <stp/>
        <stp>ContractData</stp>
        <stp>CLES6X</stp>
        <stp>Ask</stp>
        <stp/>
        <stp>T</stp>
        <tr r="Z8" s="8"/>
      </tp>
      <tp t="s">
        <v/>
        <stp/>
        <stp>ContractData</stp>
        <stp>CLES6G</stp>
        <stp>Ask</stp>
        <stp/>
        <stp>T</stp>
        <tr r="Z11" s="8"/>
      </tp>
      <tp t="s">
        <v/>
        <stp/>
        <stp>ContractData</stp>
        <stp>CLES6F</stp>
        <stp>Ask</stp>
        <stp/>
        <stp>T</stp>
        <tr r="Z10" s="8"/>
      </tp>
      <tp>
        <v>-0.93</v>
        <stp/>
        <stp>ContractData</stp>
        <stp>CLES6N</stp>
        <stp>Ask</stp>
        <stp/>
        <stp>T</stp>
        <tr r="Z4" s="8"/>
      </tp>
      <tp>
        <v>-1.21</v>
        <stp/>
        <stp>ContractData</stp>
        <stp>CLES6M</stp>
        <stp>Ask</stp>
        <stp/>
        <stp>T</stp>
        <tr r="Z3" s="8"/>
      </tp>
      <tp>
        <v>-1.55</v>
        <stp/>
        <stp>ContractData</stp>
        <stp>CLES6K</stp>
        <stp>Ask</stp>
        <stp/>
        <stp>T</stp>
        <tr r="Z2" s="8"/>
      </tp>
      <tp t="s">
        <v/>
        <stp/>
        <stp>ContractData</stp>
        <stp>CLES6J</stp>
        <stp>Ask</stp>
        <stp/>
        <stp>T</stp>
        <tr r="Z13" s="8"/>
      </tp>
      <tp>
        <v>0.42</v>
        <stp/>
        <stp>ContractData</stp>
        <stp>CLES6H</stp>
        <stp>Ask</stp>
        <stp/>
        <stp>T</stp>
        <tr r="Z12" s="8"/>
      </tp>
      <tp>
        <v>-0.18</v>
        <stp/>
        <stp>ContractData</stp>
        <stp>CLES3X</stp>
        <stp>Bid</stp>
        <stp/>
        <stp>T</stp>
        <tr r="Y8" s="7"/>
      </tp>
      <tp>
        <v>-7.0000000000000007E-2</v>
        <stp/>
        <stp>ContractData</stp>
        <stp>CLES3Z</stp>
        <stp>Bid</stp>
        <stp/>
        <stp>T</stp>
        <tr r="Y9" s="7"/>
      </tp>
      <tp>
        <v>-0.53</v>
        <stp/>
        <stp>ContractData</stp>
        <stp>CLES3Q</stp>
        <stp>Bid</stp>
        <stp/>
        <stp>T</stp>
        <tr r="Y5" s="7"/>
      </tp>
      <tp>
        <v>-0.4</v>
        <stp/>
        <stp>ContractData</stp>
        <stp>CLES3U</stp>
        <stp>Bid</stp>
        <stp/>
        <stp>T</stp>
        <tr r="Y6" s="7"/>
      </tp>
      <tp>
        <v>-0.28999999999999998</v>
        <stp/>
        <stp>ContractData</stp>
        <stp>CLES3V</stp>
        <stp>Bid</stp>
        <stp/>
        <stp>T</stp>
        <tr r="Y7" s="7"/>
      </tp>
      <tp>
        <v>0.15</v>
        <stp/>
        <stp>ContractData</stp>
        <stp>CLES3H</stp>
        <stp>Bid</stp>
        <stp/>
        <stp>T</stp>
        <tr r="Y12" s="7"/>
      </tp>
      <tp>
        <v>0.19</v>
        <stp/>
        <stp>ContractData</stp>
        <stp>CLES3J</stp>
        <stp>Bid</stp>
        <stp/>
        <stp>T</stp>
        <tr r="Y13" s="7"/>
      </tp>
      <tp>
        <v>-1.05</v>
        <stp/>
        <stp>ContractData</stp>
        <stp>CLES3K</stp>
        <stp>Bid</stp>
        <stp/>
        <stp>T</stp>
        <tr r="Y2" s="7"/>
      </tp>
      <tp>
        <v>-0.83000000000000007</v>
        <stp/>
        <stp>ContractData</stp>
        <stp>CLES3M</stp>
        <stp>Bid</stp>
        <stp/>
        <stp>T</stp>
        <tr r="Y3" s="7"/>
      </tp>
      <tp>
        <v>-0.66</v>
        <stp/>
        <stp>ContractData</stp>
        <stp>CLES3N</stp>
        <stp>Bid</stp>
        <stp/>
        <stp>T</stp>
        <tr r="Y4" s="7"/>
      </tp>
      <tp>
        <v>0.03</v>
        <stp/>
        <stp>ContractData</stp>
        <stp>CLES3F</stp>
        <stp>Bid</stp>
        <stp/>
        <stp>T</stp>
        <tr r="Y10" s="7"/>
      </tp>
      <tp>
        <v>0.1</v>
        <stp/>
        <stp>ContractData</stp>
        <stp>CLES3G</stp>
        <stp>Bid</stp>
        <stp/>
        <stp>T</stp>
        <tr r="Y11" s="7"/>
      </tp>
      <tp>
        <v>-0.1</v>
        <stp/>
        <stp>ContractData</stp>
        <stp>CLES1X</stp>
        <stp>Bid</stp>
        <stp/>
        <stp>T</stp>
        <tr r="Y8" s="6"/>
      </tp>
      <tp>
        <v>-0.06</v>
        <stp/>
        <stp>ContractData</stp>
        <stp>CLES1Z</stp>
        <stp>Bid</stp>
        <stp/>
        <stp>T</stp>
        <tr r="Y9" s="6"/>
      </tp>
      <tp>
        <v>-0.22</v>
        <stp/>
        <stp>ContractData</stp>
        <stp>CLES1Q</stp>
        <stp>Bid</stp>
        <stp/>
        <stp>T</stp>
        <tr r="Y5" s="6"/>
      </tp>
      <tp>
        <v>-0.18</v>
        <stp/>
        <stp>ContractData</stp>
        <stp>CLES1U</stp>
        <stp>Bid</stp>
        <stp/>
        <stp>T</stp>
        <tr r="Y6" s="6"/>
      </tp>
      <tp>
        <v>-0.13</v>
        <stp/>
        <stp>ContractData</stp>
        <stp>CLES1V</stp>
        <stp>Bid</stp>
        <stp/>
        <stp>T</stp>
        <tr r="Y7" s="6"/>
      </tp>
      <tp>
        <v>0.03</v>
        <stp/>
        <stp>ContractData</stp>
        <stp>CLES1H</stp>
        <stp>Bid</stp>
        <stp/>
        <stp>T</stp>
        <tr r="Y12" s="6"/>
      </tp>
      <tp>
        <v>0.05</v>
        <stp/>
        <stp>ContractData</stp>
        <stp>CLES1J</stp>
        <stp>Bid</stp>
        <stp/>
        <stp>T</stp>
        <tr r="Y13" s="6"/>
      </tp>
      <tp>
        <v>-0.44</v>
        <stp/>
        <stp>ContractData</stp>
        <stp>CLES1K</stp>
        <stp>Bid</stp>
        <stp/>
        <stp>T</stp>
        <tr r="Y2" s="6"/>
      </tp>
      <tp>
        <v>-0.34</v>
        <stp/>
        <stp>ContractData</stp>
        <stp>CLES1M</stp>
        <stp>Bid</stp>
        <stp/>
        <stp>T</stp>
        <tr r="Y3" s="6"/>
      </tp>
      <tp>
        <v>-0.27</v>
        <stp/>
        <stp>ContractData</stp>
        <stp>CLES1N</stp>
        <stp>Bid</stp>
        <stp/>
        <stp>T</stp>
        <tr r="Y4" s="6"/>
      </tp>
      <tp>
        <v>-0.02</v>
        <stp/>
        <stp>ContractData</stp>
        <stp>CLES1F</stp>
        <stp>Bid</stp>
        <stp/>
        <stp>T</stp>
        <tr r="Y10" s="6"/>
      </tp>
      <tp>
        <v>0.01</v>
        <stp/>
        <stp>ContractData</stp>
        <stp>CLES1G</stp>
        <stp>Bid</stp>
        <stp/>
        <stp>T</stp>
        <tr r="Y11" s="6"/>
      </tp>
      <tp>
        <v>-0.1</v>
        <stp/>
        <stp>ContractData</stp>
        <stp>CLES6X</stp>
        <stp>Bid</stp>
        <stp/>
        <stp>T</stp>
        <tr r="Y8" s="8"/>
      </tp>
      <tp>
        <v>0.09</v>
        <stp/>
        <stp>ContractData</stp>
        <stp>CLES6Z</stp>
        <stp>Bid</stp>
        <stp/>
        <stp>T</stp>
        <tr r="Y9" s="8"/>
      </tp>
      <tp>
        <v>-0.70000000000000007</v>
        <stp/>
        <stp>ContractData</stp>
        <stp>CLES6Q</stp>
        <stp>Bid</stp>
        <stp/>
        <stp>T</stp>
        <tr r="Y5" s="8"/>
      </tp>
      <tp>
        <v>-0.46</v>
        <stp/>
        <stp>ContractData</stp>
        <stp>CLES6U</stp>
        <stp>Bid</stp>
        <stp/>
        <stp>T</stp>
        <tr r="Y6" s="8"/>
      </tp>
      <tp>
        <v>-0.28000000000000003</v>
        <stp/>
        <stp>ContractData</stp>
        <stp>CLES6V</stp>
        <stp>Bid</stp>
        <stp/>
        <stp>T</stp>
        <tr r="Y7" s="8"/>
      </tp>
      <tp>
        <v>0.38</v>
        <stp/>
        <stp>ContractData</stp>
        <stp>CLES6H</stp>
        <stp>Bid</stp>
        <stp/>
        <stp>T</stp>
        <tr r="Y12" s="8"/>
      </tp>
      <tp t="s">
        <v/>
        <stp/>
        <stp>ContractData</stp>
        <stp>CLES6J</stp>
        <stp>Bid</stp>
        <stp/>
        <stp>T</stp>
        <tr r="Y13" s="8"/>
      </tp>
      <tp>
        <v>-1.57</v>
        <stp/>
        <stp>ContractData</stp>
        <stp>CLES6K</stp>
        <stp>Bid</stp>
        <stp/>
        <stp>T</stp>
        <tr r="Y2" s="8"/>
      </tp>
      <tp>
        <v>-1.22</v>
        <stp/>
        <stp>ContractData</stp>
        <stp>CLES6M</stp>
        <stp>Bid</stp>
        <stp/>
        <stp>T</stp>
        <tr r="Y3" s="8"/>
      </tp>
      <tp>
        <v>-0.95000000000000007</v>
        <stp/>
        <stp>ContractData</stp>
        <stp>CLES6N</stp>
        <stp>Bid</stp>
        <stp/>
        <stp>T</stp>
        <tr r="Y4" s="8"/>
      </tp>
      <tp t="s">
        <v/>
        <stp/>
        <stp>ContractData</stp>
        <stp>CLES6F</stp>
        <stp>Bid</stp>
        <stp/>
        <stp>T</stp>
        <tr r="Y10" s="8"/>
      </tp>
      <tp t="s">
        <v/>
        <stp/>
        <stp>ContractData</stp>
        <stp>CLES6G</stp>
        <stp>Bid</stp>
        <stp/>
        <stp>T</stp>
        <tr r="Y11" s="8"/>
      </tp>
      <tp t="s">
        <v/>
        <stp/>
        <stp>ContractData</stp>
        <stp>CLES9X</stp>
        <stp>Bid</stp>
        <stp/>
        <stp>T</stp>
        <tr r="Y8" s="9"/>
      </tp>
      <tp>
        <v>0.33</v>
        <stp/>
        <stp>ContractData</stp>
        <stp>CLES9Z</stp>
        <stp>Bid</stp>
        <stp/>
        <stp>T</stp>
        <tr r="Y9" s="9"/>
      </tp>
      <tp>
        <v>-0.62</v>
        <stp/>
        <stp>ContractData</stp>
        <stp>CLES9Q</stp>
        <stp>Bid</stp>
        <stp/>
        <stp>T</stp>
        <tr r="Y5" s="9"/>
      </tp>
      <tp>
        <v>-0.31</v>
        <stp/>
        <stp>ContractData</stp>
        <stp>CLES9U</stp>
        <stp>Bid</stp>
        <stp/>
        <stp>T</stp>
        <tr r="Y6" s="9"/>
      </tp>
      <tp t="s">
        <v/>
        <stp/>
        <stp>ContractData</stp>
        <stp>CLES9V</stp>
        <stp>Bid</stp>
        <stp/>
        <stp>T</stp>
        <tr r="Y7" s="9"/>
      </tp>
      <tp>
        <v>0.49</v>
        <stp/>
        <stp>ContractData</stp>
        <stp>CLES9H</stp>
        <stp>Bid</stp>
        <stp/>
        <stp>T</stp>
        <tr r="Y12" s="9"/>
      </tp>
      <tp t="s">
        <v/>
        <stp/>
        <stp>ContractData</stp>
        <stp>CLES9J</stp>
        <stp>Bid</stp>
        <stp/>
        <stp>T</stp>
        <tr r="Y13" s="9"/>
      </tp>
      <tp>
        <v>-1.76</v>
        <stp/>
        <stp>ContractData</stp>
        <stp>CLES9K</stp>
        <stp>Bid</stp>
        <stp/>
        <stp>T</stp>
        <tr r="Y2" s="9"/>
      </tp>
      <tp>
        <v>-1.29</v>
        <stp/>
        <stp>ContractData</stp>
        <stp>CLES9M</stp>
        <stp>Bid</stp>
        <stp/>
        <stp>T</stp>
        <tr r="Y3" s="9"/>
      </tp>
      <tp>
        <v>-0.94000000000000006</v>
        <stp/>
        <stp>ContractData</stp>
        <stp>CLES9N</stp>
        <stp>Bid</stp>
        <stp/>
        <stp>T</stp>
        <tr r="Y4" s="9"/>
      </tp>
      <tp t="s">
        <v/>
        <stp/>
        <stp>ContractData</stp>
        <stp>CLES9F</stp>
        <stp>Bid</stp>
        <stp/>
        <stp>T</stp>
        <tr r="Y10" s="9"/>
      </tp>
      <tp t="s">
        <v/>
        <stp/>
        <stp>ContractData</stp>
        <stp>CLES9G</stp>
        <stp>Bid</stp>
        <stp/>
        <stp>T</stp>
        <tr r="Y11" s="9"/>
      </tp>
      <tp>
        <v>54.69</v>
        <stp/>
        <stp>ContractData</stp>
        <stp>CLEF8</stp>
        <stp>LastTradeorSettle</stp>
        <stp/>
        <stp>T</stp>
        <tr r="R10" s="2"/>
        <tr r="R10" s="6"/>
        <tr r="F21" s="2"/>
        <tr r="R10" s="8"/>
        <tr r="R10" s="9"/>
        <tr r="R10" s="10"/>
        <tr r="R10" s="7"/>
      </tp>
      <tp>
        <v>-0.06</v>
        <stp/>
        <stp>ContractData</stp>
        <stp>CLEV7</stp>
        <stp>NetLastTradeToday</stp>
        <stp/>
        <stp>T</stp>
        <tr r="G18" s="2"/>
        <tr r="H18" s="2"/>
      </tp>
      <tp>
        <v>-0.08</v>
        <stp/>
        <stp>ContractData</stp>
        <stp>CLEQ7</stp>
        <stp>NetLastTradeToday</stp>
        <stp/>
        <stp>T</stp>
        <tr r="G16" s="2"/>
        <tr r="H16" s="2"/>
      </tp>
      <tp t="s">
        <v>Crude Light (Globex) Calendar Spread 12, Sep 17, Sep 18</v>
        <stp/>
        <stp>ContractData</stp>
        <stp>CLES12U7</stp>
        <stp>LongDescription</stp>
        <tr r="B97" s="2"/>
      </tp>
      <tp t="s">
        <v>Crude Light (Globex) Calendar Spread 12, Oct 17, Oct 18</v>
        <stp/>
        <stp>ContractData</stp>
        <stp>CLES12V7</stp>
        <stp>LongDescription</stp>
        <tr r="B98" s="2"/>
      </tp>
      <tp t="s">
        <v>Crude Light (Globex) Calendar Spread 12, Aug 17, Aug 18</v>
        <stp/>
        <stp>ContractData</stp>
        <stp>CLES12Q7</stp>
        <stp>LongDescription</stp>
        <tr r="B96" s="2"/>
      </tp>
      <tp t="s">
        <v>Crude Light (Globex) Calendar Spread 12, Nov 17, Nov 18</v>
        <stp/>
        <stp>ContractData</stp>
        <stp>CLES12X7</stp>
        <stp>LongDescription</stp>
        <tr r="B99" s="2"/>
      </tp>
      <tp t="s">
        <v>Crude Light (Globex) Calendar Spread 12, Dec 17, Dec 18</v>
        <stp/>
        <stp>ContractData</stp>
        <stp>CLES12Z7</stp>
        <stp>LongDescription</stp>
        <tr r="B100" s="2"/>
      </tp>
      <tp t="s">
        <v>Crude Light (Globex) Calendar Spread 12, Feb 18, Feb 19</v>
        <stp/>
        <stp>ContractData</stp>
        <stp>CLES12G8</stp>
        <stp>LongDescription</stp>
        <tr r="B102" s="2"/>
      </tp>
      <tp t="s">
        <v>Crude Light (Globex) Calendar Spread 12, Jan 18, Jan 19</v>
        <stp/>
        <stp>ContractData</stp>
        <stp>CLES12F8</stp>
        <stp>LongDescription</stp>
        <tr r="B101" s="2"/>
      </tp>
      <tp t="s">
        <v>Crude Light (Globex) Calendar Spread 12, Jun 17, Jun 18</v>
        <stp/>
        <stp>ContractData</stp>
        <stp>CLES12M7</stp>
        <stp>LongDescription</stp>
        <tr r="B94" s="2"/>
      </tp>
      <tp t="s">
        <v>Crude Light (Globex) Calendar Spread 12, Jul 17, Jul 18</v>
        <stp/>
        <stp>ContractData</stp>
        <stp>CLES12N7</stp>
        <stp>LongDescription</stp>
        <tr r="B95" s="2"/>
      </tp>
      <tp t="s">
        <v>Crude Light (Globex) Calendar Spread 12, Mar 18, Mar 19</v>
        <stp/>
        <stp>ContractData</stp>
        <stp>CLES12H8</stp>
        <stp>LongDescription</stp>
        <tr r="B103" s="2"/>
      </tp>
      <tp t="s">
        <v>Crude Light (Globex) Calendar Spread 12, May 17, May 18</v>
        <stp/>
        <stp>ContractData</stp>
        <stp>CLES12K7</stp>
        <stp>LongDescription</stp>
        <tr r="B93" s="2"/>
      </tp>
      <tp t="s">
        <v>Crude Light (Globex) Calendar Spread 12, Apr 18, Apr 19</v>
        <stp/>
        <stp>ContractData</stp>
        <stp>CLES12J8</stp>
        <stp>LongDescription</stp>
        <tr r="B104" s="2"/>
      </tp>
      <tp t="s">
        <v>CLES3Q7</v>
        <stp/>
        <stp>ContractData</stp>
        <stp>CLES3?4</stp>
        <stp>Symbol</stp>
        <tr r="A48" s="2"/>
      </tp>
      <tp t="s">
        <v>CLES3U7</v>
        <stp/>
        <stp>ContractData</stp>
        <stp>CLES3?5</stp>
        <stp>Symbol</stp>
        <tr r="A49" s="2"/>
      </tp>
      <tp t="s">
        <v>CLES3V7</v>
        <stp/>
        <stp>ContractData</stp>
        <stp>CLES3?6</stp>
        <stp>Symbol</stp>
        <tr r="A50" s="2"/>
      </tp>
      <tp t="s">
        <v>CLES3X7</v>
        <stp/>
        <stp>ContractData</stp>
        <stp>CLES3?7</stp>
        <stp>Symbol</stp>
        <tr r="A51" s="2"/>
      </tp>
      <tp t="s">
        <v>CLES3K7</v>
        <stp/>
        <stp>ContractData</stp>
        <stp>CLES3?1</stp>
        <stp>Symbol</stp>
        <tr r="A45" s="2"/>
      </tp>
      <tp t="s">
        <v>CLES3M7</v>
        <stp/>
        <stp>ContractData</stp>
        <stp>CLES3?2</stp>
        <stp>Symbol</stp>
        <tr r="A46" s="2"/>
      </tp>
      <tp t="s">
        <v>CLES3N7</v>
        <stp/>
        <stp>ContractData</stp>
        <stp>CLES3?3</stp>
        <stp>Symbol</stp>
        <tr r="A47" s="2"/>
      </tp>
      <tp t="s">
        <v>CLES3Z7</v>
        <stp/>
        <stp>ContractData</stp>
        <stp>CLES3?8</stp>
        <stp>Symbol</stp>
        <tr r="A52" s="2"/>
      </tp>
      <tp t="s">
        <v>CLES3F8</v>
        <stp/>
        <stp>ContractData</stp>
        <stp>CLES3?9</stp>
        <stp>Symbol</stp>
        <tr r="A53" s="2"/>
      </tp>
      <tp t="s">
        <v>CLES1Q7</v>
        <stp/>
        <stp>ContractData</stp>
        <stp>CLES1?4</stp>
        <stp>Symbol</stp>
        <tr r="A32" s="2"/>
      </tp>
      <tp t="s">
        <v>CLES1U7</v>
        <stp/>
        <stp>ContractData</stp>
        <stp>CLES1?5</stp>
        <stp>Symbol</stp>
        <tr r="A33" s="2"/>
      </tp>
      <tp t="s">
        <v>CLES1V7</v>
        <stp/>
        <stp>ContractData</stp>
        <stp>CLES1?6</stp>
        <stp>Symbol</stp>
        <tr r="A34" s="2"/>
      </tp>
      <tp t="s">
        <v>CLES1X7</v>
        <stp/>
        <stp>ContractData</stp>
        <stp>CLES1?7</stp>
        <stp>Symbol</stp>
        <tr r="A35" s="2"/>
      </tp>
      <tp t="s">
        <v>CLES1K7</v>
        <stp/>
        <stp>ContractData</stp>
        <stp>CLES1?1</stp>
        <stp>Symbol</stp>
        <tr r="A29" s="2"/>
      </tp>
      <tp t="s">
        <v>CLES1M7</v>
        <stp/>
        <stp>ContractData</stp>
        <stp>CLES1?2</stp>
        <stp>Symbol</stp>
        <tr r="A30" s="2"/>
      </tp>
      <tp t="s">
        <v>CLES1N7</v>
        <stp/>
        <stp>ContractData</stp>
        <stp>CLES1?3</stp>
        <stp>Symbol</stp>
        <tr r="A31" s="2"/>
      </tp>
      <tp t="s">
        <v>CLES1Z7</v>
        <stp/>
        <stp>ContractData</stp>
        <stp>CLES1?8</stp>
        <stp>Symbol</stp>
        <tr r="A36" s="2"/>
      </tp>
      <tp t="s">
        <v>CLES1F8</v>
        <stp/>
        <stp>ContractData</stp>
        <stp>CLES1?9</stp>
        <stp>Symbol</stp>
        <tr r="A37" s="2"/>
      </tp>
      <tp t="s">
        <v>CLES6Q7</v>
        <stp/>
        <stp>ContractData</stp>
        <stp>CLES6?4</stp>
        <stp>Symbol</stp>
        <tr r="A64" s="2"/>
      </tp>
      <tp t="s">
        <v>CLES6U7</v>
        <stp/>
        <stp>ContractData</stp>
        <stp>CLES6?5</stp>
        <stp>Symbol</stp>
        <tr r="A65" s="2"/>
      </tp>
      <tp t="s">
        <v>CLES6V7</v>
        <stp/>
        <stp>ContractData</stp>
        <stp>CLES6?6</stp>
        <stp>Symbol</stp>
        <tr r="A66" s="2"/>
      </tp>
      <tp t="s">
        <v>CLES6X7</v>
        <stp/>
        <stp>ContractData</stp>
        <stp>CLES6?7</stp>
        <stp>Symbol</stp>
        <tr r="A67" s="2"/>
      </tp>
      <tp t="s">
        <v>CLES6K7</v>
        <stp/>
        <stp>ContractData</stp>
        <stp>CLES6?1</stp>
        <stp>Symbol</stp>
        <tr r="A61" s="2"/>
      </tp>
      <tp t="s">
        <v>CLES6M7</v>
        <stp/>
        <stp>ContractData</stp>
        <stp>CLES6?2</stp>
        <stp>Symbol</stp>
        <tr r="A62" s="2"/>
      </tp>
      <tp t="s">
        <v>CLES6N7</v>
        <stp/>
        <stp>ContractData</stp>
        <stp>CLES6?3</stp>
        <stp>Symbol</stp>
        <tr r="A63" s="2"/>
      </tp>
      <tp t="s">
        <v>CLES6Z7</v>
        <stp/>
        <stp>ContractData</stp>
        <stp>CLES6?8</stp>
        <stp>Symbol</stp>
        <tr r="A68" s="2"/>
      </tp>
      <tp t="s">
        <v>CLES6F8</v>
        <stp/>
        <stp>ContractData</stp>
        <stp>CLES6?9</stp>
        <stp>Symbol</stp>
        <tr r="A69" s="2"/>
      </tp>
      <tp t="s">
        <v>CLES9Q7</v>
        <stp/>
        <stp>ContractData</stp>
        <stp>CLES9?4</stp>
        <stp>Symbol</stp>
        <tr r="A80" s="2"/>
      </tp>
      <tp t="s">
        <v>CLES9U7</v>
        <stp/>
        <stp>ContractData</stp>
        <stp>CLES9?5</stp>
        <stp>Symbol</stp>
        <tr r="A81" s="2"/>
      </tp>
      <tp t="s">
        <v>CLES9V7</v>
        <stp/>
        <stp>ContractData</stp>
        <stp>CLES9?6</stp>
        <stp>Symbol</stp>
        <tr r="A82" s="2"/>
      </tp>
      <tp t="s">
        <v>CLES9X7</v>
        <stp/>
        <stp>ContractData</stp>
        <stp>CLES9?7</stp>
        <stp>Symbol</stp>
        <tr r="A83" s="2"/>
      </tp>
      <tp t="s">
        <v>CLES9K7</v>
        <stp/>
        <stp>ContractData</stp>
        <stp>CLES9?1</stp>
        <stp>Symbol</stp>
        <tr r="A77" s="2"/>
      </tp>
      <tp t="s">
        <v>CLES9M7</v>
        <stp/>
        <stp>ContractData</stp>
        <stp>CLES9?2</stp>
        <stp>Symbol</stp>
        <tr r="A78" s="2"/>
      </tp>
      <tp t="s">
        <v>CLES9N7</v>
        <stp/>
        <stp>ContractData</stp>
        <stp>CLES9?3</stp>
        <stp>Symbol</stp>
        <tr r="A79" s="2"/>
      </tp>
      <tp t="s">
        <v>CLES9Z7</v>
        <stp/>
        <stp>ContractData</stp>
        <stp>CLES9?8</stp>
        <stp>Symbol</stp>
        <tr r="A84" s="2"/>
      </tp>
      <tp t="s">
        <v>CLES9F8</v>
        <stp/>
        <stp>ContractData</stp>
        <stp>CLES9?9</stp>
        <stp>Symbol</stp>
        <tr r="A85" s="2"/>
      </tp>
      <tp>
        <v>-0.39</v>
        <stp/>
        <stp>ContractData</stp>
        <stp>CLES3U7</stp>
        <stp>LastTradeorSettle</stp>
        <stp/>
        <stp>T</stp>
        <tr r="F49" s="2"/>
      </tp>
      <tp>
        <v>-0.18</v>
        <stp/>
        <stp>ContractData</stp>
        <stp>CLES1U7</stp>
        <stp>LastTradeorSettle</stp>
        <stp/>
        <stp>T</stp>
        <tr r="O15" s="2"/>
        <tr r="F33" s="2"/>
      </tp>
      <tp>
        <v>-0.46</v>
        <stp/>
        <stp>ContractData</stp>
        <stp>CLES6U7</stp>
        <stp>LastTradeorSettle</stp>
        <stp/>
        <stp>T</stp>
        <tr r="F65" s="2"/>
      </tp>
      <tp>
        <v>-0.28000000000000003</v>
        <stp/>
        <stp>ContractData</stp>
        <stp>CLES9U7</stp>
        <stp>LastTradeorSettle</stp>
        <stp/>
        <stp>T</stp>
        <tr r="F81" s="2"/>
      </tp>
      <tp>
        <v>-0.04</v>
        <stp/>
        <stp>ContractData</stp>
        <stp>CLEL1U7</stp>
        <stp>LastTradeorSettle</stp>
        <stp/>
        <stp>T</stp>
        <tr r="G113" s="2"/>
      </tp>
      <tp>
        <v>-1.1299999999999999</v>
        <stp/>
        <stp>StudyData</stp>
        <stp>CLES12M7</stp>
        <stp>Bar</stp>
        <stp/>
        <stp>Close</stp>
        <stp>D</stp>
        <stp/>
        <stp/>
        <stp/>
        <stp/>
        <stp/>
        <stp>T</stp>
        <tr r="L93" s="2"/>
      </tp>
      <tp t="s">
        <v/>
        <stp/>
        <stp>ContractData</stp>
        <stp>CLEL1F8</stp>
        <stp>NetLastTradeToday</stp>
        <stp/>
        <stp>T</stp>
        <tr r="H118" s="2"/>
      </tp>
      <tp t="s">
        <v/>
        <stp/>
        <stp>ContractData</stp>
        <stp>CLES9F8</stp>
        <stp>NetLastTradeToday</stp>
        <stp/>
        <stp>T</stp>
        <tr r="H85" s="2"/>
        <tr r="G85" s="2"/>
      </tp>
      <tp t="s">
        <v/>
        <stp/>
        <stp>ContractData</stp>
        <stp>CLES6F8</stp>
        <stp>NetLastTradeToday</stp>
        <stp/>
        <stp>T</stp>
        <tr r="G69" s="2"/>
        <tr r="H69" s="2"/>
      </tp>
      <tp>
        <v>-0.03</v>
        <stp/>
        <stp>ContractData</stp>
        <stp>CLES3F8</stp>
        <stp>NetLastTradeToday</stp>
        <stp/>
        <stp>T</stp>
        <tr r="G53" s="2"/>
        <tr r="H53" s="2"/>
      </tp>
      <tp>
        <v>-0.01</v>
        <stp/>
        <stp>ContractData</stp>
        <stp>CLES1F8</stp>
        <stp>NetLastTradeToday</stp>
        <stp/>
        <stp>T</stp>
        <tr r="H37" s="2"/>
        <tr r="G37" s="2"/>
      </tp>
      <tp t="s">
        <v/>
        <stp/>
        <stp>StudyData</stp>
        <stp>CLES12N7</stp>
        <stp>Bar</stp>
        <stp/>
        <stp>Close</stp>
        <stp>D</stp>
        <stp/>
        <stp/>
        <stp/>
        <stp/>
        <stp/>
        <stp>T</stp>
        <tr r="M93" s="2"/>
      </tp>
      <tp t="s">
        <v/>
        <stp/>
        <stp>StudyData</stp>
        <stp>CLES12H8</stp>
        <stp>Bar</stp>
        <stp/>
        <stp>Close</stp>
        <stp>D</stp>
        <stp/>
        <stp/>
        <stp/>
        <stp/>
        <stp/>
        <stp>T</stp>
        <tr r="U93" s="2"/>
      </tp>
      <tp>
        <v>-1.57</v>
        <stp/>
        <stp>StudyData</stp>
        <stp>CLES12K7</stp>
        <stp>Bar</stp>
        <stp/>
        <stp>Close</stp>
        <stp>D</stp>
        <stp/>
        <stp/>
        <stp/>
        <stp/>
        <stp/>
        <stp>T</stp>
        <tr r="K93" s="2"/>
      </tp>
      <tp t="s">
        <v/>
        <stp/>
        <stp>StudyData</stp>
        <stp>CLES12G8</stp>
        <stp>Bar</stp>
        <stp/>
        <stp>Close</stp>
        <stp>D</stp>
        <stp/>
        <stp/>
        <stp/>
        <stp/>
        <stp/>
        <stp>T</stp>
        <tr r="T93" s="2"/>
      </tp>
      <tp t="s">
        <v/>
        <stp/>
        <stp>StudyData</stp>
        <stp>CLES12F8</stp>
        <stp>Bar</stp>
        <stp/>
        <stp>Close</stp>
        <stp>D</stp>
        <stp/>
        <stp/>
        <stp/>
        <stp/>
        <stp/>
        <stp>T</stp>
        <tr r="S93" s="2"/>
      </tp>
      <tp t="s">
        <v/>
        <stp/>
        <stp>StudyData</stp>
        <stp>CLES12X7</stp>
        <stp>Bar</stp>
        <stp/>
        <stp>Close</stp>
        <stp>D</stp>
        <stp/>
        <stp/>
        <stp/>
        <stp/>
        <stp/>
        <stp>T</stp>
        <tr r="Q93" s="2"/>
      </tp>
      <tp>
        <v>0.48</v>
        <stp/>
        <stp>StudyData</stp>
        <stp>CLES12Z7</stp>
        <stp>Bar</stp>
        <stp/>
        <stp>Close</stp>
        <stp>D</stp>
        <stp/>
        <stp/>
        <stp/>
        <stp/>
        <stp/>
        <stp>T</stp>
        <tr r="R93" s="2"/>
      </tp>
      <tp t="s">
        <v/>
        <stp/>
        <stp>StudyData</stp>
        <stp>CLES12U7</stp>
        <stp>Bar</stp>
        <stp/>
        <stp>Close</stp>
        <stp>D</stp>
        <stp/>
        <stp/>
        <stp/>
        <stp/>
        <stp/>
        <stp>T</stp>
        <tr r="O93" s="2"/>
      </tp>
      <tp t="s">
        <v/>
        <stp/>
        <stp>StudyData</stp>
        <stp>CLES12V7</stp>
        <stp>Bar</stp>
        <stp/>
        <stp>Close</stp>
        <stp>D</stp>
        <stp/>
        <stp/>
        <stp/>
        <stp/>
        <stp/>
        <stp>T</stp>
        <tr r="P93" s="2"/>
      </tp>
      <tp>
        <v>-0.28000000000000003</v>
        <stp/>
        <stp>ContractData</stp>
        <stp>CLES3V7</stp>
        <stp>LastTradeorSettle</stp>
        <stp/>
        <stp>T</stp>
        <tr r="F50" s="2"/>
      </tp>
      <tp>
        <v>-0.13</v>
        <stp/>
        <stp>ContractData</stp>
        <stp>CLES1V7</stp>
        <stp>LastTradeorSettle</stp>
        <stp/>
        <stp>T</stp>
        <tr r="P15" s="2"/>
        <tr r="F34" s="2"/>
      </tp>
      <tp t="s">
        <v/>
        <stp/>
        <stp>ContractData</stp>
        <stp>CLES6V7</stp>
        <stp>LastTradeorSettle</stp>
        <stp/>
        <stp>T</stp>
        <tr r="F66" s="2"/>
      </tp>
      <tp t="s">
        <v/>
        <stp/>
        <stp>ContractData</stp>
        <stp>CLES9V7</stp>
        <stp>LastTradeorSettle</stp>
        <stp/>
        <stp>T</stp>
        <tr r="F82" s="2"/>
      </tp>
      <tp t="s">
        <v/>
        <stp/>
        <stp>ContractData</stp>
        <stp>CLEL1V7</stp>
        <stp>LastTradeorSettle</stp>
        <stp/>
        <stp>T</stp>
        <tr r="G114" s="2"/>
      </tp>
      <tp>
        <v>-0.3</v>
        <stp/>
        <stp>StudyData</stp>
        <stp>CLES12Q7</stp>
        <stp>Bar</stp>
        <stp/>
        <stp>Close</stp>
        <stp>D</stp>
        <stp/>
        <stp/>
        <stp/>
        <stp/>
        <stp/>
        <stp>T</stp>
        <tr r="N93" s="2"/>
      </tp>
      <tp>
        <v>0.59</v>
        <stp/>
        <stp>ContractData</stp>
        <stp>CLES9G</stp>
        <stp>Settlement</stp>
        <stp/>
        <stp>T</stp>
        <tr r="AK11" s="9"/>
      </tp>
      <tp>
        <v>0.14000000000000001</v>
        <stp/>
        <stp>ContractData</stp>
        <stp>CLES3G</stp>
        <stp>Settlement</stp>
        <stp/>
        <stp>T</stp>
        <tr r="AK11" s="7"/>
      </tp>
      <tp>
        <v>0.03</v>
        <stp/>
        <stp>ContractData</stp>
        <stp>CLES1G</stp>
        <stp>Settlement</stp>
        <stp/>
        <stp>T</stp>
        <tr r="AK11" s="6"/>
      </tp>
      <tp>
        <v>0.4</v>
        <stp/>
        <stp>ContractData</stp>
        <stp>CLES6G</stp>
        <stp>Settlement</stp>
        <stp/>
        <stp>T</stp>
        <tr r="AK11" s="8"/>
      </tp>
      <tp>
        <v>-0.01</v>
        <stp/>
        <stp>ContractData</stp>
        <stp>CLEL1G8</stp>
        <stp>NetLastTradeToday</stp>
        <stp/>
        <stp>T</stp>
        <tr r="H119" s="2"/>
      </tp>
      <tp t="s">
        <v/>
        <stp/>
        <stp>ContractData</stp>
        <stp>CLES9G8</stp>
        <stp>NetLastTradeToday</stp>
        <stp/>
        <stp>T</stp>
        <tr r="H86" s="2"/>
        <tr r="G86" s="2"/>
      </tp>
      <tp t="s">
        <v/>
        <stp/>
        <stp>ContractData</stp>
        <stp>CLES6G8</stp>
        <stp>NetLastTradeToday</stp>
        <stp/>
        <stp>T</stp>
        <tr r="H70" s="2"/>
        <tr r="G70" s="2"/>
      </tp>
      <tp t="s">
        <v/>
        <stp/>
        <stp>ContractData</stp>
        <stp>CLES3G8</stp>
        <stp>NetLastTradeToday</stp>
        <stp/>
        <stp>T</stp>
        <tr r="G54" s="2"/>
        <tr r="H54" s="2"/>
      </tp>
      <tp>
        <v>-0.01</v>
        <stp/>
        <stp>ContractData</stp>
        <stp>CLES1G8</stp>
        <stp>NetLastTradeToday</stp>
        <stp/>
        <stp>T</stp>
        <tr r="H38" s="2"/>
        <tr r="G38" s="2"/>
      </tp>
      <tp>
        <v>0.54</v>
        <stp/>
        <stp>ContractData</stp>
        <stp>CLES9F</stp>
        <stp>Settlement</stp>
        <stp/>
        <stp>T</stp>
        <tr r="AK10" s="9"/>
      </tp>
      <tp>
        <v>0.08</v>
        <stp/>
        <stp>ContractData</stp>
        <stp>CLES3F</stp>
        <stp>Settlement</stp>
        <stp/>
        <stp>T</stp>
        <tr r="AK10" s="7"/>
      </tp>
      <tp>
        <v>0</v>
        <stp/>
        <stp>ContractData</stp>
        <stp>CLES1F</stp>
        <stp>Settlement</stp>
        <stp/>
        <stp>T</stp>
        <tr r="AK10" s="6"/>
      </tp>
      <tp>
        <v>0.31</v>
        <stp/>
        <stp>ContractData</stp>
        <stp>CLES6F</stp>
        <stp>Settlement</stp>
        <stp/>
        <stp>T</stp>
        <tr r="AK10" s="8"/>
      </tp>
      <tp>
        <v>-0.52</v>
        <stp/>
        <stp>ContractData</stp>
        <stp>CLES3Q7</stp>
        <stp>LastTradeorSettle</stp>
        <stp/>
        <stp>T</stp>
        <tr r="F48" s="2"/>
      </tp>
      <tp>
        <v>-0.22</v>
        <stp/>
        <stp>ContractData</stp>
        <stp>CLES1Q7</stp>
        <stp>LastTradeorSettle</stp>
        <stp/>
        <stp>T</stp>
        <tr r="N15" s="2"/>
        <tr r="F32" s="2"/>
      </tp>
      <tp>
        <v>-0.69000000000000006</v>
        <stp/>
        <stp>ContractData</stp>
        <stp>CLES6Q7</stp>
        <stp>LastTradeorSettle</stp>
        <stp/>
        <stp>T</stp>
        <tr r="F64" s="2"/>
      </tp>
      <tp t="s">
        <v/>
        <stp/>
        <stp>ContractData</stp>
        <stp>CLES9Q7</stp>
        <stp>LastTradeorSettle</stp>
        <stp/>
        <stp>T</stp>
        <tr r="F80" s="2"/>
      </tp>
      <tp>
        <v>-0.05</v>
        <stp/>
        <stp>ContractData</stp>
        <stp>CLEL1Q7</stp>
        <stp>LastTradeorSettle</stp>
        <stp/>
        <stp>T</stp>
        <tr r="G112" s="2"/>
      </tp>
      <tp t="s">
        <v>Crude Light (Globex) Calendar Spread 6, Dec 17, Jun 18</v>
        <stp/>
        <stp>ContractData</stp>
        <stp>CLES6Z</stp>
        <stp>LongDescription</stp>
        <stp/>
        <stp>T</stp>
        <tr r="AI9" s="8"/>
      </tp>
      <tp t="s">
        <v>Crude Light (Globex) Calendar Spread 6, Nov 17, May 18</v>
        <stp/>
        <stp>ContractData</stp>
        <stp>CLES6X</stp>
        <stp>LongDescription</stp>
        <stp/>
        <stp>T</stp>
        <tr r="AI8" s="8"/>
      </tp>
      <tp t="s">
        <v>Crude Light (Globex) Calendar Spread 6, Oct 17, Apr 18</v>
        <stp/>
        <stp>ContractData</stp>
        <stp>CLES6V</stp>
        <stp>LongDescription</stp>
        <stp/>
        <stp>T</stp>
        <tr r="AI7" s="8"/>
      </tp>
      <tp t="s">
        <v>Crude Light (Globex) Calendar Spread 6, Sep 17, Mar 18</v>
        <stp/>
        <stp>ContractData</stp>
        <stp>CLES6U</stp>
        <stp>LongDescription</stp>
        <stp/>
        <stp>T</stp>
        <tr r="AI6" s="8"/>
      </tp>
      <tp t="s">
        <v>Crude Light (Globex) Calendar Spread 6, Aug 17, Feb 18</v>
        <stp/>
        <stp>ContractData</stp>
        <stp>CLES6Q</stp>
        <stp>LongDescription</stp>
        <stp/>
        <stp>T</stp>
        <tr r="AI5" s="8"/>
      </tp>
      <tp t="s">
        <v>Crude Light (Globex) Calendar Spread 6, Jul 17, Jan 18</v>
        <stp/>
        <stp>ContractData</stp>
        <stp>CLES6N</stp>
        <stp>LongDescription</stp>
        <stp/>
        <stp>T</stp>
        <tr r="AI4" s="8"/>
      </tp>
      <tp t="s">
        <v>Crude Light (Globex) Calendar Spread 6, Jun 17, Dec 17</v>
        <stp/>
        <stp>ContractData</stp>
        <stp>CLES6M</stp>
        <stp>LongDescription</stp>
        <stp/>
        <stp>T</stp>
        <tr r="AI3" s="8"/>
      </tp>
      <tp t="s">
        <v>Crude Light (Globex) Calendar Spread 6, May 17, Nov 17</v>
        <stp/>
        <stp>ContractData</stp>
        <stp>CLES6K</stp>
        <stp>LongDescription</stp>
        <stp/>
        <stp>T</stp>
        <tr r="AI2" s="8"/>
      </tp>
      <tp t="s">
        <v>Crude Light (Globex) Calendar Spread 6, Apr 18, Oct 18</v>
        <stp/>
        <stp>ContractData</stp>
        <stp>CLES6J</stp>
        <stp>LongDescription</stp>
        <stp/>
        <stp>T</stp>
        <tr r="AI13" s="8"/>
      </tp>
      <tp t="s">
        <v>Crude Light (Globex) Calendar Spread 6, Mar 18, Sep 18</v>
        <stp/>
        <stp>ContractData</stp>
        <stp>CLES6H</stp>
        <stp>LongDescription</stp>
        <stp/>
        <stp>T</stp>
        <tr r="AI12" s="8"/>
      </tp>
      <tp t="s">
        <v>Crude Light (Globex) Calendar Spread 6, Feb 18, Aug 18</v>
        <stp/>
        <stp>ContractData</stp>
        <stp>CLES6G</stp>
        <stp>LongDescription</stp>
        <stp/>
        <stp>T</stp>
        <tr r="AI11" s="8"/>
      </tp>
      <tp t="s">
        <v>Crude Light (Globex) Calendar Spread 6, Jan 18, Jul 18</v>
        <stp/>
        <stp>ContractData</stp>
        <stp>CLES6F</stp>
        <stp>LongDescription</stp>
        <stp/>
        <stp>T</stp>
        <tr r="AI10" s="8"/>
      </tp>
      <tp t="s">
        <v>Crude Light (Globex) Calendar Spread 3, Dec 17, Mar 18</v>
        <stp/>
        <stp>ContractData</stp>
        <stp>CLES3Z</stp>
        <stp>LongDescription</stp>
        <stp/>
        <stp>T</stp>
        <tr r="AI9" s="7"/>
      </tp>
      <tp t="s">
        <v>Crude Light (Globex) Calendar Spread 3, Nov 17, Feb 18</v>
        <stp/>
        <stp>ContractData</stp>
        <stp>CLES3X</stp>
        <stp>LongDescription</stp>
        <stp/>
        <stp>T</stp>
        <tr r="AI8" s="7"/>
      </tp>
      <tp t="s">
        <v>Crude Light (Globex) Calendar Spread 3, Oct 17, Jan 18</v>
        <stp/>
        <stp>ContractData</stp>
        <stp>CLES3V</stp>
        <stp>LongDescription</stp>
        <stp/>
        <stp>T</stp>
        <tr r="AI7" s="7"/>
      </tp>
      <tp t="s">
        <v>Crude Light (Globex) Calendar Spread 3, Sep 17, Dec 17</v>
        <stp/>
        <stp>ContractData</stp>
        <stp>CLES3U</stp>
        <stp>LongDescription</stp>
        <stp/>
        <stp>T</stp>
        <tr r="AI6" s="7"/>
      </tp>
      <tp t="s">
        <v>Crude Light (Globex) Calendar Spread 3, Aug 17, Nov 17</v>
        <stp/>
        <stp>ContractData</stp>
        <stp>CLES3Q</stp>
        <stp>LongDescription</stp>
        <stp/>
        <stp>T</stp>
        <tr r="AI5" s="7"/>
      </tp>
      <tp t="s">
        <v>Crude Light (Globex) Calendar Spread 3, Jul 17, Oct 17</v>
        <stp/>
        <stp>ContractData</stp>
        <stp>CLES3N</stp>
        <stp>LongDescription</stp>
        <stp/>
        <stp>T</stp>
        <tr r="AI4" s="7"/>
      </tp>
      <tp t="s">
        <v>Crude Light (Globex) Calendar Spread 3, Jun 17, Sep 17</v>
        <stp/>
        <stp>ContractData</stp>
        <stp>CLES3M</stp>
        <stp>LongDescription</stp>
        <stp/>
        <stp>T</stp>
        <tr r="AI3" s="7"/>
      </tp>
      <tp t="s">
        <v>Crude Light (Globex) Calendar Spread 3, May 17, Aug 17</v>
        <stp/>
        <stp>ContractData</stp>
        <stp>CLES3K</stp>
        <stp>LongDescription</stp>
        <stp/>
        <stp>T</stp>
        <tr r="AI2" s="7"/>
      </tp>
      <tp t="s">
        <v>Crude Light (Globex) Calendar Spread 3, Apr 18, Jul 18</v>
        <stp/>
        <stp>ContractData</stp>
        <stp>CLES3J</stp>
        <stp>LongDescription</stp>
        <stp/>
        <stp>T</stp>
        <tr r="AI13" s="7"/>
      </tp>
      <tp t="s">
        <v>Crude Light (Globex) Calendar Spread 3, Mar 18, Jun 18</v>
        <stp/>
        <stp>ContractData</stp>
        <stp>CLES3H</stp>
        <stp>LongDescription</stp>
        <stp/>
        <stp>T</stp>
        <tr r="AI12" s="7"/>
      </tp>
      <tp t="s">
        <v>Crude Light (Globex) Calendar Spread 3, Feb 18, May 18</v>
        <stp/>
        <stp>ContractData</stp>
        <stp>CLES3G</stp>
        <stp>LongDescription</stp>
        <stp/>
        <stp>T</stp>
        <tr r="AI11" s="7"/>
      </tp>
      <tp t="s">
        <v>Crude Light (Globex) Calendar Spread 3, Jan 18, Apr 18</v>
        <stp/>
        <stp>ContractData</stp>
        <stp>CLES3F</stp>
        <stp>LongDescription</stp>
        <stp/>
        <stp>T</stp>
        <tr r="AI10" s="7"/>
      </tp>
      <tp t="s">
        <v>Crude Light (Globex) Calendar Spread 9, Dec 17, Sep 18</v>
        <stp/>
        <stp>ContractData</stp>
        <stp>CLES9Z</stp>
        <stp>LongDescription</stp>
        <stp/>
        <stp>T</stp>
        <tr r="AI9" s="9"/>
      </tp>
      <tp t="s">
        <v>Crude Light (Globex) Calendar Spread 9, Nov 17, Aug 18</v>
        <stp/>
        <stp>ContractData</stp>
        <stp>CLES9X</stp>
        <stp>LongDescription</stp>
        <stp/>
        <stp>T</stp>
        <tr r="AI8" s="9"/>
      </tp>
      <tp t="s">
        <v>Crude Light (Globex) Calendar Spread 9, Oct 17, Jul 18</v>
        <stp/>
        <stp>ContractData</stp>
        <stp>CLES9V</stp>
        <stp>LongDescription</stp>
        <stp/>
        <stp>T</stp>
        <tr r="AI7" s="9"/>
      </tp>
      <tp t="s">
        <v>Crude Light (Globex) Calendar Spread 9, Sep 17, Jun 18</v>
        <stp/>
        <stp>ContractData</stp>
        <stp>CLES9U</stp>
        <stp>LongDescription</stp>
        <stp/>
        <stp>T</stp>
        <tr r="AI6" s="9"/>
      </tp>
      <tp t="s">
        <v>Crude Light (Globex) Calendar Spread 9, Aug 17, May 18</v>
        <stp/>
        <stp>ContractData</stp>
        <stp>CLES9Q</stp>
        <stp>LongDescription</stp>
        <stp/>
        <stp>T</stp>
        <tr r="AI5" s="9"/>
      </tp>
      <tp t="s">
        <v>Crude Light (Globex) Calendar Spread 9, Jul 17, Apr 18</v>
        <stp/>
        <stp>ContractData</stp>
        <stp>CLES9N</stp>
        <stp>LongDescription</stp>
        <stp/>
        <stp>T</stp>
        <tr r="AI4" s="9"/>
      </tp>
      <tp t="s">
        <v>Crude Light (Globex) Calendar Spread 9, Jun 17, Mar 18</v>
        <stp/>
        <stp>ContractData</stp>
        <stp>CLES9M</stp>
        <stp>LongDescription</stp>
        <stp/>
        <stp>T</stp>
        <tr r="AI3" s="9"/>
      </tp>
      <tp t="s">
        <v>Crude Light (Globex) Calendar Spread 9, May 17, Feb 18</v>
        <stp/>
        <stp>ContractData</stp>
        <stp>CLES9K</stp>
        <stp>LongDescription</stp>
        <stp/>
        <stp>T</stp>
        <tr r="AI2" s="9"/>
      </tp>
      <tp t="s">
        <v>Crude Light (Globex) Calendar Spread 9, Apr 18, Jan 19</v>
        <stp/>
        <stp>ContractData</stp>
        <stp>CLES9J</stp>
        <stp>LongDescription</stp>
        <stp/>
        <stp>T</stp>
        <tr r="AI13" s="9"/>
      </tp>
      <tp t="s">
        <v>Crude Light (Globex) Calendar Spread 9, Mar 18, Dec 18</v>
        <stp/>
        <stp>ContractData</stp>
        <stp>CLES9H</stp>
        <stp>LongDescription</stp>
        <stp/>
        <stp>T</stp>
        <tr r="AI12" s="9"/>
      </tp>
      <tp t="s">
        <v>Crude Light (Globex) Calendar Spread 9, Feb 18, Nov 18</v>
        <stp/>
        <stp>ContractData</stp>
        <stp>CLES9G</stp>
        <stp>LongDescription</stp>
        <stp/>
        <stp>T</stp>
        <tr r="AI11" s="9"/>
      </tp>
      <tp t="s">
        <v>Crude Light (Globex) Calendar Spread 9, Jan 18, Oct 18</v>
        <stp/>
        <stp>ContractData</stp>
        <stp>CLES9F</stp>
        <stp>LongDescription</stp>
        <stp/>
        <stp>T</stp>
        <tr r="AI10" s="9"/>
      </tp>
      <tp>
        <v>-1.17</v>
        <stp/>
        <stp>ContractData</stp>
        <stp>CLES9M</stp>
        <stp>Settlement</stp>
        <stp/>
        <stp>T</stp>
        <tr r="AK3" s="9"/>
      </tp>
      <tp>
        <v>-0.79</v>
        <stp/>
        <stp>ContractData</stp>
        <stp>CLES3M</stp>
        <stp>Settlement</stp>
        <stp/>
        <stp>T</stp>
        <tr r="AK3" s="7"/>
      </tp>
      <tp>
        <v>-0.33</v>
        <stp/>
        <stp>ContractData</stp>
        <stp>CLES1M</stp>
        <stp>Settlement</stp>
        <stp/>
        <stp>T</stp>
        <tr r="AK3" s="6"/>
      </tp>
      <tp>
        <v>-1.1500000000000001</v>
        <stp/>
        <stp>ContractData</stp>
        <stp>CLES6M</stp>
        <stp>Settlement</stp>
        <stp/>
        <stp>T</stp>
        <tr r="AK3" s="8"/>
      </tp>
      <tp t="s">
        <v/>
        <stp/>
        <stp>ContractData</stp>
        <stp>CLEL1M7</stp>
        <stp>NetLastTradeToday</stp>
        <stp/>
        <stp>T</stp>
        <tr r="H110" s="2"/>
      </tp>
      <tp>
        <v>-0.06</v>
        <stp/>
        <stp>ContractData</stp>
        <stp>CLES9M7</stp>
        <stp>NetLastTradeToday</stp>
        <stp/>
        <stp>T</stp>
        <tr r="H78" s="2"/>
        <tr r="G78" s="2"/>
      </tp>
      <tp>
        <v>-7.0000000000000007E-2</v>
        <stp/>
        <stp>ContractData</stp>
        <stp>CLES6M7</stp>
        <stp>NetLastTradeToday</stp>
        <stp/>
        <stp>T</stp>
        <tr r="H62" s="2"/>
        <tr r="G62" s="2"/>
      </tp>
      <tp>
        <v>-0.03</v>
        <stp/>
        <stp>ContractData</stp>
        <stp>CLES3M7</stp>
        <stp>NetLastTradeToday</stp>
        <stp/>
        <stp>T</stp>
        <tr r="H46" s="2"/>
        <tr r="G46" s="2"/>
      </tp>
      <tp>
        <v>-0.01</v>
        <stp/>
        <stp>ContractData</stp>
        <stp>CLES1M7</stp>
        <stp>NetLastTradeToday</stp>
        <stp/>
        <stp>T</stp>
        <tr r="H30" s="2"/>
        <tr r="G30" s="2"/>
      </tp>
      <tp>
        <v>0</v>
        <stp/>
        <stp>ContractData</stp>
        <stp>CLEL1N7</stp>
        <stp>NetLastTradeToday</stp>
        <stp/>
        <stp>T</stp>
        <tr r="H111" s="2"/>
      </tp>
      <tp t="s">
        <v/>
        <stp/>
        <stp>ContractData</stp>
        <stp>CLES9N7</stp>
        <stp>NetLastTradeToday</stp>
        <stp/>
        <stp>T</stp>
        <tr r="H79" s="2"/>
        <tr r="G79" s="2"/>
      </tp>
      <tp>
        <v>-0.04</v>
        <stp/>
        <stp>ContractData</stp>
        <stp>CLES6N7</stp>
        <stp>NetLastTradeToday</stp>
        <stp/>
        <stp>T</stp>
        <tr r="G63" s="2"/>
        <tr r="H63" s="2"/>
      </tp>
      <tp>
        <v>-0.04</v>
        <stp/>
        <stp>ContractData</stp>
        <stp>CLES3N7</stp>
        <stp>NetLastTradeToday</stp>
        <stp/>
        <stp>T</stp>
        <tr r="H47" s="2"/>
        <tr r="G47" s="2"/>
      </tp>
      <tp>
        <v>-0.02</v>
        <stp/>
        <stp>ContractData</stp>
        <stp>CLES1N7</stp>
        <stp>NetLastTradeToday</stp>
        <stp/>
        <stp>T</stp>
        <tr r="G31" s="2"/>
        <tr r="H31" s="2"/>
      </tp>
      <tp t="s">
        <v>CLES12J8</v>
        <stp/>
        <stp>ContractData</stp>
        <stp>CLES12?12</stp>
        <stp>Symbol</stp>
        <tr r="A104" s="2"/>
      </tp>
      <tp t="s">
        <v>CLES12H8</v>
        <stp/>
        <stp>ContractData</stp>
        <stp>CLES12?11</stp>
        <stp>Symbol</stp>
        <tr r="A103" s="2"/>
      </tp>
      <tp t="s">
        <v>CLES12G8</v>
        <stp/>
        <stp>ContractData</stp>
        <stp>CLES12?10</stp>
        <stp>Symbol</stp>
        <tr r="A102" s="2"/>
      </tp>
      <tp>
        <v>-0.79</v>
        <stp/>
        <stp>ContractData</stp>
        <stp>CLES9N</stp>
        <stp>Settlement</stp>
        <stp/>
        <stp>T</stp>
        <tr r="AK4" s="9"/>
      </tp>
      <tp>
        <v>-0.62</v>
        <stp/>
        <stp>ContractData</stp>
        <stp>CLES3N</stp>
        <stp>Settlement</stp>
        <stp/>
        <stp>T</stp>
        <tr r="AK4" s="7"/>
      </tp>
      <tp>
        <v>-0.25</v>
        <stp/>
        <stp>ContractData</stp>
        <stp>CLES1N</stp>
        <stp>Settlement</stp>
        <stp/>
        <stp>T</stp>
        <tr r="AK4" s="6"/>
      </tp>
      <tp>
        <v>-0.87</v>
        <stp/>
        <stp>ContractData</stp>
        <stp>CLES6N</stp>
        <stp>Settlement</stp>
        <stp/>
        <stp>T</stp>
        <tr r="AK4" s="8"/>
      </tp>
      <tp t="s">
        <v/>
        <stp/>
        <stp>ContractData</stp>
        <stp>CLEL1H8</stp>
        <stp>NetLastTradeToday</stp>
        <stp/>
        <stp>T</stp>
        <tr r="H120" s="2"/>
      </tp>
      <tp t="s">
        <v/>
        <stp/>
        <stp>ContractData</stp>
        <stp>CLES9H8</stp>
        <stp>NetLastTradeToday</stp>
        <stp/>
        <stp>T</stp>
        <tr r="G87" s="2"/>
        <tr r="H87" s="2"/>
      </tp>
      <tp>
        <v>-0.02</v>
        <stp/>
        <stp>ContractData</stp>
        <stp>CLES6H8</stp>
        <stp>NetLastTradeToday</stp>
        <stp/>
        <stp>T</stp>
        <tr r="G71" s="2"/>
        <tr r="H71" s="2"/>
      </tp>
      <tp>
        <v>-0.04</v>
        <stp/>
        <stp>ContractData</stp>
        <stp>CLES3H8</stp>
        <stp>NetLastTradeToday</stp>
        <stp/>
        <stp>T</stp>
        <tr r="H55" s="2"/>
        <tr r="G55" s="2"/>
      </tp>
      <tp>
        <v>-0.01</v>
        <stp/>
        <stp>ContractData</stp>
        <stp>CLES1H8</stp>
        <stp>NetLastTradeToday</stp>
        <stp/>
        <stp>T</stp>
        <tr r="H39" s="2"/>
        <tr r="G39" s="2"/>
      </tp>
      <tp>
        <v>1212</v>
        <stp/>
        <stp>ContractData</stp>
        <stp>CLEF8</stp>
        <stp>T_CVol</stp>
        <tr r="AA116" s="2"/>
        <tr r="I21" s="2"/>
      </tp>
      <tp>
        <v>320</v>
        <stp/>
        <stp>ContractData</stp>
        <stp>CLEG8</stp>
        <stp>T_CVol</stp>
        <tr r="AA117" s="2"/>
        <tr r="I22" s="2"/>
      </tp>
      <tp>
        <v>13890</v>
        <stp/>
        <stp>ContractData</stp>
        <stp>CLEN7</stp>
        <stp>T_CVol</stp>
        <tr r="AA110" s="2"/>
        <tr r="I15" s="2"/>
      </tp>
      <tp>
        <v>77611</v>
        <stp/>
        <stp>ContractData</stp>
        <stp>CLEM7</stp>
        <stp>T_CVol</stp>
        <tr r="AA109" s="2"/>
        <tr r="I14" s="2"/>
      </tp>
      <tp>
        <v>271</v>
        <stp/>
        <stp>ContractData</stp>
        <stp>CLEJ8</stp>
        <stp>T_CVol</stp>
        <tr r="AA119" s="2"/>
        <tr r="I24" s="2"/>
      </tp>
      <tp>
        <v>119131</v>
        <stp/>
        <stp>ContractData</stp>
        <stp>CLEK7</stp>
        <stp>T_CVol</stp>
        <tr r="AA108" s="2"/>
        <tr r="I13" s="2"/>
      </tp>
      <tp>
        <v>1145</v>
        <stp/>
        <stp>ContractData</stp>
        <stp>CLEH8</stp>
        <stp>T_CVol</stp>
        <tr r="AA118" s="2"/>
        <tr r="I23" s="2"/>
      </tp>
      <tp>
        <v>1801</v>
        <stp/>
        <stp>ContractData</stp>
        <stp>CLEV7</stp>
        <stp>T_CVol</stp>
        <tr r="AA113" s="2"/>
        <tr r="I18" s="2"/>
      </tp>
      <tp>
        <v>5702</v>
        <stp/>
        <stp>ContractData</stp>
        <stp>CLEU7</stp>
        <stp>T_CVol</stp>
        <tr r="AA112" s="2"/>
        <tr r="I17" s="2"/>
      </tp>
      <tp>
        <v>4564</v>
        <stp/>
        <stp>ContractData</stp>
        <stp>CLEQ7</stp>
        <stp>T_CVol</stp>
        <tr r="AA111" s="2"/>
        <tr r="I16" s="2"/>
      </tp>
      <tp>
        <v>8099</v>
        <stp/>
        <stp>ContractData</stp>
        <stp>CLEZ7</stp>
        <stp>T_CVol</stp>
        <tr r="AA115" s="2"/>
        <tr r="I20" s="2"/>
      </tp>
      <tp>
        <v>885</v>
        <stp/>
        <stp>ContractData</stp>
        <stp>CLEX7</stp>
        <stp>T_CVol</stp>
        <tr r="AA114" s="2"/>
        <tr r="I19" s="2"/>
      </tp>
      <tp>
        <v>-0.15</v>
        <stp/>
        <stp>ContractData</stp>
        <stp>CLES3X7</stp>
        <stp>LastTradeorSettle</stp>
        <stp/>
        <stp>T</stp>
        <tr r="F51" s="2"/>
      </tp>
      <tp>
        <v>-0.09</v>
        <stp/>
        <stp>ContractData</stp>
        <stp>CLES1X7</stp>
        <stp>LastTradeorSettle</stp>
        <stp/>
        <stp>T</stp>
        <tr r="Q15" s="2"/>
        <tr r="F35" s="2"/>
      </tp>
      <tp t="s">
        <v/>
        <stp/>
        <stp>ContractData</stp>
        <stp>CLES6X7</stp>
        <stp>LastTradeorSettle</stp>
        <stp/>
        <stp>T</stp>
        <tr r="F67" s="2"/>
      </tp>
      <tp t="s">
        <v/>
        <stp/>
        <stp>ContractData</stp>
        <stp>CLES9X7</stp>
        <stp>LastTradeorSettle</stp>
        <stp/>
        <stp>T</stp>
        <tr r="F83" s="2"/>
      </tp>
      <tp>
        <v>-0.03</v>
        <stp/>
        <stp>ContractData</stp>
        <stp>CLEL1X7</stp>
        <stp>LastTradeorSettle</stp>
        <stp/>
        <stp>T</stp>
        <tr r="G116" s="2"/>
        <tr r="G115" s="2"/>
      </tp>
      <tp>
        <v>0.6</v>
        <stp/>
        <stp>ContractData</stp>
        <stp>CLES9H</stp>
        <stp>Settlement</stp>
        <stp/>
        <stp>T</stp>
        <tr r="AK12" s="9"/>
      </tp>
      <tp>
        <v>0.19</v>
        <stp/>
        <stp>ContractData</stp>
        <stp>CLES3H</stp>
        <stp>Settlement</stp>
        <stp/>
        <stp>T</stp>
        <tr r="AK12" s="7"/>
      </tp>
      <tp>
        <v>0.05</v>
        <stp/>
        <stp>ContractData</stp>
        <stp>CLES1H</stp>
        <stp>Settlement</stp>
        <stp/>
        <stp>T</stp>
        <tr r="AK12" s="6"/>
      </tp>
      <tp>
        <v>0.45</v>
        <stp/>
        <stp>ContractData</stp>
        <stp>CLES6H</stp>
        <stp>Settlement</stp>
        <stp/>
        <stp>T</stp>
        <tr r="AK12" s="8"/>
      </tp>
      <tp t="s">
        <v/>
        <stp/>
        <stp>ContractData</stp>
        <stp>CLES9J8</stp>
        <stp>NetLastTradeToday</stp>
        <stp/>
        <stp>T</stp>
        <tr r="G88" s="2"/>
        <tr r="H88" s="2"/>
      </tp>
      <tp t="s">
        <v/>
        <stp/>
        <stp>ContractData</stp>
        <stp>CLES6J8</stp>
        <stp>NetLastTradeToday</stp>
        <stp/>
        <stp>T</stp>
        <tr r="H72" s="2"/>
        <tr r="G72" s="2"/>
      </tp>
      <tp t="s">
        <v/>
        <stp/>
        <stp>ContractData</stp>
        <stp>CLES3J8</stp>
        <stp>NetLastTradeToday</stp>
        <stp/>
        <stp>T</stp>
        <tr r="G56" s="2"/>
        <tr r="H56" s="2"/>
      </tp>
      <tp>
        <v>-0.01</v>
        <stp/>
        <stp>ContractData</stp>
        <stp>CLES1J8</stp>
        <stp>NetLastTradeToday</stp>
        <stp/>
        <stp>T</stp>
        <tr r="H40" s="2"/>
        <tr r="G40" s="2"/>
      </tp>
      <tp>
        <v>0</v>
        <stp/>
        <stp>ContractData</stp>
        <stp>CLES12J8</stp>
        <stp>T_CVol</stp>
        <tr r="I104" s="2"/>
      </tp>
      <tp>
        <v>13</v>
        <stp/>
        <stp>ContractData</stp>
        <stp>CLES12K7</stp>
        <stp>T_CVol</stp>
        <tr r="I93" s="2"/>
      </tp>
      <tp>
        <v>0</v>
        <stp/>
        <stp>ContractData</stp>
        <stp>CLES12H8</stp>
        <stp>T_CVol</stp>
        <tr r="I103" s="2"/>
      </tp>
      <tp>
        <v>0</v>
        <stp/>
        <stp>ContractData</stp>
        <stp>CLES12N7</stp>
        <stp>T_CVol</stp>
        <tr r="I95" s="2"/>
      </tp>
      <tp>
        <v>51</v>
        <stp/>
        <stp>ContractData</stp>
        <stp>CLES12M7</stp>
        <stp>T_CVol</stp>
        <tr r="I94" s="2"/>
      </tp>
      <tp>
        <v>0</v>
        <stp/>
        <stp>ContractData</stp>
        <stp>CLES12F8</stp>
        <stp>T_CVol</stp>
        <tr r="I101" s="2"/>
      </tp>
      <tp>
        <v>0</v>
        <stp/>
        <stp>ContractData</stp>
        <stp>CLES12G8</stp>
        <stp>T_CVol</stp>
        <tr r="I102" s="2"/>
      </tp>
      <tp>
        <v>1508</v>
        <stp/>
        <stp>ContractData</stp>
        <stp>CLES12Z7</stp>
        <stp>T_CVol</stp>
        <tr r="I100" s="2"/>
      </tp>
      <tp>
        <v>0</v>
        <stp/>
        <stp>ContractData</stp>
        <stp>CLES12X7</stp>
        <stp>T_CVol</stp>
        <tr r="I99" s="2"/>
      </tp>
      <tp>
        <v>1</v>
        <stp/>
        <stp>ContractData</stp>
        <stp>CLES12Q7</stp>
        <stp>T_CVol</stp>
        <tr r="I96" s="2"/>
      </tp>
      <tp>
        <v>0</v>
        <stp/>
        <stp>ContractData</stp>
        <stp>CLES12V7</stp>
        <stp>T_CVol</stp>
        <tr r="I98" s="2"/>
      </tp>
      <tp>
        <v>0</v>
        <stp/>
        <stp>ContractData</stp>
        <stp>CLES12U7</stp>
        <stp>T_CVol</stp>
        <tr r="I97" s="2"/>
      </tp>
      <tp>
        <v>-0.06</v>
        <stp/>
        <stp>ContractData</stp>
        <stp>CLES3Z7</stp>
        <stp>LastTradeorSettle</stp>
        <stp/>
        <stp>T</stp>
        <tr r="F52" s="2"/>
      </tp>
      <tp>
        <v>-0.06</v>
        <stp/>
        <stp>ContractData</stp>
        <stp>CLES1Z7</stp>
        <stp>LastTradeorSettle</stp>
        <stp/>
        <stp>T</stp>
        <tr r="R15" s="2"/>
        <tr r="F36" s="2"/>
      </tp>
      <tp>
        <v>0.09</v>
        <stp/>
        <stp>ContractData</stp>
        <stp>CLES6Z7</stp>
        <stp>LastTradeorSettle</stp>
        <stp/>
        <stp>T</stp>
        <tr r="F68" s="2"/>
      </tp>
      <tp t="s">
        <v/>
        <stp/>
        <stp>ContractData</stp>
        <stp>CLES9Z7</stp>
        <stp>LastTradeorSettle</stp>
        <stp/>
        <stp>T</stp>
        <tr r="F84" s="2"/>
      </tp>
      <tp>
        <v>-0.05</v>
        <stp/>
        <stp>ContractData</stp>
        <stp>CLEL1Z7</stp>
        <stp>LastTradeorSettle</stp>
        <stp/>
        <stp>T</stp>
        <tr r="G117" s="2"/>
      </tp>
      <tp>
        <v>-1.62</v>
        <stp/>
        <stp>ContractData</stp>
        <stp>CLES9K</stp>
        <stp>Settlement</stp>
        <stp/>
        <stp>T</stp>
        <tr r="AK2" s="9"/>
      </tp>
      <tp>
        <v>-1</v>
        <stp/>
        <stp>ContractData</stp>
        <stp>CLES3K</stp>
        <stp>Settlement</stp>
        <stp/>
        <stp>T</stp>
        <tr r="AK2" s="7"/>
      </tp>
      <tp>
        <v>-0.42</v>
        <stp/>
        <stp>ContractData</stp>
        <stp>CLES1K</stp>
        <stp>Settlement</stp>
        <stp/>
        <stp>T</stp>
        <tr r="AK2" s="6"/>
      </tp>
      <tp>
        <v>-1.49</v>
        <stp/>
        <stp>ContractData</stp>
        <stp>CLES6K</stp>
        <stp>Settlement</stp>
        <stp/>
        <stp>T</stp>
        <tr r="AK2" s="8"/>
      </tp>
      <tp>
        <v>0</v>
        <stp/>
        <stp>ContractData</stp>
        <stp>CLEL1K7</stp>
        <stp>NetLastTradeToday</stp>
        <stp/>
        <stp>T</stp>
        <tr r="H109" s="2"/>
      </tp>
      <tp>
        <v>-0.02</v>
        <stp/>
        <stp>ContractData</stp>
        <stp>CLES9K7</stp>
        <stp>NetLastTradeToday</stp>
        <stp/>
        <stp>T</stp>
        <tr r="H77" s="2"/>
        <tr r="G77" s="2"/>
      </tp>
      <tp>
        <v>-0.06</v>
        <stp/>
        <stp>ContractData</stp>
        <stp>CLES6K7</stp>
        <stp>NetLastTradeToday</stp>
        <stp/>
        <stp>T</stp>
        <tr r="G61" s="2"/>
        <tr r="H61" s="2"/>
      </tp>
      <tp>
        <v>-0.04</v>
        <stp/>
        <stp>ContractData</stp>
        <stp>CLES3K7</stp>
        <stp>NetLastTradeToday</stp>
        <stp/>
        <stp>T</stp>
        <tr r="G45" s="2"/>
        <tr r="H45" s="2"/>
      </tp>
      <tp>
        <v>-0.02</v>
        <stp/>
        <stp>ContractData</stp>
        <stp>CLES1K7</stp>
        <stp>NetLastTradeToday</stp>
        <stp/>
        <stp>T</stp>
        <tr r="H29" s="2"/>
        <tr r="G29" s="2"/>
      </tp>
      <tp>
        <v>0.64</v>
        <stp/>
        <stp>ContractData</stp>
        <stp>CLES9J</stp>
        <stp>Settlement</stp>
        <stp/>
        <stp>T</stp>
        <tr r="AK13" s="9"/>
      </tp>
      <tp>
        <v>0.23</v>
        <stp/>
        <stp>ContractData</stp>
        <stp>CLES3J</stp>
        <stp>Settlement</stp>
        <stp/>
        <stp>T</stp>
        <tr r="AK13" s="7"/>
      </tp>
      <tp>
        <v>0.06</v>
        <stp/>
        <stp>ContractData</stp>
        <stp>CLES1J</stp>
        <stp>Settlement</stp>
        <stp/>
        <stp>T</stp>
        <tr r="AK13" s="6"/>
      </tp>
      <tp>
        <v>0.46</v>
        <stp/>
        <stp>ContractData</stp>
        <stp>CLES6J</stp>
        <stp>Settlement</stp>
        <stp/>
        <stp>T</stp>
        <tr r="AK13" s="8"/>
      </tp>
      <tp>
        <v>-0.19</v>
        <stp/>
        <stp>ContractData</stp>
        <stp>CLES9U</stp>
        <stp>Settlement</stp>
        <stp/>
        <stp>T</stp>
        <tr r="AK6" s="9"/>
      </tp>
      <tp>
        <v>-0.36</v>
        <stp/>
        <stp>ContractData</stp>
        <stp>CLES3U</stp>
        <stp>Settlement</stp>
        <stp/>
        <stp>T</stp>
        <tr r="AK6" s="7"/>
      </tp>
      <tp>
        <v>-0.16</v>
        <stp/>
        <stp>ContractData</stp>
        <stp>CLES1U</stp>
        <stp>Settlement</stp>
        <stp/>
        <stp>T</stp>
        <tr r="AK6" s="6"/>
      </tp>
      <tp>
        <v>-0.38</v>
        <stp/>
        <stp>ContractData</stp>
        <stp>CLES6U</stp>
        <stp>Settlement</stp>
        <stp/>
        <stp>T</stp>
        <tr r="AK6" s="8"/>
      </tp>
      <tp>
        <v>0</v>
        <stp/>
        <stp>ContractData</stp>
        <stp>CLEL1U7</stp>
        <stp>NetLastTradeToday</stp>
        <stp/>
        <stp>T</stp>
        <tr r="H113" s="2"/>
      </tp>
      <tp>
        <v>-0.09</v>
        <stp/>
        <stp>ContractData</stp>
        <stp>CLES9U7</stp>
        <stp>NetLastTradeToday</stp>
        <stp/>
        <stp>T</stp>
        <tr r="G81" s="2"/>
        <tr r="H81" s="2"/>
      </tp>
      <tp>
        <v>-0.08</v>
        <stp/>
        <stp>ContractData</stp>
        <stp>CLES6U7</stp>
        <stp>NetLastTradeToday</stp>
        <stp/>
        <stp>T</stp>
        <tr r="H65" s="2"/>
        <tr r="G65" s="2"/>
      </tp>
      <tp>
        <v>-0.03</v>
        <stp/>
        <stp>ContractData</stp>
        <stp>CLES3U7</stp>
        <stp>NetLastTradeToday</stp>
        <stp/>
        <stp>T</stp>
        <tr r="G49" s="2"/>
        <tr r="H49" s="2"/>
      </tp>
      <tp>
        <v>-0.02</v>
        <stp/>
        <stp>ContractData</stp>
        <stp>CLES1U7</stp>
        <stp>NetLastTradeToday</stp>
        <stp/>
        <stp>T</stp>
        <tr r="G33" s="2"/>
        <tr r="H33" s="2"/>
      </tp>
      <tp>
        <v>-0.33</v>
        <stp/>
        <stp>ContractData</stp>
        <stp>CLES1M7</stp>
        <stp>Open</stp>
        <stp/>
        <stp>T</stp>
        <tr r="C30" s="2"/>
      </tp>
      <tp t="s">
        <v/>
        <stp/>
        <stp>ContractData</stp>
        <stp>CLEL1M7</stp>
        <stp>Open</stp>
        <stp/>
        <stp>T</stp>
        <tr r="D110" s="2"/>
      </tp>
      <tp>
        <v>-0.42</v>
        <stp/>
        <stp>ContractData</stp>
        <stp>CLES6U7</stp>
        <stp>High</stp>
        <stp/>
        <stp>T</stp>
        <tr r="D65" s="2"/>
      </tp>
      <tp t="s">
        <v/>
        <stp/>
        <stp>ContractData</stp>
        <stp>CLES6V7</stp>
        <stp>High</stp>
        <stp/>
        <stp>T</stp>
        <tr r="D66" s="2"/>
      </tp>
      <tp>
        <v>-0.26</v>
        <stp/>
        <stp>ContractData</stp>
        <stp>CLES1N7</stp>
        <stp>Open</stp>
        <stp/>
        <stp>T</stp>
        <tr r="C31" s="2"/>
      </tp>
      <tp>
        <v>-0.04</v>
        <stp/>
        <stp>ContractData</stp>
        <stp>CLEL1N7</stp>
        <stp>Open</stp>
        <stp/>
        <stp>T</stp>
        <tr r="D111" s="2"/>
      </tp>
      <tp>
        <v>0.04</v>
        <stp/>
        <stp>ContractData</stp>
        <stp>CLES1H8</stp>
        <stp>Open</stp>
        <stp/>
        <stp>T</stp>
        <tr r="C39" s="2"/>
      </tp>
      <tp t="s">
        <v/>
        <stp/>
        <stp>ContractData</stp>
        <stp>CLEL1H8</stp>
        <stp>Open</stp>
        <stp/>
        <stp>T</stp>
        <tr r="D120" s="2"/>
      </tp>
      <tp>
        <v>-0.69000000000000006</v>
        <stp/>
        <stp>ContractData</stp>
        <stp>CLES6Q7</stp>
        <stp>High</stp>
        <stp/>
        <stp>T</stp>
        <tr r="D64" s="2"/>
      </tp>
      <tp>
        <v>-0.41000000000000003</v>
        <stp/>
        <stp>ContractData</stp>
        <stp>CLES1K7</stp>
        <stp>Open</stp>
        <stp/>
        <stp>T</stp>
        <tr r="C29" s="2"/>
      </tp>
      <tp>
        <v>-0.08</v>
        <stp/>
        <stp>ContractData</stp>
        <stp>CLEL1K7</stp>
        <stp>Open</stp>
        <stp/>
        <stp>T</stp>
        <tr r="D109" s="2"/>
      </tp>
      <tp>
        <v>0.06</v>
        <stp/>
        <stp>ContractData</stp>
        <stp>CLES1J8</stp>
        <stp>Open</stp>
        <stp/>
        <stp>T</stp>
        <tr r="C40" s="2"/>
      </tp>
      <tp>
        <v>0.02</v>
        <stp/>
        <stp>ContractData</stp>
        <stp>CLES1G8</stp>
        <stp>Open</stp>
        <stp/>
        <stp>T</stp>
        <tr r="C38" s="2"/>
      </tp>
      <tp>
        <v>-0.03</v>
        <stp/>
        <stp>ContractData</stp>
        <stp>CLEL1G8</stp>
        <stp>Open</stp>
        <stp/>
        <stp>T</stp>
        <tr r="D119" s="2"/>
      </tp>
      <tp>
        <v>0</v>
        <stp/>
        <stp>ContractData</stp>
        <stp>CLES1F8</stp>
        <stp>Open</stp>
        <stp/>
        <stp>T</stp>
        <tr r="C37" s="2"/>
      </tp>
      <tp t="s">
        <v/>
        <stp/>
        <stp>ContractData</stp>
        <stp>CLEL1F8</stp>
        <stp>Open</stp>
        <stp/>
        <stp>T</stp>
        <tr r="D118" s="2"/>
      </tp>
      <tp t="s">
        <v/>
        <stp/>
        <stp>ContractData</stp>
        <stp>CLES6X7</stp>
        <stp>High</stp>
        <stp/>
        <stp>T</stp>
        <tr r="D67" s="2"/>
      </tp>
      <tp>
        <v>0.18</v>
        <stp/>
        <stp>ContractData</stp>
        <stp>CLES6Z7</stp>
        <stp>High</stp>
        <stp/>
        <stp>T</stp>
        <tr r="D68" s="2"/>
      </tp>
      <tp t="s">
        <v/>
        <stp/>
        <stp>ContractData</stp>
        <stp>CLES6F8</stp>
        <stp>High</stp>
        <stp/>
        <stp>T</stp>
        <tr r="D69" s="2"/>
      </tp>
      <tp t="s">
        <v/>
        <stp/>
        <stp>ContractData</stp>
        <stp>CLES6G8</stp>
        <stp>High</stp>
        <stp/>
        <stp>T</stp>
        <tr r="D70" s="2"/>
      </tp>
      <tp>
        <v>-0.08</v>
        <stp/>
        <stp>ContractData</stp>
        <stp>CLES1X7</stp>
        <stp>Open</stp>
        <stp/>
        <stp>T</stp>
        <tr r="C35" s="2"/>
      </tp>
      <tp>
        <v>-0.03</v>
        <stp/>
        <stp>ContractData</stp>
        <stp>CLEL1X7</stp>
        <stp>Open</stp>
        <stp/>
        <stp>T</stp>
        <tr r="D115" s="2"/>
        <tr r="D116" s="2"/>
      </tp>
      <tp>
        <v>-0.05</v>
        <stp/>
        <stp>ContractData</stp>
        <stp>CLES1Z7</stp>
        <stp>Open</stp>
        <stp/>
        <stp>T</stp>
        <tr r="C36" s="2"/>
      </tp>
      <tp>
        <v>-0.05</v>
        <stp/>
        <stp>ContractData</stp>
        <stp>CLEL1Z7</stp>
        <stp>Open</stp>
        <stp/>
        <stp>T</stp>
        <tr r="D117" s="2"/>
      </tp>
      <tp>
        <v>-0.16</v>
        <stp/>
        <stp>ContractData</stp>
        <stp>CLES1U7</stp>
        <stp>Open</stp>
        <stp/>
        <stp>T</stp>
        <tr r="C33" s="2"/>
      </tp>
      <tp>
        <v>-0.04</v>
        <stp/>
        <stp>ContractData</stp>
        <stp>CLEL1U7</stp>
        <stp>Open</stp>
        <stp/>
        <stp>T</stp>
        <tr r="D113" s="2"/>
      </tp>
      <tp>
        <v>-1.1400000000000001</v>
        <stp/>
        <stp>ContractData</stp>
        <stp>CLES6M7</stp>
        <stp>High</stp>
        <stp/>
        <stp>T</stp>
        <tr r="D62" s="2"/>
      </tp>
      <tp>
        <v>-0.88</v>
        <stp/>
        <stp>ContractData</stp>
        <stp>CLES6N7</stp>
        <stp>High</stp>
        <stp/>
        <stp>T</stp>
        <tr r="D63" s="2"/>
      </tp>
      <tp>
        <v>-0.12</v>
        <stp/>
        <stp>ContractData</stp>
        <stp>CLES1V7</stp>
        <stp>Open</stp>
        <stp/>
        <stp>T</stp>
        <tr r="C34" s="2"/>
      </tp>
      <tp t="s">
        <v/>
        <stp/>
        <stp>ContractData</stp>
        <stp>CLEL1V7</stp>
        <stp>Open</stp>
        <stp/>
        <stp>T</stp>
        <tr r="D114" s="2"/>
      </tp>
      <tp>
        <v>0.43</v>
        <stp/>
        <stp>ContractData</stp>
        <stp>CLES6H8</stp>
        <stp>High</stp>
        <stp/>
        <stp>T</stp>
        <tr r="D71" s="2"/>
      </tp>
      <tp>
        <v>-0.21</v>
        <stp/>
        <stp>ContractData</stp>
        <stp>CLES1Q7</stp>
        <stp>Open</stp>
        <stp/>
        <stp>T</stp>
        <tr r="C32" s="2"/>
      </tp>
      <tp>
        <v>-0.05</v>
        <stp/>
        <stp>ContractData</stp>
        <stp>CLEL1Q7</stp>
        <stp>Open</stp>
        <stp/>
        <stp>T</stp>
        <tr r="D112" s="2"/>
      </tp>
      <tp t="s">
        <v/>
        <stp/>
        <stp>ContractData</stp>
        <stp>CLES6J8</stp>
        <stp>High</stp>
        <stp/>
        <stp>T</stp>
        <tr r="D72" s="2"/>
      </tp>
      <tp>
        <v>-1.48</v>
        <stp/>
        <stp>ContractData</stp>
        <stp>CLES6K7</stp>
        <stp>High</stp>
        <stp/>
        <stp>T</stp>
        <tr r="D61" s="2"/>
      </tp>
      <tp t="s">
        <v/>
        <stp/>
        <stp>ContractData</stp>
        <stp>CLEL1V7</stp>
        <stp>NetLastTradeToday</stp>
        <stp/>
        <stp>T</stp>
        <tr r="H114" s="2"/>
      </tp>
      <tp t="s">
        <v/>
        <stp/>
        <stp>ContractData</stp>
        <stp>CLES9V7</stp>
        <stp>NetLastTradeToday</stp>
        <stp/>
        <stp>T</stp>
        <tr r="H82" s="2"/>
        <tr r="G82" s="2"/>
      </tp>
      <tp t="s">
        <v/>
        <stp/>
        <stp>ContractData</stp>
        <stp>CLES6V7</stp>
        <stp>NetLastTradeToday</stp>
        <stp/>
        <stp>T</stp>
        <tr r="G66" s="2"/>
        <tr r="H66" s="2"/>
      </tp>
      <tp>
        <v>-0.03</v>
        <stp/>
        <stp>ContractData</stp>
        <stp>CLES3V7</stp>
        <stp>NetLastTradeToday</stp>
        <stp/>
        <stp>T</stp>
        <tr r="G50" s="2"/>
        <tr r="H50" s="2"/>
      </tp>
      <tp>
        <v>-0.01</v>
        <stp/>
        <stp>ContractData</stp>
        <stp>CLES1V7</stp>
        <stp>NetLastTradeToday</stp>
        <stp/>
        <stp>T</stp>
        <tr r="G34" s="2"/>
        <tr r="H34" s="2"/>
      </tp>
      <tp>
        <v>0.05</v>
        <stp/>
        <stp>ContractData</stp>
        <stp>CLES3F8</stp>
        <stp>LastTradeorSettle</stp>
        <stp/>
        <stp>T</stp>
        <tr r="F53" s="2"/>
      </tp>
      <tp>
        <v>-0.01</v>
        <stp/>
        <stp>ContractData</stp>
        <stp>CLES1F8</stp>
        <stp>LastTradeorSettle</stp>
        <stp/>
        <stp>T</stp>
        <tr r="S15" s="2"/>
        <tr r="F37" s="2"/>
      </tp>
      <tp t="s">
        <v/>
        <stp/>
        <stp>ContractData</stp>
        <stp>CLES6F8</stp>
        <stp>LastTradeorSettle</stp>
        <stp/>
        <stp>T</stp>
        <tr r="F69" s="2"/>
      </tp>
      <tp t="s">
        <v/>
        <stp/>
        <stp>ContractData</stp>
        <stp>CLES9F8</stp>
        <stp>LastTradeorSettle</stp>
        <stp/>
        <stp>T</stp>
        <tr r="F85" s="2"/>
      </tp>
      <tp t="s">
        <v/>
        <stp/>
        <stp>ContractData</stp>
        <stp>CLEL1F8</stp>
        <stp>LastTradeorSettle</stp>
        <stp/>
        <stp>T</stp>
        <tr r="G118" s="2"/>
      </tp>
      <tp t="s">
        <v/>
        <stp/>
        <stp>ContractData</stp>
        <stp>CLES3G8</stp>
        <stp>LastTradeorSettle</stp>
        <stp/>
        <stp>T</stp>
        <tr r="F54" s="2"/>
      </tp>
      <tp>
        <v>0.02</v>
        <stp/>
        <stp>ContractData</stp>
        <stp>CLES1G8</stp>
        <stp>LastTradeorSettle</stp>
        <stp/>
        <stp>T</stp>
        <tr r="T15" s="2"/>
        <tr r="F38" s="2"/>
      </tp>
      <tp t="s">
        <v/>
        <stp/>
        <stp>ContractData</stp>
        <stp>CLES6G8</stp>
        <stp>LastTradeorSettle</stp>
        <stp/>
        <stp>T</stp>
        <tr r="F70" s="2"/>
      </tp>
      <tp t="s">
        <v/>
        <stp/>
        <stp>ContractData</stp>
        <stp>CLES9G8</stp>
        <stp>LastTradeorSettle</stp>
        <stp/>
        <stp>T</stp>
        <tr r="F86" s="2"/>
      </tp>
      <tp>
        <v>-0.03</v>
        <stp/>
        <stp>ContractData</stp>
        <stp>CLEL1G8</stp>
        <stp>LastTradeorSettle</stp>
        <stp/>
        <stp>T</stp>
        <tr r="G119" s="2"/>
      </tp>
      <tp>
        <v>-0.78</v>
        <stp/>
        <stp>ContractData</stp>
        <stp>CLES3M7</stp>
        <stp>Open</stp>
        <stp/>
        <stp>T</stp>
        <tr r="C46" s="2"/>
      </tp>
      <tp>
        <v>0.06</v>
        <stp/>
        <stp>ContractData</stp>
        <stp>CLES9V</stp>
        <stp>Settlement</stp>
        <stp/>
        <stp>T</stp>
        <tr r="AK7" s="9"/>
      </tp>
      <tp>
        <v>-0.25</v>
        <stp/>
        <stp>ContractData</stp>
        <stp>CLES3V</stp>
        <stp>Settlement</stp>
        <stp/>
        <stp>T</stp>
        <tr r="AK7" s="7"/>
      </tp>
      <tp>
        <v>-0.12</v>
        <stp/>
        <stp>ContractData</stp>
        <stp>CLES1V</stp>
        <stp>Settlement</stp>
        <stp/>
        <stp>T</stp>
        <tr r="AK7" s="6"/>
      </tp>
      <tp>
        <v>-0.17</v>
        <stp/>
        <stp>ContractData</stp>
        <stp>CLES6V</stp>
        <stp>Settlement</stp>
        <stp/>
        <stp>T</stp>
        <tr r="AK7" s="8"/>
      </tp>
      <tp>
        <v>-0.62</v>
        <stp/>
        <stp>ContractData</stp>
        <stp>CLES3N7</stp>
        <stp>Open</stp>
        <stp/>
        <stp>T</stp>
        <tr r="C47" s="2"/>
      </tp>
      <tp>
        <v>0.19</v>
        <stp/>
        <stp>ContractData</stp>
        <stp>CLES3H8</stp>
        <stp>Open</stp>
        <stp/>
        <stp>T</stp>
        <tr r="C55" s="2"/>
      </tp>
      <tp>
        <v>-1.01</v>
        <stp/>
        <stp>ContractData</stp>
        <stp>CLES3K7</stp>
        <stp>Open</stp>
        <stp/>
        <stp>T</stp>
        <tr r="C45" s="2"/>
      </tp>
      <tp t="s">
        <v/>
        <stp/>
        <stp>ContractData</stp>
        <stp>CLES3J8</stp>
        <stp>Open</stp>
        <stp/>
        <stp>T</stp>
        <tr r="C56" s="2"/>
      </tp>
      <tp t="s">
        <v/>
        <stp/>
        <stp>ContractData</stp>
        <stp>CLES3G8</stp>
        <stp>Open</stp>
        <stp/>
        <stp>T</stp>
        <tr r="C54" s="2"/>
      </tp>
      <tp>
        <v>0.05</v>
        <stp/>
        <stp>ContractData</stp>
        <stp>CLES3F8</stp>
        <stp>Open</stp>
        <stp/>
        <stp>T</stp>
        <tr r="C53" s="2"/>
      </tp>
      <tp>
        <v>-0.13</v>
        <stp/>
        <stp>ContractData</stp>
        <stp>CLES3X7</stp>
        <stp>Open</stp>
        <stp/>
        <stp>T</stp>
        <tr r="C51" s="2"/>
      </tp>
      <tp>
        <v>-0.02</v>
        <stp/>
        <stp>ContractData</stp>
        <stp>CLES3Z7</stp>
        <stp>Open</stp>
        <stp/>
        <stp>T</stp>
        <tr r="C52" s="2"/>
      </tp>
      <tp>
        <v>-0.36</v>
        <stp/>
        <stp>ContractData</stp>
        <stp>CLES3U7</stp>
        <stp>Open</stp>
        <stp/>
        <stp>T</stp>
        <tr r="C49" s="2"/>
      </tp>
      <tp>
        <v>-0.25</v>
        <stp/>
        <stp>ContractData</stp>
        <stp>CLES3V7</stp>
        <stp>Open</stp>
        <stp/>
        <stp>T</stp>
        <tr r="C50" s="2"/>
      </tp>
      <tp>
        <v>-0.49</v>
        <stp/>
        <stp>ContractData</stp>
        <stp>CLES3Q7</stp>
        <stp>Open</stp>
        <stp/>
        <stp>T</stp>
        <tr r="C48" s="2"/>
      </tp>
      <tp>
        <v>-0.35000000000000003</v>
        <stp/>
        <stp>ContractData</stp>
        <stp>CLES3U7</stp>
        <stp>High</stp>
        <stp/>
        <stp>T</stp>
        <tr r="D49" s="2"/>
      </tp>
      <tp>
        <v>-0.24</v>
        <stp/>
        <stp>ContractData</stp>
        <stp>CLES3V7</stp>
        <stp>High</stp>
        <stp/>
        <stp>T</stp>
        <tr r="D50" s="2"/>
      </tp>
      <tp>
        <v>-0.48</v>
        <stp/>
        <stp>ContractData</stp>
        <stp>CLES9Q</stp>
        <stp>Settlement</stp>
        <stp/>
        <stp>T</stp>
        <tr r="AK5" s="9"/>
      </tp>
      <tp>
        <v>-0.49</v>
        <stp/>
        <stp>ContractData</stp>
        <stp>CLES3Q</stp>
        <stp>Settlement</stp>
        <stp/>
        <stp>T</stp>
        <tr r="AK5" s="7"/>
      </tp>
      <tp>
        <v>-0.21</v>
        <stp/>
        <stp>ContractData</stp>
        <stp>CLES1Q</stp>
        <stp>Settlement</stp>
        <stp/>
        <stp>T</stp>
        <tr r="AK5" s="6"/>
      </tp>
      <tp>
        <v>-0.62</v>
        <stp/>
        <stp>ContractData</stp>
        <stp>CLES6Q</stp>
        <stp>Settlement</stp>
        <stp/>
        <stp>T</stp>
        <tr r="AK5" s="8"/>
      </tp>
      <tp>
        <v>-0.49</v>
        <stp/>
        <stp>ContractData</stp>
        <stp>CLES3Q7</stp>
        <stp>High</stp>
        <stp/>
        <stp>T</stp>
        <tr r="D48" s="2"/>
      </tp>
      <tp>
        <v>-0.13</v>
        <stp/>
        <stp>ContractData</stp>
        <stp>CLES3X7</stp>
        <stp>High</stp>
        <stp/>
        <stp>T</stp>
        <tr r="D51" s="2"/>
      </tp>
      <tp>
        <v>-0.02</v>
        <stp/>
        <stp>ContractData</stp>
        <stp>CLES3Z7</stp>
        <stp>High</stp>
        <stp/>
        <stp>T</stp>
        <tr r="D52" s="2"/>
      </tp>
      <tp>
        <v>0.05</v>
        <stp/>
        <stp>ContractData</stp>
        <stp>CLES3F8</stp>
        <stp>High</stp>
        <stp/>
        <stp>T</stp>
        <tr r="D53" s="2"/>
      </tp>
      <tp t="s">
        <v/>
        <stp/>
        <stp>ContractData</stp>
        <stp>CLES3G8</stp>
        <stp>High</stp>
        <stp/>
        <stp>T</stp>
        <tr r="D54" s="2"/>
      </tp>
      <tp>
        <v>-0.78</v>
        <stp/>
        <stp>ContractData</stp>
        <stp>CLES3M7</stp>
        <stp>High</stp>
        <stp/>
        <stp>T</stp>
        <tr r="D46" s="2"/>
      </tp>
      <tp>
        <v>-0.62</v>
        <stp/>
        <stp>ContractData</stp>
        <stp>CLES3N7</stp>
        <stp>High</stp>
        <stp/>
        <stp>T</stp>
        <tr r="D47" s="2"/>
      </tp>
      <tp>
        <v>0.19</v>
        <stp/>
        <stp>ContractData</stp>
        <stp>CLES3H8</stp>
        <stp>High</stp>
        <stp/>
        <stp>T</stp>
        <tr r="D55" s="2"/>
      </tp>
      <tp t="s">
        <v/>
        <stp/>
        <stp>ContractData</stp>
        <stp>CLES3J8</stp>
        <stp>High</stp>
        <stp/>
        <stp>T</stp>
        <tr r="D56" s="2"/>
      </tp>
      <tp>
        <v>-0.97</v>
        <stp/>
        <stp>ContractData</stp>
        <stp>CLES3K7</stp>
        <stp>High</stp>
        <stp/>
        <stp>T</stp>
        <tr r="D45" s="2"/>
      </tp>
      <tp>
        <v>0</v>
        <stp/>
        <stp>ContractData</stp>
        <stp>CLEL1Q7</stp>
        <stp>NetLastTradeToday</stp>
        <stp/>
        <stp>T</stp>
        <tr r="H112" s="2"/>
      </tp>
      <tp t="s">
        <v/>
        <stp/>
        <stp>ContractData</stp>
        <stp>CLES9Q7</stp>
        <stp>NetLastTradeToday</stp>
        <stp/>
        <stp>T</stp>
        <tr r="H80" s="2"/>
        <tr r="G80" s="2"/>
      </tp>
      <tp>
        <v>-7.0000000000000007E-2</v>
        <stp/>
        <stp>ContractData</stp>
        <stp>CLES6Q7</stp>
        <stp>NetLastTradeToday</stp>
        <stp/>
        <stp>T</stp>
        <tr r="G64" s="2"/>
        <tr r="H64" s="2"/>
      </tp>
      <tp>
        <v>-0.03</v>
        <stp/>
        <stp>ContractData</stp>
        <stp>CLES3Q7</stp>
        <stp>NetLastTradeToday</stp>
        <stp/>
        <stp>T</stp>
        <tr r="G48" s="2"/>
        <tr r="H48" s="2"/>
      </tp>
      <tp>
        <v>-0.01</v>
        <stp/>
        <stp>ContractData</stp>
        <stp>CLES1Q7</stp>
        <stp>NetLastTradeToday</stp>
        <stp/>
        <stp>T</stp>
        <tr r="H32" s="2"/>
        <tr r="G32" s="2"/>
      </tp>
      <tp>
        <v>42842.369976851849</v>
        <stp/>
        <stp>SystemInfo</stp>
        <stp>Linetime</stp>
        <tr r="T4" s="2"/>
      </tp>
      <tp>
        <v>-1.1400000000000001</v>
        <stp/>
        <stp>ContractData</stp>
        <stp>CLES6M7</stp>
        <stp>Open</stp>
        <stp/>
        <stp>T</stp>
        <tr r="C62" s="2"/>
      </tp>
      <tp>
        <v>-0.16</v>
        <stp/>
        <stp>ContractData</stp>
        <stp>CLES1U7</stp>
        <stp>High</stp>
        <stp/>
        <stp>T</stp>
        <tr r="D33" s="2"/>
      </tp>
      <tp>
        <v>-0.04</v>
        <stp/>
        <stp>ContractData</stp>
        <stp>CLEL1U7</stp>
        <stp>High</stp>
        <stp/>
        <stp>T</stp>
        <tr r="E113" s="2"/>
      </tp>
      <tp>
        <v>-0.12</v>
        <stp/>
        <stp>ContractData</stp>
        <stp>CLES1V7</stp>
        <stp>High</stp>
        <stp/>
        <stp>T</stp>
        <tr r="D34" s="2"/>
      </tp>
      <tp t="s">
        <v/>
        <stp/>
        <stp>ContractData</stp>
        <stp>CLEL1V7</stp>
        <stp>High</stp>
        <stp/>
        <stp>T</stp>
        <tr r="E114" s="2"/>
      </tp>
      <tp>
        <v>-0.88</v>
        <stp/>
        <stp>ContractData</stp>
        <stp>CLES6N7</stp>
        <stp>Open</stp>
        <stp/>
        <stp>T</stp>
        <tr r="C63" s="2"/>
      </tp>
      <tp>
        <v>0.43</v>
        <stp/>
        <stp>ContractData</stp>
        <stp>CLES6H8</stp>
        <stp>Open</stp>
        <stp/>
        <stp>T</stp>
        <tr r="C71" s="2"/>
      </tp>
      <tp>
        <v>-0.2</v>
        <stp/>
        <stp>ContractData</stp>
        <stp>CLES1Q7</stp>
        <stp>High</stp>
        <stp/>
        <stp>T</stp>
        <tr r="D32" s="2"/>
      </tp>
      <tp>
        <v>-0.05</v>
        <stp/>
        <stp>ContractData</stp>
        <stp>CLEL1Q7</stp>
        <stp>High</stp>
        <stp/>
        <stp>T</stp>
        <tr r="E112" s="2"/>
      </tp>
      <tp>
        <v>-1.51</v>
        <stp/>
        <stp>ContractData</stp>
        <stp>CLES6K7</stp>
        <stp>Open</stp>
        <stp/>
        <stp>T</stp>
        <tr r="C61" s="2"/>
      </tp>
      <tp t="s">
        <v/>
        <stp/>
        <stp>ContractData</stp>
        <stp>CLES6J8</stp>
        <stp>Open</stp>
        <stp/>
        <stp>T</stp>
        <tr r="C72" s="2"/>
      </tp>
      <tp t="s">
        <v/>
        <stp/>
        <stp>ContractData</stp>
        <stp>CLES6G8</stp>
        <stp>Open</stp>
        <stp/>
        <stp>T</stp>
        <tr r="C70" s="2"/>
      </tp>
      <tp t="s">
        <v/>
        <stp/>
        <stp>ContractData</stp>
        <stp>CLES6F8</stp>
        <stp>Open</stp>
        <stp/>
        <stp>T</stp>
        <tr r="C69" s="2"/>
      </tp>
      <tp>
        <v>-0.08</v>
        <stp/>
        <stp>ContractData</stp>
        <stp>CLES1X7</stp>
        <stp>High</stp>
        <stp/>
        <stp>T</stp>
        <tr r="D35" s="2"/>
      </tp>
      <tp>
        <v>-0.03</v>
        <stp/>
        <stp>ContractData</stp>
        <stp>CLEL1X7</stp>
        <stp>High</stp>
        <stp/>
        <stp>T</stp>
        <tr r="E116" s="2"/>
        <tr r="E115" s="2"/>
      </tp>
      <tp>
        <v>-0.05</v>
        <stp/>
        <stp>ContractData</stp>
        <stp>CLES1Z7</stp>
        <stp>High</stp>
        <stp/>
        <stp>T</stp>
        <tr r="D36" s="2"/>
      </tp>
      <tp>
        <v>-0.05</v>
        <stp/>
        <stp>ContractData</stp>
        <stp>CLEL1Z7</stp>
        <stp>High</stp>
        <stp/>
        <stp>T</stp>
        <tr r="E117" s="2"/>
      </tp>
      <tp>
        <v>0</v>
        <stp/>
        <stp>ContractData</stp>
        <stp>CLES1F8</stp>
        <stp>High</stp>
        <stp/>
        <stp>T</stp>
        <tr r="D37" s="2"/>
      </tp>
      <tp t="s">
        <v/>
        <stp/>
        <stp>ContractData</stp>
        <stp>CLEL1F8</stp>
        <stp>High</stp>
        <stp/>
        <stp>T</stp>
        <tr r="E118" s="2"/>
      </tp>
      <tp>
        <v>0.02</v>
        <stp/>
        <stp>ContractData</stp>
        <stp>CLES1G8</stp>
        <stp>High</stp>
        <stp/>
        <stp>T</stp>
        <tr r="D38" s="2"/>
      </tp>
      <tp>
        <v>-0.03</v>
        <stp/>
        <stp>ContractData</stp>
        <stp>CLEL1G8</stp>
        <stp>High</stp>
        <stp/>
        <stp>T</stp>
        <tr r="E119" s="2"/>
      </tp>
      <tp t="s">
        <v/>
        <stp/>
        <stp>ContractData</stp>
        <stp>CLES6X7</stp>
        <stp>Open</stp>
        <stp/>
        <stp>T</stp>
        <tr r="C67" s="2"/>
      </tp>
      <tp>
        <v>0.18</v>
        <stp/>
        <stp>ContractData</stp>
        <stp>CLES6Z7</stp>
        <stp>Open</stp>
        <stp/>
        <stp>T</stp>
        <tr r="C68" s="2"/>
      </tp>
      <tp>
        <v>-0.43</v>
        <stp/>
        <stp>ContractData</stp>
        <stp>CLES6U7</stp>
        <stp>Open</stp>
        <stp/>
        <stp>T</stp>
        <tr r="C65" s="2"/>
      </tp>
      <tp>
        <v>-0.32</v>
        <stp/>
        <stp>ContractData</stp>
        <stp>CLES1M7</stp>
        <stp>High</stp>
        <stp/>
        <stp>T</stp>
        <tr r="D30" s="2"/>
      </tp>
      <tp t="s">
        <v/>
        <stp/>
        <stp>ContractData</stp>
        <stp>CLEL1M7</stp>
        <stp>High</stp>
        <stp/>
        <stp>T</stp>
        <tr r="E110" s="2"/>
      </tp>
      <tp>
        <v>-0.25</v>
        <stp/>
        <stp>ContractData</stp>
        <stp>CLES1N7</stp>
        <stp>High</stp>
        <stp/>
        <stp>T</stp>
        <tr r="D31" s="2"/>
      </tp>
      <tp>
        <v>-0.04</v>
        <stp/>
        <stp>ContractData</stp>
        <stp>CLEL1N7</stp>
        <stp>High</stp>
        <stp/>
        <stp>T</stp>
        <tr r="E111" s="2"/>
      </tp>
      <tp t="s">
        <v/>
        <stp/>
        <stp>ContractData</stp>
        <stp>CLES6V7</stp>
        <stp>Open</stp>
        <stp/>
        <stp>T</stp>
        <tr r="C66" s="2"/>
      </tp>
      <tp>
        <v>0.04</v>
        <stp/>
        <stp>ContractData</stp>
        <stp>CLES1H8</stp>
        <stp>High</stp>
        <stp/>
        <stp>T</stp>
        <tr r="D39" s="2"/>
      </tp>
      <tp t="s">
        <v/>
        <stp/>
        <stp>ContractData</stp>
        <stp>CLEL1H8</stp>
        <stp>High</stp>
        <stp/>
        <stp>T</stp>
        <tr r="E120" s="2"/>
      </tp>
      <tp>
        <v>-0.69000000000000006</v>
        <stp/>
        <stp>ContractData</stp>
        <stp>CLES6Q7</stp>
        <stp>Open</stp>
        <stp/>
        <stp>T</stp>
        <tr r="C64" s="2"/>
      </tp>
      <tp>
        <v>0.06</v>
        <stp/>
        <stp>ContractData</stp>
        <stp>CLES1J8</stp>
        <stp>High</stp>
        <stp/>
        <stp>T</stp>
        <tr r="D40" s="2"/>
      </tp>
      <tp>
        <v>-0.4</v>
        <stp/>
        <stp>ContractData</stp>
        <stp>CLES1K7</stp>
        <stp>High</stp>
        <stp/>
        <stp>T</stp>
        <tr r="D29" s="2"/>
      </tp>
      <tp>
        <v>-0.08</v>
        <stp/>
        <stp>ContractData</stp>
        <stp>CLEL1K7</stp>
        <stp>High</stp>
        <stp/>
        <stp>T</stp>
        <tr r="E109" s="2"/>
      </tp>
      <tp>
        <v>-0.01</v>
        <stp/>
        <stp>ContractData</stp>
        <stp>F.CLE?8</stp>
        <stp>NetLastQuoteToday</stp>
        <stp/>
        <stp>T</stp>
        <tr r="U9" s="6"/>
        <tr r="U9" s="7"/>
        <tr r="U9" s="8"/>
        <tr r="U9" s="9"/>
        <tr r="U9" s="10"/>
      </tp>
      <tp>
        <v>0</v>
        <stp/>
        <stp>ContractData</stp>
        <stp>F.CLE?9</stp>
        <stp>NetLastQuoteToday</stp>
        <stp/>
        <stp>T</stp>
        <tr r="U10" s="6"/>
        <tr r="U10" s="7"/>
        <tr r="U10" s="8"/>
        <tr r="U10" s="9"/>
        <tr r="U10" s="10"/>
      </tp>
      <tp>
        <v>-0.03</v>
        <stp/>
        <stp>ContractData</stp>
        <stp>F.CLE?6</stp>
        <stp>NetLastQuoteToday</stp>
        <stp/>
        <stp>T</stp>
        <tr r="U7" s="6"/>
        <tr r="U7" s="8"/>
        <tr r="U7" s="7"/>
        <tr r="U7" s="9"/>
        <tr r="U7" s="10"/>
      </tp>
      <tp>
        <v>-0.02</v>
        <stp/>
        <stp>ContractData</stp>
        <stp>F.CLE?7</stp>
        <stp>NetLastQuoteToday</stp>
        <stp/>
        <stp>T</stp>
        <tr r="U8" s="6"/>
        <tr r="U8" s="8"/>
        <tr r="U8" s="7"/>
        <tr r="U8" s="9"/>
        <tr r="U8" s="10"/>
      </tp>
      <tp>
        <v>-0.05</v>
        <stp/>
        <stp>ContractData</stp>
        <stp>F.CLE?4</stp>
        <stp>NetLastQuoteToday</stp>
        <stp/>
        <stp>T</stp>
        <tr r="U5" s="6"/>
        <tr r="U5" s="7"/>
        <tr r="U5" s="8"/>
        <tr r="U5" s="10"/>
        <tr r="U5" s="9"/>
      </tp>
      <tp>
        <v>-0.04</v>
        <stp/>
        <stp>ContractData</stp>
        <stp>F.CLE?5</stp>
        <stp>NetLastQuoteToday</stp>
        <stp/>
        <stp>T</stp>
        <tr r="U6" s="6"/>
        <tr r="U6" s="7"/>
        <tr r="U6" s="8"/>
        <tr r="U6" s="9"/>
        <tr r="U6" s="10"/>
      </tp>
      <tp>
        <v>-0.08</v>
        <stp/>
        <stp>ContractData</stp>
        <stp>F.CLE?2</stp>
        <stp>NetLastQuoteToday</stp>
        <stp/>
        <stp>T</stp>
        <tr r="U3" s="6"/>
        <tr r="U3" s="8"/>
        <tr r="U3" s="7"/>
        <tr r="U3" s="9"/>
        <tr r="U3" s="10"/>
      </tp>
      <tp>
        <v>-0.09</v>
        <stp/>
        <stp>ContractData</stp>
        <stp>F.CLE?3</stp>
        <stp>NetLastQuoteToday</stp>
        <stp/>
        <stp>T</stp>
        <tr r="U4" s="6"/>
        <tr r="U4" s="7"/>
        <tr r="U4" s="8"/>
        <tr r="U4" s="9"/>
        <tr r="U4" s="10"/>
      </tp>
      <tp>
        <v>-0.11</v>
        <stp/>
        <stp>ContractData</stp>
        <stp>F.CLE?1</stp>
        <stp>NetLastQuoteToday</stp>
        <stp/>
        <stp>T</stp>
        <tr r="U2" s="6"/>
        <tr r="U2" s="9"/>
        <tr r="U2" s="7"/>
        <tr r="U2" s="8"/>
        <tr r="U2" s="10"/>
      </tp>
      <tp>
        <v>-0.82000000000000006</v>
        <stp/>
        <stp>ContractData</stp>
        <stp>CLES3M7</stp>
        <stp>LastTradeorSettle</stp>
        <stp/>
        <stp>T</stp>
        <tr r="F46" s="2"/>
      </tp>
      <tp>
        <v>-0.34</v>
        <stp/>
        <stp>ContractData</stp>
        <stp>CLES1M7</stp>
        <stp>LastTradeorSettle</stp>
        <stp/>
        <stp>T</stp>
        <tr r="L15" s="2"/>
        <tr r="F30" s="2"/>
      </tp>
      <tp>
        <v>-1.22</v>
        <stp/>
        <stp>ContractData</stp>
        <stp>CLES6M7</stp>
        <stp>LastTradeorSettle</stp>
        <stp/>
        <stp>T</stp>
        <tr r="F62" s="2"/>
      </tp>
      <tp>
        <v>-1.23</v>
        <stp/>
        <stp>ContractData</stp>
        <stp>CLES9M7</stp>
        <stp>LastTradeorSettle</stp>
        <stp/>
        <stp>T</stp>
        <tr r="F78" s="2"/>
      </tp>
      <tp t="s">
        <v/>
        <stp/>
        <stp>ContractData</stp>
        <stp>CLEL1M7</stp>
        <stp>LastTradeorSettle</stp>
        <stp/>
        <stp>T</stp>
        <tr r="G110" s="2"/>
      </tp>
      <tp>
        <v>-1.2</v>
        <stp/>
        <stp>ContractData</stp>
        <stp>CLES9M7</stp>
        <stp>Open</stp>
        <stp/>
        <stp>T</stp>
        <tr r="C78" s="2"/>
      </tp>
      <tp t="s">
        <v/>
        <stp/>
        <stp>ContractData</stp>
        <stp>CLES9N7</stp>
        <stp>Open</stp>
        <stp/>
        <stp>T</stp>
        <tr r="C79" s="2"/>
      </tp>
      <tp t="s">
        <v/>
        <stp/>
        <stp>ContractData</stp>
        <stp>CLES9H8</stp>
        <stp>Open</stp>
        <stp/>
        <stp>T</stp>
        <tr r="C87" s="2"/>
      </tp>
      <tp>
        <v>-1.6300000000000001</v>
        <stp/>
        <stp>ContractData</stp>
        <stp>CLES9K7</stp>
        <stp>Open</stp>
        <stp/>
        <stp>T</stp>
        <tr r="C77" s="2"/>
      </tp>
      <tp t="s">
        <v/>
        <stp/>
        <stp>ContractData</stp>
        <stp>CLES9J8</stp>
        <stp>Open</stp>
        <stp/>
        <stp>T</stp>
        <tr r="C88" s="2"/>
      </tp>
      <tp t="s">
        <v/>
        <stp/>
        <stp>ContractData</stp>
        <stp>CLES9G8</stp>
        <stp>Open</stp>
        <stp/>
        <stp>T</stp>
        <tr r="C86" s="2"/>
      </tp>
      <tp t="s">
        <v/>
        <stp/>
        <stp>ContractData</stp>
        <stp>CLES9F8</stp>
        <stp>Open</stp>
        <stp/>
        <stp>T</stp>
        <tr r="C85" s="2"/>
      </tp>
      <tp t="s">
        <v/>
        <stp/>
        <stp>ContractData</stp>
        <stp>CLES9X7</stp>
        <stp>Open</stp>
        <stp/>
        <stp>T</stp>
        <tr r="C83" s="2"/>
      </tp>
      <tp t="s">
        <v/>
        <stp/>
        <stp>ContractData</stp>
        <stp>CLES9Z7</stp>
        <stp>Open</stp>
        <stp/>
        <stp>T</stp>
        <tr r="C84" s="2"/>
      </tp>
      <tp>
        <v>-0.23</v>
        <stp/>
        <stp>ContractData</stp>
        <stp>CLES9U7</stp>
        <stp>Open</stp>
        <stp/>
        <stp>T</stp>
        <tr r="C81" s="2"/>
      </tp>
      <tp t="s">
        <v/>
        <stp/>
        <stp>ContractData</stp>
        <stp>CLES9V7</stp>
        <stp>Open</stp>
        <stp/>
        <stp>T</stp>
        <tr r="C82" s="2"/>
      </tp>
      <tp t="s">
        <v/>
        <stp/>
        <stp>ContractData</stp>
        <stp>CLES9Q7</stp>
        <stp>Open</stp>
        <stp/>
        <stp>T</stp>
        <tr r="C80" s="2"/>
      </tp>
      <tp>
        <v>-0.66</v>
        <stp/>
        <stp>ContractData</stp>
        <stp>CLES3N7</stp>
        <stp>LastTradeorSettle</stp>
        <stp/>
        <stp>T</stp>
        <tr r="F47" s="2"/>
      </tp>
      <tp>
        <v>-0.27</v>
        <stp/>
        <stp>ContractData</stp>
        <stp>CLES1N7</stp>
        <stp>LastTradeorSettle</stp>
        <stp/>
        <stp>T</stp>
        <tr r="M15" s="2"/>
        <tr r="F31" s="2"/>
      </tp>
      <tp>
        <v>-0.91</v>
        <stp/>
        <stp>ContractData</stp>
        <stp>CLES6N7</stp>
        <stp>LastTradeorSettle</stp>
        <stp/>
        <stp>T</stp>
        <tr r="F63" s="2"/>
      </tp>
      <tp t="s">
        <v/>
        <stp/>
        <stp>ContractData</stp>
        <stp>CLES9N7</stp>
        <stp>LastTradeorSettle</stp>
        <stp/>
        <stp>T</stp>
        <tr r="F79" s="2"/>
      </tp>
      <tp>
        <v>-0.04</v>
        <stp/>
        <stp>ContractData</stp>
        <stp>CLEL1N7</stp>
        <stp>LastTradeorSettle</stp>
        <stp/>
        <stp>T</stp>
        <tr r="G111" s="2"/>
      </tp>
      <tp t="s">
        <v>Crude Light (Globex) Calendar Spread 12, Dec 17, Dec 18</v>
        <stp/>
        <stp>ContractData</stp>
        <stp>CLES12Z</stp>
        <stp>LongDescription</stp>
        <stp/>
        <stp>T</stp>
        <tr r="AI9" s="10"/>
      </tp>
      <tp t="s">
        <v>Crude Light (Globex) Calendar Spread 12, Nov 17, Nov 18</v>
        <stp/>
        <stp>ContractData</stp>
        <stp>CLES12X</stp>
        <stp>LongDescription</stp>
        <stp/>
        <stp>T</stp>
        <tr r="AI8" s="10"/>
      </tp>
      <tp t="s">
        <v>Crude Light (Globex) Calendar Spread 12, Aug 17, Aug 18</v>
        <stp/>
        <stp>ContractData</stp>
        <stp>CLES12Q</stp>
        <stp>LongDescription</stp>
        <stp/>
        <stp>T</stp>
        <tr r="AI5" s="10"/>
      </tp>
      <tp t="s">
        <v>Crude Light (Globex) Calendar Spread 12, Oct 17, Oct 18</v>
        <stp/>
        <stp>ContractData</stp>
        <stp>CLES12V</stp>
        <stp>LongDescription</stp>
        <stp/>
        <stp>T</stp>
        <tr r="AI7" s="10"/>
      </tp>
      <tp t="s">
        <v>Crude Light (Globex) Calendar Spread 12, Sep 17, Sep 18</v>
        <stp/>
        <stp>ContractData</stp>
        <stp>CLES12U</stp>
        <stp>LongDescription</stp>
        <stp/>
        <stp>T</stp>
        <tr r="AI6" s="10"/>
      </tp>
      <tp t="s">
        <v>Crude Light (Globex) Calendar Spread 12, Apr 18, Apr 19</v>
        <stp/>
        <stp>ContractData</stp>
        <stp>CLES12J</stp>
        <stp>LongDescription</stp>
        <stp/>
        <stp>T</stp>
        <tr r="AI13" s="10"/>
      </tp>
      <tp t="s">
        <v>Crude Light (Globex) Calendar Spread 12, May 17, May 18</v>
        <stp/>
        <stp>ContractData</stp>
        <stp>CLES12K</stp>
        <stp>LongDescription</stp>
        <stp/>
        <stp>T</stp>
        <tr r="AI2" s="10"/>
      </tp>
      <tp t="s">
        <v>Crude Light (Globex) Calendar Spread 12, Mar 18, Mar 19</v>
        <stp/>
        <stp>ContractData</stp>
        <stp>CLES12H</stp>
        <stp>LongDescription</stp>
        <stp/>
        <stp>T</stp>
        <tr r="AI12" s="10"/>
      </tp>
      <tp t="s">
        <v>Crude Light (Globex) Calendar Spread 12, Jul 17, Jul 18</v>
        <stp/>
        <stp>ContractData</stp>
        <stp>CLES12N</stp>
        <stp>LongDescription</stp>
        <stp/>
        <stp>T</stp>
        <tr r="AI4" s="10"/>
      </tp>
      <tp t="s">
        <v>Crude Light (Globex) Calendar Spread 12, Jun 17, Jun 18</v>
        <stp/>
        <stp>ContractData</stp>
        <stp>CLES12M</stp>
        <stp>LongDescription</stp>
        <stp/>
        <stp>T</stp>
        <tr r="AI3" s="10"/>
      </tp>
      <tp t="s">
        <v>Crude Light (Globex) Calendar Spread 12, Jan 18, Jan 19</v>
        <stp/>
        <stp>ContractData</stp>
        <stp>CLES12F</stp>
        <stp>LongDescription</stp>
        <stp/>
        <stp>T</stp>
        <tr r="AI10" s="10"/>
      </tp>
      <tp t="s">
        <v>Crude Light (Globex) Calendar Spread 12, Feb 18, Feb 19</v>
        <stp/>
        <stp>ContractData</stp>
        <stp>CLES12G</stp>
        <stp>LongDescription</stp>
        <stp/>
        <stp>T</stp>
        <tr r="AI11" s="10"/>
      </tp>
      <tp>
        <v>0</v>
        <stp/>
        <stp>ContractData</stp>
        <stp>CLEL1X7</stp>
        <stp>NetLastTradeToday</stp>
        <stp/>
        <stp>T</stp>
        <tr r="H115" s="2"/>
        <tr r="H116" s="2"/>
      </tp>
      <tp t="s">
        <v/>
        <stp/>
        <stp>ContractData</stp>
        <stp>CLES9X7</stp>
        <stp>NetLastTradeToday</stp>
        <stp/>
        <stp>T</stp>
        <tr r="H83" s="2"/>
        <tr r="G83" s="2"/>
      </tp>
      <tp t="s">
        <v/>
        <stp/>
        <stp>ContractData</stp>
        <stp>CLES6X7</stp>
        <stp>NetLastTradeToday</stp>
        <stp/>
        <stp>T</stp>
        <tr r="G67" s="2"/>
        <tr r="H67" s="2"/>
      </tp>
      <tp>
        <v>-0.02</v>
        <stp/>
        <stp>ContractData</stp>
        <stp>CLES3X7</stp>
        <stp>NetLastTradeToday</stp>
        <stp/>
        <stp>T</stp>
        <tr r="H51" s="2"/>
        <tr r="G51" s="2"/>
      </tp>
      <tp>
        <v>-0.01</v>
        <stp/>
        <stp>ContractData</stp>
        <stp>CLES1X7</stp>
        <stp>NetLastTradeToday</stp>
        <stp/>
        <stp>T</stp>
        <tr r="G35" s="2"/>
        <tr r="H35" s="2"/>
      </tp>
      <tp>
        <v>0.15</v>
        <stp/>
        <stp>ContractData</stp>
        <stp>CLES3H8</stp>
        <stp>LastTradeorSettle</stp>
        <stp/>
        <stp>T</stp>
        <tr r="F55" s="2"/>
      </tp>
      <tp>
        <v>0.04</v>
        <stp/>
        <stp>ContractData</stp>
        <stp>CLES1H8</stp>
        <stp>LastTradeorSettle</stp>
        <stp/>
        <stp>T</stp>
        <tr r="U15" s="2"/>
        <tr r="F39" s="2"/>
      </tp>
      <tp>
        <v>0.43</v>
        <stp/>
        <stp>ContractData</stp>
        <stp>CLES6H8</stp>
        <stp>LastTradeorSettle</stp>
        <stp/>
        <stp>T</stp>
        <tr r="F71" s="2"/>
      </tp>
      <tp t="s">
        <v/>
        <stp/>
        <stp>ContractData</stp>
        <stp>CLES9H8</stp>
        <stp>LastTradeorSettle</stp>
        <stp/>
        <stp>T</stp>
        <tr r="F87" s="2"/>
      </tp>
      <tp t="s">
        <v/>
        <stp/>
        <stp>ContractData</stp>
        <stp>CLEL1H8</stp>
        <stp>LastTradeorSettle</stp>
        <stp/>
        <stp>T</stp>
        <tr r="G120" s="2"/>
      </tp>
      <tp t="s">
        <v>CLES1Q7</v>
        <stp/>
        <stp>ContractData</stp>
        <stp>CLES1Q</stp>
        <stp>Symbol</stp>
        <tr r="N11" s="2"/>
      </tp>
      <tp t="s">
        <v>CLES1U7</v>
        <stp/>
        <stp>ContractData</stp>
        <stp>CLES1U</stp>
        <stp>Symbol</stp>
        <tr r="O11" s="2"/>
      </tp>
      <tp t="s">
        <v>CLES1V7</v>
        <stp/>
        <stp>ContractData</stp>
        <stp>CLES1V</stp>
        <stp>Symbol</stp>
        <tr r="P11" s="2"/>
      </tp>
      <tp t="s">
        <v>CLES1X7</v>
        <stp/>
        <stp>ContractData</stp>
        <stp>CLES1X</stp>
        <stp>Symbol</stp>
        <tr r="Q11" s="2"/>
      </tp>
      <tp t="s">
        <v>CLES1Z7</v>
        <stp/>
        <stp>ContractData</stp>
        <stp>CLES1Z</stp>
        <stp>Symbol</stp>
        <tr r="R11" s="2"/>
      </tp>
      <tp t="s">
        <v>CLES1G8</v>
        <stp/>
        <stp>ContractData</stp>
        <stp>CLES1G</stp>
        <stp>Symbol</stp>
        <tr r="T11" s="2"/>
      </tp>
      <tp t="s">
        <v>CLES1F8</v>
        <stp/>
        <stp>ContractData</stp>
        <stp>CLES1F</stp>
        <stp>Symbol</stp>
        <tr r="S11" s="2"/>
      </tp>
      <tp t="s">
        <v>CLES1H8</v>
        <stp/>
        <stp>ContractData</stp>
        <stp>CLES1H</stp>
        <stp>Symbol</stp>
        <tr r="U11" s="2"/>
      </tp>
      <tp t="s">
        <v>CLES1K7</v>
        <stp/>
        <stp>ContractData</stp>
        <stp>CLES1K</stp>
        <stp>Symbol</stp>
        <tr r="K11" s="2"/>
      </tp>
      <tp t="s">
        <v>CLES1M7</v>
        <stp/>
        <stp>ContractData</stp>
        <stp>CLES1M</stp>
        <stp>Symbol</stp>
        <tr r="L11" s="2"/>
      </tp>
      <tp t="s">
        <v>CLES1N7</v>
        <stp/>
        <stp>ContractData</stp>
        <stp>CLES1N</stp>
        <stp>Symbol</stp>
        <tr r="M11" s="2"/>
      </tp>
      <tp>
        <v>0.27</v>
        <stp/>
        <stp>ContractData</stp>
        <stp>CLES9X</stp>
        <stp>Settlement</stp>
        <stp/>
        <stp>T</stp>
        <tr r="AK8" s="9"/>
      </tp>
      <tp>
        <v>-0.13</v>
        <stp/>
        <stp>ContractData</stp>
        <stp>CLES3X</stp>
        <stp>Settlement</stp>
        <stp/>
        <stp>T</stp>
        <tr r="AK8" s="7"/>
      </tp>
      <tp>
        <v>-0.08</v>
        <stp/>
        <stp>ContractData</stp>
        <stp>CLES1X</stp>
        <stp>Settlement</stp>
        <stp/>
        <stp>T</stp>
        <tr r="AK8" s="6"/>
      </tp>
      <tp>
        <v>0.01</v>
        <stp/>
        <stp>ContractData</stp>
        <stp>CLES6X</stp>
        <stp>Settlement</stp>
        <stp/>
        <stp>T</stp>
        <tr r="AK8" s="8"/>
      </tp>
      <tp t="s">
        <v>CLEH8</v>
        <stp/>
        <stp>ContractData</stp>
        <stp>CLE?11</stp>
        <stp>Symbol</stp>
        <tr r="Q12" s="6"/>
        <tr r="A23" s="2"/>
        <tr r="Q12" s="8"/>
        <tr r="Q12" s="9"/>
        <tr r="Q12" s="7"/>
        <tr r="Q12" s="10"/>
      </tp>
      <tp t="s">
        <v>CLEG8</v>
        <stp/>
        <stp>ContractData</stp>
        <stp>CLE?10</stp>
        <stp>Symbol</stp>
        <tr r="Q11" s="6"/>
        <tr r="A22" s="2"/>
        <tr r="Q11" s="10"/>
        <tr r="Q11" s="8"/>
        <tr r="Q11" s="9"/>
        <tr r="Q11" s="7"/>
      </tp>
      <tp t="s">
        <v>CLEJ8</v>
        <stp/>
        <stp>ContractData</stp>
        <stp>CLE?12</stp>
        <stp>Symbol</stp>
        <tr r="Q13" s="6"/>
        <tr r="Q13" s="8"/>
        <tr r="Q13" s="9"/>
        <tr r="Q13" s="10"/>
        <tr r="Q13" s="7"/>
        <tr r="A24" s="2"/>
      </tp>
      <tp>
        <v>0</v>
        <stp/>
        <stp>ContractData</stp>
        <stp>CLEL1Z7</stp>
        <stp>NetLastTradeToday</stp>
        <stp/>
        <stp>T</stp>
        <tr r="H117" s="2"/>
      </tp>
      <tp t="s">
        <v/>
        <stp/>
        <stp>ContractData</stp>
        <stp>CLES9Z7</stp>
        <stp>NetLastTradeToday</stp>
        <stp/>
        <stp>T</stp>
        <tr r="H84" s="2"/>
        <tr r="G84" s="2"/>
      </tp>
      <tp>
        <v>-0.08</v>
        <stp/>
        <stp>ContractData</stp>
        <stp>CLES6Z7</stp>
        <stp>NetLastTradeToday</stp>
        <stp/>
        <stp>T</stp>
        <tr r="G68" s="2"/>
        <tr r="H68" s="2"/>
      </tp>
      <tp>
        <v>-0.04</v>
        <stp/>
        <stp>ContractData</stp>
        <stp>CLES3Z7</stp>
        <stp>NetLastTradeToday</stp>
        <stp/>
        <stp>T</stp>
        <tr r="G52" s="2"/>
        <tr r="H52" s="2"/>
      </tp>
      <tp>
        <v>-0.01</v>
        <stp/>
        <stp>ContractData</stp>
        <stp>CLES1Z7</stp>
        <stp>NetLastTradeToday</stp>
        <stp/>
        <stp>T</stp>
        <tr r="H36" s="2"/>
        <tr r="G36" s="2"/>
      </tp>
      <tp t="s">
        <v/>
        <stp/>
        <stp>ContractData</stp>
        <stp>CLES3J8</stp>
        <stp>LastTradeorSettle</stp>
        <stp/>
        <stp>T</stp>
        <tr r="F56" s="2"/>
      </tp>
      <tp>
        <v>0.05</v>
        <stp/>
        <stp>ContractData</stp>
        <stp>CLES1J8</stp>
        <stp>LastTradeorSettle</stp>
        <stp/>
        <stp>T</stp>
        <tr r="F40" s="2"/>
      </tp>
      <tp t="s">
        <v/>
        <stp/>
        <stp>ContractData</stp>
        <stp>CLES6J8</stp>
        <stp>LastTradeorSettle</stp>
        <stp/>
        <stp>T</stp>
        <tr r="F72" s="2"/>
      </tp>
      <tp t="s">
        <v/>
        <stp/>
        <stp>ContractData</stp>
        <stp>CLES9J8</stp>
        <stp>LastTradeorSettle</stp>
        <stp/>
        <stp>T</stp>
        <tr r="F88" s="2"/>
      </tp>
      <tp>
        <v>-0.23</v>
        <stp/>
        <stp>ContractData</stp>
        <stp>CLES9U7</stp>
        <stp>High</stp>
        <stp/>
        <stp>T</stp>
        <tr r="D81" s="2"/>
      </tp>
      <tp t="s">
        <v/>
        <stp/>
        <stp>ContractData</stp>
        <stp>CLES9V7</stp>
        <stp>High</stp>
        <stp/>
        <stp>T</stp>
        <tr r="D82" s="2"/>
      </tp>
      <tp t="s">
        <v/>
        <stp/>
        <stp>ContractData</stp>
        <stp>CLES9Q7</stp>
        <stp>High</stp>
        <stp/>
        <stp>T</stp>
        <tr r="D80" s="2"/>
      </tp>
      <tp t="s">
        <v/>
        <stp/>
        <stp>ContractData</stp>
        <stp>CLES9X7</stp>
        <stp>High</stp>
        <stp/>
        <stp>T</stp>
        <tr r="D83" s="2"/>
      </tp>
      <tp t="s">
        <v/>
        <stp/>
        <stp>ContractData</stp>
        <stp>CLES9Z7</stp>
        <stp>High</stp>
        <stp/>
        <stp>T</stp>
        <tr r="D84" s="2"/>
      </tp>
      <tp t="s">
        <v/>
        <stp/>
        <stp>ContractData</stp>
        <stp>CLES9F8</stp>
        <stp>High</stp>
        <stp/>
        <stp>T</stp>
        <tr r="D85" s="2"/>
      </tp>
      <tp t="s">
        <v/>
        <stp/>
        <stp>ContractData</stp>
        <stp>CLES9G8</stp>
        <stp>High</stp>
        <stp/>
        <stp>T</stp>
        <tr r="D86" s="2"/>
      </tp>
      <tp>
        <v>-1.19</v>
        <stp/>
        <stp>ContractData</stp>
        <stp>CLES9M7</stp>
        <stp>High</stp>
        <stp/>
        <stp>T</stp>
        <tr r="D78" s="2"/>
      </tp>
      <tp t="s">
        <v/>
        <stp/>
        <stp>ContractData</stp>
        <stp>CLES9N7</stp>
        <stp>High</stp>
        <stp/>
        <stp>T</stp>
        <tr r="D79" s="2"/>
      </tp>
      <tp t="s">
        <v/>
        <stp/>
        <stp>ContractData</stp>
        <stp>CLES9H8</stp>
        <stp>High</stp>
        <stp/>
        <stp>T</stp>
        <tr r="D87" s="2"/>
      </tp>
      <tp t="s">
        <v/>
        <stp/>
        <stp>ContractData</stp>
        <stp>CLES9J8</stp>
        <stp>High</stp>
        <stp/>
        <stp>T</stp>
        <tr r="D88" s="2"/>
      </tp>
      <tp>
        <v>-1.6300000000000001</v>
        <stp/>
        <stp>ContractData</stp>
        <stp>CLES9K7</stp>
        <stp>High</stp>
        <stp/>
        <stp>T</stp>
        <tr r="D77" s="2"/>
      </tp>
      <tp>
        <v>-1.04</v>
        <stp/>
        <stp>ContractData</stp>
        <stp>CLES3K7</stp>
        <stp>LastTradeorSettle</stp>
        <stp/>
        <stp>T</stp>
        <tr r="F45" s="2"/>
      </tp>
      <tp>
        <v>-0.44</v>
        <stp/>
        <stp>ContractData</stp>
        <stp>CLES1K7</stp>
        <stp>LastTradeorSettle</stp>
        <stp/>
        <stp>T</stp>
        <tr r="K15" s="2"/>
        <tr r="F29" s="2"/>
      </tp>
      <tp>
        <v>-1.55</v>
        <stp/>
        <stp>ContractData</stp>
        <stp>CLES6K7</stp>
        <stp>LastTradeorSettle</stp>
        <stp/>
        <stp>T</stp>
        <tr r="F61" s="2"/>
      </tp>
      <tp>
        <v>-1.6400000000000001</v>
        <stp/>
        <stp>ContractData</stp>
        <stp>CLES9K7</stp>
        <stp>LastTradeorSettle</stp>
        <stp/>
        <stp>T</stp>
        <tr r="F77" s="2"/>
      </tp>
      <tp>
        <v>-0.09</v>
        <stp/>
        <stp>ContractData</stp>
        <stp>CLEL1K7</stp>
        <stp>LastTradeorSettle</stp>
        <stp/>
        <stp>T</stp>
        <tr r="G109" s="2"/>
      </tp>
      <tp t="s">
        <v>CLEL1Q7</v>
        <stp/>
        <stp>ContractData</stp>
        <stp>CLEL1?4</stp>
        <stp>Symbol</stp>
        <tr r="A112" s="2"/>
      </tp>
      <tp t="s">
        <v>CLEL1U7</v>
        <stp/>
        <stp>ContractData</stp>
        <stp>CLEL1?5</stp>
        <stp>Symbol</stp>
        <tr r="A113" s="2"/>
      </tp>
      <tp t="s">
        <v>CLEL1V7</v>
        <stp/>
        <stp>ContractData</stp>
        <stp>CLEL1?6</stp>
        <stp>Symbol</stp>
        <tr r="A114" s="2"/>
      </tp>
      <tp t="s">
        <v>CLEL1X7</v>
        <stp/>
        <stp>ContractData</stp>
        <stp>CLEL1?7</stp>
        <stp>Symbol</stp>
        <tr r="A116" s="2"/>
        <tr r="A115" s="2"/>
      </tp>
      <tp t="s">
        <v>CLEL1K7</v>
        <stp/>
        <stp>ContractData</stp>
        <stp>CLEL1?1</stp>
        <stp>Symbol</stp>
        <tr r="A109" s="2"/>
      </tp>
      <tp t="s">
        <v>CLEL1M7</v>
        <stp/>
        <stp>ContractData</stp>
        <stp>CLEL1?2</stp>
        <stp>Symbol</stp>
        <tr r="A110" s="2"/>
      </tp>
      <tp t="s">
        <v>CLEL1N7</v>
        <stp/>
        <stp>ContractData</stp>
        <stp>CLEL1?3</stp>
        <stp>Symbol</stp>
        <tr r="A111" s="2"/>
      </tp>
      <tp t="s">
        <v>CLEL1Z7</v>
        <stp/>
        <stp>ContractData</stp>
        <stp>CLEL1?8</stp>
        <stp>Symbol</stp>
        <tr r="A117" s="2"/>
      </tp>
      <tp t="s">
        <v>CLEL1F8</v>
        <stp/>
        <stp>ContractData</stp>
        <stp>CLEL1?9</stp>
        <stp>Symbol</stp>
        <tr r="A118" s="2"/>
      </tp>
      <tp>
        <v>0.43</v>
        <stp/>
        <stp>ContractData</stp>
        <stp>CLES9Z</stp>
        <stp>Settlement</stp>
        <stp/>
        <stp>T</stp>
        <tr r="AK9" s="9"/>
      </tp>
      <tp>
        <v>-0.02</v>
        <stp/>
        <stp>ContractData</stp>
        <stp>CLES3Z</stp>
        <stp>Settlement</stp>
        <stp/>
        <stp>T</stp>
        <tr r="AK9" s="7"/>
      </tp>
      <tp>
        <v>-0.05</v>
        <stp/>
        <stp>ContractData</stp>
        <stp>CLES1Z</stp>
        <stp>Settlement</stp>
        <stp/>
        <stp>T</stp>
        <tr r="AK9" s="6"/>
      </tp>
      <tp>
        <v>0.17</v>
        <stp/>
        <stp>ContractData</stp>
        <stp>CLES6Z</stp>
        <stp>Settlement</stp>
        <stp/>
        <stp>T</stp>
        <tr r="AK9" s="8"/>
      </tp>
      <tp>
        <v>-0.3</v>
        <stp/>
        <stp>ContractData</stp>
        <stp>CLES12Q7</stp>
        <stp>LastTradeorSettle</stp>
        <stp/>
        <stp>T</stp>
        <tr r="F96" s="2"/>
      </tp>
      <tp t="s">
        <v/>
        <stp/>
        <stp>ContractData</stp>
        <stp>CLES12H8</stp>
        <stp>Open</stp>
        <stp/>
        <stp>T</stp>
        <tr r="C103" s="2"/>
      </tp>
      <tp t="s">
        <v/>
        <stp/>
        <stp>ContractData</stp>
        <stp>CLES12J8</stp>
        <stp>Open</stp>
        <stp/>
        <stp>T</stp>
        <tr r="C104" s="2"/>
      </tp>
      <tp>
        <v>-1.55</v>
        <stp/>
        <stp>ContractData</stp>
        <stp>CLES12K7</stp>
        <stp>Open</stp>
        <stp/>
        <stp>T</stp>
        <tr r="C93" s="2"/>
      </tp>
      <tp>
        <v>-1.01</v>
        <stp/>
        <stp>ContractData</stp>
        <stp>CLES12M7</stp>
        <stp>Open</stp>
        <stp/>
        <stp>T</stp>
        <tr r="C94" s="2"/>
      </tp>
      <tp t="s">
        <v/>
        <stp/>
        <stp>ContractData</stp>
        <stp>CLES12N7</stp>
        <stp>Open</stp>
        <stp/>
        <stp>T</stp>
        <tr r="C95" s="2"/>
      </tp>
      <tp t="s">
        <v/>
        <stp/>
        <stp>ContractData</stp>
        <stp>CLES12F8</stp>
        <stp>Open</stp>
        <stp/>
        <stp>T</stp>
        <tr r="C101" s="2"/>
      </tp>
      <tp t="s">
        <v/>
        <stp/>
        <stp>ContractData</stp>
        <stp>CLES12G8</stp>
        <stp>Open</stp>
        <stp/>
        <stp>T</stp>
        <tr r="C102" s="2"/>
      </tp>
      <tp t="s">
        <v/>
        <stp/>
        <stp>ContractData</stp>
        <stp>CLES12X7</stp>
        <stp>Open</stp>
        <stp/>
        <stp>T</stp>
        <tr r="C99" s="2"/>
      </tp>
      <tp>
        <v>0.59</v>
        <stp/>
        <stp>ContractData</stp>
        <stp>CLES12Z7</stp>
        <stp>Open</stp>
        <stp/>
        <stp>T</stp>
        <tr r="C100" s="2"/>
      </tp>
      <tp>
        <v>-0.3</v>
        <stp/>
        <stp>ContractData</stp>
        <stp>CLES12Q7</stp>
        <stp>Open</stp>
        <stp/>
        <stp>T</stp>
        <tr r="C96" s="2"/>
      </tp>
      <tp t="s">
        <v/>
        <stp/>
        <stp>ContractData</stp>
        <stp>CLES12U7</stp>
        <stp>Open</stp>
        <stp/>
        <stp>T</stp>
        <tr r="C97" s="2"/>
      </tp>
      <tp t="s">
        <v/>
        <stp/>
        <stp>ContractData</stp>
        <stp>CLES12V7</stp>
        <stp>Open</stp>
        <stp/>
        <stp>T</stp>
        <tr r="C98" s="2"/>
      </tp>
      <tp t="s">
        <v/>
        <stp/>
        <stp>ContractData</stp>
        <stp>CLES12U7</stp>
        <stp>LastTradeorSettle</stp>
        <stp/>
        <stp>T</stp>
        <tr r="F97" s="2"/>
      </tp>
      <tp>
        <v>-0.3</v>
        <stp/>
        <stp>ContractData</stp>
        <stp>CLES12Q7</stp>
        <stp>High</stp>
        <stp/>
        <stp>T</stp>
        <tr r="D96" s="2"/>
      </tp>
      <tp t="s">
        <v/>
        <stp/>
        <stp>ContractData</stp>
        <stp>CLES12U7</stp>
        <stp>High</stp>
        <stp/>
        <stp>T</stp>
        <tr r="D97" s="2"/>
      </tp>
      <tp t="s">
        <v/>
        <stp/>
        <stp>ContractData</stp>
        <stp>CLES12V7</stp>
        <stp>High</stp>
        <stp/>
        <stp>T</stp>
        <tr r="D98" s="2"/>
      </tp>
      <tp t="s">
        <v/>
        <stp/>
        <stp>ContractData</stp>
        <stp>CLES12X7</stp>
        <stp>High</stp>
        <stp/>
        <stp>T</stp>
        <tr r="D99" s="2"/>
      </tp>
      <tp>
        <v>0.59</v>
        <stp/>
        <stp>ContractData</stp>
        <stp>CLES12Z7</stp>
        <stp>High</stp>
        <stp/>
        <stp>T</stp>
        <tr r="D100" s="2"/>
      </tp>
      <tp t="s">
        <v/>
        <stp/>
        <stp>ContractData</stp>
        <stp>CLES12G8</stp>
        <stp>NetLastTradeToday</stp>
        <stp/>
        <stp>T</stp>
        <tr r="G102" s="2"/>
        <tr r="H102" s="2"/>
      </tp>
      <tp t="s">
        <v/>
        <stp/>
        <stp>ContractData</stp>
        <stp>CLES12G8</stp>
        <stp>High</stp>
        <stp/>
        <stp>T</stp>
        <tr r="D102" s="2"/>
      </tp>
      <tp t="s">
        <v/>
        <stp/>
        <stp>ContractData</stp>
        <stp>CLES12F8</stp>
        <stp>High</stp>
        <stp/>
        <stp>T</stp>
        <tr r="D101" s="2"/>
      </tp>
      <tp t="s">
        <v/>
        <stp/>
        <stp>ContractData</stp>
        <stp>CLES12H8</stp>
        <stp>High</stp>
        <stp/>
        <stp>T</stp>
        <tr r="D103" s="2"/>
      </tp>
      <tp>
        <v>-1.55</v>
        <stp/>
        <stp>ContractData</stp>
        <stp>CLES12K7</stp>
        <stp>High</stp>
        <stp/>
        <stp>T</stp>
        <tr r="D93" s="2"/>
      </tp>
      <tp t="s">
        <v/>
        <stp/>
        <stp>ContractData</stp>
        <stp>CLES12J8</stp>
        <stp>High</stp>
        <stp/>
        <stp>T</stp>
        <tr r="D104" s="2"/>
      </tp>
      <tp>
        <v>-1.01</v>
        <stp/>
        <stp>ContractData</stp>
        <stp>CLES12M7</stp>
        <stp>High</stp>
        <stp/>
        <stp>T</stp>
        <tr r="D94" s="2"/>
      </tp>
      <tp t="s">
        <v/>
        <stp/>
        <stp>ContractData</stp>
        <stp>CLES12N7</stp>
        <stp>High</stp>
        <stp/>
        <stp>T</stp>
        <tr r="D95" s="2"/>
      </tp>
      <tp>
        <v>0.72</v>
        <stp/>
        <stp>ContractData</stp>
        <stp>CLES12F</stp>
        <stp>Settlement</stp>
        <stp/>
        <stp>T</stp>
        <tr r="AK10" s="10"/>
      </tp>
      <tp t="s">
        <v/>
        <stp/>
        <stp>ContractData</stp>
        <stp>CLES12V7</stp>
        <stp>LastTradeorSettle</stp>
        <stp/>
        <stp>T</stp>
        <tr r="F98" s="2"/>
      </tp>
      <tp t="s">
        <v/>
        <stp/>
        <stp>ContractData</stp>
        <stp>CLES12F8</stp>
        <stp>NetLastTradeToday</stp>
        <stp/>
        <stp>T</stp>
        <tr r="H101" s="2"/>
        <tr r="G101" s="2"/>
      </tp>
      <tp>
        <v>0.79</v>
        <stp/>
        <stp>ContractData</stp>
        <stp>CLES12G</stp>
        <stp>Settlement</stp>
        <stp/>
        <stp>T</stp>
        <tr r="AK11" s="10"/>
      </tp>
      <tp>
        <v>0.82000000000000006</v>
        <stp/>
        <stp>ContractData</stp>
        <stp>CLES12H</stp>
        <stp>Settlement</stp>
        <stp/>
        <stp>T</stp>
        <tr r="AK12" s="10"/>
      </tp>
      <tp t="s">
        <v/>
        <stp/>
        <stp>ContractData</stp>
        <stp>CLES12X7</stp>
        <stp>LastTradeorSettle</stp>
        <stp/>
        <stp>T</stp>
        <tr r="F99" s="2"/>
      </tp>
      <tp t="s">
        <v/>
        <stp/>
        <stp>ContractData</stp>
        <stp>CLES12H8</stp>
        <stp>NetLastTradeToday</stp>
        <stp/>
        <stp>T</stp>
        <tr r="H103" s="2"/>
        <tr r="G103" s="2"/>
      </tp>
      <tp>
        <v>122</v>
        <stp/>
        <stp>ContractData</stp>
        <stp>CLES1X</stp>
        <stp>T_CVol</stp>
        <tr r="AA127" s="2"/>
      </tp>
      <tp>
        <v>207</v>
        <stp/>
        <stp>ContractData</stp>
        <stp>CLES1V</stp>
        <stp>T_CVol</stp>
        <tr r="AA126" s="2"/>
      </tp>
      <tp>
        <v>455</v>
        <stp/>
        <stp>ContractData</stp>
        <stp>CLES1U</stp>
        <stp>T_CVol</stp>
        <tr r="AA125" s="2"/>
      </tp>
      <tp>
        <v>1336</v>
        <stp/>
        <stp>ContractData</stp>
        <stp>CLES1Q</stp>
        <stp>T_CVol</stp>
        <tr r="AA124" s="2"/>
      </tp>
      <tp>
        <v>654</v>
        <stp/>
        <stp>ContractData</stp>
        <stp>CLES1N</stp>
        <stp>T_CVol</stp>
        <tr r="AA123" s="2"/>
      </tp>
      <tp>
        <v>6829</v>
        <stp/>
        <stp>ContractData</stp>
        <stp>CLES1M</stp>
        <stp>T_CVol</stp>
        <tr r="AA122" s="2"/>
      </tp>
      <tp>
        <v>26137</v>
        <stp/>
        <stp>ContractData</stp>
        <stp>CLES1K</stp>
        <stp>T_CVol</stp>
        <tr r="AA121" s="2"/>
      </tp>
      <tp>
        <v>-0.09</v>
        <stp/>
        <stp>ContractData</stp>
        <stp>CLES12K7</stp>
        <stp>NetLastTradeToday</stp>
        <stp/>
        <stp>T</stp>
        <tr r="H93" s="2"/>
        <tr r="G93" s="2"/>
      </tp>
      <tp>
        <v>0.82000000000000006</v>
        <stp/>
        <stp>ContractData</stp>
        <stp>CLES12J</stp>
        <stp>Settlement</stp>
        <stp/>
        <stp>T</stp>
        <tr r="AK13" s="10"/>
      </tp>
      <tp>
        <v>0.48</v>
        <stp/>
        <stp>ContractData</stp>
        <stp>CLES12Z7</stp>
        <stp>LastTradeorSettle</stp>
        <stp/>
        <stp>T</stp>
        <tr r="F100" s="2"/>
      </tp>
      <tp t="s">
        <v/>
        <stp/>
        <stp>ContractData</stp>
        <stp>CLES12J8</stp>
        <stp>NetLastTradeToday</stp>
        <stp/>
        <stp>T</stp>
        <tr r="H104" s="2"/>
        <tr r="G104" s="2"/>
      </tp>
      <tp>
        <v>1</v>
        <stp/>
        <stp>ContractData</stp>
        <stp>CLEL1N7</stp>
        <stp>T_CVol</stp>
        <tr r="I111" s="2"/>
      </tp>
      <tp>
        <v>0</v>
        <stp/>
        <stp>ContractData</stp>
        <stp>CLEL1M7</stp>
        <stp>T_CVol</stp>
        <tr r="I110" s="2"/>
      </tp>
      <tp>
        <v>27</v>
        <stp/>
        <stp>ContractData</stp>
        <stp>CLEL1K7</stp>
        <stp>T_CVol</stp>
        <tr r="I109" s="2"/>
      </tp>
      <tp>
        <v>0</v>
        <stp/>
        <stp>ContractData</stp>
        <stp>CLEL1H8</stp>
        <stp>T_CVol</stp>
        <tr r="I120" s="2"/>
      </tp>
      <tp>
        <v>4</v>
        <stp/>
        <stp>ContractData</stp>
        <stp>CLEL1G8</stp>
        <stp>T_CVol</stp>
        <tr r="I119" s="2"/>
      </tp>
      <tp>
        <v>0</v>
        <stp/>
        <stp>ContractData</stp>
        <stp>CLEL1F8</stp>
        <stp>T_CVol</stp>
        <tr r="I118" s="2"/>
      </tp>
      <tp>
        <v>21</v>
        <stp/>
        <stp>ContractData</stp>
        <stp>CLEL1Z7</stp>
        <stp>T_CVol</stp>
        <tr r="I117" s="2"/>
      </tp>
      <tp>
        <v>8</v>
        <stp/>
        <stp>ContractData</stp>
        <stp>CLEL1X7</stp>
        <stp>T_CVol</stp>
        <tr r="I115" s="2"/>
        <tr r="I116" s="2"/>
      </tp>
      <tp>
        <v>0</v>
        <stp/>
        <stp>ContractData</stp>
        <stp>CLEL1V7</stp>
        <stp>T_CVol</stp>
        <tr r="I114" s="2"/>
      </tp>
      <tp>
        <v>21</v>
        <stp/>
        <stp>ContractData</stp>
        <stp>CLEL1U7</stp>
        <stp>T_CVol</stp>
        <tr r="I113" s="2"/>
      </tp>
      <tp>
        <v>19</v>
        <stp/>
        <stp>ContractData</stp>
        <stp>CLEL1Q7</stp>
        <stp>T_CVol</stp>
        <tr r="I112" s="2"/>
      </tp>
      <tp>
        <v>-1.48</v>
        <stp/>
        <stp>ContractData</stp>
        <stp>CLES12K</stp>
        <stp>Settlement</stp>
        <stp/>
        <stp>T</stp>
        <tr r="AK2" s="10"/>
      </tp>
      <tp>
        <v>-0.15</v>
        <stp/>
        <stp>ContractData</stp>
        <stp>CLES12M7</stp>
        <stp>NetLastTradeToday</stp>
        <stp/>
        <stp>T</stp>
        <tr r="H94" s="2"/>
        <tr r="G94" s="2"/>
      </tp>
      <tp>
        <v>-0.98</v>
        <stp/>
        <stp>ContractData</stp>
        <stp>CLES12M</stp>
        <stp>Settlement</stp>
        <stp/>
        <stp>T</stp>
        <tr r="AK3" s="10"/>
      </tp>
      <tp>
        <v>-0.56000000000000005</v>
        <stp/>
        <stp>ContractData</stp>
        <stp>CLES12N</stp>
        <stp>Settlement</stp>
        <stp/>
        <stp>T</stp>
        <tr r="AK4" s="10"/>
      </tp>
      <tp t="s">
        <v/>
        <stp/>
        <stp>ContractData</stp>
        <stp>CLES12N7</stp>
        <stp>NetLastTradeToday</stp>
        <stp/>
        <stp>T</stp>
        <tr r="H95" s="2"/>
        <tr r="G95" s="2"/>
      </tp>
      <tp>
        <v>-0.08</v>
        <stp/>
        <stp>ContractData</stp>
        <stp>CLES12Q7</stp>
        <stp>NetLastTradeToday</stp>
        <stp/>
        <stp>T</stp>
        <tr r="H96" s="2"/>
        <tr r="G96" s="2"/>
      </tp>
      <tp>
        <v>-0.22</v>
        <stp/>
        <stp>ContractData</stp>
        <stp>CLES12Q</stp>
        <stp>Settlement</stp>
        <stp/>
        <stp>T</stp>
        <tr r="AK5" s="10"/>
      </tp>
      <tp>
        <v>54.68</v>
        <stp/>
        <stp>ContractData</stp>
        <stp>CLEX7</stp>
        <stp>High</stp>
        <stp/>
        <stp>T</stp>
        <tr r="D19" s="2"/>
      </tp>
      <tp>
        <v>54.79</v>
        <stp/>
        <stp>ContractData</stp>
        <stp>CLEZ7</stp>
        <stp>High</stp>
        <stp/>
        <stp>T</stp>
        <tr r="D20" s="2"/>
      </tp>
      <tp>
        <v>54.410000000000004</v>
        <stp/>
        <stp>ContractData</stp>
        <stp>CLEU7</stp>
        <stp>High</stp>
        <stp/>
        <stp>T</stp>
        <tr r="D17" s="2"/>
      </tp>
      <tp>
        <v>54.57</v>
        <stp/>
        <stp>ContractData</stp>
        <stp>CLEV7</stp>
        <stp>High</stp>
        <stp/>
        <stp>T</stp>
        <tr r="D18" s="2"/>
      </tp>
      <tp>
        <v>54.19</v>
        <stp/>
        <stp>ContractData</stp>
        <stp>CLEQ7</stp>
        <stp>High</stp>
        <stp/>
        <stp>T</stp>
        <tr r="D16" s="2"/>
      </tp>
      <tp>
        <v>53.63</v>
        <stp/>
        <stp>ContractData</stp>
        <stp>CLEM7</stp>
        <stp>High</stp>
        <stp/>
        <stp>T</stp>
        <tr r="D14" s="2"/>
      </tp>
      <tp>
        <v>53.95</v>
        <stp/>
        <stp>ContractData</stp>
        <stp>CLEN7</stp>
        <stp>High</stp>
        <stp/>
        <stp>T</stp>
        <tr r="D15" s="2"/>
      </tp>
      <tp>
        <v>54.78</v>
        <stp/>
        <stp>ContractData</stp>
        <stp>CLEH8</stp>
        <stp>High</stp>
        <stp/>
        <stp>T</stp>
        <tr r="D23" s="2"/>
      </tp>
      <tp>
        <v>53.21</v>
        <stp/>
        <stp>ContractData</stp>
        <stp>CLEK7</stp>
        <stp>High</stp>
        <stp/>
        <stp>T</stp>
        <tr r="D13" s="2"/>
      </tp>
      <tp t="s">
        <v/>
        <stp/>
        <stp>ContractData</stp>
        <stp>CLEJ8</stp>
        <stp>High</stp>
        <stp/>
        <stp>T</stp>
        <tr r="D24" s="2"/>
      </tp>
      <tp>
        <v>54.75</v>
        <stp/>
        <stp>ContractData</stp>
        <stp>CLEG8</stp>
        <stp>High</stp>
        <stp/>
        <stp>T</stp>
        <tr r="D22" s="2"/>
      </tp>
      <tp>
        <v>54.77</v>
        <stp/>
        <stp>ContractData</stp>
        <stp>CLEF8</stp>
        <stp>High</stp>
        <stp/>
        <stp>T</stp>
        <tr r="D21" s="2"/>
      </tp>
      <tp t="s">
        <v>CLES9J8</v>
        <stp/>
        <stp>ContractData</stp>
        <stp>CLES9?12</stp>
        <stp>Symbol</stp>
        <tr r="A88" s="2"/>
      </tp>
      <tp t="s">
        <v>CLES9G8</v>
        <stp/>
        <stp>ContractData</stp>
        <stp>CLES9?10</stp>
        <stp>Symbol</stp>
        <tr r="A86" s="2"/>
      </tp>
      <tp t="s">
        <v>CLES9H8</v>
        <stp/>
        <stp>ContractData</stp>
        <stp>CLES9?11</stp>
        <stp>Symbol</stp>
        <tr r="A87" s="2"/>
      </tp>
      <tp t="s">
        <v/>
        <stp/>
        <stp>StudyData</stp>
        <stp>CLES9F8</stp>
        <stp>Bar</stp>
        <stp/>
        <stp>Close</stp>
        <stp>D</stp>
        <stp/>
        <stp/>
        <stp/>
        <stp/>
        <stp/>
        <stp>T</stp>
        <tr r="S77" s="2"/>
      </tp>
      <tp t="s">
        <v/>
        <stp/>
        <stp>StudyData</stp>
        <stp>CLES9G8</stp>
        <stp>Bar</stp>
        <stp/>
        <stp>Close</stp>
        <stp>D</stp>
        <stp/>
        <stp/>
        <stp/>
        <stp/>
        <stp/>
        <stp>T</stp>
        <tr r="T77" s="2"/>
      </tp>
      <tp>
        <v>-1.64</v>
        <stp/>
        <stp>StudyData</stp>
        <stp>CLES9K7</stp>
        <stp>Bar</stp>
        <stp/>
        <stp>Close</stp>
        <stp>D</stp>
        <stp/>
        <stp/>
        <stp/>
        <stp/>
        <stp/>
        <stp>T</stp>
        <tr r="K77" s="2"/>
      </tp>
      <tp t="s">
        <v/>
        <stp/>
        <stp>StudyData</stp>
        <stp>CLES9H8</stp>
        <stp>Bar</stp>
        <stp/>
        <stp>Close</stp>
        <stp>D</stp>
        <stp/>
        <stp/>
        <stp/>
        <stp/>
        <stp/>
        <stp>T</stp>
        <tr r="U77" s="2"/>
      </tp>
      <tp t="s">
        <v/>
        <stp/>
        <stp>StudyData</stp>
        <stp>CLES9N7</stp>
        <stp>Bar</stp>
        <stp/>
        <stp>Close</stp>
        <stp>D</stp>
        <stp/>
        <stp/>
        <stp/>
        <stp/>
        <stp/>
        <stp>T</stp>
        <tr r="M77" s="2"/>
      </tp>
      <tp>
        <v>-1.23</v>
        <stp/>
        <stp>StudyData</stp>
        <stp>CLES9M7</stp>
        <stp>Bar</stp>
        <stp/>
        <stp>Close</stp>
        <stp>D</stp>
        <stp/>
        <stp/>
        <stp/>
        <stp/>
        <stp/>
        <stp>T</stp>
        <tr r="L77" s="2"/>
      </tp>
      <tp t="s">
        <v/>
        <stp/>
        <stp>StudyData</stp>
        <stp>CLES9Q7</stp>
        <stp>Bar</stp>
        <stp/>
        <stp>Close</stp>
        <stp>D</stp>
        <stp/>
        <stp/>
        <stp/>
        <stp/>
        <stp/>
        <stp>T</stp>
        <tr r="N77" s="2"/>
      </tp>
      <tp t="s">
        <v/>
        <stp/>
        <stp>StudyData</stp>
        <stp>CLES9V7</stp>
        <stp>Bar</stp>
        <stp/>
        <stp>Close</stp>
        <stp>D</stp>
        <stp/>
        <stp/>
        <stp/>
        <stp/>
        <stp/>
        <stp>T</stp>
        <tr r="P77" s="2"/>
      </tp>
      <tp>
        <v>-0.28000000000000003</v>
        <stp/>
        <stp>StudyData</stp>
        <stp>CLES9U7</stp>
        <stp>Bar</stp>
        <stp/>
        <stp>Close</stp>
        <stp>D</stp>
        <stp/>
        <stp/>
        <stp/>
        <stp/>
        <stp/>
        <stp>T</stp>
        <tr r="O77" s="2"/>
      </tp>
      <tp t="s">
        <v/>
        <stp/>
        <stp>StudyData</stp>
        <stp>CLES9Z7</stp>
        <stp>Bar</stp>
        <stp/>
        <stp>Close</stp>
        <stp>D</stp>
        <stp/>
        <stp/>
        <stp/>
        <stp/>
        <stp/>
        <stp>T</stp>
        <tr r="R77" s="2"/>
      </tp>
      <tp t="s">
        <v/>
        <stp/>
        <stp>StudyData</stp>
        <stp>CLES9X7</stp>
        <stp>Bar</stp>
        <stp/>
        <stp>Close</stp>
        <stp>D</stp>
        <stp/>
        <stp/>
        <stp/>
        <stp/>
        <stp/>
        <stp>T</stp>
        <tr r="Q77" s="2"/>
      </tp>
      <tp t="s">
        <v/>
        <stp/>
        <stp>ContractData</stp>
        <stp>CLES12U7</stp>
        <stp>NetLastTradeToday</stp>
        <stp/>
        <stp>T</stp>
        <tr r="H97" s="2"/>
        <tr r="G97" s="2"/>
      </tp>
      <tp>
        <v>52</v>
        <stp/>
        <stp>ContractData</stp>
        <stp>CLES6N7</stp>
        <stp>T_CVol</stp>
        <tr r="I63" s="2"/>
      </tp>
      <tp>
        <v>1734</v>
        <stp/>
        <stp>ContractData</stp>
        <stp>CLES6M7</stp>
        <stp>T_CVol</stp>
        <tr r="I62" s="2"/>
      </tp>
      <tp>
        <v>78</v>
        <stp/>
        <stp>ContractData</stp>
        <stp>CLES6K7</stp>
        <stp>T_CVol</stp>
        <tr r="I61" s="2"/>
      </tp>
      <tp>
        <v>0</v>
        <stp/>
        <stp>ContractData</stp>
        <stp>CLES6J8</stp>
        <stp>T_CVol</stp>
        <tr r="I72" s="2"/>
      </tp>
      <tp>
        <v>3</v>
        <stp/>
        <stp>ContractData</stp>
        <stp>CLES6H8</stp>
        <stp>T_CVol</stp>
        <tr r="I71" s="2"/>
      </tp>
      <tp>
        <v>0</v>
        <stp/>
        <stp>ContractData</stp>
        <stp>CLES6G8</stp>
        <stp>T_CVol</stp>
        <tr r="I70" s="2"/>
      </tp>
      <tp>
        <v>0</v>
        <stp/>
        <stp>ContractData</stp>
        <stp>CLES6F8</stp>
        <stp>T_CVol</stp>
        <tr r="I69" s="2"/>
      </tp>
      <tp>
        <v>331</v>
        <stp/>
        <stp>ContractData</stp>
        <stp>CLES6Z7</stp>
        <stp>T_CVol</stp>
        <tr r="I68" s="2"/>
      </tp>
      <tp>
        <v>0</v>
        <stp/>
        <stp>ContractData</stp>
        <stp>CLES6X7</stp>
        <stp>T_CVol</stp>
        <tr r="I67" s="2"/>
      </tp>
      <tp>
        <v>0</v>
        <stp/>
        <stp>ContractData</stp>
        <stp>CLES6V7</stp>
        <stp>T_CVol</stp>
        <tr r="I66" s="2"/>
      </tp>
      <tp>
        <v>5</v>
        <stp/>
        <stp>ContractData</stp>
        <stp>CLES6U7</stp>
        <stp>T_CVol</stp>
        <tr r="I65" s="2"/>
      </tp>
      <tp>
        <v>1</v>
        <stp/>
        <stp>ContractData</stp>
        <stp>CLES6Q7</stp>
        <stp>T_CVol</stp>
        <tr r="I64" s="2"/>
      </tp>
      <tp>
        <v>654</v>
        <stp/>
        <stp>ContractData</stp>
        <stp>CLES1N7</stp>
        <stp>T_CVol</stp>
        <tr r="I31" s="2"/>
      </tp>
      <tp>
        <v>6829</v>
        <stp/>
        <stp>ContractData</stp>
        <stp>CLES1M7</stp>
        <stp>T_CVol</stp>
        <tr r="I30" s="2"/>
      </tp>
      <tp>
        <v>26137</v>
        <stp/>
        <stp>ContractData</stp>
        <stp>CLES1K7</stp>
        <stp>T_CVol</stp>
        <tr r="I29" s="2"/>
      </tp>
      <tp>
        <v>218</v>
        <stp/>
        <stp>ContractData</stp>
        <stp>CLES1J8</stp>
        <stp>T_CVol</stp>
        <tr r="I40" s="2"/>
      </tp>
      <tp>
        <v>14</v>
        <stp/>
        <stp>ContractData</stp>
        <stp>CLES1H8</stp>
        <stp>T_CVol</stp>
        <tr r="I39" s="2"/>
      </tp>
      <tp>
        <v>67</v>
        <stp/>
        <stp>ContractData</stp>
        <stp>CLES1G8</stp>
        <stp>T_CVol</stp>
        <tr r="I38" s="2"/>
      </tp>
      <tp>
        <v>176</v>
        <stp/>
        <stp>ContractData</stp>
        <stp>CLES1F8</stp>
        <stp>T_CVol</stp>
        <tr r="I37" s="2"/>
      </tp>
      <tp>
        <v>697</v>
        <stp/>
        <stp>ContractData</stp>
        <stp>CLES1Z7</stp>
        <stp>T_CVol</stp>
        <tr r="I36" s="2"/>
      </tp>
      <tp>
        <v>122</v>
        <stp/>
        <stp>ContractData</stp>
        <stp>CLES1X7</stp>
        <stp>T_CVol</stp>
        <tr r="I35" s="2"/>
      </tp>
      <tp>
        <v>207</v>
        <stp/>
        <stp>ContractData</stp>
        <stp>CLES1V7</stp>
        <stp>T_CVol</stp>
        <tr r="I34" s="2"/>
      </tp>
      <tp>
        <v>455</v>
        <stp/>
        <stp>ContractData</stp>
        <stp>CLES1U7</stp>
        <stp>T_CVol</stp>
        <tr r="I33" s="2"/>
      </tp>
      <tp>
        <v>1336</v>
        <stp/>
        <stp>ContractData</stp>
        <stp>CLES1Q7</stp>
        <stp>T_CVol</stp>
        <tr r="I32" s="2"/>
      </tp>
      <tp>
        <v>153</v>
        <stp/>
        <stp>ContractData</stp>
        <stp>CLES3N7</stp>
        <stp>T_CVol</stp>
        <tr r="I47" s="2"/>
      </tp>
      <tp>
        <v>1704</v>
        <stp/>
        <stp>ContractData</stp>
        <stp>CLES3M7</stp>
        <stp>T_CVol</stp>
        <tr r="I46" s="2"/>
      </tp>
      <tp>
        <v>1160</v>
        <stp/>
        <stp>ContractData</stp>
        <stp>CLES3K7</stp>
        <stp>T_CVol</stp>
        <tr r="I45" s="2"/>
      </tp>
      <tp>
        <v>0</v>
        <stp/>
        <stp>ContractData</stp>
        <stp>CLES3J8</stp>
        <stp>T_CVol</stp>
        <tr r="I56" s="2"/>
      </tp>
      <tp>
        <v>68</v>
        <stp/>
        <stp>ContractData</stp>
        <stp>CLES3H8</stp>
        <stp>T_CVol</stp>
        <tr r="I55" s="2"/>
      </tp>
      <tp>
        <v>0</v>
        <stp/>
        <stp>ContractData</stp>
        <stp>CLES3G8</stp>
        <stp>T_CVol</stp>
        <tr r="I54" s="2"/>
      </tp>
      <tp>
        <v>2</v>
        <stp/>
        <stp>ContractData</stp>
        <stp>CLES3F8</stp>
        <stp>T_CVol</stp>
        <tr r="I53" s="2"/>
      </tp>
      <tp>
        <v>834</v>
        <stp/>
        <stp>ContractData</stp>
        <stp>CLES3Z7</stp>
        <stp>T_CVol</stp>
        <tr r="I52" s="2"/>
      </tp>
      <tp>
        <v>4</v>
        <stp/>
        <stp>ContractData</stp>
        <stp>CLES3X7</stp>
        <stp>T_CVol</stp>
        <tr r="I51" s="2"/>
      </tp>
      <tp>
        <v>50</v>
        <stp/>
        <stp>ContractData</stp>
        <stp>CLES3V7</stp>
        <stp>T_CVol</stp>
        <tr r="I50" s="2"/>
      </tp>
      <tp>
        <v>761</v>
        <stp/>
        <stp>ContractData</stp>
        <stp>CLES3U7</stp>
        <stp>T_CVol</stp>
        <tr r="I49" s="2"/>
      </tp>
      <tp>
        <v>76</v>
        <stp/>
        <stp>ContractData</stp>
        <stp>CLES3Q7</stp>
        <stp>T_CVol</stp>
        <tr r="I48" s="2"/>
      </tp>
      <tp>
        <v>0</v>
        <stp/>
        <stp>ContractData</stp>
        <stp>CLES9N7</stp>
        <stp>T_CVol</stp>
        <tr r="I79" s="2"/>
      </tp>
      <tp>
        <v>14</v>
        <stp/>
        <stp>ContractData</stp>
        <stp>CLES9M7</stp>
        <stp>T_CVol</stp>
        <tr r="I78" s="2"/>
      </tp>
      <tp>
        <v>3</v>
        <stp/>
        <stp>ContractData</stp>
        <stp>CLES9K7</stp>
        <stp>T_CVol</stp>
        <tr r="I77" s="2"/>
      </tp>
      <tp>
        <v>0</v>
        <stp/>
        <stp>ContractData</stp>
        <stp>CLES9J8</stp>
        <stp>T_CVol</stp>
        <tr r="I88" s="2"/>
      </tp>
      <tp>
        <v>0</v>
        <stp/>
        <stp>ContractData</stp>
        <stp>CLES9H8</stp>
        <stp>T_CVol</stp>
        <tr r="I87" s="2"/>
      </tp>
      <tp>
        <v>0</v>
        <stp/>
        <stp>ContractData</stp>
        <stp>CLES9G8</stp>
        <stp>T_CVol</stp>
        <tr r="I86" s="2"/>
      </tp>
      <tp>
        <v>0</v>
        <stp/>
        <stp>ContractData</stp>
        <stp>CLES9F8</stp>
        <stp>T_CVol</stp>
        <tr r="I85" s="2"/>
      </tp>
      <tp>
        <v>0</v>
        <stp/>
        <stp>ContractData</stp>
        <stp>CLES9Z7</stp>
        <stp>T_CVol</stp>
        <tr r="I84" s="2"/>
      </tp>
      <tp>
        <v>0</v>
        <stp/>
        <stp>ContractData</stp>
        <stp>CLES9X7</stp>
        <stp>T_CVol</stp>
        <tr r="I83" s="2"/>
      </tp>
      <tp>
        <v>0</v>
        <stp/>
        <stp>ContractData</stp>
        <stp>CLES9V7</stp>
        <stp>T_CVol</stp>
        <tr r="I82" s="2"/>
      </tp>
      <tp>
        <v>26</v>
        <stp/>
        <stp>ContractData</stp>
        <stp>CLES9U7</stp>
        <stp>T_CVol</stp>
        <tr r="I81" s="2"/>
      </tp>
      <tp>
        <v>0</v>
        <stp/>
        <stp>ContractData</stp>
        <stp>CLES9Q7</stp>
        <stp>T_CVol</stp>
        <tr r="I80" s="2"/>
      </tp>
      <tp t="s">
        <v>JAN</v>
        <stp/>
        <stp>ContractData</stp>
        <stp>CLEF8</stp>
        <stp>ContractMonth</stp>
        <tr r="B10" s="6"/>
        <tr r="B10" s="10"/>
        <tr r="B10" s="7"/>
        <tr r="B10" s="9"/>
        <tr r="B10" s="8"/>
      </tp>
      <tp t="s">
        <v>FEB</v>
        <stp/>
        <stp>ContractData</stp>
        <stp>CLEG8</stp>
        <stp>ContractMonth</stp>
        <tr r="B11" s="6"/>
        <tr r="B11" s="9"/>
        <tr r="B11" s="10"/>
        <tr r="B11" s="8"/>
        <tr r="B11" s="7"/>
      </tp>
      <tp t="s">
        <v>MAR</v>
        <stp/>
        <stp>ContractData</stp>
        <stp>CLEH8</stp>
        <stp>ContractMonth</stp>
        <tr r="B12" s="6"/>
        <tr r="B12" s="8"/>
        <tr r="B12" s="7"/>
        <tr r="B12" s="10"/>
        <tr r="B12" s="9"/>
      </tp>
      <tp t="s">
        <v>APR</v>
        <stp/>
        <stp>ContractData</stp>
        <stp>CLEJ8</stp>
        <stp>ContractMonth</stp>
        <tr r="B13" s="6"/>
        <tr r="B13" s="10"/>
        <tr r="B13" s="8"/>
        <tr r="B13" s="9"/>
        <tr r="B13" s="7"/>
      </tp>
      <tp>
        <v>7.0000000000000007E-2</v>
        <stp/>
        <stp>ContractData</stp>
        <stp>CLES12U</stp>
        <stp>Settlement</stp>
        <stp/>
        <stp>T</stp>
        <tr r="AK6" s="10"/>
      </tp>
      <tp t="s">
        <v/>
        <stp/>
        <stp>ContractData</stp>
        <stp>CLES12G8</stp>
        <stp>LastTradeorSettle</stp>
        <stp/>
        <stp>T</stp>
        <tr r="F102" s="2"/>
      </tp>
      <tp>
        <v>0.28999999999999998</v>
        <stp/>
        <stp>ContractData</stp>
        <stp>CLES12V</stp>
        <stp>Settlement</stp>
        <stp/>
        <stp>T</stp>
        <tr r="AK7" s="10"/>
      </tp>
      <tp>
        <v>54.730000000000004</v>
        <stp/>
        <stp>ContractData</stp>
        <stp>CLEF8</stp>
        <stp>Open</stp>
        <stp/>
        <stp>T</stp>
        <tr r="C21" s="2"/>
      </tp>
      <tp>
        <v>54.370000000000005</v>
        <stp/>
        <stp>ContractData</stp>
        <stp>CLEG8</stp>
        <stp>Open</stp>
        <stp/>
        <stp>T</stp>
        <tr r="C22" s="2"/>
      </tp>
      <tp>
        <v>53.34</v>
        <stp/>
        <stp>ContractData</stp>
        <stp>CLEM7</stp>
        <stp>Open</stp>
        <stp/>
        <stp>T</stp>
        <tr r="C14" s="2"/>
      </tp>
      <tp>
        <v>53.63</v>
        <stp/>
        <stp>ContractData</stp>
        <stp>CLEN7</stp>
        <stp>Open</stp>
        <stp/>
        <stp>T</stp>
        <tr r="C15" s="2"/>
      </tp>
      <tp>
        <v>54.52</v>
        <stp/>
        <stp>ContractData</stp>
        <stp>CLEH8</stp>
        <stp>Open</stp>
        <stp/>
        <stp>T</stp>
        <tr r="C23" s="2"/>
      </tp>
      <tp t="s">
        <v/>
        <stp/>
        <stp>ContractData</stp>
        <stp>CLEJ8</stp>
        <stp>Open</stp>
        <stp/>
        <stp>T</stp>
        <tr r="C24" s="2"/>
      </tp>
      <tp>
        <v>52.97</v>
        <stp/>
        <stp>ContractData</stp>
        <stp>CLEK7</stp>
        <stp>Open</stp>
        <stp/>
        <stp>T</stp>
        <tr r="C13" s="2"/>
      </tp>
      <tp>
        <v>54.17</v>
        <stp/>
        <stp>ContractData</stp>
        <stp>CLEU7</stp>
        <stp>Open</stp>
        <stp/>
        <stp>T</stp>
        <tr r="C17" s="2"/>
      </tp>
      <tp>
        <v>54.300000000000004</v>
        <stp/>
        <stp>ContractData</stp>
        <stp>CLEV7</stp>
        <stp>Open</stp>
        <stp/>
        <stp>T</stp>
        <tr r="C18" s="2"/>
      </tp>
      <tp>
        <v>53.910000000000004</v>
        <stp/>
        <stp>ContractData</stp>
        <stp>CLEQ7</stp>
        <stp>Open</stp>
        <stp/>
        <stp>T</stp>
        <tr r="C16" s="2"/>
      </tp>
      <tp>
        <v>54.22</v>
        <stp/>
        <stp>ContractData</stp>
        <stp>CLEX7</stp>
        <stp>Open</stp>
        <stp/>
        <stp>T</stp>
        <tr r="C19" s="2"/>
      </tp>
      <tp>
        <v>54.53</v>
        <stp/>
        <stp>ContractData</stp>
        <stp>CLEZ7</stp>
        <stp>Open</stp>
        <stp/>
        <stp>T</stp>
        <tr r="C20" s="2"/>
      </tp>
      <tp t="s">
        <v/>
        <stp/>
        <stp>ContractData</stp>
        <stp>CLES12F8</stp>
        <stp>LastTradeorSettle</stp>
        <stp/>
        <stp>T</stp>
        <tr r="F101" s="2"/>
      </tp>
      <tp t="s">
        <v/>
        <stp/>
        <stp>ContractData</stp>
        <stp>CLES12V7</stp>
        <stp>NetLastTradeToday</stp>
        <stp/>
        <stp>T</stp>
        <tr r="H98" s="2"/>
        <tr r="G98" s="2"/>
      </tp>
      <tp t="s">
        <v>CLEF8</v>
        <stp/>
        <stp>ContractData</stp>
        <stp>CLEF8</stp>
        <stp>Symbol</stp>
        <tr r="R6" s="2"/>
      </tp>
      <tp t="s">
        <v>CLEG8</v>
        <stp/>
        <stp>ContractData</stp>
        <stp>CLEG8</stp>
        <stp>Symbol</stp>
        <tr r="S6" s="2"/>
      </tp>
      <tp t="s">
        <v>CLEH8</v>
        <stp/>
        <stp>ContractData</stp>
        <stp>CLEH8</stp>
        <stp>Symbol</stp>
        <tr r="T6" s="2"/>
      </tp>
      <tp t="s">
        <v>CLEJ8</v>
        <stp/>
        <stp>ContractData</stp>
        <stp>CLEJ8</stp>
        <stp>Symbol</stp>
        <tr r="U6" s="2"/>
      </tp>
      <tp t="s">
        <v>CLEK7</v>
        <stp/>
        <stp>ContractData</stp>
        <stp>CLEK7</stp>
        <stp>Symbol</stp>
        <tr r="J6" s="2"/>
      </tp>
      <tp t="s">
        <v>CLEM7</v>
        <stp/>
        <stp>ContractData</stp>
        <stp>CLEM7</stp>
        <stp>Symbol</stp>
        <tr r="K6" s="2"/>
      </tp>
      <tp t="s">
        <v>CLEN7</v>
        <stp/>
        <stp>ContractData</stp>
        <stp>CLEN7</stp>
        <stp>Symbol</stp>
        <tr r="L6" s="2"/>
      </tp>
      <tp t="s">
        <v>CLEQ7</v>
        <stp/>
        <stp>ContractData</stp>
        <stp>CLEQ7</stp>
        <stp>Symbol</stp>
        <tr r="M6" s="2"/>
      </tp>
      <tp t="s">
        <v>CLEU7</v>
        <stp/>
        <stp>ContractData</stp>
        <stp>CLEU7</stp>
        <stp>Symbol</stp>
        <tr r="N6" s="2"/>
      </tp>
      <tp t="s">
        <v>CLEV7</v>
        <stp/>
        <stp>ContractData</stp>
        <stp>CLEV7</stp>
        <stp>Symbol</stp>
        <tr r="O6" s="2"/>
      </tp>
      <tp t="s">
        <v>CLEX7</v>
        <stp/>
        <stp>ContractData</stp>
        <stp>CLEX7</stp>
        <stp>Symbol</stp>
        <tr r="P6" s="2"/>
      </tp>
      <tp t="s">
        <v>CLEZ7</v>
        <stp/>
        <stp>ContractData</stp>
        <stp>CLEZ7</stp>
        <stp>Symbol</stp>
        <tr r="Q6" s="2"/>
      </tp>
      <tp t="s">
        <v>CLEM7</v>
        <stp/>
        <stp>ContractData</stp>
        <stp>CLE?2</stp>
        <stp>Symbol</stp>
        <tr r="Q3" s="6"/>
        <tr r="S36" s="6"/>
        <tr r="A14" s="2"/>
        <tr r="Q3" s="7"/>
        <tr r="Q3" s="8"/>
        <tr r="Q3" s="10"/>
        <tr r="Q3" s="9"/>
        <tr r="S36" s="8"/>
        <tr r="S36" s="7"/>
        <tr r="S36" s="10"/>
        <tr r="S36" s="9"/>
      </tp>
      <tp t="s">
        <v>CLEN7</v>
        <stp/>
        <stp>ContractData</stp>
        <stp>CLE?3</stp>
        <stp>Symbol</stp>
        <tr r="Q4" s="6"/>
        <tr r="A15" s="2"/>
        <tr r="Q4" s="9"/>
        <tr r="Q4" s="10"/>
        <tr r="Q4" s="7"/>
        <tr r="Q4" s="8"/>
      </tp>
      <tp t="s">
        <v>CLEK7</v>
        <stp/>
        <stp>ContractData</stp>
        <stp>CLE?1</stp>
        <stp>Symbol</stp>
        <tr r="Q2" s="6"/>
        <tr r="A13" s="2"/>
        <tr r="S35" s="6"/>
        <tr r="Q2" s="7"/>
        <tr r="Q2" s="8"/>
        <tr r="Q2" s="10"/>
        <tr r="Q2" s="9"/>
        <tr r="S35" s="7"/>
        <tr r="S35" s="9"/>
        <tr r="S35" s="10"/>
        <tr r="S35" s="8"/>
      </tp>
      <tp t="s">
        <v>CLEV7</v>
        <stp/>
        <stp>ContractData</stp>
        <stp>CLE?6</stp>
        <stp>Symbol</stp>
        <tr r="Q7" s="6"/>
        <tr r="A18" s="2"/>
        <tr r="Q7" s="7"/>
        <tr r="Q7" s="10"/>
        <tr r="Q7" s="8"/>
        <tr r="Q7" s="9"/>
      </tp>
      <tp t="s">
        <v>CLEX7</v>
        <stp/>
        <stp>ContractData</stp>
        <stp>CLE?7</stp>
        <stp>Symbol</stp>
        <tr r="Q8" s="6"/>
        <tr r="A19" s="2"/>
        <tr r="Q8" s="8"/>
        <tr r="Q8" s="7"/>
        <tr r="Q8" s="10"/>
        <tr r="Q8" s="9"/>
      </tp>
      <tp t="s">
        <v>CLEQ7</v>
        <stp/>
        <stp>ContractData</stp>
        <stp>CLE?4</stp>
        <stp>Symbol</stp>
        <tr r="Q5" s="6"/>
        <tr r="A16" s="2"/>
        <tr r="Q5" s="8"/>
        <tr r="Q5" s="10"/>
        <tr r="Q5" s="7"/>
        <tr r="Q5" s="9"/>
      </tp>
      <tp t="s">
        <v>CLEU7</v>
        <stp/>
        <stp>ContractData</stp>
        <stp>CLE?5</stp>
        <stp>Symbol</stp>
        <tr r="Q6" s="6"/>
        <tr r="A17" s="2"/>
        <tr r="Q6" s="8"/>
        <tr r="Q6" s="7"/>
        <tr r="Q6" s="10"/>
        <tr r="Q6" s="9"/>
      </tp>
      <tp t="s">
        <v>CLEZ7</v>
        <stp/>
        <stp>ContractData</stp>
        <stp>CLE?8</stp>
        <stp>Symbol</stp>
        <tr r="Q9" s="6"/>
        <tr r="A20" s="2"/>
        <tr r="Q9" s="10"/>
        <tr r="Q9" s="7"/>
        <tr r="Q9" s="8"/>
        <tr r="Q9" s="9"/>
      </tp>
      <tp t="s">
        <v>CLEF8</v>
        <stp/>
        <stp>ContractData</stp>
        <stp>CLE?9</stp>
        <stp>Symbol</stp>
        <tr r="Q10" s="6"/>
        <tr r="A21" s="2"/>
        <tr r="Q10" s="9"/>
        <tr r="Q10" s="8"/>
        <tr r="Q10" s="7"/>
        <tr r="Q10" s="10"/>
      </tp>
      <tp t="s">
        <v>CLES3J8</v>
        <stp/>
        <stp>ContractData</stp>
        <stp>CLES3?12</stp>
        <stp>Symbol</stp>
        <tr r="A56" s="2"/>
      </tp>
      <tp t="s">
        <v>CLES3G8</v>
        <stp/>
        <stp>ContractData</stp>
        <stp>CLES3?10</stp>
        <stp>Symbol</stp>
        <tr r="A54" s="2"/>
      </tp>
      <tp t="s">
        <v>CLES3H8</v>
        <stp/>
        <stp>ContractData</stp>
        <stp>CLES3?11</stp>
        <stp>Symbol</stp>
        <tr r="A55" s="2"/>
      </tp>
      <tp>
        <v>0.46</v>
        <stp/>
        <stp>ContractData</stp>
        <stp>CLES12X</stp>
        <stp>Settlement</stp>
        <stp/>
        <stp>T</stp>
        <tr r="AK8" s="10"/>
      </tp>
      <tp t="s">
        <v/>
        <stp/>
        <stp>ContractData</stp>
        <stp>CLES12H8</stp>
        <stp>LastTradeorSettle</stp>
        <stp/>
        <stp>T</stp>
        <tr r="F103" s="2"/>
      </tp>
      <tp t="s">
        <v/>
        <stp/>
        <stp>ContractData</stp>
        <stp>CLES12X7</stp>
        <stp>NetLastTradeToday</stp>
        <stp/>
        <stp>T</stp>
        <tr r="H99" s="2"/>
        <tr r="G99" s="2"/>
      </tp>
      <tp>
        <v>0.05</v>
        <stp/>
        <stp>StudyData</stp>
        <stp>CLES3F8</stp>
        <stp>Bar</stp>
        <stp/>
        <stp>Close</stp>
        <stp>D</stp>
        <stp/>
        <stp/>
        <stp/>
        <stp/>
        <stp/>
        <stp>T</stp>
        <tr r="S45" s="2"/>
      </tp>
      <tp t="s">
        <v/>
        <stp/>
        <stp>StudyData</stp>
        <stp>CLES3G8</stp>
        <stp>Bar</stp>
        <stp/>
        <stp>Close</stp>
        <stp>D</stp>
        <stp/>
        <stp/>
        <stp/>
        <stp/>
        <stp/>
        <stp>T</stp>
        <tr r="T45" s="2"/>
      </tp>
      <tp>
        <v>-1.04</v>
        <stp/>
        <stp>StudyData</stp>
        <stp>CLES3K7</stp>
        <stp>Bar</stp>
        <stp/>
        <stp>Close</stp>
        <stp>D</stp>
        <stp/>
        <stp/>
        <stp/>
        <stp/>
        <stp/>
        <stp>T</stp>
        <tr r="K45" s="2"/>
      </tp>
      <tp>
        <v>0.15</v>
        <stp/>
        <stp>StudyData</stp>
        <stp>CLES3H8</stp>
        <stp>Bar</stp>
        <stp/>
        <stp>Close</stp>
        <stp>D</stp>
        <stp/>
        <stp/>
        <stp/>
        <stp/>
        <stp/>
        <stp>T</stp>
        <tr r="U45" s="2"/>
      </tp>
      <tp>
        <v>-0.66</v>
        <stp/>
        <stp>StudyData</stp>
        <stp>CLES3N7</stp>
        <stp>Bar</stp>
        <stp/>
        <stp>Close</stp>
        <stp>D</stp>
        <stp/>
        <stp/>
        <stp/>
        <stp/>
        <stp/>
        <stp>T</stp>
        <tr r="M45" s="2"/>
      </tp>
      <tp>
        <v>-0.82</v>
        <stp/>
        <stp>StudyData</stp>
        <stp>CLES3M7</stp>
        <stp>Bar</stp>
        <stp/>
        <stp>Close</stp>
        <stp>D</stp>
        <stp/>
        <stp/>
        <stp/>
        <stp/>
        <stp/>
        <stp>T</stp>
        <tr r="L45" s="2"/>
      </tp>
      <tp>
        <v>-0.52</v>
        <stp/>
        <stp>StudyData</stp>
        <stp>CLES3Q7</stp>
        <stp>Bar</stp>
        <stp/>
        <stp>Close</stp>
        <stp>D</stp>
        <stp/>
        <stp/>
        <stp/>
        <stp/>
        <stp/>
        <stp>T</stp>
        <tr r="N45" s="2"/>
      </tp>
      <tp>
        <v>-0.28000000000000003</v>
        <stp/>
        <stp>StudyData</stp>
        <stp>CLES3V7</stp>
        <stp>Bar</stp>
        <stp/>
        <stp>Close</stp>
        <stp>D</stp>
        <stp/>
        <stp/>
        <stp/>
        <stp/>
        <stp/>
        <stp>T</stp>
        <tr r="P45" s="2"/>
      </tp>
      <tp>
        <v>-0.39</v>
        <stp/>
        <stp>StudyData</stp>
        <stp>CLES3U7</stp>
        <stp>Bar</stp>
        <stp/>
        <stp>Close</stp>
        <stp>D</stp>
        <stp/>
        <stp/>
        <stp/>
        <stp/>
        <stp/>
        <stp>T</stp>
        <tr r="O45" s="2"/>
      </tp>
      <tp>
        <v>-0.06</v>
        <stp/>
        <stp>StudyData</stp>
        <stp>CLES3Z7</stp>
        <stp>Bar</stp>
        <stp/>
        <stp>Close</stp>
        <stp>D</stp>
        <stp/>
        <stp/>
        <stp/>
        <stp/>
        <stp/>
        <stp>T</stp>
        <tr r="R45" s="2"/>
      </tp>
      <tp>
        <v>-0.15</v>
        <stp/>
        <stp>StudyData</stp>
        <stp>CLES3X7</stp>
        <stp>Bar</stp>
        <stp/>
        <stp>Close</stp>
        <stp>D</stp>
        <stp/>
        <stp/>
        <stp/>
        <stp/>
        <stp/>
        <stp>T</stp>
        <tr r="Q45" s="2"/>
      </tp>
      <tp>
        <v>-1.57</v>
        <stp/>
        <stp>ContractData</stp>
        <stp>CLES12K7</stp>
        <stp>LastTradeorSettle</stp>
        <stp/>
        <stp>T</stp>
        <tr r="F93" s="2"/>
      </tp>
      <tp t="s">
        <v>CLES12V7</v>
        <stp/>
        <stp>ContractData</stp>
        <stp>CLES12?6</stp>
        <stp>Symbol</stp>
        <tr r="A98" s="2"/>
      </tp>
      <tp t="s">
        <v>CLES12X7</v>
        <stp/>
        <stp>ContractData</stp>
        <stp>CLES12?7</stp>
        <stp>Symbol</stp>
        <tr r="A99" s="2"/>
      </tp>
      <tp t="s">
        <v>CLES12Q7</v>
        <stp/>
        <stp>ContractData</stp>
        <stp>CLES12?4</stp>
        <stp>Symbol</stp>
        <tr r="A96" s="2"/>
      </tp>
      <tp t="s">
        <v>CLES12U7</v>
        <stp/>
        <stp>ContractData</stp>
        <stp>CLES12?5</stp>
        <stp>Symbol</stp>
        <tr r="A97" s="2"/>
      </tp>
      <tp t="s">
        <v>CLES12M7</v>
        <stp/>
        <stp>ContractData</stp>
        <stp>CLES12?2</stp>
        <stp>Symbol</stp>
        <tr r="A94" s="2"/>
      </tp>
      <tp t="s">
        <v>CLES12N7</v>
        <stp/>
        <stp>ContractData</stp>
        <stp>CLES12?3</stp>
        <stp>Symbol</stp>
        <tr r="A95" s="2"/>
      </tp>
      <tp t="s">
        <v>CLES12K7</v>
        <stp/>
        <stp>ContractData</stp>
        <stp>CLES12?1</stp>
        <stp>Symbol</stp>
        <tr r="A93" s="2"/>
      </tp>
      <tp t="s">
        <v>CLES12Z7</v>
        <stp/>
        <stp>ContractData</stp>
        <stp>CLES12?8</stp>
        <stp>Symbol</stp>
        <tr r="A100" s="2"/>
      </tp>
      <tp t="s">
        <v>CLES12F8</v>
        <stp/>
        <stp>ContractData</stp>
        <stp>CLES12?9</stp>
        <stp>Symbol</stp>
        <tr r="A101" s="2"/>
      </tp>
      <tp t="s">
        <v>CLEL1H8</v>
        <stp/>
        <stp>ContractData</stp>
        <stp>CLEL1?11</stp>
        <stp>Symbol</stp>
        <tr r="A120" s="2"/>
      </tp>
      <tp t="s">
        <v>CLEL1G8</v>
        <stp/>
        <stp>ContractData</stp>
        <stp>CLEL1?10</stp>
        <stp>Symbol</stp>
        <tr r="A119" s="2"/>
      </tp>
      <tp t="s">
        <v>CLES1J8</v>
        <stp/>
        <stp>ContractData</stp>
        <stp>CLES1?12</stp>
        <stp>Symbol</stp>
        <tr r="A40" s="2"/>
      </tp>
      <tp t="s">
        <v>CLES1G8</v>
        <stp/>
        <stp>ContractData</stp>
        <stp>CLES1?10</stp>
        <stp>Symbol</stp>
        <tr r="A38" s="2"/>
      </tp>
      <tp t="s">
        <v>CLES1H8</v>
        <stp/>
        <stp>ContractData</stp>
        <stp>CLES1?11</stp>
        <stp>Symbol</stp>
        <tr r="A39" s="2"/>
      </tp>
      <tp>
        <v>0.57999999999999996</v>
        <stp/>
        <stp>ContractData</stp>
        <stp>CLES12Z</stp>
        <stp>Settlement</stp>
        <stp/>
        <stp>T</stp>
        <tr r="AK9" s="10"/>
      </tp>
      <tp t="s">
        <v/>
        <stp/>
        <stp>ContractData</stp>
        <stp>CLES12J8</stp>
        <stp>LastTradeorSettle</stp>
        <stp/>
        <stp>T</stp>
        <tr r="F104" s="2"/>
      </tp>
      <tp>
        <v>-0.1</v>
        <stp/>
        <stp>ContractData</stp>
        <stp>CLES12Z7</stp>
        <stp>NetLastTradeToday</stp>
        <stp/>
        <stp>T</stp>
        <tr r="H100" s="2"/>
        <tr r="G100" s="2"/>
      </tp>
      <tp t="s">
        <v/>
        <stp/>
        <stp>StudyData</stp>
        <stp>CLEL1F8</stp>
        <stp>Bar</stp>
        <stp/>
        <stp>Close</stp>
        <stp>D</stp>
        <stp/>
        <stp/>
        <stp/>
        <stp/>
        <stp/>
        <stp>T</stp>
        <tr r="T43" s="9"/>
        <tr r="T43" s="10"/>
        <tr r="T43" s="7"/>
        <tr r="T43" s="6"/>
        <tr r="T43" s="8"/>
        <tr r="T109" s="2"/>
      </tp>
      <tp>
        <v>-0.03</v>
        <stp/>
        <stp>StudyData</stp>
        <stp>CLEL1G8</stp>
        <stp>Bar</stp>
        <stp/>
        <stp>Close</stp>
        <stp>D</stp>
        <stp/>
        <stp/>
        <stp/>
        <stp/>
        <stp/>
        <stp>T</stp>
        <tr r="T44" s="9"/>
        <tr r="T44" s="9"/>
        <tr r="T44" s="6"/>
        <tr r="T44" s="6"/>
        <tr r="T44" s="7"/>
        <tr r="T44" s="7"/>
        <tr r="T44" s="8"/>
        <tr r="T44" s="8"/>
        <tr r="T44" s="10"/>
        <tr r="T44" s="10"/>
        <tr r="U109" s="2"/>
      </tp>
      <tp>
        <v>-0.09</v>
        <stp/>
        <stp>StudyData</stp>
        <stp>CLEL1K7</stp>
        <stp>Bar</stp>
        <stp/>
        <stp>Close</stp>
        <stp>D</stp>
        <stp/>
        <stp/>
        <stp/>
        <stp/>
        <stp/>
        <stp>T</stp>
        <tr r="T34" s="10"/>
        <tr r="T34" s="10"/>
        <tr r="T34" s="6"/>
        <tr r="T34" s="6"/>
        <tr r="T34" s="8"/>
        <tr r="T34" s="8"/>
        <tr r="K109" s="2"/>
        <tr r="T34" s="7"/>
        <tr r="T34" s="7"/>
        <tr r="T34" s="9"/>
        <tr r="T34" s="9"/>
      </tp>
      <tp>
        <v>-0.04</v>
        <stp/>
        <stp>StudyData</stp>
        <stp>CLEL1N7</stp>
        <stp>Bar</stp>
        <stp/>
        <stp>Close</stp>
        <stp>D</stp>
        <stp/>
        <stp/>
        <stp/>
        <stp/>
        <stp/>
        <stp>T</stp>
        <tr r="T36" s="10"/>
        <tr r="T36" s="10"/>
        <tr r="T36" s="9"/>
        <tr r="T36" s="9"/>
        <tr r="T36" s="8"/>
        <tr r="T36" s="8"/>
        <tr r="T36" s="7"/>
        <tr r="T36" s="7"/>
        <tr r="M109" s="2"/>
        <tr r="T36" s="6"/>
        <tr r="T36" s="6"/>
      </tp>
      <tp t="s">
        <v/>
        <stp/>
        <stp>StudyData</stp>
        <stp>CLEL1M7</stp>
        <stp>Bar</stp>
        <stp/>
        <stp>Close</stp>
        <stp>D</stp>
        <stp/>
        <stp/>
        <stp/>
        <stp/>
        <stp/>
        <stp>T</stp>
        <tr r="T35" s="6"/>
        <tr r="T35" s="10"/>
        <tr r="L109" s="2"/>
        <tr r="T35" s="7"/>
        <tr r="T35" s="8"/>
        <tr r="T35" s="9"/>
      </tp>
      <tp>
        <v>-0.05</v>
        <stp/>
        <stp>StudyData</stp>
        <stp>CLEL1Q7</stp>
        <stp>Bar</stp>
        <stp/>
        <stp>Close</stp>
        <stp>D</stp>
        <stp/>
        <stp/>
        <stp/>
        <stp/>
        <stp/>
        <stp>T</stp>
        <tr r="T37" s="9"/>
        <tr r="T37" s="9"/>
        <tr r="T37" s="10"/>
        <tr r="T37" s="10"/>
        <tr r="T37" s="7"/>
        <tr r="T37" s="7"/>
        <tr r="N109" s="2"/>
        <tr r="T37" s="8"/>
        <tr r="T37" s="8"/>
        <tr r="T37" s="6"/>
        <tr r="T37" s="6"/>
      </tp>
      <tp t="s">
        <v/>
        <stp/>
        <stp>StudyData</stp>
        <stp>CLEL1V7</stp>
        <stp>Bar</stp>
        <stp/>
        <stp>Close</stp>
        <stp>D</stp>
        <stp/>
        <stp/>
        <stp/>
        <stp/>
        <stp/>
        <stp>T</stp>
        <tr r="T39" s="8"/>
        <tr r="P109" s="2"/>
        <tr r="T39" s="10"/>
        <tr r="T39" s="7"/>
        <tr r="T39" s="6"/>
        <tr r="T39" s="9"/>
      </tp>
      <tp>
        <v>-0.04</v>
        <stp/>
        <stp>StudyData</stp>
        <stp>CLEL1U7</stp>
        <stp>Bar</stp>
        <stp/>
        <stp>Close</stp>
        <stp>D</stp>
        <stp/>
        <stp/>
        <stp/>
        <stp/>
        <stp/>
        <stp>T</stp>
        <tr r="T38" s="10"/>
        <tr r="T38" s="10"/>
        <tr r="T38" s="7"/>
        <tr r="T38" s="7"/>
        <tr r="T38" s="9"/>
        <tr r="T38" s="9"/>
        <tr r="O109" s="2"/>
        <tr r="T38" s="8"/>
        <tr r="T38" s="8"/>
        <tr r="T38" s="6"/>
        <tr r="T38" s="6"/>
      </tp>
      <tp>
        <v>-0.05</v>
        <stp/>
        <stp>StudyData</stp>
        <stp>CLEL1Z7</stp>
        <stp>Bar</stp>
        <stp/>
        <stp>Close</stp>
        <stp>D</stp>
        <stp/>
        <stp/>
        <stp/>
        <stp/>
        <stp/>
        <stp>T</stp>
        <tr r="T42" s="6"/>
        <tr r="T42" s="6"/>
        <tr r="T42" s="7"/>
        <tr r="T42" s="7"/>
        <tr r="T42" s="8"/>
        <tr r="T42" s="8"/>
        <tr r="S109" s="2"/>
        <tr r="T42" s="9"/>
        <tr r="T42" s="9"/>
        <tr r="T42" s="10"/>
        <tr r="T42" s="10"/>
      </tp>
      <tp>
        <v>-0.03</v>
        <stp/>
        <stp>StudyData</stp>
        <stp>CLEL1X7</stp>
        <stp>Bar</stp>
        <stp/>
        <stp>Close</stp>
        <stp>D</stp>
        <stp/>
        <stp/>
        <stp/>
        <stp/>
        <stp/>
        <stp>T</stp>
        <tr r="T41" s="9"/>
        <tr r="T41" s="9"/>
        <tr r="T40" s="10"/>
        <tr r="T40" s="10"/>
        <tr r="T41" s="6"/>
        <tr r="T41" s="6"/>
        <tr r="T40" s="7"/>
        <tr r="T40" s="7"/>
        <tr r="Q109" s="2"/>
        <tr r="T40" s="9"/>
        <tr r="T40" s="9"/>
        <tr r="T40" s="6"/>
        <tr r="T40" s="6"/>
        <tr r="T41" s="7"/>
        <tr r="T41" s="7"/>
        <tr r="T41" s="10"/>
        <tr r="T41" s="10"/>
        <tr r="T40" s="8"/>
        <tr r="T40" s="8"/>
        <tr r="R109" s="2"/>
        <tr r="T41" s="8"/>
        <tr r="T41" s="8"/>
      </tp>
      <tp t="s">
        <v>SEP</v>
        <stp/>
        <stp>ContractData</stp>
        <stp>CLEU7</stp>
        <stp>ContractMonth</stp>
        <tr r="B6" s="6"/>
        <tr r="B6" s="9"/>
        <tr r="B6" s="7"/>
        <tr r="B6" s="8"/>
        <tr r="B6" s="10"/>
      </tp>
      <tp t="s">
        <v>OCT</v>
        <stp/>
        <stp>ContractData</stp>
        <stp>CLEV7</stp>
        <stp>ContractMonth</stp>
        <tr r="B7" s="6"/>
        <tr r="B7" s="7"/>
        <tr r="B7" s="8"/>
        <tr r="B7" s="10"/>
        <tr r="B7" s="9"/>
      </tp>
      <tp t="s">
        <v>AUG</v>
        <stp/>
        <stp>ContractData</stp>
        <stp>CLEQ7</stp>
        <stp>ContractMonth</stp>
        <tr r="B5" s="6"/>
        <tr r="B5" s="8"/>
        <tr r="B5" s="7"/>
        <tr r="B5" s="9"/>
        <tr r="B5" s="10"/>
      </tp>
      <tp t="s">
        <v>NOV</v>
        <stp/>
        <stp>ContractData</stp>
        <stp>CLEX7</stp>
        <stp>ContractMonth</stp>
        <tr r="B8" s="6"/>
        <tr r="B8" s="7"/>
        <tr r="B8" s="8"/>
        <tr r="B8" s="10"/>
        <tr r="B8" s="9"/>
      </tp>
      <tp t="s">
        <v>DEC</v>
        <stp/>
        <stp>ContractData</stp>
        <stp>CLEZ7</stp>
        <stp>ContractMonth</stp>
        <tr r="B9" s="6"/>
        <tr r="B9" s="8"/>
        <tr r="B9" s="10"/>
        <tr r="B9" s="7"/>
        <tr r="B9" s="9"/>
      </tp>
      <tp t="s">
        <v>JUN</v>
        <stp/>
        <stp>ContractData</stp>
        <stp>CLEM7</stp>
        <stp>ContractMonth</stp>
        <tr r="B3" s="6"/>
        <tr r="B3" s="7"/>
        <tr r="B3" s="10"/>
        <tr r="B3" s="8"/>
        <tr r="B3" s="9"/>
      </tp>
      <tp t="s">
        <v>JUL</v>
        <stp/>
        <stp>ContractData</stp>
        <stp>CLEN7</stp>
        <stp>ContractMonth</stp>
        <tr r="B4" s="6"/>
        <tr r="B4" s="9"/>
        <tr r="B4" s="10"/>
        <tr r="B4" s="7"/>
        <tr r="B4" s="8"/>
      </tp>
      <tp t="s">
        <v>MAY</v>
        <stp/>
        <stp>ContractData</stp>
        <stp>CLEK7</stp>
        <stp>ContractMonth</stp>
        <tr r="B2" s="6"/>
        <tr r="B2" s="10"/>
        <tr r="B2" s="9"/>
        <tr r="B2" s="7"/>
        <tr r="B2" s="8"/>
      </tp>
      <tp>
        <v>-1.1300000000000001</v>
        <stp/>
        <stp>ContractData</stp>
        <stp>CLES12M7</stp>
        <stp>LastTradeorSettle</stp>
        <stp/>
        <stp>T</stp>
        <tr r="F94" s="2"/>
      </tp>
      <tp t="s">
        <v/>
        <stp/>
        <stp>StudyData</stp>
        <stp>CLES6F8</stp>
        <stp>Bar</stp>
        <stp/>
        <stp>Close</stp>
        <stp>D</stp>
        <stp/>
        <stp/>
        <stp/>
        <stp/>
        <stp/>
        <stp>T</stp>
        <tr r="S61" s="2"/>
      </tp>
      <tp t="s">
        <v/>
        <stp/>
        <stp>StudyData</stp>
        <stp>CLES6G8</stp>
        <stp>Bar</stp>
        <stp/>
        <stp>Close</stp>
        <stp>D</stp>
        <stp/>
        <stp/>
        <stp/>
        <stp/>
        <stp/>
        <stp>T</stp>
        <tr r="T61" s="2"/>
      </tp>
      <tp>
        <v>-1.55</v>
        <stp/>
        <stp>StudyData</stp>
        <stp>CLES6K7</stp>
        <stp>Bar</stp>
        <stp/>
        <stp>Close</stp>
        <stp>D</stp>
        <stp/>
        <stp/>
        <stp/>
        <stp/>
        <stp/>
        <stp>T</stp>
        <tr r="K61" s="2"/>
      </tp>
      <tp>
        <v>0.43</v>
        <stp/>
        <stp>StudyData</stp>
        <stp>CLES6H8</stp>
        <stp>Bar</stp>
        <stp/>
        <stp>Close</stp>
        <stp>D</stp>
        <stp/>
        <stp/>
        <stp/>
        <stp/>
        <stp/>
        <stp>T</stp>
        <tr r="U61" s="2"/>
      </tp>
      <tp>
        <v>-0.91</v>
        <stp/>
        <stp>StudyData</stp>
        <stp>CLES6N7</stp>
        <stp>Bar</stp>
        <stp/>
        <stp>Close</stp>
        <stp>D</stp>
        <stp/>
        <stp/>
        <stp/>
        <stp/>
        <stp/>
        <stp>T</stp>
        <tr r="M61" s="2"/>
      </tp>
      <tp>
        <v>-1.22</v>
        <stp/>
        <stp>StudyData</stp>
        <stp>CLES6M7</stp>
        <stp>Bar</stp>
        <stp/>
        <stp>Close</stp>
        <stp>D</stp>
        <stp/>
        <stp/>
        <stp/>
        <stp/>
        <stp/>
        <stp>T</stp>
        <tr r="L61" s="2"/>
      </tp>
      <tp>
        <v>-0.69</v>
        <stp/>
        <stp>StudyData</stp>
        <stp>CLES6Q7</stp>
        <stp>Bar</stp>
        <stp/>
        <stp>Close</stp>
        <stp>D</stp>
        <stp/>
        <stp/>
        <stp/>
        <stp/>
        <stp/>
        <stp>T</stp>
        <tr r="N61" s="2"/>
      </tp>
      <tp t="s">
        <v/>
        <stp/>
        <stp>StudyData</stp>
        <stp>CLES6V7</stp>
        <stp>Bar</stp>
        <stp/>
        <stp>Close</stp>
        <stp>D</stp>
        <stp/>
        <stp/>
        <stp/>
        <stp/>
        <stp/>
        <stp>T</stp>
        <tr r="P61" s="2"/>
      </tp>
      <tp>
        <v>-0.46</v>
        <stp/>
        <stp>StudyData</stp>
        <stp>CLES6U7</stp>
        <stp>Bar</stp>
        <stp/>
        <stp>Close</stp>
        <stp>D</stp>
        <stp/>
        <stp/>
        <stp/>
        <stp/>
        <stp/>
        <stp>T</stp>
        <tr r="O61" s="2"/>
      </tp>
      <tp>
        <v>0.09</v>
        <stp/>
        <stp>StudyData</stp>
        <stp>CLES6Z7</stp>
        <stp>Bar</stp>
        <stp/>
        <stp>Close</stp>
        <stp>D</stp>
        <stp/>
        <stp/>
        <stp/>
        <stp/>
        <stp/>
        <stp>T</stp>
        <tr r="R61" s="2"/>
      </tp>
      <tp t="s">
        <v/>
        <stp/>
        <stp>StudyData</stp>
        <stp>CLES6X7</stp>
        <stp>Bar</stp>
        <stp/>
        <stp>Close</stp>
        <stp>D</stp>
        <stp/>
        <stp/>
        <stp/>
        <stp/>
        <stp/>
        <stp>T</stp>
        <tr r="Q61" s="2"/>
      </tp>
      <tp t="s">
        <v>CLES6J8</v>
        <stp/>
        <stp>ContractData</stp>
        <stp>CLES6?12</stp>
        <stp>Symbol</stp>
        <tr r="A72" s="2"/>
      </tp>
      <tp t="s">
        <v>CLES6G8</v>
        <stp/>
        <stp>ContractData</stp>
        <stp>CLES6?10</stp>
        <stp>Symbol</stp>
        <tr r="A70" s="2"/>
      </tp>
      <tp t="s">
        <v>CLES6H8</v>
        <stp/>
        <stp>ContractData</stp>
        <stp>CLES6?11</stp>
        <stp>Symbol</stp>
        <tr r="A71" s="2"/>
      </tp>
      <tp t="s">
        <v>MAY</v>
        <stp/>
        <stp>ContractData</stp>
        <stp>CLE?1</stp>
        <stp>ContractMonth</stp>
        <tr r="R35" s="6"/>
        <tr r="R35" s="7"/>
        <tr r="R35" s="8"/>
        <tr r="R35" s="10"/>
        <tr r="R35" s="9"/>
      </tp>
      <tp t="s">
        <v/>
        <stp/>
        <stp>ContractData</stp>
        <stp>CLES12N7</stp>
        <stp>LastTradeorSettle</stp>
        <stp/>
        <stp>T</stp>
        <tr r="F95" s="2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volatileDependencies" Target="volatileDependencie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513825546884047E-2"/>
          <c:y val="3.1973569206350527E-2"/>
          <c:w val="0.92055420285236644"/>
          <c:h val="0.83771501188405262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CLE!$AI$2:$AI$13</c:f>
              <c:strCache>
                <c:ptCount val="11"/>
                <c:pt idx="0">
                  <c:v>MAY, JUN</c:v>
                </c:pt>
                <c:pt idx="1">
                  <c:v>JUN, JUL</c:v>
                </c:pt>
                <c:pt idx="2">
                  <c:v>JUL, AUG</c:v>
                </c:pt>
                <c:pt idx="3">
                  <c:v>AUG, SEP</c:v>
                </c:pt>
                <c:pt idx="4">
                  <c:v>SEP, OCT</c:v>
                </c:pt>
                <c:pt idx="5">
                  <c:v>OCT, NOV</c:v>
                </c:pt>
                <c:pt idx="6">
                  <c:v>NOV, DEC</c:v>
                </c:pt>
                <c:pt idx="7">
                  <c:v>DEC, JAN</c:v>
                </c:pt>
                <c:pt idx="8">
                  <c:v>JAN, FEB</c:v>
                </c:pt>
                <c:pt idx="9">
                  <c:v>FEB, MAR</c:v>
                </c:pt>
                <c:pt idx="10">
                  <c:v>MAR, APR</c:v>
                </c:pt>
              </c:strCache>
            </c:strRef>
          </c:cat>
          <c:val>
            <c:numRef>
              <c:f>CLE!$AG$2:$AG$12</c:f>
              <c:numCache>
                <c:formatCode>General</c:formatCode>
                <c:ptCount val="11"/>
                <c:pt idx="0">
                  <c:v>-0.44</c:v>
                </c:pt>
                <c:pt idx="1">
                  <c:v>-0.34</c:v>
                </c:pt>
                <c:pt idx="2">
                  <c:v>-0.27</c:v>
                </c:pt>
                <c:pt idx="3">
                  <c:v>-0.22</c:v>
                </c:pt>
                <c:pt idx="4">
                  <c:v>-0.18</c:v>
                </c:pt>
                <c:pt idx="5">
                  <c:v>-0.13</c:v>
                </c:pt>
                <c:pt idx="6">
                  <c:v>-0.09</c:v>
                </c:pt>
                <c:pt idx="7">
                  <c:v>-0.06</c:v>
                </c:pt>
                <c:pt idx="8">
                  <c:v>-0.01</c:v>
                </c:pt>
                <c:pt idx="9">
                  <c:v>0.02</c:v>
                </c:pt>
                <c:pt idx="10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BE2-A2BA-1B27A74D5FBF}"/>
            </c:ext>
          </c:extLst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CLE!$AI$2:$AI$13</c:f>
              <c:strCache>
                <c:ptCount val="11"/>
                <c:pt idx="0">
                  <c:v>MAY, JUN</c:v>
                </c:pt>
                <c:pt idx="1">
                  <c:v>JUN, JUL</c:v>
                </c:pt>
                <c:pt idx="2">
                  <c:v>JUL, AUG</c:v>
                </c:pt>
                <c:pt idx="3">
                  <c:v>AUG, SEP</c:v>
                </c:pt>
                <c:pt idx="4">
                  <c:v>SEP, OCT</c:v>
                </c:pt>
                <c:pt idx="5">
                  <c:v>OCT, NOV</c:v>
                </c:pt>
                <c:pt idx="6">
                  <c:v>NOV, DEC</c:v>
                </c:pt>
                <c:pt idx="7">
                  <c:v>DEC, JAN</c:v>
                </c:pt>
                <c:pt idx="8">
                  <c:v>JAN, FEB</c:v>
                </c:pt>
                <c:pt idx="9">
                  <c:v>FEB, MAR</c:v>
                </c:pt>
                <c:pt idx="10">
                  <c:v>MAR, APR</c:v>
                </c:pt>
              </c:strCache>
            </c:strRef>
          </c:cat>
          <c:val>
            <c:numRef>
              <c:f>CLE!$AK$2:$AK$12</c:f>
              <c:numCache>
                <c:formatCode>General</c:formatCode>
                <c:ptCount val="11"/>
                <c:pt idx="0">
                  <c:v>-0.42</c:v>
                </c:pt>
                <c:pt idx="1">
                  <c:v>-0.33</c:v>
                </c:pt>
                <c:pt idx="2">
                  <c:v>-0.25</c:v>
                </c:pt>
                <c:pt idx="3">
                  <c:v>-0.21</c:v>
                </c:pt>
                <c:pt idx="4">
                  <c:v>-0.16</c:v>
                </c:pt>
                <c:pt idx="5">
                  <c:v>-0.12</c:v>
                </c:pt>
                <c:pt idx="6">
                  <c:v>-0.08</c:v>
                </c:pt>
                <c:pt idx="7">
                  <c:v>-0.05</c:v>
                </c:pt>
                <c:pt idx="8">
                  <c:v>0</c:v>
                </c:pt>
                <c:pt idx="9">
                  <c:v>0.03</c:v>
                </c:pt>
                <c:pt idx="10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BE2-A2BA-1B27A74D5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842696"/>
        <c:axId val="410843872"/>
      </c:lineChart>
      <c:catAx>
        <c:axId val="410842696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crossAx val="410843872"/>
        <c:crosses val="autoZero"/>
        <c:auto val="1"/>
        <c:lblAlgn val="ctr"/>
        <c:lblOffset val="100"/>
        <c:noMultiLvlLbl val="0"/>
      </c:catAx>
      <c:valAx>
        <c:axId val="410843872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410842696"/>
        <c:crosses val="autoZero"/>
        <c:crossBetween val="between"/>
      </c:valAx>
      <c:spPr>
        <a:noFill/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748921514907382E-2"/>
          <c:y val="4.4471265558828146E-2"/>
          <c:w val="0.95825107848509261"/>
          <c:h val="0.8386180237890638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CLE!$AH$2:$AH$13</c:f>
              <c:strCache>
                <c:ptCount val="12"/>
                <c:pt idx="0">
                  <c:v>MAY</c:v>
                </c:pt>
                <c:pt idx="1">
                  <c:v>JUN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OCT</c:v>
                </c:pt>
                <c:pt idx="6">
                  <c:v>NOV</c:v>
                </c:pt>
                <c:pt idx="7">
                  <c:v>DEC</c:v>
                </c:pt>
                <c:pt idx="8">
                  <c:v>JAN</c:v>
                </c:pt>
                <c:pt idx="9">
                  <c:v>FEB</c:v>
                </c:pt>
                <c:pt idx="10">
                  <c:v>MAR</c:v>
                </c:pt>
                <c:pt idx="11">
                  <c:v>APR</c:v>
                </c:pt>
              </c:strCache>
            </c:strRef>
          </c:cat>
          <c:val>
            <c:numRef>
              <c:f>CLE!$AF$2:$AF$13</c:f>
              <c:numCache>
                <c:formatCode>General</c:formatCode>
                <c:ptCount val="12"/>
                <c:pt idx="0">
                  <c:v>53.08</c:v>
                </c:pt>
                <c:pt idx="1">
                  <c:v>53.52</c:v>
                </c:pt>
                <c:pt idx="2">
                  <c:v>53.85</c:v>
                </c:pt>
                <c:pt idx="3">
                  <c:v>54.120000000000005</c:v>
                </c:pt>
                <c:pt idx="4">
                  <c:v>54.34</c:v>
                </c:pt>
                <c:pt idx="5">
                  <c:v>54.510000000000005</c:v>
                </c:pt>
                <c:pt idx="6">
                  <c:v>54.64</c:v>
                </c:pt>
                <c:pt idx="7">
                  <c:v>54.730000000000004</c:v>
                </c:pt>
                <c:pt idx="8">
                  <c:v>54.790000000000006</c:v>
                </c:pt>
                <c:pt idx="9">
                  <c:v>54.805</c:v>
                </c:pt>
                <c:pt idx="10">
                  <c:v>54.78</c:v>
                </c:pt>
                <c:pt idx="11">
                  <c:v>54.75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D-4695-B15A-506E188C34B3}"/>
            </c:ext>
          </c:extLst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CLE!$AH$2:$AH$13</c:f>
              <c:strCache>
                <c:ptCount val="12"/>
                <c:pt idx="0">
                  <c:v>MAY</c:v>
                </c:pt>
                <c:pt idx="1">
                  <c:v>JUN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OCT</c:v>
                </c:pt>
                <c:pt idx="6">
                  <c:v>NOV</c:v>
                </c:pt>
                <c:pt idx="7">
                  <c:v>DEC</c:v>
                </c:pt>
                <c:pt idx="8">
                  <c:v>JAN</c:v>
                </c:pt>
                <c:pt idx="9">
                  <c:v>FEB</c:v>
                </c:pt>
                <c:pt idx="10">
                  <c:v>MAR</c:v>
                </c:pt>
                <c:pt idx="11">
                  <c:v>APR</c:v>
                </c:pt>
              </c:strCache>
            </c:strRef>
          </c:cat>
          <c:val>
            <c:numRef>
              <c:f>CLE!$AL$2:$AL$13</c:f>
              <c:numCache>
                <c:formatCode>General</c:formatCode>
                <c:ptCount val="12"/>
                <c:pt idx="0">
                  <c:v>53.18</c:v>
                </c:pt>
                <c:pt idx="1">
                  <c:v>53.6</c:v>
                </c:pt>
                <c:pt idx="2">
                  <c:v>53.93</c:v>
                </c:pt>
                <c:pt idx="3">
                  <c:v>54.18</c:v>
                </c:pt>
                <c:pt idx="4">
                  <c:v>54.39</c:v>
                </c:pt>
                <c:pt idx="5">
                  <c:v>54.550000000000004</c:v>
                </c:pt>
                <c:pt idx="6">
                  <c:v>54.67</c:v>
                </c:pt>
                <c:pt idx="7">
                  <c:v>54.75</c:v>
                </c:pt>
                <c:pt idx="8">
                  <c:v>54.800000000000004</c:v>
                </c:pt>
                <c:pt idx="9">
                  <c:v>54.800000000000004</c:v>
                </c:pt>
                <c:pt idx="10">
                  <c:v>54.77</c:v>
                </c:pt>
                <c:pt idx="11">
                  <c:v>54.72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D-4695-B15A-506E188C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897720"/>
        <c:axId val="542901248"/>
      </c:lineChart>
      <c:catAx>
        <c:axId val="54289772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42901248"/>
        <c:crosses val="autoZero"/>
        <c:auto val="1"/>
        <c:lblAlgn val="ctr"/>
        <c:lblOffset val="100"/>
        <c:noMultiLvlLbl val="0"/>
      </c:catAx>
      <c:valAx>
        <c:axId val="542901248"/>
        <c:scaling>
          <c:orientation val="minMax"/>
        </c:scaling>
        <c:delete val="0"/>
        <c:axPos val="l"/>
        <c:majorGridlines>
          <c:spPr>
            <a:ln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542897720"/>
        <c:crosses val="autoZero"/>
        <c:crossBetween val="between"/>
      </c:valAx>
      <c:spPr>
        <a:noFill/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5606951509507E-2"/>
          <c:y val="5.5453682814787818E-2"/>
          <c:w val="0.91614996488219824"/>
          <c:h val="0.87003606070980266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CLE!$V$34:$V$44</c:f>
              <c:strCache>
                <c:ptCount val="11"/>
                <c:pt idx="0">
                  <c:v>May 17, Jun 17, Jul 17</c:v>
                </c:pt>
                <c:pt idx="1">
                  <c:v>Jun 17, Jul 17, Aug 17</c:v>
                </c:pt>
                <c:pt idx="2">
                  <c:v>Jul 17, Aug 17, Sep 17</c:v>
                </c:pt>
                <c:pt idx="3">
                  <c:v>Aug 17, Sep 17, Oct 17</c:v>
                </c:pt>
                <c:pt idx="4">
                  <c:v>Sep 17, Oct 17, Nov 17</c:v>
                </c:pt>
                <c:pt idx="5">
                  <c:v>Oct 17, Nov 17, Dec 17</c:v>
                </c:pt>
                <c:pt idx="6">
                  <c:v>Nov 17, Dec 17, Jan 18</c:v>
                </c:pt>
                <c:pt idx="7">
                  <c:v>Nov 17, Dec 17, Jan 18</c:v>
                </c:pt>
                <c:pt idx="8">
                  <c:v>Dec 17, Jan 18, Feb 18</c:v>
                </c:pt>
                <c:pt idx="9">
                  <c:v>Jan 18, Feb 18, Mar 18</c:v>
                </c:pt>
                <c:pt idx="10">
                  <c:v>Feb 18, Mar 18, Apr 18</c:v>
                </c:pt>
              </c:strCache>
            </c:strRef>
          </c:cat>
          <c:val>
            <c:numRef>
              <c:f>CLE!$T$34:$T$44</c:f>
              <c:numCache>
                <c:formatCode>0.00</c:formatCode>
                <c:ptCount val="11"/>
                <c:pt idx="0">
                  <c:v>-0.09</c:v>
                </c:pt>
                <c:pt idx="1">
                  <c:v>#N/A</c:v>
                </c:pt>
                <c:pt idx="2">
                  <c:v>-0.04</c:v>
                </c:pt>
                <c:pt idx="3">
                  <c:v>-0.05</c:v>
                </c:pt>
                <c:pt idx="4">
                  <c:v>-0.04</c:v>
                </c:pt>
                <c:pt idx="5">
                  <c:v>#N/A</c:v>
                </c:pt>
                <c:pt idx="6">
                  <c:v>-0.03</c:v>
                </c:pt>
                <c:pt idx="7">
                  <c:v>-0.03</c:v>
                </c:pt>
                <c:pt idx="8">
                  <c:v>-0.05</c:v>
                </c:pt>
                <c:pt idx="9">
                  <c:v>#N/A</c:v>
                </c:pt>
                <c:pt idx="10">
                  <c:v>-0.03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F-4DF0-A98E-DD60FE1FA47C}"/>
            </c:ext>
          </c:extLst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CLE!$V$34:$V$44</c:f>
              <c:strCache>
                <c:ptCount val="11"/>
                <c:pt idx="0">
                  <c:v>May 17, Jun 17, Jul 17</c:v>
                </c:pt>
                <c:pt idx="1">
                  <c:v>Jun 17, Jul 17, Aug 17</c:v>
                </c:pt>
                <c:pt idx="2">
                  <c:v>Jul 17, Aug 17, Sep 17</c:v>
                </c:pt>
                <c:pt idx="3">
                  <c:v>Aug 17, Sep 17, Oct 17</c:v>
                </c:pt>
                <c:pt idx="4">
                  <c:v>Sep 17, Oct 17, Nov 17</c:v>
                </c:pt>
                <c:pt idx="5">
                  <c:v>Oct 17, Nov 17, Dec 17</c:v>
                </c:pt>
                <c:pt idx="6">
                  <c:v>Nov 17, Dec 17, Jan 18</c:v>
                </c:pt>
                <c:pt idx="7">
                  <c:v>Nov 17, Dec 17, Jan 18</c:v>
                </c:pt>
                <c:pt idx="8">
                  <c:v>Dec 17, Jan 18, Feb 18</c:v>
                </c:pt>
                <c:pt idx="9">
                  <c:v>Jan 18, Feb 18, Mar 18</c:v>
                </c:pt>
                <c:pt idx="10">
                  <c:v>Feb 18, Mar 18, Apr 18</c:v>
                </c:pt>
              </c:strCache>
            </c:strRef>
          </c:cat>
          <c:val>
            <c:numRef>
              <c:f>CLE!$U$34:$U$44</c:f>
              <c:numCache>
                <c:formatCode>0.00</c:formatCode>
                <c:ptCount val="11"/>
                <c:pt idx="0">
                  <c:v>-0.09</c:v>
                </c:pt>
                <c:pt idx="1">
                  <c:v>-0.08</c:v>
                </c:pt>
                <c:pt idx="2">
                  <c:v>-0.04</c:v>
                </c:pt>
                <c:pt idx="3">
                  <c:v>-0.05</c:v>
                </c:pt>
                <c:pt idx="4">
                  <c:v>-0.04</c:v>
                </c:pt>
                <c:pt idx="5">
                  <c:v>-0.03</c:v>
                </c:pt>
                <c:pt idx="6">
                  <c:v>-0.03</c:v>
                </c:pt>
                <c:pt idx="7">
                  <c:v>-0.03</c:v>
                </c:pt>
                <c:pt idx="8">
                  <c:v>-0.05</c:v>
                </c:pt>
                <c:pt idx="9">
                  <c:v>-0.03</c:v>
                </c:pt>
                <c:pt idx="10">
                  <c:v>-0.02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F-4DF0-A98E-DD60FE1FA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902032"/>
        <c:axId val="542903992"/>
      </c:lineChart>
      <c:catAx>
        <c:axId val="542902032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crossAx val="542903992"/>
        <c:crosses val="autoZero"/>
        <c:auto val="1"/>
        <c:lblAlgn val="ctr"/>
        <c:lblOffset val="100"/>
        <c:noMultiLvlLbl val="0"/>
      </c:catAx>
      <c:valAx>
        <c:axId val="542903992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542902032"/>
        <c:crosses val="autoZero"/>
        <c:crossBetween val="between"/>
      </c:valAx>
      <c:spPr>
        <a:noFill/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71937391865916E-2"/>
          <c:y val="3.197351045372112E-2"/>
          <c:w val="0.91833748960931005"/>
          <c:h val="0.83771501188405262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'CLE2'!$AI$2:$AI$13</c:f>
              <c:strCache>
                <c:ptCount val="12"/>
                <c:pt idx="0">
                  <c:v>May 17, Aug 17</c:v>
                </c:pt>
                <c:pt idx="1">
                  <c:v>Jun 17, Sep 17</c:v>
                </c:pt>
                <c:pt idx="2">
                  <c:v>Jul 17, Oct 17</c:v>
                </c:pt>
                <c:pt idx="3">
                  <c:v>Aug 17, Nov 17</c:v>
                </c:pt>
                <c:pt idx="4">
                  <c:v>Sep 17, Dec 17</c:v>
                </c:pt>
                <c:pt idx="5">
                  <c:v>Oct 17, Jan 18</c:v>
                </c:pt>
                <c:pt idx="6">
                  <c:v>Nov 17, Feb 18</c:v>
                </c:pt>
                <c:pt idx="7">
                  <c:v>Dec 17, Mar 18</c:v>
                </c:pt>
                <c:pt idx="8">
                  <c:v>Jan 18, Apr 18</c:v>
                </c:pt>
                <c:pt idx="9">
                  <c:v>Feb 18, May 18</c:v>
                </c:pt>
                <c:pt idx="10">
                  <c:v>Mar 18, Jun 18</c:v>
                </c:pt>
                <c:pt idx="11">
                  <c:v>Apr 18, Jul 18</c:v>
                </c:pt>
              </c:strCache>
            </c:strRef>
          </c:cat>
          <c:val>
            <c:numRef>
              <c:f>'CLE2'!$AG$2:$AG$12</c:f>
              <c:numCache>
                <c:formatCode>General</c:formatCode>
                <c:ptCount val="11"/>
                <c:pt idx="0">
                  <c:v>-1.04</c:v>
                </c:pt>
                <c:pt idx="1">
                  <c:v>-0.82000000000000006</c:v>
                </c:pt>
                <c:pt idx="2">
                  <c:v>-0.66</c:v>
                </c:pt>
                <c:pt idx="3">
                  <c:v>-0.52</c:v>
                </c:pt>
                <c:pt idx="4">
                  <c:v>-0.39</c:v>
                </c:pt>
                <c:pt idx="5">
                  <c:v>-0.28000000000000003</c:v>
                </c:pt>
                <c:pt idx="6">
                  <c:v>-0.16999999999999998</c:v>
                </c:pt>
                <c:pt idx="7">
                  <c:v>-0.06</c:v>
                </c:pt>
                <c:pt idx="8">
                  <c:v>3.5000000000000003E-2</c:v>
                </c:pt>
                <c:pt idx="9">
                  <c:v>0.10500000000000001</c:v>
                </c:pt>
                <c:pt idx="10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C-4BA7-BE1B-846F9E24BE3A}"/>
            </c:ext>
          </c:extLst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'CLE2'!$AI$2:$AI$13</c:f>
              <c:strCache>
                <c:ptCount val="12"/>
                <c:pt idx="0">
                  <c:v>May 17, Aug 17</c:v>
                </c:pt>
                <c:pt idx="1">
                  <c:v>Jun 17, Sep 17</c:v>
                </c:pt>
                <c:pt idx="2">
                  <c:v>Jul 17, Oct 17</c:v>
                </c:pt>
                <c:pt idx="3">
                  <c:v>Aug 17, Nov 17</c:v>
                </c:pt>
                <c:pt idx="4">
                  <c:v>Sep 17, Dec 17</c:v>
                </c:pt>
                <c:pt idx="5">
                  <c:v>Oct 17, Jan 18</c:v>
                </c:pt>
                <c:pt idx="6">
                  <c:v>Nov 17, Feb 18</c:v>
                </c:pt>
                <c:pt idx="7">
                  <c:v>Dec 17, Mar 18</c:v>
                </c:pt>
                <c:pt idx="8">
                  <c:v>Jan 18, Apr 18</c:v>
                </c:pt>
                <c:pt idx="9">
                  <c:v>Feb 18, May 18</c:v>
                </c:pt>
                <c:pt idx="10">
                  <c:v>Mar 18, Jun 18</c:v>
                </c:pt>
                <c:pt idx="11">
                  <c:v>Apr 18, Jul 18</c:v>
                </c:pt>
              </c:strCache>
            </c:strRef>
          </c:cat>
          <c:val>
            <c:numRef>
              <c:f>'CLE2'!$AK$2:$AK$12</c:f>
              <c:numCache>
                <c:formatCode>General</c:formatCode>
                <c:ptCount val="11"/>
                <c:pt idx="0">
                  <c:v>-1</c:v>
                </c:pt>
                <c:pt idx="1">
                  <c:v>-0.79</c:v>
                </c:pt>
                <c:pt idx="2">
                  <c:v>-0.62</c:v>
                </c:pt>
                <c:pt idx="3">
                  <c:v>-0.49</c:v>
                </c:pt>
                <c:pt idx="4">
                  <c:v>-0.36</c:v>
                </c:pt>
                <c:pt idx="5">
                  <c:v>-0.25</c:v>
                </c:pt>
                <c:pt idx="6">
                  <c:v>-0.13</c:v>
                </c:pt>
                <c:pt idx="7">
                  <c:v>-0.02</c:v>
                </c:pt>
                <c:pt idx="8">
                  <c:v>0.08</c:v>
                </c:pt>
                <c:pt idx="9">
                  <c:v>0.14000000000000001</c:v>
                </c:pt>
                <c:pt idx="10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C-4BA7-BE1B-846F9E24B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842696"/>
        <c:axId val="410843872"/>
        <c:extLst/>
      </c:lineChart>
      <c:catAx>
        <c:axId val="410842696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crossAx val="410843872"/>
        <c:crosses val="autoZero"/>
        <c:auto val="1"/>
        <c:lblAlgn val="ctr"/>
        <c:lblOffset val="100"/>
        <c:noMultiLvlLbl val="0"/>
      </c:catAx>
      <c:valAx>
        <c:axId val="410843872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410842696"/>
        <c:crosses val="autoZero"/>
        <c:crossBetween val="between"/>
      </c:valAx>
      <c:spPr>
        <a:noFill/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513809627007616E-2"/>
          <c:y val="3.197351045372112E-2"/>
          <c:w val="0.92134180058184967"/>
          <c:h val="0.83771501188405262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'CLE3'!$AI$2:$AI$13</c:f>
              <c:strCache>
                <c:ptCount val="12"/>
                <c:pt idx="0">
                  <c:v>May 17, Nov 17</c:v>
                </c:pt>
                <c:pt idx="1">
                  <c:v>Jun 17, Dec 17</c:v>
                </c:pt>
                <c:pt idx="2">
                  <c:v>Jul 17, Jan 18</c:v>
                </c:pt>
                <c:pt idx="3">
                  <c:v>Aug 17, Feb 18</c:v>
                </c:pt>
                <c:pt idx="4">
                  <c:v>Sep 17, Mar 18</c:v>
                </c:pt>
                <c:pt idx="5">
                  <c:v>Oct 17, Apr 18</c:v>
                </c:pt>
                <c:pt idx="6">
                  <c:v>Nov 17, May 18</c:v>
                </c:pt>
                <c:pt idx="7">
                  <c:v>Dec 17, Jun 18</c:v>
                </c:pt>
                <c:pt idx="8">
                  <c:v>Jan 18, Jul 18</c:v>
                </c:pt>
                <c:pt idx="9">
                  <c:v>Feb 18, Aug 18</c:v>
                </c:pt>
                <c:pt idx="10">
                  <c:v>Mar 18, Sep 18</c:v>
                </c:pt>
                <c:pt idx="11">
                  <c:v>Apr 18, Oct 18</c:v>
                </c:pt>
              </c:strCache>
            </c:strRef>
          </c:cat>
          <c:val>
            <c:numRef>
              <c:f>'CLE3'!$AG$2:$AG$12</c:f>
              <c:numCache>
                <c:formatCode>General</c:formatCode>
                <c:ptCount val="11"/>
                <c:pt idx="0">
                  <c:v>-1.55</c:v>
                </c:pt>
                <c:pt idx="1">
                  <c:v>-1.22</c:v>
                </c:pt>
                <c:pt idx="2">
                  <c:v>-0.94000000000000006</c:v>
                </c:pt>
                <c:pt idx="3">
                  <c:v>-0.69000000000000006</c:v>
                </c:pt>
                <c:pt idx="4">
                  <c:v>-0.46</c:v>
                </c:pt>
                <c:pt idx="5">
                  <c:v>-0.25</c:v>
                </c:pt>
                <c:pt idx="6">
                  <c:v>-6.5000000000000002E-2</c:v>
                </c:pt>
                <c:pt idx="7">
                  <c:v>0.09</c:v>
                </c:pt>
                <c:pt idx="8">
                  <c:v>#N/A</c:v>
                </c:pt>
                <c:pt idx="9">
                  <c:v>#N/A</c:v>
                </c:pt>
                <c:pt idx="10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7-451E-8FAB-70039CE24E7F}"/>
            </c:ext>
          </c:extLst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'CLE3'!$AI$2:$AI$13</c:f>
              <c:strCache>
                <c:ptCount val="12"/>
                <c:pt idx="0">
                  <c:v>May 17, Nov 17</c:v>
                </c:pt>
                <c:pt idx="1">
                  <c:v>Jun 17, Dec 17</c:v>
                </c:pt>
                <c:pt idx="2">
                  <c:v>Jul 17, Jan 18</c:v>
                </c:pt>
                <c:pt idx="3">
                  <c:v>Aug 17, Feb 18</c:v>
                </c:pt>
                <c:pt idx="4">
                  <c:v>Sep 17, Mar 18</c:v>
                </c:pt>
                <c:pt idx="5">
                  <c:v>Oct 17, Apr 18</c:v>
                </c:pt>
                <c:pt idx="6">
                  <c:v>Nov 17, May 18</c:v>
                </c:pt>
                <c:pt idx="7">
                  <c:v>Dec 17, Jun 18</c:v>
                </c:pt>
                <c:pt idx="8">
                  <c:v>Jan 18, Jul 18</c:v>
                </c:pt>
                <c:pt idx="9">
                  <c:v>Feb 18, Aug 18</c:v>
                </c:pt>
                <c:pt idx="10">
                  <c:v>Mar 18, Sep 18</c:v>
                </c:pt>
                <c:pt idx="11">
                  <c:v>Apr 18, Oct 18</c:v>
                </c:pt>
              </c:strCache>
            </c:strRef>
          </c:cat>
          <c:val>
            <c:numRef>
              <c:f>'CLE3'!$AK$2:$AK$12</c:f>
              <c:numCache>
                <c:formatCode>General</c:formatCode>
                <c:ptCount val="11"/>
                <c:pt idx="0">
                  <c:v>-1.49</c:v>
                </c:pt>
                <c:pt idx="1">
                  <c:v>-1.1500000000000001</c:v>
                </c:pt>
                <c:pt idx="2">
                  <c:v>-0.87</c:v>
                </c:pt>
                <c:pt idx="3">
                  <c:v>-0.62</c:v>
                </c:pt>
                <c:pt idx="4">
                  <c:v>-0.38</c:v>
                </c:pt>
                <c:pt idx="5">
                  <c:v>-0.17</c:v>
                </c:pt>
                <c:pt idx="6">
                  <c:v>0.01</c:v>
                </c:pt>
                <c:pt idx="7">
                  <c:v>0.17</c:v>
                </c:pt>
                <c:pt idx="8">
                  <c:v>0.31</c:v>
                </c:pt>
                <c:pt idx="9">
                  <c:v>0.4</c:v>
                </c:pt>
                <c:pt idx="10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7-451E-8FAB-70039CE24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842696"/>
        <c:axId val="410843872"/>
        <c:extLst/>
      </c:lineChart>
      <c:catAx>
        <c:axId val="410842696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crossAx val="410843872"/>
        <c:crosses val="autoZero"/>
        <c:auto val="1"/>
        <c:lblAlgn val="ctr"/>
        <c:lblOffset val="100"/>
        <c:noMultiLvlLbl val="0"/>
      </c:catAx>
      <c:valAx>
        <c:axId val="410843872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410842696"/>
        <c:crosses val="autoZero"/>
        <c:crossBetween val="between"/>
      </c:valAx>
      <c:spPr>
        <a:noFill/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044947780193034E-2"/>
          <c:y val="3.197351045372112E-2"/>
          <c:w val="0.92578995181899182"/>
          <c:h val="0.83771501188405262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'CLE4'!$AI$2:$AI$13</c:f>
              <c:strCache>
                <c:ptCount val="12"/>
                <c:pt idx="0">
                  <c:v>May 17, Feb 18</c:v>
                </c:pt>
                <c:pt idx="1">
                  <c:v>Jun 17, Mar 18</c:v>
                </c:pt>
                <c:pt idx="2">
                  <c:v>Jul 17, Apr 18</c:v>
                </c:pt>
                <c:pt idx="3">
                  <c:v>Aug 17, May 18</c:v>
                </c:pt>
                <c:pt idx="4">
                  <c:v>Sep 17, Jun 18</c:v>
                </c:pt>
                <c:pt idx="5">
                  <c:v>Oct 17, Jul 18</c:v>
                </c:pt>
                <c:pt idx="6">
                  <c:v>Nov 17, Aug 18</c:v>
                </c:pt>
                <c:pt idx="7">
                  <c:v>Dec 17, Sep 18</c:v>
                </c:pt>
                <c:pt idx="8">
                  <c:v>Jan 18, Oct 18</c:v>
                </c:pt>
                <c:pt idx="9">
                  <c:v>Feb 18, Nov 18</c:v>
                </c:pt>
                <c:pt idx="10">
                  <c:v>Mar 18, Dec 18</c:v>
                </c:pt>
                <c:pt idx="11">
                  <c:v>Apr 18, Jan 19</c:v>
                </c:pt>
              </c:strCache>
            </c:strRef>
          </c:cat>
          <c:val>
            <c:numRef>
              <c:f>'CLE4'!$AG$2:$AG$12</c:f>
              <c:numCache>
                <c:formatCode>General</c:formatCode>
                <c:ptCount val="11"/>
                <c:pt idx="0">
                  <c:v>-1.73</c:v>
                </c:pt>
                <c:pt idx="1">
                  <c:v>-1.28</c:v>
                </c:pt>
                <c:pt idx="2">
                  <c:v>-0.90500000000000003</c:v>
                </c:pt>
                <c:pt idx="3">
                  <c:v>-0.58499999999999996</c:v>
                </c:pt>
                <c:pt idx="4">
                  <c:v>-0.3</c:v>
                </c:pt>
                <c:pt idx="5">
                  <c:v>#N/A</c:v>
                </c:pt>
                <c:pt idx="6">
                  <c:v>#N/A</c:v>
                </c:pt>
                <c:pt idx="7">
                  <c:v>0.34499999999999997</c:v>
                </c:pt>
                <c:pt idx="8">
                  <c:v>#N/A</c:v>
                </c:pt>
                <c:pt idx="9">
                  <c:v>#N/A</c:v>
                </c:pt>
                <c:pt idx="10">
                  <c:v>0.54499999999999993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4-40C1-9F69-21986BA54FFC}"/>
            </c:ext>
          </c:extLst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'CLE4'!$AI$2:$AI$13</c:f>
              <c:strCache>
                <c:ptCount val="12"/>
                <c:pt idx="0">
                  <c:v>May 17, Feb 18</c:v>
                </c:pt>
                <c:pt idx="1">
                  <c:v>Jun 17, Mar 18</c:v>
                </c:pt>
                <c:pt idx="2">
                  <c:v>Jul 17, Apr 18</c:v>
                </c:pt>
                <c:pt idx="3">
                  <c:v>Aug 17, May 18</c:v>
                </c:pt>
                <c:pt idx="4">
                  <c:v>Sep 17, Jun 18</c:v>
                </c:pt>
                <c:pt idx="5">
                  <c:v>Oct 17, Jul 18</c:v>
                </c:pt>
                <c:pt idx="6">
                  <c:v>Nov 17, Aug 18</c:v>
                </c:pt>
                <c:pt idx="7">
                  <c:v>Dec 17, Sep 18</c:v>
                </c:pt>
                <c:pt idx="8">
                  <c:v>Jan 18, Oct 18</c:v>
                </c:pt>
                <c:pt idx="9">
                  <c:v>Feb 18, Nov 18</c:v>
                </c:pt>
                <c:pt idx="10">
                  <c:v>Mar 18, Dec 18</c:v>
                </c:pt>
                <c:pt idx="11">
                  <c:v>Apr 18, Jan 19</c:v>
                </c:pt>
              </c:strCache>
            </c:strRef>
          </c:cat>
          <c:val>
            <c:numRef>
              <c:f>'CLE4'!$AK$2:$AK$12</c:f>
              <c:numCache>
                <c:formatCode>General</c:formatCode>
                <c:ptCount val="11"/>
                <c:pt idx="0">
                  <c:v>-1.62</c:v>
                </c:pt>
                <c:pt idx="1">
                  <c:v>-1.17</c:v>
                </c:pt>
                <c:pt idx="2">
                  <c:v>-0.79</c:v>
                </c:pt>
                <c:pt idx="3">
                  <c:v>-0.48</c:v>
                </c:pt>
                <c:pt idx="4">
                  <c:v>-0.19</c:v>
                </c:pt>
                <c:pt idx="5">
                  <c:v>0.06</c:v>
                </c:pt>
                <c:pt idx="6">
                  <c:v>0.27</c:v>
                </c:pt>
                <c:pt idx="7">
                  <c:v>0.43</c:v>
                </c:pt>
                <c:pt idx="8">
                  <c:v>0.54</c:v>
                </c:pt>
                <c:pt idx="9">
                  <c:v>0.59</c:v>
                </c:pt>
                <c:pt idx="10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4-40C1-9F69-21986BA54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842696"/>
        <c:axId val="410843872"/>
        <c:extLst/>
      </c:lineChart>
      <c:catAx>
        <c:axId val="410842696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crossAx val="410843872"/>
        <c:crosses val="autoZero"/>
        <c:auto val="1"/>
        <c:lblAlgn val="ctr"/>
        <c:lblOffset val="100"/>
        <c:noMultiLvlLbl val="0"/>
      </c:catAx>
      <c:valAx>
        <c:axId val="410843872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410842696"/>
        <c:crosses val="autoZero"/>
        <c:crossBetween val="between"/>
      </c:valAx>
      <c:spPr>
        <a:noFill/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93099017335088E-2"/>
          <c:y val="4.3567708059930134E-2"/>
          <c:w val="0.92134180058184967"/>
          <c:h val="0.83771501188405262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'CLE5'!$AI$2:$AI$13</c:f>
              <c:strCache>
                <c:ptCount val="12"/>
                <c:pt idx="0">
                  <c:v>May 17, May 18</c:v>
                </c:pt>
                <c:pt idx="1">
                  <c:v>Jun 17, Jun 18</c:v>
                </c:pt>
                <c:pt idx="2">
                  <c:v>Jul 17, Jul 18</c:v>
                </c:pt>
                <c:pt idx="3">
                  <c:v>Aug 17, Aug 18</c:v>
                </c:pt>
                <c:pt idx="4">
                  <c:v>Sep 17, Sep 18</c:v>
                </c:pt>
                <c:pt idx="5">
                  <c:v>Oct 17, Oct 18</c:v>
                </c:pt>
                <c:pt idx="6">
                  <c:v>Nov 17, Nov 18</c:v>
                </c:pt>
                <c:pt idx="7">
                  <c:v>Dec 17, Dec 18</c:v>
                </c:pt>
                <c:pt idx="8">
                  <c:v>Jan 18, Jan 19</c:v>
                </c:pt>
                <c:pt idx="9">
                  <c:v>Feb 18, Feb 19</c:v>
                </c:pt>
                <c:pt idx="10">
                  <c:v>Mar 18, Mar 19</c:v>
                </c:pt>
                <c:pt idx="11">
                  <c:v>Apr 18, Apr 19</c:v>
                </c:pt>
              </c:strCache>
            </c:strRef>
          </c:cat>
          <c:val>
            <c:numRef>
              <c:f>'CLE5'!$AG$2:$AG$12</c:f>
              <c:numCache>
                <c:formatCode>General</c:formatCode>
                <c:ptCount val="11"/>
                <c:pt idx="0">
                  <c:v>-1.63</c:v>
                </c:pt>
                <c:pt idx="1">
                  <c:v>-1.1300000000000001</c:v>
                </c:pt>
                <c:pt idx="2">
                  <c:v>-0.8</c:v>
                </c:pt>
                <c:pt idx="3">
                  <c:v>-0.3</c:v>
                </c:pt>
                <c:pt idx="4">
                  <c:v>-0.77500000000000013</c:v>
                </c:pt>
                <c:pt idx="5">
                  <c:v>#N/A</c:v>
                </c:pt>
                <c:pt idx="6">
                  <c:v>#N/A</c:v>
                </c:pt>
                <c:pt idx="7">
                  <c:v>0.48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B-4C5C-9272-C17FDB174FE2}"/>
            </c:ext>
          </c:extLst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'CLE5'!$AI$2:$AI$13</c:f>
              <c:strCache>
                <c:ptCount val="12"/>
                <c:pt idx="0">
                  <c:v>May 17, May 18</c:v>
                </c:pt>
                <c:pt idx="1">
                  <c:v>Jun 17, Jun 18</c:v>
                </c:pt>
                <c:pt idx="2">
                  <c:v>Jul 17, Jul 18</c:v>
                </c:pt>
                <c:pt idx="3">
                  <c:v>Aug 17, Aug 18</c:v>
                </c:pt>
                <c:pt idx="4">
                  <c:v>Sep 17, Sep 18</c:v>
                </c:pt>
                <c:pt idx="5">
                  <c:v>Oct 17, Oct 18</c:v>
                </c:pt>
                <c:pt idx="6">
                  <c:v>Nov 17, Nov 18</c:v>
                </c:pt>
                <c:pt idx="7">
                  <c:v>Dec 17, Dec 18</c:v>
                </c:pt>
                <c:pt idx="8">
                  <c:v>Jan 18, Jan 19</c:v>
                </c:pt>
                <c:pt idx="9">
                  <c:v>Feb 18, Feb 19</c:v>
                </c:pt>
                <c:pt idx="10">
                  <c:v>Mar 18, Mar 19</c:v>
                </c:pt>
                <c:pt idx="11">
                  <c:v>Apr 18, Apr 19</c:v>
                </c:pt>
              </c:strCache>
            </c:strRef>
          </c:cat>
          <c:val>
            <c:numRef>
              <c:f>'CLE5'!$AK$2:$AK$12</c:f>
              <c:numCache>
                <c:formatCode>General</c:formatCode>
                <c:ptCount val="11"/>
                <c:pt idx="0">
                  <c:v>-1.48</c:v>
                </c:pt>
                <c:pt idx="1">
                  <c:v>-0.98</c:v>
                </c:pt>
                <c:pt idx="2">
                  <c:v>-0.56000000000000005</c:v>
                </c:pt>
                <c:pt idx="3">
                  <c:v>-0.22</c:v>
                </c:pt>
                <c:pt idx="4">
                  <c:v>7.0000000000000007E-2</c:v>
                </c:pt>
                <c:pt idx="5">
                  <c:v>0.28999999999999998</c:v>
                </c:pt>
                <c:pt idx="6">
                  <c:v>0.46</c:v>
                </c:pt>
                <c:pt idx="7">
                  <c:v>0.57999999999999996</c:v>
                </c:pt>
                <c:pt idx="8">
                  <c:v>0.72</c:v>
                </c:pt>
                <c:pt idx="9">
                  <c:v>0.79</c:v>
                </c:pt>
                <c:pt idx="10">
                  <c:v>0.82000000000000006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B-4C5C-9272-C17FDB174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842696"/>
        <c:axId val="410843872"/>
        <c:extLst/>
      </c:lineChart>
      <c:catAx>
        <c:axId val="410842696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crossAx val="410843872"/>
        <c:crosses val="autoZero"/>
        <c:auto val="1"/>
        <c:lblAlgn val="ctr"/>
        <c:lblOffset val="100"/>
        <c:noMultiLvlLbl val="0"/>
      </c:catAx>
      <c:valAx>
        <c:axId val="410843872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410842696"/>
        <c:crosses val="autoZero"/>
        <c:crossBetween val="between"/>
      </c:valAx>
      <c:spPr>
        <a:noFill/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10" Type="http://schemas.openxmlformats.org/officeDocument/2006/relationships/chart" Target="../charts/chart7.xml"/><Relationship Id="rId4" Type="http://schemas.openxmlformats.org/officeDocument/2006/relationships/chart" Target="../charts/chart4.xml"/><Relationship Id="rId9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95249</xdr:colOff>
      <xdr:row>29</xdr:row>
      <xdr:rowOff>38099</xdr:rowOff>
    </xdr:from>
    <xdr:to>
      <xdr:col>20</xdr:col>
      <xdr:colOff>952500</xdr:colOff>
      <xdr:row>40</xdr:row>
      <xdr:rowOff>133350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49479</xdr:colOff>
      <xdr:row>9</xdr:row>
      <xdr:rowOff>142876</xdr:rowOff>
    </xdr:from>
    <xdr:to>
      <xdr:col>20</xdr:col>
      <xdr:colOff>914399</xdr:colOff>
      <xdr:row>24</xdr:row>
      <xdr:rowOff>128651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19049</xdr:colOff>
      <xdr:row>109</xdr:row>
      <xdr:rowOff>38100</xdr:rowOff>
    </xdr:from>
    <xdr:to>
      <xdr:col>20</xdr:col>
      <xdr:colOff>933450</xdr:colOff>
      <xdr:row>120</xdr:row>
      <xdr:rowOff>171450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66675</xdr:colOff>
      <xdr:row>45</xdr:row>
      <xdr:rowOff>9525</xdr:rowOff>
    </xdr:from>
    <xdr:to>
      <xdr:col>20</xdr:col>
      <xdr:colOff>942975</xdr:colOff>
      <xdr:row>56</xdr:row>
      <xdr:rowOff>104776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76200</xdr:colOff>
      <xdr:row>60</xdr:row>
      <xdr:rowOff>180975</xdr:rowOff>
    </xdr:from>
    <xdr:to>
      <xdr:col>20</xdr:col>
      <xdr:colOff>942975</xdr:colOff>
      <xdr:row>72</xdr:row>
      <xdr:rowOff>85726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9</xdr:col>
      <xdr:colOff>171451</xdr:colOff>
      <xdr:row>75</xdr:row>
      <xdr:rowOff>9525</xdr:rowOff>
    </xdr:from>
    <xdr:ext cx="628473" cy="148390"/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26" y="13096875"/>
          <a:ext cx="628473" cy="148390"/>
        </a:xfrm>
        <a:prstGeom prst="rect">
          <a:avLst/>
        </a:prstGeom>
      </xdr:spPr>
    </xdr:pic>
    <xdr:clientData/>
  </xdr:oneCellAnchor>
  <xdr:oneCellAnchor>
    <xdr:from>
      <xdr:col>9</xdr:col>
      <xdr:colOff>647700</xdr:colOff>
      <xdr:row>3</xdr:row>
      <xdr:rowOff>104775</xdr:rowOff>
    </xdr:from>
    <xdr:ext cx="718254" cy="169588"/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161925"/>
          <a:ext cx="718254" cy="169588"/>
        </a:xfrm>
        <a:prstGeom prst="rect">
          <a:avLst/>
        </a:prstGeom>
      </xdr:spPr>
    </xdr:pic>
    <xdr:clientData/>
  </xdr:oneCellAnchor>
  <xdr:oneCellAnchor>
    <xdr:from>
      <xdr:col>9</xdr:col>
      <xdr:colOff>657225</xdr:colOff>
      <xdr:row>11</xdr:row>
      <xdr:rowOff>171450</xdr:rowOff>
    </xdr:from>
    <xdr:ext cx="583582" cy="137790"/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1314450"/>
          <a:ext cx="583582" cy="137790"/>
        </a:xfrm>
        <a:prstGeom prst="rect">
          <a:avLst/>
        </a:prstGeom>
      </xdr:spPr>
    </xdr:pic>
    <xdr:clientData/>
  </xdr:oneCellAnchor>
  <xdr:oneCellAnchor>
    <xdr:from>
      <xdr:col>9</xdr:col>
      <xdr:colOff>190501</xdr:colOff>
      <xdr:row>27</xdr:row>
      <xdr:rowOff>38100</xdr:rowOff>
    </xdr:from>
    <xdr:ext cx="628473" cy="148390"/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6" y="3981450"/>
          <a:ext cx="628473" cy="148390"/>
        </a:xfrm>
        <a:prstGeom prst="rect">
          <a:avLst/>
        </a:prstGeom>
      </xdr:spPr>
    </xdr:pic>
    <xdr:clientData/>
  </xdr:oneCellAnchor>
  <xdr:oneCellAnchor>
    <xdr:from>
      <xdr:col>9</xdr:col>
      <xdr:colOff>209551</xdr:colOff>
      <xdr:row>43</xdr:row>
      <xdr:rowOff>19050</xdr:rowOff>
    </xdr:from>
    <xdr:ext cx="628473" cy="148390"/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7010400"/>
          <a:ext cx="628473" cy="148390"/>
        </a:xfrm>
        <a:prstGeom prst="rect">
          <a:avLst/>
        </a:prstGeom>
      </xdr:spPr>
    </xdr:pic>
    <xdr:clientData/>
  </xdr:oneCellAnchor>
  <xdr:oneCellAnchor>
    <xdr:from>
      <xdr:col>9</xdr:col>
      <xdr:colOff>209551</xdr:colOff>
      <xdr:row>59</xdr:row>
      <xdr:rowOff>19050</xdr:rowOff>
    </xdr:from>
    <xdr:ext cx="628473" cy="148390"/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10058400"/>
          <a:ext cx="628473" cy="148390"/>
        </a:xfrm>
        <a:prstGeom prst="rect">
          <a:avLst/>
        </a:prstGeom>
      </xdr:spPr>
    </xdr:pic>
    <xdr:clientData/>
  </xdr:oneCellAnchor>
  <xdr:oneCellAnchor>
    <xdr:from>
      <xdr:col>9</xdr:col>
      <xdr:colOff>190501</xdr:colOff>
      <xdr:row>91</xdr:row>
      <xdr:rowOff>9525</xdr:rowOff>
    </xdr:from>
    <xdr:ext cx="628473" cy="148390"/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6" y="16144875"/>
          <a:ext cx="628473" cy="148390"/>
        </a:xfrm>
        <a:prstGeom prst="rect">
          <a:avLst/>
        </a:prstGeom>
      </xdr:spPr>
    </xdr:pic>
    <xdr:clientData/>
  </xdr:oneCellAnchor>
  <xdr:oneCellAnchor>
    <xdr:from>
      <xdr:col>9</xdr:col>
      <xdr:colOff>180976</xdr:colOff>
      <xdr:row>107</xdr:row>
      <xdr:rowOff>19050</xdr:rowOff>
    </xdr:from>
    <xdr:ext cx="628473" cy="148390"/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1" y="19202400"/>
          <a:ext cx="628473" cy="148390"/>
        </a:xfrm>
        <a:prstGeom prst="rect">
          <a:avLst/>
        </a:prstGeom>
      </xdr:spPr>
    </xdr:pic>
    <xdr:clientData/>
  </xdr:oneCellAnchor>
  <xdr:oneCellAnchor>
    <xdr:from>
      <xdr:col>1</xdr:col>
      <xdr:colOff>514350</xdr:colOff>
      <xdr:row>120</xdr:row>
      <xdr:rowOff>133350</xdr:rowOff>
    </xdr:from>
    <xdr:ext cx="718254" cy="169588"/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1793200"/>
          <a:ext cx="718254" cy="169588"/>
        </a:xfrm>
        <a:prstGeom prst="rect">
          <a:avLst/>
        </a:prstGeom>
      </xdr:spPr>
    </xdr:pic>
    <xdr:clientData/>
  </xdr:oneCellAnchor>
  <xdr:twoCellAnchor>
    <xdr:from>
      <xdr:col>9</xdr:col>
      <xdr:colOff>123825</xdr:colOff>
      <xdr:row>77</xdr:row>
      <xdr:rowOff>19050</xdr:rowOff>
    </xdr:from>
    <xdr:to>
      <xdr:col>21</xdr:col>
      <xdr:colOff>0</xdr:colOff>
      <xdr:row>88</xdr:row>
      <xdr:rowOff>114301</xdr:rowOff>
    </xdr:to>
    <xdr:graphicFrame macro="">
      <xdr:nvGraphicFramePr>
        <xdr:cNvPr id="36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95250</xdr:colOff>
      <xdr:row>93</xdr:row>
      <xdr:rowOff>28575</xdr:rowOff>
    </xdr:from>
    <xdr:to>
      <xdr:col>20</xdr:col>
      <xdr:colOff>962024</xdr:colOff>
      <xdr:row>104</xdr:row>
      <xdr:rowOff>123826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0.88273</cdr:x>
      <cdr:y>0.74801</cdr:y>
    </cdr:from>
    <cdr:to>
      <cdr:x>0.99434</cdr:x>
      <cdr:y>0.87374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104807" y="1934419"/>
          <a:ext cx="1277622" cy="325165"/>
        </a:xfrm>
        <a:prstGeom xmlns:a="http://schemas.openxmlformats.org/drawingml/2006/main" prst="rect">
          <a:avLst/>
        </a:prstGeom>
        <a:gradFill xmlns:a="http://schemas.openxmlformats.org/drawingml/2006/main">
          <a:gsLst>
            <a:gs pos="0">
              <a:schemeClr val="tx1"/>
            </a:gs>
            <a:gs pos="50000">
              <a:srgbClr val="002060"/>
            </a:gs>
            <a:gs pos="100000">
              <a:schemeClr val="tx1"/>
            </a:gs>
          </a:gsLst>
          <a:lin ang="5400000" scaled="0"/>
        </a:gra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solidFill>
                <a:schemeClr val="accent1"/>
              </a:solidFill>
            </a:rPr>
            <a:t>Red line:  Settlement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W133"/>
  <sheetViews>
    <sheetView showGridLines="0" showRowColHeaders="0" tabSelected="1" topLeftCell="A3" zoomScaleNormal="100" workbookViewId="0">
      <selection activeCell="B3" sqref="B3:D3"/>
    </sheetView>
  </sheetViews>
  <sheetFormatPr defaultColWidth="9" defaultRowHeight="12.75" x14ac:dyDescent="0.2"/>
  <cols>
    <col min="1" max="1" width="0.875" style="119" customWidth="1"/>
    <col min="2" max="2" width="15.625" style="1" customWidth="1"/>
    <col min="3" max="6" width="10.75" style="1" customWidth="1"/>
    <col min="7" max="7" width="9.625" style="1" customWidth="1"/>
    <col min="8" max="8" width="8.625" style="1" customWidth="1"/>
    <col min="9" max="9" width="10.625" style="1" customWidth="1"/>
    <col min="10" max="15" width="12.625" style="1" customWidth="1"/>
    <col min="16" max="16" width="12.625" style="10" customWidth="1"/>
    <col min="17" max="21" width="12.625" style="1" customWidth="1"/>
    <col min="22" max="22" width="10.75" style="10" customWidth="1"/>
    <col min="23" max="24" width="10.75" style="11" customWidth="1"/>
    <col min="25" max="34" width="9" style="11"/>
    <col min="35" max="49" width="9" style="10"/>
    <col min="50" max="16384" width="9" style="1"/>
  </cols>
  <sheetData>
    <row r="1" spans="1:45" ht="9" hidden="1" customHeight="1" x14ac:dyDescent="0.2"/>
    <row r="2" spans="1:45" ht="9" hidden="1" customHeight="1" thickBot="1" x14ac:dyDescent="0.25"/>
    <row r="3" spans="1:45" ht="5.0999999999999996" customHeight="1" x14ac:dyDescent="0.3">
      <c r="B3" s="170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01"/>
      <c r="V3" s="84"/>
      <c r="W3" s="84"/>
    </row>
    <row r="4" spans="1:45" ht="14.45" customHeight="1" x14ac:dyDescent="0.2">
      <c r="B4" s="151" t="str">
        <f>"CQG "&amp;RTD("cqg.rtd",,"ContractData",J6,"LongDescription")</f>
        <v>CQG Crude Light (Globex), May 17</v>
      </c>
      <c r="C4" s="152"/>
      <c r="D4" s="152"/>
      <c r="E4" s="152"/>
      <c r="F4" s="152"/>
      <c r="G4" s="152"/>
      <c r="H4" s="152"/>
      <c r="I4" s="152"/>
      <c r="J4" s="204"/>
      <c r="K4" s="202"/>
      <c r="L4" s="202" t="str">
        <f>LEFT("CQG "&amp;RTD("cqg.rtd",,"ContractData",L6,"LongDescription"),24)&amp;" Forward Curves"</f>
        <v>CQG Crude Light (Globex) Forward Curves</v>
      </c>
      <c r="M4" s="202"/>
      <c r="N4" s="202"/>
      <c r="O4" s="202"/>
      <c r="P4" s="202"/>
      <c r="Q4" s="202"/>
      <c r="R4" s="202"/>
      <c r="S4" s="202"/>
      <c r="T4" s="198">
        <f>RTD("cqg.rtd", ,"SystemInfo", "Linetime")</f>
        <v>42842.369976851849</v>
      </c>
      <c r="U4" s="199"/>
      <c r="V4" s="85"/>
      <c r="W4" s="85"/>
    </row>
    <row r="5" spans="1:45" ht="14.45" customHeight="1" x14ac:dyDescent="0.3">
      <c r="B5" s="153"/>
      <c r="C5" s="154"/>
      <c r="D5" s="154"/>
      <c r="E5" s="154"/>
      <c r="F5" s="154"/>
      <c r="G5" s="154"/>
      <c r="H5" s="154"/>
      <c r="I5" s="154"/>
      <c r="J5" s="205"/>
      <c r="K5" s="203"/>
      <c r="L5" s="203"/>
      <c r="M5" s="203"/>
      <c r="N5" s="203"/>
      <c r="O5" s="203"/>
      <c r="P5" s="203"/>
      <c r="Q5" s="203"/>
      <c r="R5" s="203"/>
      <c r="S5" s="203"/>
      <c r="T5" s="200"/>
      <c r="U5" s="201"/>
      <c r="V5" s="84"/>
      <c r="W5" s="84"/>
    </row>
    <row r="6" spans="1:45" ht="14.45" hidden="1" customHeight="1" thickBot="1" x14ac:dyDescent="0.35">
      <c r="B6" s="102"/>
      <c r="C6" s="31"/>
      <c r="D6" s="31"/>
      <c r="E6" s="31"/>
      <c r="F6" s="31"/>
      <c r="G6" s="31"/>
      <c r="H6" s="31"/>
      <c r="I6" s="32"/>
      <c r="J6" s="34" t="str">
        <f>RTD("cqg.rtd", ,"ContractData",CLE!Q2, "Symbol")</f>
        <v>CLEK7</v>
      </c>
      <c r="K6" s="35" t="str">
        <f>RTD("cqg.rtd", ,"ContractData",CLE!Q3, "Symbol")</f>
        <v>CLEM7</v>
      </c>
      <c r="L6" s="35" t="str">
        <f>RTD("cqg.rtd", ,"ContractData",CLE!Q4, "Symbol")</f>
        <v>CLEN7</v>
      </c>
      <c r="M6" s="35" t="str">
        <f>RTD("cqg.rtd", ,"ContractData",CLE!Q5, "Symbol")</f>
        <v>CLEQ7</v>
      </c>
      <c r="N6" s="36" t="str">
        <f>RTD("cqg.rtd", ,"ContractData",CLE!Q6, "Symbol")</f>
        <v>CLEU7</v>
      </c>
      <c r="O6" s="36" t="str">
        <f>RTD("cqg.rtd", ,"ContractData",CLE!Q7, "Symbol")</f>
        <v>CLEV7</v>
      </c>
      <c r="P6" s="37" t="str">
        <f>RTD("cqg.rtd", ,"ContractData",CLE!Q8, "Symbol")</f>
        <v>CLEX7</v>
      </c>
      <c r="Q6" s="38" t="str">
        <f>RTD("cqg.rtd", ,"ContractData",CLE!Q9, "Symbol")</f>
        <v>CLEZ7</v>
      </c>
      <c r="R6" s="38" t="str">
        <f>RTD("cqg.rtd", ,"ContractData",CLE!Q10, "Symbol")</f>
        <v>CLEF8</v>
      </c>
      <c r="S6" s="38" t="str">
        <f>RTD("cqg.rtd", ,"ContractData",CLE!Q11, "Symbol")</f>
        <v>CLEG8</v>
      </c>
      <c r="T6" s="38" t="str">
        <f>RTD("cqg.rtd", ,"ContractData",CLE!Q12, "Symbol")</f>
        <v>CLEH8</v>
      </c>
      <c r="U6" s="103" t="str">
        <f>RTD("cqg.rtd", ,"ContractData",CLE!Q13, "Symbol")</f>
        <v>CLEJ8</v>
      </c>
      <c r="V6" s="84"/>
      <c r="W6" s="84"/>
      <c r="Y6" s="11" t="str">
        <f>LEFT(RIGHT(E7,2),1)</f>
        <v/>
      </c>
      <c r="AA6" s="11" t="str">
        <f>LEFT(RIGHT(G7,2),1)</f>
        <v/>
      </c>
      <c r="AB6" s="11" t="str">
        <f>LEFT(RIGHT(H7,2),1)</f>
        <v/>
      </c>
      <c r="AC6" s="11" t="str">
        <f>LEFT(RIGHT(I7,2),1)</f>
        <v/>
      </c>
      <c r="AD6" s="11" t="str">
        <f t="shared" ref="AD6:AQ6" si="0">LEFT(RIGHT(J6,2),1)</f>
        <v>K</v>
      </c>
      <c r="AE6" s="11" t="str">
        <f t="shared" si="0"/>
        <v>M</v>
      </c>
      <c r="AF6" s="11" t="str">
        <f t="shared" si="0"/>
        <v>N</v>
      </c>
      <c r="AG6" s="11" t="str">
        <f t="shared" si="0"/>
        <v>Q</v>
      </c>
      <c r="AH6" s="11" t="str">
        <f t="shared" si="0"/>
        <v>U</v>
      </c>
      <c r="AI6" s="11" t="str">
        <f t="shared" si="0"/>
        <v>V</v>
      </c>
      <c r="AJ6" s="11" t="str">
        <f t="shared" si="0"/>
        <v>X</v>
      </c>
      <c r="AK6" s="11" t="str">
        <f t="shared" si="0"/>
        <v>Z</v>
      </c>
      <c r="AL6" s="11" t="str">
        <f t="shared" si="0"/>
        <v>F</v>
      </c>
      <c r="AM6" s="11" t="str">
        <f t="shared" si="0"/>
        <v>G</v>
      </c>
      <c r="AN6" s="11" t="str">
        <f t="shared" si="0"/>
        <v>H</v>
      </c>
      <c r="AO6" s="11" t="str">
        <f t="shared" si="0"/>
        <v>J</v>
      </c>
      <c r="AP6" s="11" t="str">
        <f t="shared" si="0"/>
        <v/>
      </c>
      <c r="AQ6" s="11" t="str">
        <f t="shared" si="0"/>
        <v/>
      </c>
      <c r="AR6" s="11"/>
      <c r="AS6" s="11"/>
    </row>
    <row r="7" spans="1:45" ht="14.45" customHeight="1" x14ac:dyDescent="0.2">
      <c r="B7" s="165" t="s">
        <v>1</v>
      </c>
      <c r="C7" s="167">
        <f>RTD("cqg.rtd", ,"ContractData",J6, "MT_LastAskVolume")</f>
        <v>26</v>
      </c>
      <c r="D7" s="173">
        <f>RTD("cqg.rtd", ,"ContractData",J6, "Ask",,"T")</f>
        <v>53.08</v>
      </c>
      <c r="E7" s="174"/>
      <c r="F7" s="177" t="s">
        <v>15</v>
      </c>
      <c r="G7" s="178"/>
      <c r="H7" s="178"/>
      <c r="I7" s="178"/>
      <c r="J7" s="28" t="str">
        <f t="shared" ref="J7:P7" si="1">IF(AD6="F","JAN",IF(AD6="G","FEB",IF(AD6="H","MAR",IF(AD6="J","APR",IF(AD6="K","MAY",IF(AD6="M","JUN",IF(AD6="N","JUL",IF(AD6="Q","AUG",IF(AD6="U","SEP",IF(AD6="V","OCT",IF(AD6="X","NOV",IF(AD6="Z","DEC",))))))))))))</f>
        <v>MAY</v>
      </c>
      <c r="K7" s="28" t="str">
        <f t="shared" si="1"/>
        <v>JUN</v>
      </c>
      <c r="L7" s="28" t="str">
        <f t="shared" si="1"/>
        <v>JUL</v>
      </c>
      <c r="M7" s="28" t="str">
        <f t="shared" si="1"/>
        <v>AUG</v>
      </c>
      <c r="N7" s="28" t="str">
        <f t="shared" si="1"/>
        <v>SEP</v>
      </c>
      <c r="O7" s="28" t="str">
        <f t="shared" si="1"/>
        <v>OCT</v>
      </c>
      <c r="P7" s="28" t="str">
        <f t="shared" si="1"/>
        <v>NOV</v>
      </c>
      <c r="Q7" s="28" t="str">
        <f>IF(AK6="F","JAN",IF(AK6="G","FEB",IF(AK6="H","MAR",IF(AK6="J","APR",IF(AK6="K","MAY",IF(AK6="M","JUN",IF(AK6="N","JUL",IF(AK6="Q","AUG",IF(AK6="U","SEP",IF(AK6="V","OCT",IF(AK6="X","NOV",IF(AK6="Z","DEC",))))))))))))</f>
        <v>DEC</v>
      </c>
      <c r="R7" s="28" t="str">
        <f t="shared" ref="R7:U7" si="2">IF(AL6="F","JAN",IF(AL6="G","FEB",IF(AL6="H","MAR",IF(AL6="J","APR",IF(AL6="K","MAY",IF(AL6="M","JUN",IF(AL6="N","JUL",IF(AL6="Q","AUG",IF(AL6="U","SEP",IF(AL6="V","OCT",IF(AL6="X","NOV",IF(AL6="Z","DEC",))))))))))))</f>
        <v>JAN</v>
      </c>
      <c r="S7" s="28" t="str">
        <f t="shared" si="2"/>
        <v>FEB</v>
      </c>
      <c r="T7" s="28" t="str">
        <f t="shared" si="2"/>
        <v>MAR</v>
      </c>
      <c r="U7" s="104" t="str">
        <f t="shared" si="2"/>
        <v>APR</v>
      </c>
      <c r="V7" s="85"/>
      <c r="W7" s="85"/>
    </row>
    <row r="8" spans="1:45" ht="14.45" customHeight="1" x14ac:dyDescent="0.3">
      <c r="B8" s="166"/>
      <c r="C8" s="168"/>
      <c r="D8" s="175"/>
      <c r="E8" s="176"/>
      <c r="F8" s="177"/>
      <c r="G8" s="178"/>
      <c r="H8" s="178"/>
      <c r="I8" s="178"/>
      <c r="J8" s="16" t="str">
        <f>TEXT(RTD("cqg.rtd",,"ContractData",J6,"Ask",,"T"),"#.00")&amp;" "&amp;"A"</f>
        <v>53.08 A</v>
      </c>
      <c r="K8" s="16" t="str">
        <f>TEXT(RTD("cqg.rtd",,"ContractData",K6,"Ask",,"T"),"#.00")&amp;" "&amp;"A"</f>
        <v>53.52 A</v>
      </c>
      <c r="L8" s="16" t="str">
        <f>TEXT(RTD("cqg.rtd",,"ContractData",L6,"Ask",,"T"),"#.00")&amp;" "&amp;"A"</f>
        <v>53.86 A</v>
      </c>
      <c r="M8" s="16" t="str">
        <f>TEXT(RTD("cqg.rtd",,"ContractData",M6,"Ask",,"T"),"#.00")&amp;" "&amp;"A"</f>
        <v>54.13 A</v>
      </c>
      <c r="N8" s="16" t="str">
        <f>TEXT(RTD("cqg.rtd",,"ContractData",N6,"Ask",,"T"),"#.00")&amp;" "&amp;"A"</f>
        <v>54.35 A</v>
      </c>
      <c r="O8" s="16" t="str">
        <f>TEXT(RTD("cqg.rtd",,"ContractData",O6,"Ask",,"T"),"#.00")&amp;" "&amp;"A"</f>
        <v>54.52 A</v>
      </c>
      <c r="P8" s="16" t="str">
        <f>TEXT(RTD("cqg.rtd",,"ContractData",P6,"Ask",,"T"),"#.00")&amp;" "&amp;"A"</f>
        <v>54.65 A</v>
      </c>
      <c r="Q8" s="16" t="str">
        <f>TEXT(RTD("cqg.rtd",,"ContractData",Q6,"Ask",,"T"),"#.00")&amp;" "&amp;"A"</f>
        <v>54.74 A</v>
      </c>
      <c r="R8" s="16" t="str">
        <f>TEXT(RTD("cqg.rtd",,"ContractData",R6,"Ask",,"T"),"#.00")&amp;" "&amp;"A"</f>
        <v>54.80 A</v>
      </c>
      <c r="S8" s="16" t="str">
        <f>TEXT(RTD("cqg.rtd",,"ContractData",S6,"Ask",,"T"),"#.00")&amp;" "&amp;"A"</f>
        <v>54.82 A</v>
      </c>
      <c r="T8" s="16" t="str">
        <f>TEXT(RTD("cqg.rtd",,"ContractData",T6,"Ask",,"T"),"#.00")&amp;" "&amp;"A"</f>
        <v>54.81 A</v>
      </c>
      <c r="U8" s="105" t="str">
        <f>TEXT(RTD("cqg.rtd",,"ContractData",U6,"Ask",,"T"),"#.00")&amp;" "&amp;"A"</f>
        <v>54.77 A</v>
      </c>
      <c r="V8" s="84"/>
      <c r="W8" s="84"/>
    </row>
    <row r="9" spans="1:45" ht="14.45" customHeight="1" x14ac:dyDescent="0.3">
      <c r="B9" s="171" t="s">
        <v>0</v>
      </c>
      <c r="C9" s="155">
        <f>RTD("cqg.rtd", ,"ContractData",J6, "MT_LastBidVolume")</f>
        <v>71</v>
      </c>
      <c r="D9" s="157">
        <f>RTD("cqg.rtd", ,"ContractData",J6, "Bid",,"T")</f>
        <v>53.07</v>
      </c>
      <c r="E9" s="157"/>
      <c r="F9" s="159">
        <f>RTD("cqg.rtd", ,"ContractData",J6,"LastTradeorSettle",,"T")</f>
        <v>53.08</v>
      </c>
      <c r="G9" s="160"/>
      <c r="H9" s="163" t="str">
        <f>IF(G13&gt;0,"+"&amp;TEXT(RTD("cqg.rtd",,"ContractData",J6,"NetLastTradeToday",,"T"),"#.00"),TEXT(G13,"#.00"))</f>
        <v>-.10</v>
      </c>
      <c r="I9" s="163"/>
      <c r="J9" s="16" t="str">
        <f>TEXT(RTD("cqg.rtd",,"ContractData",J6,"Bid",,"T"),"#.00")&amp;" "&amp;"B"</f>
        <v>53.07 B</v>
      </c>
      <c r="K9" s="16" t="str">
        <f>TEXT(RTD("cqg.rtd",,"ContractData",K6,"Bid",,"T"),"#.00")&amp;" "&amp;"B"</f>
        <v>53.51 B</v>
      </c>
      <c r="L9" s="16" t="str">
        <f>TEXT(RTD("cqg.rtd",,"ContractData",L6,"Bid",,"T"),"#.00")&amp;" "&amp;"B"</f>
        <v>53.84 B</v>
      </c>
      <c r="M9" s="16" t="str">
        <f>TEXT(RTD("cqg.rtd",,"ContractData",M6,"Bid",,"T"),"#.00")&amp;" "&amp;"B"</f>
        <v>54.11 B</v>
      </c>
      <c r="N9" s="16" t="str">
        <f>TEXT(RTD("cqg.rtd",,"ContractData",N6,"Bid",,"T"),"#.00")&amp;" "&amp;"B"</f>
        <v>54.33 B</v>
      </c>
      <c r="O9" s="16" t="str">
        <f>TEXT(RTD("cqg.rtd",,"ContractData",O6,"Bid",,"T"),"#.00")&amp;" "&amp;"B"</f>
        <v>54.50 B</v>
      </c>
      <c r="P9" s="16" t="str">
        <f>TEXT(RTD("cqg.rtd",,"ContractData",P6,"Bid",,"T"),"#.00")&amp;" "&amp;"B"</f>
        <v>54.63 B</v>
      </c>
      <c r="Q9" s="16" t="str">
        <f>TEXT(RTD("cqg.rtd",,"ContractData",Q6,"Bid",,"T"),"#.00")&amp;" "&amp;"B"</f>
        <v>54.72 B</v>
      </c>
      <c r="R9" s="16" t="str">
        <f>TEXT(RTD("cqg.rtd",,"ContractData",R6,"Bid",,"T"),"#.00")&amp;" "&amp;"B"</f>
        <v>54.78 B</v>
      </c>
      <c r="S9" s="16" t="str">
        <f>TEXT(RTD("cqg.rtd",,"ContractData",S6,"Bid",,"T"),"#.00")&amp;" "&amp;"B"</f>
        <v>54.79 B</v>
      </c>
      <c r="T9" s="16" t="str">
        <f>TEXT(RTD("cqg.rtd",,"ContractData",T6,"Bid",,"T"),"#.00")&amp;" "&amp;"B"</f>
        <v>54.78 B</v>
      </c>
      <c r="U9" s="105" t="str">
        <f>TEXT(RTD("cqg.rtd",,"ContractData",U6,"Bid",,"T"),"#.00")&amp;" "&amp;"B"</f>
        <v>54.73 B</v>
      </c>
      <c r="V9" s="84"/>
      <c r="W9" s="84"/>
    </row>
    <row r="10" spans="1:45" ht="14.45" customHeight="1" thickBot="1" x14ac:dyDescent="0.35">
      <c r="B10" s="172"/>
      <c r="C10" s="156"/>
      <c r="D10" s="158"/>
      <c r="E10" s="158"/>
      <c r="F10" s="161"/>
      <c r="G10" s="162"/>
      <c r="H10" s="164"/>
      <c r="I10" s="164"/>
      <c r="J10" s="16" t="str">
        <f>TEXT(RTD("cqg.rtd", ,"ContractData",J6,"LastTradeorSettle",,"T"),"#.00")&amp;" "&amp;"L"</f>
        <v>53.08 L</v>
      </c>
      <c r="K10" s="16" t="str">
        <f>TEXT(RTD("cqg.rtd", ,"ContractData",K6,"LastTradeorSettle",,"T"),"#.00")&amp;" "&amp;"L"</f>
        <v>53.52 L</v>
      </c>
      <c r="L10" s="16" t="str">
        <f>TEXT(RTD("cqg.rtd", ,"ContractData",L6,"LastTradeorSettle",,"T"),"#.00")&amp;" "&amp;"L"</f>
        <v>53.85 L</v>
      </c>
      <c r="M10" s="16" t="str">
        <f>TEXT(RTD("cqg.rtd", ,"ContractData",M6,"LastTradeorSettle",,"T"),"#.00")&amp;" "&amp;"L"</f>
        <v>54.10 L</v>
      </c>
      <c r="N10" s="16" t="str">
        <f>TEXT(RTD("cqg.rtd", ,"ContractData",N6,"LastTradeorSettle",,"T"),"#.00")&amp;" "&amp;"L"</f>
        <v>54.32 L</v>
      </c>
      <c r="O10" s="16" t="str">
        <f>TEXT(RTD("cqg.rtd", ,"ContractData",O6,"LastTradeorSettle",,"T"),"#.00")&amp;" "&amp;"L"</f>
        <v>54.49 L</v>
      </c>
      <c r="P10" s="16" t="str">
        <f>TEXT(RTD("cqg.rtd", ,"ContractData",P6,"LastTradeorSettle",,"T"),"#.00")&amp;" "&amp;"L"</f>
        <v>54.61 L</v>
      </c>
      <c r="Q10" s="16" t="str">
        <f>TEXT(RTD("cqg.rtd", ,"ContractData",Q6,"LastTradeorSettle",,"T"),"#.00")&amp;" "&amp;"L"</f>
        <v>54.70 L</v>
      </c>
      <c r="R10" s="16" t="str">
        <f>TEXT(RTD("cqg.rtd", ,"ContractData",R6,"LastTradeorSettle",,"T"),"#.00")&amp;" "&amp;"L"</f>
        <v>54.69 L</v>
      </c>
      <c r="S10" s="16" t="str">
        <f>TEXT(RTD("cqg.rtd", ,"ContractData",S6,"LastTradeorSettle",,"T"),"#.00")&amp;" "&amp;"L"</f>
        <v>54.75 L</v>
      </c>
      <c r="T10" s="16" t="str">
        <f>TEXT(RTD("cqg.rtd", ,"ContractData",T6,"LastTradeorSettle",,"T"),"#.00")&amp;" "&amp;"L"</f>
        <v>54.78 L</v>
      </c>
      <c r="U10" s="105" t="str">
        <f>TEXT(RTD("cqg.rtd", ,"ContractData",U6,"LastTradeorSettle",,"T"),"#.00")&amp;" "&amp;"L"</f>
        <v xml:space="preserve"> L</v>
      </c>
      <c r="V10" s="84"/>
      <c r="W10" s="84"/>
    </row>
    <row r="11" spans="1:45" ht="14.45" hidden="1" customHeight="1" x14ac:dyDescent="0.3">
      <c r="B11" s="12"/>
      <c r="C11" s="13"/>
      <c r="D11" s="14"/>
      <c r="E11" s="14"/>
      <c r="F11" s="15"/>
      <c r="G11" s="15"/>
      <c r="H11" s="15"/>
      <c r="I11" s="15"/>
      <c r="J11" s="17"/>
      <c r="K11" s="18" t="str">
        <f>RTD("cqg.rtd", ,"ContractData",CLE!D2, "Symbol")</f>
        <v>CLES1K7</v>
      </c>
      <c r="L11" s="18" t="str">
        <f>RTD("cqg.rtd", ,"ContractData",CLE!E2, "Symbol")</f>
        <v>CLES1M7</v>
      </c>
      <c r="M11" s="18" t="str">
        <f>RTD("cqg.rtd", ,"ContractData",CLE!F2, "Symbol")</f>
        <v>CLES1N7</v>
      </c>
      <c r="N11" s="18" t="str">
        <f>RTD("cqg.rtd", ,"ContractData",CLE!G2, "Symbol")</f>
        <v>CLES1Q7</v>
      </c>
      <c r="O11" s="18" t="str">
        <f>RTD("cqg.rtd", ,"ContractData",CLE!H2, "Symbol")</f>
        <v>CLES1U7</v>
      </c>
      <c r="P11" s="18" t="str">
        <f>RTD("cqg.rtd", ,"ContractData",CLE!I2, "Symbol")</f>
        <v>CLES1V7</v>
      </c>
      <c r="Q11" s="18" t="str">
        <f>RTD("cqg.rtd", ,"ContractData",CLE!J2, "Symbol")</f>
        <v>CLES1X7</v>
      </c>
      <c r="R11" s="18" t="str">
        <f>RTD("cqg.rtd", ,"ContractData",CLE!K2, "Symbol")</f>
        <v>CLES1Z7</v>
      </c>
      <c r="S11" s="18" t="str">
        <f>RTD("cqg.rtd", ,"ContractData",CLE!L2, "Symbol")</f>
        <v>CLES1F8</v>
      </c>
      <c r="T11" s="18" t="str">
        <f>RTD("cqg.rtd", ,"ContractData",CLE!M2, "Symbol")</f>
        <v>CLES1G8</v>
      </c>
      <c r="U11" s="18" t="str">
        <f>RTD("cqg.rtd", ,"ContractData",CLE!N2, "Symbol")</f>
        <v>CLES1H8</v>
      </c>
      <c r="V11" s="86"/>
      <c r="W11" s="87"/>
    </row>
    <row r="12" spans="1:45" ht="14.45" customHeight="1" x14ac:dyDescent="0.3">
      <c r="B12" s="126" t="s">
        <v>17</v>
      </c>
      <c r="C12" s="122" t="s">
        <v>10</v>
      </c>
      <c r="D12" s="122" t="s">
        <v>11</v>
      </c>
      <c r="E12" s="122" t="s">
        <v>12</v>
      </c>
      <c r="F12" s="122" t="s">
        <v>9</v>
      </c>
      <c r="G12" s="122" t="s">
        <v>13</v>
      </c>
      <c r="H12" s="122" t="s">
        <v>13</v>
      </c>
      <c r="I12" s="127" t="s">
        <v>14</v>
      </c>
      <c r="J12" s="69" t="s">
        <v>8</v>
      </c>
      <c r="K12" s="70" t="str">
        <f>$J$7&amp;", "&amp;K7</f>
        <v>MAY, JUN</v>
      </c>
      <c r="L12" s="70" t="str">
        <f>$K$7&amp;", "&amp;L7</f>
        <v>JUN, JUL</v>
      </c>
      <c r="M12" s="70" t="str">
        <f>$L$7&amp;", "&amp;M7</f>
        <v>JUL, AUG</v>
      </c>
      <c r="N12" s="70" t="str">
        <f>$M$7&amp;", "&amp;N7</f>
        <v>AUG, SEP</v>
      </c>
      <c r="O12" s="70" t="str">
        <f>$N$7&amp;", "&amp;O7</f>
        <v>SEP, OCT</v>
      </c>
      <c r="P12" s="70" t="str">
        <f>$O$7&amp;", "&amp;P7</f>
        <v>OCT, NOV</v>
      </c>
      <c r="Q12" s="70" t="str">
        <f>$P$7&amp;", "&amp;Q7</f>
        <v>NOV, DEC</v>
      </c>
      <c r="R12" s="70" t="str">
        <f>$Q$7&amp;", "&amp;R7</f>
        <v>DEC, JAN</v>
      </c>
      <c r="S12" s="70" t="str">
        <f>$R$7&amp;", "&amp;S7</f>
        <v>JAN, FEB</v>
      </c>
      <c r="T12" s="70" t="str">
        <f>$S$7&amp;", "&amp;T7</f>
        <v>FEB, MAR</v>
      </c>
      <c r="U12" s="72" t="str">
        <f>$T$7&amp;", "&amp;U7</f>
        <v>MAR, APR</v>
      </c>
      <c r="V12" s="84"/>
      <c r="W12" s="88"/>
      <c r="AH12" s="10"/>
    </row>
    <row r="13" spans="1:45" ht="14.45" customHeight="1" x14ac:dyDescent="0.3">
      <c r="A13" s="119" t="str">
        <f>RTD("cqg.rtd",,"ContractData","CLE?1", "Symbol")</f>
        <v>CLEK7</v>
      </c>
      <c r="B13" s="27" t="str">
        <f>RIGHT(RTD("cqg.rtd",,"ContractData",A13, "LongDescription"),7)</f>
        <v xml:space="preserve"> May 17</v>
      </c>
      <c r="C13" s="108">
        <f>RTD("cqg.rtd", ,"ContractData",A13, "Open",,"T")</f>
        <v>52.97</v>
      </c>
      <c r="D13" s="108">
        <f>RTD("cqg.rtd", ,"ContractData",A13, "High",,"T")</f>
        <v>53.21</v>
      </c>
      <c r="E13" s="108">
        <f>RTD("cqg.rtd", ,"ContractData",A13, "Low",,"T")</f>
        <v>52.63</v>
      </c>
      <c r="F13" s="108">
        <f>RTD("cqg.rtd", ,"ContractData",A13, "LastTradeorSettle",,"T")</f>
        <v>53.08</v>
      </c>
      <c r="G13" s="109">
        <f>RTD("cqg.rtd",,"ContractData",A13,"NetLastTradeToday",,"T")</f>
        <v>-0.1</v>
      </c>
      <c r="H13" s="19">
        <f>RTD("cqg.rtd",,"ContractData",A13,"NetLastTradeToday",,"T")</f>
        <v>-0.1</v>
      </c>
      <c r="I13" s="25">
        <f>RTD("cqg.rtd", ,"ContractData",A13, "T_CVol")</f>
        <v>119131</v>
      </c>
      <c r="J13" s="150"/>
      <c r="K13" s="71" t="str">
        <f>TEXT(RTD("cqg.rtd",,"ContractData",K11,"Ask",,"T"),"#.00")&amp;" "&amp;"A"</f>
        <v>-.43 A</v>
      </c>
      <c r="L13" s="71" t="str">
        <f>TEXT(RTD("cqg.rtd",,"ContractData",L11,"Ask",,"T"),"#.00")&amp;" "&amp;"A"</f>
        <v>-.33 A</v>
      </c>
      <c r="M13" s="71" t="str">
        <f>TEXT(RTD("cqg.rtd",,"ContractData",M11,"Ask",,"T"),"#.00")&amp;" "&amp;"A"</f>
        <v>-.26 A</v>
      </c>
      <c r="N13" s="71" t="str">
        <f>TEXT(RTD("cqg.rtd",,"ContractData",N11,"Ask",,"T"),"#.00")&amp;" "&amp;"A"</f>
        <v>-.21 A</v>
      </c>
      <c r="O13" s="71" t="str">
        <f>TEXT(RTD("cqg.rtd",,"ContractData",O11,"Ask",,"T"),"#.00")&amp;" "&amp;"A"</f>
        <v>-.17 A</v>
      </c>
      <c r="P13" s="71" t="str">
        <f>TEXT(RTD("cqg.rtd",,"ContractData",P11,"Ask",,"T"),"#.00")&amp;" "&amp;"A"</f>
        <v>-.12 A</v>
      </c>
      <c r="Q13" s="71" t="str">
        <f>TEXT(RTD("cqg.rtd",,"ContractData",Q11,"Ask",,"T"),"#.00")&amp;" "&amp;"A"</f>
        <v>-.09 A</v>
      </c>
      <c r="R13" s="71" t="str">
        <f>TEXT(RTD("cqg.rtd",,"ContractData",R11,"Ask",,"T"),"#.00")&amp;" "&amp;"A"</f>
        <v>-.05 A</v>
      </c>
      <c r="S13" s="71" t="str">
        <f>TEXT(RTD("cqg.rtd",,"ContractData",S11,"Ask",,"T"),"#.00")&amp;" "&amp;"A"</f>
        <v>-.01 A</v>
      </c>
      <c r="T13" s="71" t="str">
        <f>TEXT(RTD("cqg.rtd",,"ContractData",T11,"Ask",,"T"),"#.00")&amp;" "&amp;"A"</f>
        <v>.02 A</v>
      </c>
      <c r="U13" s="73" t="str">
        <f>TEXT(RTD("cqg.rtd",,"ContractData",U11,"Ask",,"T"),"#.00")&amp;" "&amp;"A"</f>
        <v>.05 A</v>
      </c>
      <c r="V13" s="84"/>
      <c r="W13" s="84"/>
      <c r="X13" s="11" t="s">
        <v>7</v>
      </c>
      <c r="Y13" s="11" t="s">
        <v>7</v>
      </c>
    </row>
    <row r="14" spans="1:45" ht="14.45" customHeight="1" x14ac:dyDescent="0.3">
      <c r="A14" s="119" t="str">
        <f>RTD("cqg.rtd",,"ContractData","CLE?2", "Symbol")</f>
        <v>CLEM7</v>
      </c>
      <c r="B14" s="27" t="str">
        <f>RIGHT(RTD("cqg.rtd",,"ContractData",A14, "LongDescription"),7)</f>
        <v xml:space="preserve"> Jun 17</v>
      </c>
      <c r="C14" s="108">
        <f>RTD("cqg.rtd", ,"ContractData",A14, "Open",,"T")</f>
        <v>53.34</v>
      </c>
      <c r="D14" s="108">
        <f>RTD("cqg.rtd", ,"ContractData",A14, "High",,"T")</f>
        <v>53.63</v>
      </c>
      <c r="E14" s="108">
        <f>RTD("cqg.rtd", ,"ContractData",A14, "Low",,"T")</f>
        <v>53.04</v>
      </c>
      <c r="F14" s="108">
        <f>RTD("cqg.rtd", ,"ContractData",A14, "LastTradeorSettle",,"T")</f>
        <v>53.52</v>
      </c>
      <c r="G14" s="109">
        <f>RTD("cqg.rtd",,"ContractData",A14,"NetLastTradeToday",,"T")</f>
        <v>-0.08</v>
      </c>
      <c r="H14" s="19">
        <f>RTD("cqg.rtd",,"ContractData",A14,"NetLastTradeToday",,"T")</f>
        <v>-0.08</v>
      </c>
      <c r="I14" s="25">
        <f>RTD("cqg.rtd", ,"ContractData",A14, "T_CVol")</f>
        <v>77611</v>
      </c>
      <c r="J14" s="150"/>
      <c r="K14" s="71" t="str">
        <f>TEXT(RTD("cqg.rtd", ,"ContractData",K11,"Bid",,"T"),"#.00")&amp;" "&amp;"B"</f>
        <v>-.44 B</v>
      </c>
      <c r="L14" s="71" t="str">
        <f>TEXT(RTD("cqg.rtd", ,"ContractData",L11,"Bid",,"T"),"#.00")&amp;" "&amp;"B"</f>
        <v>-.34 B</v>
      </c>
      <c r="M14" s="71" t="str">
        <f>TEXT(RTD("cqg.rtd", ,"ContractData",M11,"Bid",,"T"),"#.00")&amp;" "&amp;"B"</f>
        <v>-.27 B</v>
      </c>
      <c r="N14" s="71" t="str">
        <f>TEXT(RTD("cqg.rtd", ,"ContractData",N11,"Bid",,"T"),"#.00")&amp;" "&amp;"B"</f>
        <v>-.22 B</v>
      </c>
      <c r="O14" s="71" t="str">
        <f>TEXT(RTD("cqg.rtd", ,"ContractData",O11,"Bid",,"T"),"#.00")&amp;" "&amp;"B"</f>
        <v>-.18 B</v>
      </c>
      <c r="P14" s="71" t="str">
        <f>TEXT(RTD("cqg.rtd", ,"ContractData",P11,"Bid",,"T"),"#.00")&amp;" "&amp;"B"</f>
        <v>-.13 B</v>
      </c>
      <c r="Q14" s="71" t="str">
        <f>TEXT(RTD("cqg.rtd", ,"ContractData",Q11,"Bid",,"T"),"#.00")&amp;" "&amp;"B"</f>
        <v>-.10 B</v>
      </c>
      <c r="R14" s="71" t="str">
        <f>TEXT(RTD("cqg.rtd", ,"ContractData",R11,"Bid",,"T"),"#.00")&amp;" "&amp;"B"</f>
        <v>-.06 B</v>
      </c>
      <c r="S14" s="71" t="str">
        <f>TEXT(RTD("cqg.rtd", ,"ContractData",S11,"Bid",,"T"),"#.00")&amp;" "&amp;"B"</f>
        <v>-.02 B</v>
      </c>
      <c r="T14" s="71" t="str">
        <f>TEXT(RTD("cqg.rtd", ,"ContractData",T11,"Bid",,"T"),"#.00")&amp;" "&amp;"B"</f>
        <v>.01 B</v>
      </c>
      <c r="U14" s="73" t="str">
        <f>TEXT(RTD("cqg.rtd", ,"ContractData",U11,"Bid",,"T"),"#.00")&amp;" "&amp;"B"</f>
        <v>.03 B</v>
      </c>
      <c r="V14" s="84"/>
      <c r="W14" s="84"/>
    </row>
    <row r="15" spans="1:45" ht="14.45" customHeight="1" x14ac:dyDescent="0.3">
      <c r="A15" s="119" t="str">
        <f>RTD("cqg.rtd",,"ContractData","CLE?3", "Symbol")</f>
        <v>CLEN7</v>
      </c>
      <c r="B15" s="27" t="str">
        <f>RIGHT(RTD("cqg.rtd",,"ContractData",A15, "LongDescription"),7)</f>
        <v xml:space="preserve"> Jul 17</v>
      </c>
      <c r="C15" s="108">
        <f>RTD("cqg.rtd", ,"ContractData",A15, "Open",,"T")</f>
        <v>53.63</v>
      </c>
      <c r="D15" s="108">
        <f>RTD("cqg.rtd", ,"ContractData",A15, "High",,"T")</f>
        <v>53.95</v>
      </c>
      <c r="E15" s="108">
        <f>RTD("cqg.rtd", ,"ContractData",A15, "Low",,"T")</f>
        <v>53.38</v>
      </c>
      <c r="F15" s="108">
        <f>RTD("cqg.rtd", ,"ContractData",A15, "LastTradeorSettle",,"T")</f>
        <v>53.85</v>
      </c>
      <c r="G15" s="109">
        <f>RTD("cqg.rtd",,"ContractData",A15,"NetLastTradeToday",,"T")</f>
        <v>-0.08</v>
      </c>
      <c r="H15" s="19">
        <f>RTD("cqg.rtd",,"ContractData",A15,"NetLastTradeToday",,"T")</f>
        <v>-0.08</v>
      </c>
      <c r="I15" s="25">
        <f>RTD("cqg.rtd", ,"ContractData",A15, "T_CVol")</f>
        <v>13890</v>
      </c>
      <c r="J15" s="150"/>
      <c r="K15" s="71" t="str">
        <f>TEXT(RTD("cqg.rtd", ,"ContractData",K11,"LastTradeorSettle",,"T"),"#.00")&amp;" "&amp;"L"</f>
        <v>-.44 L</v>
      </c>
      <c r="L15" s="71" t="str">
        <f>TEXT(RTD("cqg.rtd", ,"ContractData",L11,"LastTradeorSettle",,"T"),"#.00")&amp;" "&amp;"L"</f>
        <v>-.34 L</v>
      </c>
      <c r="M15" s="71" t="str">
        <f>TEXT(RTD("cqg.rtd", ,"ContractData",M11,"LastTradeorSettle",,"T"),"#.00")&amp;" "&amp;"L"</f>
        <v>-.27 L</v>
      </c>
      <c r="N15" s="71" t="str">
        <f>TEXT(RTD("cqg.rtd", ,"ContractData",N11,"LastTradeorSettle",,"T"),"#.00")&amp;" "&amp;"L"</f>
        <v>-.22 L</v>
      </c>
      <c r="O15" s="71" t="str">
        <f>TEXT(RTD("cqg.rtd", ,"ContractData",O11,"LastTradeorSettle",,"T"),"#.00")&amp;" "&amp;"L"</f>
        <v>-.18 L</v>
      </c>
      <c r="P15" s="71" t="str">
        <f>TEXT(RTD("cqg.rtd", ,"ContractData",P11,"LastTradeorSettle",,"T"),"#.00")&amp;" "&amp;"L"</f>
        <v>-.13 L</v>
      </c>
      <c r="Q15" s="71" t="str">
        <f>TEXT(RTD("cqg.rtd", ,"ContractData",Q11,"LastTradeorSettle",,"T"),"#.00")&amp;" "&amp;"L"</f>
        <v>-.09 L</v>
      </c>
      <c r="R15" s="71" t="str">
        <f>TEXT(RTD("cqg.rtd", ,"ContractData",R11,"LastTradeorSettle",,"T"),"#.00")&amp;" "&amp;"L"</f>
        <v>-.06 L</v>
      </c>
      <c r="S15" s="71" t="str">
        <f>TEXT(RTD("cqg.rtd", ,"ContractData",S11,"LastTradeorSettle",,"T"),"#.00")&amp;" "&amp;"L"</f>
        <v>-.01 L</v>
      </c>
      <c r="T15" s="71" t="str">
        <f>TEXT(RTD("cqg.rtd", ,"ContractData",T11,"LastTradeorSettle",,"T"),"#.00")&amp;" "&amp;"L"</f>
        <v>.02 L</v>
      </c>
      <c r="U15" s="73" t="str">
        <f>TEXT(RTD("cqg.rtd", ,"ContractData",U11,"LastTradeorSettle",,"T"),"#.00")&amp;" "&amp;"L"</f>
        <v>.04 L</v>
      </c>
      <c r="V15" s="84"/>
      <c r="W15" s="84"/>
    </row>
    <row r="16" spans="1:45" ht="14.45" customHeight="1" x14ac:dyDescent="0.3">
      <c r="A16" s="119" t="str">
        <f>RTD("cqg.rtd",,"ContractData","CLE?4", "Symbol")</f>
        <v>CLEQ7</v>
      </c>
      <c r="B16" s="27" t="str">
        <f>RIGHT(RTD("cqg.rtd",,"ContractData",A16, "LongDescription"),7)</f>
        <v xml:space="preserve"> Aug 17</v>
      </c>
      <c r="C16" s="108">
        <f>RTD("cqg.rtd", ,"ContractData",A16, "Open",,"T")</f>
        <v>53.910000000000004</v>
      </c>
      <c r="D16" s="108">
        <f>RTD("cqg.rtd", ,"ContractData",A16, "High",,"T")</f>
        <v>54.19</v>
      </c>
      <c r="E16" s="108">
        <f>RTD("cqg.rtd", ,"ContractData",A16, "Low",,"T")</f>
        <v>53.63</v>
      </c>
      <c r="F16" s="108">
        <f>RTD("cqg.rtd", ,"ContractData",A16, "LastTradeorSettle",,"T")</f>
        <v>54.1</v>
      </c>
      <c r="G16" s="109">
        <f>RTD("cqg.rtd",,"ContractData",A16,"NetLastTradeToday",,"T")</f>
        <v>-0.08</v>
      </c>
      <c r="H16" s="19">
        <f>RTD("cqg.rtd",,"ContractData",A16,"NetLastTradeToday",,"T")</f>
        <v>-0.08</v>
      </c>
      <c r="I16" s="25">
        <f>RTD("cqg.rtd", ,"ContractData",A16, "T_CVol")</f>
        <v>4564</v>
      </c>
      <c r="J16" s="74"/>
      <c r="K16" s="9"/>
      <c r="L16" s="9"/>
      <c r="M16" s="9"/>
      <c r="N16" s="9"/>
      <c r="O16" s="9"/>
      <c r="P16" s="9"/>
      <c r="Q16" s="9"/>
      <c r="R16" s="9"/>
      <c r="S16" s="9"/>
      <c r="T16" s="9"/>
      <c r="U16" s="75"/>
      <c r="V16" s="39"/>
    </row>
    <row r="17" spans="1:35" ht="14.45" customHeight="1" x14ac:dyDescent="0.3">
      <c r="A17" s="119" t="str">
        <f>RTD("cqg.rtd",,"ContractData","CLE?5", "Symbol")</f>
        <v>CLEU7</v>
      </c>
      <c r="B17" s="27" t="str">
        <f>RIGHT(RTD("cqg.rtd",,"ContractData",A17, "LongDescription"),7)</f>
        <v xml:space="preserve"> Sep 17</v>
      </c>
      <c r="C17" s="108">
        <f>RTD("cqg.rtd", ,"ContractData",A17, "Open",,"T")</f>
        <v>54.17</v>
      </c>
      <c r="D17" s="108">
        <f>RTD("cqg.rtd", ,"ContractData",A17, "High",,"T")</f>
        <v>54.410000000000004</v>
      </c>
      <c r="E17" s="108">
        <f>RTD("cqg.rtd", ,"ContractData",A17, "Low",,"T")</f>
        <v>53.83</v>
      </c>
      <c r="F17" s="108">
        <f>RTD("cqg.rtd", ,"ContractData",A17, "LastTradeorSettle",,"T")</f>
        <v>54.32</v>
      </c>
      <c r="G17" s="109">
        <f>RTD("cqg.rtd",,"ContractData",A17,"NetLastTradeToday",,"T")</f>
        <v>-7.0000000000000007E-2</v>
      </c>
      <c r="H17" s="19">
        <f>RTD("cqg.rtd",,"ContractData",A17,"NetLastTradeToday",,"T")</f>
        <v>-7.0000000000000007E-2</v>
      </c>
      <c r="I17" s="25">
        <f>RTD("cqg.rtd", ,"ContractData",A17, "T_CVol")</f>
        <v>5702</v>
      </c>
      <c r="J17" s="76"/>
      <c r="K17" s="3"/>
      <c r="L17" s="3"/>
      <c r="M17" s="3"/>
      <c r="N17" s="3"/>
      <c r="O17" s="3"/>
      <c r="P17" s="3"/>
      <c r="Q17" s="3"/>
      <c r="R17" s="3"/>
      <c r="S17" s="3"/>
      <c r="T17" s="3"/>
      <c r="U17" s="77"/>
      <c r="V17" s="39"/>
      <c r="W17" s="11" t="s">
        <v>7</v>
      </c>
    </row>
    <row r="18" spans="1:35" ht="15" customHeight="1" x14ac:dyDescent="0.3">
      <c r="A18" s="119" t="str">
        <f>RTD("cqg.rtd",,"ContractData","CLE?6", "Symbol")</f>
        <v>CLEV7</v>
      </c>
      <c r="B18" s="27" t="str">
        <f>RIGHT(RTD("cqg.rtd",,"ContractData",A18, "LongDescription"),7)</f>
        <v xml:space="preserve"> Oct 17</v>
      </c>
      <c r="C18" s="108">
        <f>RTD("cqg.rtd", ,"ContractData",A18, "Open",,"T")</f>
        <v>54.300000000000004</v>
      </c>
      <c r="D18" s="108">
        <f>RTD("cqg.rtd", ,"ContractData",A18, "High",,"T")</f>
        <v>54.57</v>
      </c>
      <c r="E18" s="108">
        <f>RTD("cqg.rtd", ,"ContractData",A18, "Low",,"T")</f>
        <v>54.01</v>
      </c>
      <c r="F18" s="108">
        <f>RTD("cqg.rtd", ,"ContractData",A18, "LastTradeorSettle",,"T")</f>
        <v>54.49</v>
      </c>
      <c r="G18" s="109">
        <f>RTD("cqg.rtd",,"ContractData",A18,"NetLastTradeToday",,"T")</f>
        <v>-0.06</v>
      </c>
      <c r="H18" s="19">
        <f>RTD("cqg.rtd",,"ContractData",A18,"NetLastTradeToday",,"T")</f>
        <v>-0.06</v>
      </c>
      <c r="I18" s="25">
        <f>RTD("cqg.rtd", ,"ContractData",A18, "T_CVol")</f>
        <v>1801</v>
      </c>
      <c r="J18" s="76"/>
      <c r="K18" s="3"/>
      <c r="L18" s="3"/>
      <c r="M18" s="3"/>
      <c r="N18" s="3"/>
      <c r="O18" s="3"/>
      <c r="P18" s="3"/>
      <c r="Q18" s="4"/>
      <c r="R18" s="5"/>
      <c r="S18" s="5"/>
      <c r="T18" s="5"/>
      <c r="U18" s="78"/>
      <c r="V18" s="39"/>
    </row>
    <row r="19" spans="1:35" ht="15" customHeight="1" x14ac:dyDescent="0.3">
      <c r="A19" s="119" t="str">
        <f>RTD("cqg.rtd",,"ContractData","CLE?7", "Symbol")</f>
        <v>CLEX7</v>
      </c>
      <c r="B19" s="27" t="str">
        <f>RIGHT(RTD("cqg.rtd",,"ContractData",A19, "LongDescription"),7)</f>
        <v xml:space="preserve"> Nov 17</v>
      </c>
      <c r="C19" s="108">
        <f>RTD("cqg.rtd", ,"ContractData",A19, "Open",,"T")</f>
        <v>54.22</v>
      </c>
      <c r="D19" s="108">
        <f>RTD("cqg.rtd", ,"ContractData",A19, "High",,"T")</f>
        <v>54.68</v>
      </c>
      <c r="E19" s="108">
        <f>RTD("cqg.rtd", ,"ContractData",A19, "Low",,"T")</f>
        <v>54.13</v>
      </c>
      <c r="F19" s="108">
        <f>RTD("cqg.rtd", ,"ContractData",A19, "LastTradeorSettle",,"T")</f>
        <v>54.61</v>
      </c>
      <c r="G19" s="109">
        <f>RTD("cqg.rtd",,"ContractData",A19,"NetLastTradeToday",,"T")</f>
        <v>-0.06</v>
      </c>
      <c r="H19" s="19">
        <f>RTD("cqg.rtd",,"ContractData",A19,"NetLastTradeToday",,"T")</f>
        <v>-0.06</v>
      </c>
      <c r="I19" s="25">
        <f>RTD("cqg.rtd", ,"ContractData",A19, "T_CVol")</f>
        <v>885</v>
      </c>
      <c r="J19" s="76"/>
      <c r="K19" s="3"/>
      <c r="L19" s="3"/>
      <c r="M19" s="3"/>
      <c r="N19" s="3"/>
      <c r="O19" s="3"/>
      <c r="P19" s="3"/>
      <c r="Q19" s="4"/>
      <c r="R19" s="5"/>
      <c r="S19" s="5"/>
      <c r="T19" s="5"/>
      <c r="U19" s="78"/>
      <c r="V19" s="39"/>
    </row>
    <row r="20" spans="1:35" ht="15" customHeight="1" x14ac:dyDescent="0.3">
      <c r="A20" s="119" t="str">
        <f>RTD("cqg.rtd",,"ContractData","CLE?8", "Symbol")</f>
        <v>CLEZ7</v>
      </c>
      <c r="B20" s="27" t="str">
        <f>RIGHT(RTD("cqg.rtd",,"ContractData",A20, "LongDescription"),7)</f>
        <v xml:space="preserve"> Dec 17</v>
      </c>
      <c r="C20" s="108">
        <f>RTD("cqg.rtd", ,"ContractData",A20, "Open",,"T")</f>
        <v>54.53</v>
      </c>
      <c r="D20" s="108">
        <f>RTD("cqg.rtd", ,"ContractData",A20, "High",,"T")</f>
        <v>54.79</v>
      </c>
      <c r="E20" s="108">
        <f>RTD("cqg.rtd", ,"ContractData",A20, "Low",,"T")</f>
        <v>54.21</v>
      </c>
      <c r="F20" s="108">
        <f>RTD("cqg.rtd", ,"ContractData",A20, "LastTradeorSettle",,"T")</f>
        <v>54.7</v>
      </c>
      <c r="G20" s="109">
        <f>RTD("cqg.rtd",,"ContractData",A20,"NetLastTradeToday",,"T")</f>
        <v>-0.05</v>
      </c>
      <c r="H20" s="19">
        <f>RTD("cqg.rtd",,"ContractData",A20,"NetLastTradeToday",,"T")</f>
        <v>-0.05</v>
      </c>
      <c r="I20" s="25">
        <f>RTD("cqg.rtd", ,"ContractData",A20, "T_CVol")</f>
        <v>8099</v>
      </c>
      <c r="J20" s="76"/>
      <c r="K20" s="3"/>
      <c r="L20" s="3"/>
      <c r="M20" s="3"/>
      <c r="N20" s="3"/>
      <c r="O20" s="3"/>
      <c r="P20" s="3"/>
      <c r="Q20" s="6"/>
      <c r="R20" s="5"/>
      <c r="S20" s="5"/>
      <c r="T20" s="5"/>
      <c r="U20" s="78"/>
      <c r="V20" s="39"/>
    </row>
    <row r="21" spans="1:35" ht="15" customHeight="1" x14ac:dyDescent="0.3">
      <c r="A21" s="119" t="str">
        <f>RTD("cqg.rtd",,"ContractData","CLE?9", "Symbol")</f>
        <v>CLEF8</v>
      </c>
      <c r="B21" s="27" t="str">
        <f>RIGHT(RTD("cqg.rtd",,"ContractData",A21, "LongDescription"),7)</f>
        <v xml:space="preserve"> Jan 18</v>
      </c>
      <c r="C21" s="108">
        <f>RTD("cqg.rtd", ,"ContractData",A21, "Open",,"T")</f>
        <v>54.730000000000004</v>
      </c>
      <c r="D21" s="108">
        <f>RTD("cqg.rtd", ,"ContractData",A21, "High",,"T")</f>
        <v>54.77</v>
      </c>
      <c r="E21" s="108">
        <f>RTD("cqg.rtd", ,"ContractData",A21, "Low",,"T")</f>
        <v>54.69</v>
      </c>
      <c r="F21" s="108">
        <f>RTD("cqg.rtd", ,"ContractData",A21, "LastTradeorSettle",,"T")</f>
        <v>54.69</v>
      </c>
      <c r="G21" s="109">
        <f>RTD("cqg.rtd",,"ContractData",A21,"NetLastTradeToday",,"T")</f>
        <v>-0.11</v>
      </c>
      <c r="H21" s="19">
        <f>RTD("cqg.rtd",,"ContractData",A21,"NetLastTradeToday",,"T")</f>
        <v>-0.11</v>
      </c>
      <c r="I21" s="25">
        <f>RTD("cqg.rtd", ,"ContractData",A21, "T_CVol")</f>
        <v>1212</v>
      </c>
      <c r="J21" s="76"/>
      <c r="K21" s="3"/>
      <c r="L21" s="3"/>
      <c r="M21" s="3"/>
      <c r="N21" s="3"/>
      <c r="O21" s="3"/>
      <c r="P21" s="3"/>
      <c r="Q21" s="4"/>
      <c r="R21" s="5"/>
      <c r="S21" s="5"/>
      <c r="T21" s="5"/>
      <c r="U21" s="78"/>
      <c r="V21" s="39"/>
    </row>
    <row r="22" spans="1:35" s="10" customFormat="1" ht="15" customHeight="1" x14ac:dyDescent="0.3">
      <c r="A22" s="119" t="str">
        <f>RTD("cqg.rtd",,"ContractData","CLE?10", "Symbol")</f>
        <v>CLEG8</v>
      </c>
      <c r="B22" s="27" t="str">
        <f>RIGHT(RTD("cqg.rtd",,"ContractData",A22, "LongDescription"),7)</f>
        <v xml:space="preserve"> Feb 18</v>
      </c>
      <c r="C22" s="108">
        <f>RTD("cqg.rtd", ,"ContractData",A22, "Open",,"T")</f>
        <v>54.370000000000005</v>
      </c>
      <c r="D22" s="108">
        <f>RTD("cqg.rtd", ,"ContractData",A22, "High",,"T")</f>
        <v>54.75</v>
      </c>
      <c r="E22" s="108">
        <f>RTD("cqg.rtd", ,"ContractData",A22, "Low",,"T")</f>
        <v>54.34</v>
      </c>
      <c r="F22" s="108">
        <f>RTD("cqg.rtd", ,"ContractData",A22, "LastTradeorSettle",,"T")</f>
        <v>54.75</v>
      </c>
      <c r="G22" s="109">
        <f>RTD("cqg.rtd",,"ContractData",A22,"NetLastTradeToday",,"T")</f>
        <v>-0.05</v>
      </c>
      <c r="H22" s="19">
        <f>RTD("cqg.rtd",,"ContractData",A22,"NetLastTradeToday",,"T")</f>
        <v>-0.05</v>
      </c>
      <c r="I22" s="25">
        <f>RTD("cqg.rtd", ,"ContractData",A22, "T_CVol")</f>
        <v>320</v>
      </c>
      <c r="J22" s="76"/>
      <c r="K22" s="3"/>
      <c r="L22" s="3"/>
      <c r="M22" s="3"/>
      <c r="N22" s="3"/>
      <c r="O22" s="3"/>
      <c r="P22" s="3"/>
      <c r="Q22" s="4"/>
      <c r="R22" s="5"/>
      <c r="S22" s="5"/>
      <c r="T22" s="5"/>
      <c r="U22" s="78"/>
      <c r="V22" s="39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</row>
    <row r="23" spans="1:35" s="10" customFormat="1" ht="15" customHeight="1" x14ac:dyDescent="0.3">
      <c r="A23" s="119" t="str">
        <f>RTD("cqg.rtd",,"ContractData","CLE?11", "Symbol")</f>
        <v>CLEH8</v>
      </c>
      <c r="B23" s="27" t="str">
        <f>RIGHT(RTD("cqg.rtd",,"ContractData",A23, "LongDescription"),7)</f>
        <v xml:space="preserve"> Mar 18</v>
      </c>
      <c r="C23" s="108">
        <f>RTD("cqg.rtd", ,"ContractData",A23, "Open",,"T")</f>
        <v>54.52</v>
      </c>
      <c r="D23" s="108">
        <f>RTD("cqg.rtd", ,"ContractData",A23, "High",,"T")</f>
        <v>54.78</v>
      </c>
      <c r="E23" s="108">
        <f>RTD("cqg.rtd", ,"ContractData",A23, "Low",,"T")</f>
        <v>54.34</v>
      </c>
      <c r="F23" s="108">
        <f>RTD("cqg.rtd", ,"ContractData",A23, "LastTradeorSettle",,"T")</f>
        <v>54.78</v>
      </c>
      <c r="G23" s="109">
        <f>RTD("cqg.rtd",,"ContractData",A23,"NetLastTradeToday",,"T")</f>
        <v>0.01</v>
      </c>
      <c r="H23" s="19">
        <f>RTD("cqg.rtd",,"ContractData",A23,"NetLastTradeToday",,"T")</f>
        <v>0.01</v>
      </c>
      <c r="I23" s="25">
        <f>RTD("cqg.rtd", ,"ContractData",A23, "T_CVol")</f>
        <v>1145</v>
      </c>
      <c r="J23" s="76"/>
      <c r="K23" s="3"/>
      <c r="L23" s="3"/>
      <c r="M23" s="3"/>
      <c r="N23" s="3"/>
      <c r="O23" s="3"/>
      <c r="P23" s="3"/>
      <c r="Q23" s="4"/>
      <c r="R23" s="5"/>
      <c r="S23" s="5"/>
      <c r="T23" s="5"/>
      <c r="U23" s="78"/>
      <c r="V23" s="39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</row>
    <row r="24" spans="1:35" s="10" customFormat="1" ht="15" customHeight="1" x14ac:dyDescent="0.3">
      <c r="A24" s="119" t="str">
        <f>RTD("cqg.rtd",,"ContractData","CLE?12", "Symbol")</f>
        <v>CLEJ8</v>
      </c>
      <c r="B24" s="27" t="str">
        <f>RIGHT(RTD("cqg.rtd",,"ContractData",A24, "LongDescription"),7)</f>
        <v xml:space="preserve"> Apr 18</v>
      </c>
      <c r="C24" s="108" t="str">
        <f>RTD("cqg.rtd", ,"ContractData",A24, "Open",,"T")</f>
        <v/>
      </c>
      <c r="D24" s="108" t="str">
        <f>RTD("cqg.rtd", ,"ContractData",A24, "High",,"T")</f>
        <v/>
      </c>
      <c r="E24" s="108" t="str">
        <f>RTD("cqg.rtd", ,"ContractData",A24, "Low",,"T")</f>
        <v/>
      </c>
      <c r="F24" s="108" t="str">
        <f>RTD("cqg.rtd", ,"ContractData",A24, "LastTradeorSettle",,"T")</f>
        <v/>
      </c>
      <c r="G24" s="109" t="str">
        <f>RTD("cqg.rtd",,"ContractData",A24,"NetLastTradeToday",,"T")</f>
        <v/>
      </c>
      <c r="H24" s="19" t="str">
        <f>RTD("cqg.rtd",,"ContractData",A24,"NetLastTradeToday",,"T")</f>
        <v/>
      </c>
      <c r="I24" s="25">
        <f>RTD("cqg.rtd", ,"ContractData",A24, "T_CVol")</f>
        <v>271</v>
      </c>
      <c r="J24" s="76"/>
      <c r="K24" s="3"/>
      <c r="L24" s="3"/>
      <c r="M24" s="3"/>
      <c r="N24" s="3"/>
      <c r="O24" s="3"/>
      <c r="P24" s="3"/>
      <c r="Q24" s="4"/>
      <c r="R24" s="5"/>
      <c r="S24" s="5"/>
      <c r="T24" s="5"/>
      <c r="U24" s="78"/>
      <c r="V24" s="39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</row>
    <row r="25" spans="1:35" s="10" customFormat="1" ht="15" customHeight="1" x14ac:dyDescent="0.3">
      <c r="A25" s="119"/>
      <c r="B25" s="179"/>
      <c r="C25" s="180"/>
      <c r="D25" s="92"/>
      <c r="E25" s="90"/>
      <c r="F25" s="93"/>
      <c r="G25" s="90"/>
      <c r="H25" s="94"/>
      <c r="I25" s="91"/>
      <c r="J25" s="79"/>
      <c r="K25" s="80"/>
      <c r="L25" s="80"/>
      <c r="M25" s="80"/>
      <c r="N25" s="80"/>
      <c r="O25" s="80"/>
      <c r="P25" s="80"/>
      <c r="Q25" s="81"/>
      <c r="R25" s="82"/>
      <c r="S25" s="82"/>
      <c r="T25" s="82"/>
      <c r="U25" s="83"/>
      <c r="V25" s="39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</row>
    <row r="26" spans="1:35" s="10" customFormat="1" ht="15" customHeight="1" x14ac:dyDescent="0.2">
      <c r="A26" s="119"/>
      <c r="B26" s="185" t="s">
        <v>16</v>
      </c>
      <c r="C26" s="186"/>
      <c r="D26" s="186"/>
      <c r="E26" s="186"/>
      <c r="F26" s="186"/>
      <c r="G26" s="186"/>
      <c r="H26" s="186"/>
      <c r="I26" s="187"/>
      <c r="J26" s="29" t="s">
        <v>8</v>
      </c>
      <c r="K26" s="30" t="str">
        <f>B29</f>
        <v xml:space="preserve"> May 17, Jun 17</v>
      </c>
      <c r="L26" s="30" t="str">
        <f>B30</f>
        <v xml:space="preserve"> Jun 17, Jul 17</v>
      </c>
      <c r="M26" s="30" t="str">
        <f>B31</f>
        <v xml:space="preserve"> Jul 17, Aug 17</v>
      </c>
      <c r="N26" s="30" t="str">
        <f>B32</f>
        <v xml:space="preserve"> Aug 17, Sep 17</v>
      </c>
      <c r="O26" s="30" t="str">
        <f>B33</f>
        <v xml:space="preserve"> Sep 17, Oct 17</v>
      </c>
      <c r="P26" s="30" t="str">
        <f>B34</f>
        <v xml:space="preserve"> Oct 17, Nov 17</v>
      </c>
      <c r="Q26" s="30" t="str">
        <f>B35</f>
        <v xml:space="preserve"> Nov 17, Dec 17</v>
      </c>
      <c r="R26" s="30" t="str">
        <f>B36</f>
        <v xml:space="preserve"> Dec 17, Jan 18</v>
      </c>
      <c r="S26" s="30" t="str">
        <f>B37</f>
        <v xml:space="preserve"> Jan 18, Feb 18</v>
      </c>
      <c r="T26" s="30" t="str">
        <f>B38</f>
        <v xml:space="preserve"> Feb 18, Mar 18</v>
      </c>
      <c r="U26" s="30" t="str">
        <f>B39</f>
        <v xml:space="preserve"> Mar 18, Apr 18</v>
      </c>
      <c r="V26" s="39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1:35" s="10" customFormat="1" ht="15" customHeight="1" x14ac:dyDescent="0.3">
      <c r="A27" s="119"/>
      <c r="B27" s="188"/>
      <c r="C27" s="189"/>
      <c r="D27" s="189"/>
      <c r="E27" s="189"/>
      <c r="F27" s="189"/>
      <c r="G27" s="189"/>
      <c r="H27" s="189"/>
      <c r="I27" s="190"/>
      <c r="J27" s="149"/>
      <c r="K27" s="33" t="str">
        <f>K13</f>
        <v>-.43 A</v>
      </c>
      <c r="L27" s="33" t="str">
        <f t="shared" ref="L27:U27" si="3">L13</f>
        <v>-.33 A</v>
      </c>
      <c r="M27" s="33" t="str">
        <f t="shared" si="3"/>
        <v>-.26 A</v>
      </c>
      <c r="N27" s="33" t="str">
        <f t="shared" si="3"/>
        <v>-.21 A</v>
      </c>
      <c r="O27" s="33" t="str">
        <f t="shared" si="3"/>
        <v>-.17 A</v>
      </c>
      <c r="P27" s="33" t="str">
        <f t="shared" si="3"/>
        <v>-.12 A</v>
      </c>
      <c r="Q27" s="33" t="str">
        <f t="shared" si="3"/>
        <v>-.09 A</v>
      </c>
      <c r="R27" s="33" t="str">
        <f t="shared" si="3"/>
        <v>-.05 A</v>
      </c>
      <c r="S27" s="33" t="str">
        <f t="shared" si="3"/>
        <v>-.01 A</v>
      </c>
      <c r="T27" s="33" t="str">
        <f t="shared" si="3"/>
        <v>.02 A</v>
      </c>
      <c r="U27" s="33" t="str">
        <f t="shared" si="3"/>
        <v>.05 A</v>
      </c>
      <c r="V27" s="39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</row>
    <row r="28" spans="1:35" ht="15" customHeight="1" x14ac:dyDescent="0.3">
      <c r="B28" s="121" t="s">
        <v>17</v>
      </c>
      <c r="C28" s="122" t="s">
        <v>10</v>
      </c>
      <c r="D28" s="122" t="s">
        <v>11</v>
      </c>
      <c r="E28" s="122" t="s">
        <v>12</v>
      </c>
      <c r="F28" s="122" t="s">
        <v>9</v>
      </c>
      <c r="G28" s="122" t="s">
        <v>13</v>
      </c>
      <c r="H28" s="122" t="s">
        <v>13</v>
      </c>
      <c r="I28" s="123" t="s">
        <v>14</v>
      </c>
      <c r="J28" s="149"/>
      <c r="K28" s="33" t="str">
        <f t="shared" ref="K28:U29" si="4">K14</f>
        <v>-.44 B</v>
      </c>
      <c r="L28" s="33" t="str">
        <f t="shared" si="4"/>
        <v>-.34 B</v>
      </c>
      <c r="M28" s="33" t="str">
        <f t="shared" si="4"/>
        <v>-.27 B</v>
      </c>
      <c r="N28" s="33" t="str">
        <f t="shared" si="4"/>
        <v>-.22 B</v>
      </c>
      <c r="O28" s="33" t="str">
        <f t="shared" si="4"/>
        <v>-.18 B</v>
      </c>
      <c r="P28" s="33" t="str">
        <f t="shared" si="4"/>
        <v>-.13 B</v>
      </c>
      <c r="Q28" s="33" t="str">
        <f t="shared" si="4"/>
        <v>-.10 B</v>
      </c>
      <c r="R28" s="33" t="str">
        <f t="shared" si="4"/>
        <v>-.06 B</v>
      </c>
      <c r="S28" s="33" t="str">
        <f t="shared" si="4"/>
        <v>-.02 B</v>
      </c>
      <c r="T28" s="33" t="str">
        <f t="shared" si="4"/>
        <v>.01 B</v>
      </c>
      <c r="U28" s="33" t="str">
        <f t="shared" si="4"/>
        <v>.03 B</v>
      </c>
      <c r="V28" s="39"/>
      <c r="W28" s="11" t="s">
        <v>7</v>
      </c>
    </row>
    <row r="29" spans="1:35" ht="15" customHeight="1" x14ac:dyDescent="0.3">
      <c r="A29" s="119" t="str">
        <f>RTD("cqg.rtd",,"ContractData","CLES1?1", "Symbol")</f>
        <v>CLES1K7</v>
      </c>
      <c r="B29" s="23" t="str">
        <f>RIGHT(RTD("cqg.rtd",,"ContractData",A29, "LongDescription"),15)</f>
        <v xml:space="preserve"> May 17, Jun 17</v>
      </c>
      <c r="C29" s="108">
        <f>RTD("cqg.rtd", ,"ContractData",A29, "Open",,"T")</f>
        <v>-0.41000000000000003</v>
      </c>
      <c r="D29" s="108">
        <f>RTD("cqg.rtd", ,"ContractData",A29, "High",,"T")</f>
        <v>-0.4</v>
      </c>
      <c r="E29" s="108">
        <f>RTD("cqg.rtd", ,"ContractData",A29, "Low",,"T")</f>
        <v>-0.44</v>
      </c>
      <c r="F29" s="108">
        <f>RTD("cqg.rtd", ,"ContractData",A29, "LastTradeorSettle",,"T")</f>
        <v>-0.44</v>
      </c>
      <c r="G29" s="109">
        <f>RTD("cqg.rtd",,"ContractData",A29,"NetLastTradeToday",,"T")</f>
        <v>-0.02</v>
      </c>
      <c r="H29" s="19">
        <f>RTD("cqg.rtd",,"ContractData",A29,"NetLastTradeToday",,"T")</f>
        <v>-0.02</v>
      </c>
      <c r="I29" s="25">
        <f>RTD("cqg.rtd", ,"ContractData",A29, "T_CVol")</f>
        <v>26137</v>
      </c>
      <c r="J29" s="191"/>
      <c r="K29" s="52" t="str">
        <f t="shared" si="4"/>
        <v>-.44 L</v>
      </c>
      <c r="L29" s="52" t="str">
        <f t="shared" si="4"/>
        <v>-.34 L</v>
      </c>
      <c r="M29" s="52" t="str">
        <f t="shared" si="4"/>
        <v>-.27 L</v>
      </c>
      <c r="N29" s="52" t="str">
        <f t="shared" si="4"/>
        <v>-.22 L</v>
      </c>
      <c r="O29" s="52" t="str">
        <f t="shared" si="4"/>
        <v>-.18 L</v>
      </c>
      <c r="P29" s="52" t="str">
        <f t="shared" si="4"/>
        <v>-.13 L</v>
      </c>
      <c r="Q29" s="52" t="str">
        <f t="shared" si="4"/>
        <v>-.09 L</v>
      </c>
      <c r="R29" s="52" t="str">
        <f t="shared" si="4"/>
        <v>-.06 L</v>
      </c>
      <c r="S29" s="52" t="str">
        <f t="shared" si="4"/>
        <v>-.01 L</v>
      </c>
      <c r="T29" s="52" t="str">
        <f t="shared" si="4"/>
        <v>.02 L</v>
      </c>
      <c r="U29" s="52" t="str">
        <f t="shared" si="4"/>
        <v>.04 L</v>
      </c>
      <c r="V29" s="39"/>
    </row>
    <row r="30" spans="1:35" ht="15" customHeight="1" x14ac:dyDescent="0.3">
      <c r="A30" s="119" t="str">
        <f>RTD("cqg.rtd",,"ContractData","CLES1?2", "Symbol")</f>
        <v>CLES1M7</v>
      </c>
      <c r="B30" s="23" t="str">
        <f>RIGHT(RTD("cqg.rtd",,"ContractData",A30, "LongDescription"),15)</f>
        <v xml:space="preserve"> Jun 17, Jul 17</v>
      </c>
      <c r="C30" s="108">
        <f>RTD("cqg.rtd", ,"ContractData",A30, "Open",,"T")</f>
        <v>-0.33</v>
      </c>
      <c r="D30" s="108">
        <f>RTD("cqg.rtd", ,"ContractData",A30, "High",,"T")</f>
        <v>-0.32</v>
      </c>
      <c r="E30" s="108">
        <f>RTD("cqg.rtd", ,"ContractData",A30, "Low",,"T")</f>
        <v>-0.34</v>
      </c>
      <c r="F30" s="108">
        <f>RTD("cqg.rtd", ,"ContractData",A30, "LastTradeorSettle",,"T")</f>
        <v>-0.34</v>
      </c>
      <c r="G30" s="109">
        <f>RTD("cqg.rtd",,"ContractData",A30,"NetLastTradeToday",,"T")</f>
        <v>-0.01</v>
      </c>
      <c r="H30" s="19">
        <f>RTD("cqg.rtd",,"ContractData",A30,"NetLastTradeToday",,"T")</f>
        <v>-0.01</v>
      </c>
      <c r="I30" s="25">
        <f>RTD("cqg.rtd", ,"ContractData",A30, "T_CVol")</f>
        <v>6829</v>
      </c>
      <c r="J30" s="55"/>
      <c r="K30" s="56"/>
      <c r="L30" s="56"/>
      <c r="M30" s="56"/>
      <c r="N30" s="56"/>
      <c r="O30" s="56"/>
      <c r="P30" s="56"/>
      <c r="Q30" s="57"/>
      <c r="R30" s="58"/>
      <c r="S30" s="58"/>
      <c r="T30" s="58"/>
      <c r="U30" s="59"/>
      <c r="V30" s="39"/>
    </row>
    <row r="31" spans="1:35" ht="15" customHeight="1" x14ac:dyDescent="0.3">
      <c r="A31" s="119" t="str">
        <f>RTD("cqg.rtd",,"ContractData","CLES1?3", "Symbol")</f>
        <v>CLES1N7</v>
      </c>
      <c r="B31" s="23" t="str">
        <f>RIGHT(RTD("cqg.rtd",,"ContractData",A31, "LongDescription"),15)</f>
        <v xml:space="preserve"> Jul 17, Aug 17</v>
      </c>
      <c r="C31" s="108">
        <f>RTD("cqg.rtd", ,"ContractData",A31, "Open",,"T")</f>
        <v>-0.26</v>
      </c>
      <c r="D31" s="108">
        <f>RTD("cqg.rtd", ,"ContractData",A31, "High",,"T")</f>
        <v>-0.25</v>
      </c>
      <c r="E31" s="108">
        <f>RTD("cqg.rtd", ,"ContractData",A31, "Low",,"T")</f>
        <v>-0.27</v>
      </c>
      <c r="F31" s="108">
        <f>RTD("cqg.rtd", ,"ContractData",A31, "LastTradeorSettle",,"T")</f>
        <v>-0.27</v>
      </c>
      <c r="G31" s="109">
        <f>RTD("cqg.rtd",,"ContractData",A31,"NetLastTradeToday",,"T")</f>
        <v>-0.02</v>
      </c>
      <c r="H31" s="19">
        <f>RTD("cqg.rtd",,"ContractData",A31,"NetLastTradeToday",,"T")</f>
        <v>-0.02</v>
      </c>
      <c r="I31" s="25">
        <f>RTD("cqg.rtd", ,"ContractData",A31, "T_CVol")</f>
        <v>654</v>
      </c>
      <c r="J31" s="60"/>
      <c r="K31" s="8"/>
      <c r="L31" s="8"/>
      <c r="M31" s="8"/>
      <c r="N31" s="8"/>
      <c r="O31" s="8"/>
      <c r="P31" s="8"/>
      <c r="Q31" s="61"/>
      <c r="R31" s="39"/>
      <c r="S31" s="39"/>
      <c r="T31" s="39"/>
      <c r="U31" s="62"/>
      <c r="V31" s="39"/>
    </row>
    <row r="32" spans="1:35" ht="15" customHeight="1" x14ac:dyDescent="0.3">
      <c r="A32" s="119" t="str">
        <f>RTD("cqg.rtd",,"ContractData","CLES1?4", "Symbol")</f>
        <v>CLES1Q7</v>
      </c>
      <c r="B32" s="23" t="str">
        <f>RIGHT(RTD("cqg.rtd",,"ContractData",A32, "LongDescription"),15)</f>
        <v xml:space="preserve"> Aug 17, Sep 17</v>
      </c>
      <c r="C32" s="108">
        <f>RTD("cqg.rtd", ,"ContractData",A32, "Open",,"T")</f>
        <v>-0.21</v>
      </c>
      <c r="D32" s="108">
        <f>RTD("cqg.rtd", ,"ContractData",A32, "High",,"T")</f>
        <v>-0.2</v>
      </c>
      <c r="E32" s="108">
        <f>RTD("cqg.rtd", ,"ContractData",A32, "Low",,"T")</f>
        <v>-0.22</v>
      </c>
      <c r="F32" s="108">
        <f>RTD("cqg.rtd", ,"ContractData",A32, "LastTradeorSettle",,"T")</f>
        <v>-0.22</v>
      </c>
      <c r="G32" s="109">
        <f>RTD("cqg.rtd",,"ContractData",A32,"NetLastTradeToday",,"T")</f>
        <v>-0.01</v>
      </c>
      <c r="H32" s="19">
        <f>RTD("cqg.rtd",,"ContractData",A32,"NetLastTradeToday",,"T")</f>
        <v>-0.01</v>
      </c>
      <c r="I32" s="25">
        <f>RTD("cqg.rtd", ,"ContractData",A32, "T_CVol")</f>
        <v>1336</v>
      </c>
      <c r="J32" s="60"/>
      <c r="K32" s="8"/>
      <c r="L32" s="8"/>
      <c r="M32" s="8"/>
      <c r="N32" s="8"/>
      <c r="O32" s="8"/>
      <c r="P32" s="8"/>
      <c r="Q32" s="61"/>
      <c r="R32" s="39"/>
      <c r="S32" s="39"/>
      <c r="T32" s="39"/>
      <c r="U32" s="62"/>
      <c r="V32" s="39"/>
    </row>
    <row r="33" spans="1:34" ht="15" customHeight="1" x14ac:dyDescent="0.3">
      <c r="A33" s="119" t="str">
        <f>RTD("cqg.rtd",,"ContractData","CLES1?5", "Symbol")</f>
        <v>CLES1U7</v>
      </c>
      <c r="B33" s="23" t="str">
        <f>RIGHT(RTD("cqg.rtd",,"ContractData",A33, "LongDescription"),15)</f>
        <v xml:space="preserve"> Sep 17, Oct 17</v>
      </c>
      <c r="C33" s="108">
        <f>RTD("cqg.rtd", ,"ContractData",A33, "Open",,"T")</f>
        <v>-0.16</v>
      </c>
      <c r="D33" s="108">
        <f>RTD("cqg.rtd", ,"ContractData",A33, "High",,"T")</f>
        <v>-0.16</v>
      </c>
      <c r="E33" s="108">
        <f>RTD("cqg.rtd", ,"ContractData",A33, "Low",,"T")</f>
        <v>-0.18</v>
      </c>
      <c r="F33" s="108">
        <f>RTD("cqg.rtd", ,"ContractData",A33, "LastTradeorSettle",,"T")</f>
        <v>-0.18</v>
      </c>
      <c r="G33" s="109">
        <f>RTD("cqg.rtd",,"ContractData",A33,"NetLastTradeToday",,"T")</f>
        <v>-0.02</v>
      </c>
      <c r="H33" s="19">
        <f>RTD("cqg.rtd",,"ContractData",A33,"NetLastTradeToday",,"T")</f>
        <v>-0.02</v>
      </c>
      <c r="I33" s="25">
        <f>RTD("cqg.rtd", ,"ContractData",A33, "T_CVol")</f>
        <v>455</v>
      </c>
      <c r="J33" s="60"/>
      <c r="K33" s="8"/>
      <c r="L33" s="8"/>
      <c r="M33" s="8"/>
      <c r="N33" s="8"/>
      <c r="O33" s="8"/>
      <c r="P33" s="8"/>
      <c r="Q33" s="61"/>
      <c r="R33" s="39"/>
      <c r="S33" s="39"/>
      <c r="T33" s="39"/>
      <c r="U33" s="62"/>
      <c r="V33" s="39"/>
    </row>
    <row r="34" spans="1:34" s="10" customFormat="1" ht="15" customHeight="1" x14ac:dyDescent="0.3">
      <c r="A34" s="119" t="str">
        <f>RTD("cqg.rtd",,"ContractData","CLES1?6", "Symbol")</f>
        <v>CLES1V7</v>
      </c>
      <c r="B34" s="24" t="str">
        <f>RIGHT(RTD("cqg.rtd",,"ContractData",A34, "LongDescription"),15)</f>
        <v xml:space="preserve"> Oct 17, Nov 17</v>
      </c>
      <c r="C34" s="110">
        <f>RTD("cqg.rtd", ,"ContractData",A34, "Open",,"T")</f>
        <v>-0.12</v>
      </c>
      <c r="D34" s="110">
        <f>RTD("cqg.rtd", ,"ContractData",A34, "High",,"T")</f>
        <v>-0.12</v>
      </c>
      <c r="E34" s="110">
        <f>RTD("cqg.rtd", ,"ContractData",A34, "Low",,"T")</f>
        <v>-0.13</v>
      </c>
      <c r="F34" s="110">
        <f>RTD("cqg.rtd", ,"ContractData",A34, "LastTradeorSettle",,"T")</f>
        <v>-0.13</v>
      </c>
      <c r="G34" s="109">
        <f>RTD("cqg.rtd",,"ContractData",A34,"NetLastTradeToday",,"T")</f>
        <v>-0.01</v>
      </c>
      <c r="H34" s="20">
        <f>RTD("cqg.rtd",,"ContractData",A34,"NetLastTradeToday",,"T")</f>
        <v>-0.01</v>
      </c>
      <c r="I34" s="25">
        <f>RTD("cqg.rtd", ,"ContractData",A34, "T_CVol")</f>
        <v>207</v>
      </c>
      <c r="J34" s="60"/>
      <c r="K34" s="8"/>
      <c r="L34" s="8"/>
      <c r="M34" s="8"/>
      <c r="N34" s="8"/>
      <c r="O34" s="8"/>
      <c r="P34" s="8"/>
      <c r="Q34" s="61"/>
      <c r="R34" s="39"/>
      <c r="S34" s="39"/>
      <c r="T34" s="39"/>
      <c r="U34" s="62"/>
      <c r="V34" s="39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</row>
    <row r="35" spans="1:34" ht="15" customHeight="1" x14ac:dyDescent="0.3">
      <c r="A35" s="119" t="str">
        <f>RTD("cqg.rtd",,"ContractData","CLES1?7", "Symbol")</f>
        <v>CLES1X7</v>
      </c>
      <c r="B35" s="24" t="str">
        <f>RIGHT(RTD("cqg.rtd",,"ContractData",A35, "LongDescription"),15)</f>
        <v xml:space="preserve"> Nov 17, Dec 17</v>
      </c>
      <c r="C35" s="110">
        <f>RTD("cqg.rtd", ,"ContractData",A35, "Open",,"T")</f>
        <v>-0.08</v>
      </c>
      <c r="D35" s="110">
        <f>RTD("cqg.rtd", ,"ContractData",A35, "High",,"T")</f>
        <v>-0.08</v>
      </c>
      <c r="E35" s="110">
        <f>RTD("cqg.rtd", ,"ContractData",A35, "Low",,"T")</f>
        <v>-0.09</v>
      </c>
      <c r="F35" s="110">
        <f>RTD("cqg.rtd", ,"ContractData",A35, "LastTradeorSettle",,"T")</f>
        <v>-0.09</v>
      </c>
      <c r="G35" s="111">
        <f>RTD("cqg.rtd",,"ContractData",A35,"NetLastTradeToday",,"T")</f>
        <v>-0.01</v>
      </c>
      <c r="H35" s="20">
        <f>RTD("cqg.rtd",,"ContractData",A35,"NetLastTradeToday",,"T")</f>
        <v>-0.01</v>
      </c>
      <c r="I35" s="25">
        <f>RTD("cqg.rtd", ,"ContractData",A35, "T_CVol")</f>
        <v>122</v>
      </c>
      <c r="J35" s="63"/>
      <c r="K35" s="7"/>
      <c r="L35" s="7"/>
      <c r="M35" s="7"/>
      <c r="N35" s="7"/>
      <c r="O35" s="7"/>
      <c r="P35" s="7"/>
      <c r="Q35" s="64"/>
      <c r="R35" s="39"/>
      <c r="S35" s="39"/>
      <c r="T35" s="39"/>
      <c r="U35" s="62"/>
      <c r="V35" s="39"/>
    </row>
    <row r="36" spans="1:34" ht="15" customHeight="1" x14ac:dyDescent="0.3">
      <c r="A36" s="119" t="str">
        <f>RTD("cqg.rtd",,"ContractData","CLES1?8", "Symbol")</f>
        <v>CLES1Z7</v>
      </c>
      <c r="B36" s="24" t="str">
        <f>RIGHT(RTD("cqg.rtd",,"ContractData",A36, "LongDescription"),15)</f>
        <v xml:space="preserve"> Dec 17, Jan 18</v>
      </c>
      <c r="C36" s="110">
        <f>RTD("cqg.rtd", ,"ContractData",A36, "Open",,"T")</f>
        <v>-0.05</v>
      </c>
      <c r="D36" s="110">
        <f>RTD("cqg.rtd", ,"ContractData",A36, "High",,"T")</f>
        <v>-0.05</v>
      </c>
      <c r="E36" s="110">
        <f>RTD("cqg.rtd", ,"ContractData",A36, "Low",,"T")</f>
        <v>-0.06</v>
      </c>
      <c r="F36" s="110">
        <f>RTD("cqg.rtd", ,"ContractData",A36, "LastTradeorSettle",,"T")</f>
        <v>-0.06</v>
      </c>
      <c r="G36" s="109">
        <f>RTD("cqg.rtd",,"ContractData",A36,"NetLastTradeToday",,"T")</f>
        <v>-0.01</v>
      </c>
      <c r="H36" s="20">
        <f>RTD("cqg.rtd",,"ContractData",A36,"NetLastTradeToday",,"T")</f>
        <v>-0.01</v>
      </c>
      <c r="I36" s="25">
        <f>RTD("cqg.rtd", ,"ContractData",A36, "T_CVol")</f>
        <v>697</v>
      </c>
      <c r="J36" s="60"/>
      <c r="K36" s="8"/>
      <c r="L36" s="8"/>
      <c r="M36" s="8"/>
      <c r="N36" s="8"/>
      <c r="O36" s="8"/>
      <c r="P36" s="8"/>
      <c r="Q36" s="61"/>
      <c r="R36" s="39"/>
      <c r="S36" s="39"/>
      <c r="T36" s="39"/>
      <c r="U36" s="62"/>
      <c r="V36" s="39"/>
    </row>
    <row r="37" spans="1:34" ht="15" customHeight="1" x14ac:dyDescent="0.3">
      <c r="A37" s="119" t="str">
        <f>RTD("cqg.rtd",,"ContractData","CLES1?9", "Symbol")</f>
        <v>CLES1F8</v>
      </c>
      <c r="B37" s="24" t="str">
        <f>RIGHT(RTD("cqg.rtd",,"ContractData",A37, "LongDescription"),15)</f>
        <v xml:space="preserve"> Jan 18, Feb 18</v>
      </c>
      <c r="C37" s="110">
        <f>RTD("cqg.rtd", ,"ContractData",A37, "Open",,"T")</f>
        <v>0</v>
      </c>
      <c r="D37" s="110">
        <f>RTD("cqg.rtd", ,"ContractData",A37, "High",,"T")</f>
        <v>0</v>
      </c>
      <c r="E37" s="110">
        <f>RTD("cqg.rtd", ,"ContractData",A37, "Low",,"T")</f>
        <v>-0.01</v>
      </c>
      <c r="F37" s="110">
        <f>RTD("cqg.rtd", ,"ContractData",A37, "LastTradeorSettle",,"T")</f>
        <v>-0.01</v>
      </c>
      <c r="G37" s="111">
        <f>RTD("cqg.rtd",,"ContractData",A37,"NetLastTradeToday",,"T")</f>
        <v>-0.01</v>
      </c>
      <c r="H37" s="20">
        <f>RTD("cqg.rtd",,"ContractData",A37,"NetLastTradeToday",,"T")</f>
        <v>-0.01</v>
      </c>
      <c r="I37" s="25">
        <f>RTD("cqg.rtd", ,"ContractData",A37, "T_CVol")</f>
        <v>176</v>
      </c>
      <c r="J37" s="60"/>
      <c r="K37" s="8"/>
      <c r="L37" s="8"/>
      <c r="M37" s="8"/>
      <c r="N37" s="8"/>
      <c r="O37" s="8"/>
      <c r="P37" s="8"/>
      <c r="Q37" s="61"/>
      <c r="R37" s="39"/>
      <c r="S37" s="39"/>
      <c r="T37" s="39"/>
      <c r="U37" s="62"/>
      <c r="V37" s="39"/>
    </row>
    <row r="38" spans="1:34" ht="15" customHeight="1" x14ac:dyDescent="0.3">
      <c r="A38" s="119" t="str">
        <f>RTD("cqg.rtd",,"ContractData","CLES1?10", "Symbol")</f>
        <v>CLES1G8</v>
      </c>
      <c r="B38" s="24" t="str">
        <f>RIGHT(RTD("cqg.rtd",,"ContractData",A38, "LongDescription"),15)</f>
        <v xml:space="preserve"> Feb 18, Mar 18</v>
      </c>
      <c r="C38" s="110">
        <f>RTD("cqg.rtd", ,"ContractData",A38, "Open",,"T")</f>
        <v>0.02</v>
      </c>
      <c r="D38" s="110">
        <f>RTD("cqg.rtd", ,"ContractData",A38, "High",,"T")</f>
        <v>0.02</v>
      </c>
      <c r="E38" s="110">
        <f>RTD("cqg.rtd", ,"ContractData",A38, "Low",,"T")</f>
        <v>0.02</v>
      </c>
      <c r="F38" s="110">
        <f>RTD("cqg.rtd", ,"ContractData",A38, "LastTradeorSettle",,"T")</f>
        <v>0.02</v>
      </c>
      <c r="G38" s="111">
        <f>RTD("cqg.rtd",,"ContractData",A38,"NetLastTradeToday",,"T")</f>
        <v>-0.01</v>
      </c>
      <c r="H38" s="20">
        <f>RTD("cqg.rtd",,"ContractData",A38,"NetLastTradeToday",,"T")</f>
        <v>-0.01</v>
      </c>
      <c r="I38" s="25">
        <f>RTD("cqg.rtd", ,"ContractData",A38, "T_CVol")</f>
        <v>67</v>
      </c>
      <c r="J38" s="60"/>
      <c r="K38" s="8"/>
      <c r="L38" s="8"/>
      <c r="M38" s="8"/>
      <c r="N38" s="8"/>
      <c r="O38" s="8"/>
      <c r="P38" s="8"/>
      <c r="Q38" s="61"/>
      <c r="R38" s="39"/>
      <c r="S38" s="39"/>
      <c r="T38" s="39"/>
      <c r="U38" s="62"/>
      <c r="V38" s="39"/>
    </row>
    <row r="39" spans="1:34" s="10" customFormat="1" ht="15" customHeight="1" x14ac:dyDescent="0.3">
      <c r="A39" s="119" t="str">
        <f>RTD("cqg.rtd",,"ContractData","CLES1?11", "Symbol")</f>
        <v>CLES1H8</v>
      </c>
      <c r="B39" s="24" t="str">
        <f>RIGHT(RTD("cqg.rtd",,"ContractData",A39, "LongDescription"),15)</f>
        <v xml:space="preserve"> Mar 18, Apr 18</v>
      </c>
      <c r="C39" s="110">
        <f>RTD("cqg.rtd", ,"ContractData",A39, "Open",,"T")</f>
        <v>0.04</v>
      </c>
      <c r="D39" s="110">
        <f>RTD("cqg.rtd", ,"ContractData",A39, "High",,"T")</f>
        <v>0.04</v>
      </c>
      <c r="E39" s="110">
        <f>RTD("cqg.rtd", ,"ContractData",A39, "Low",,"T")</f>
        <v>0.04</v>
      </c>
      <c r="F39" s="110">
        <f>RTD("cqg.rtd", ,"ContractData",A39, "LastTradeorSettle",,"T")</f>
        <v>0.04</v>
      </c>
      <c r="G39" s="111">
        <f>RTD("cqg.rtd",,"ContractData",A39,"NetLastTradeToday",,"T")</f>
        <v>-0.01</v>
      </c>
      <c r="H39" s="20">
        <f>RTD("cqg.rtd",,"ContractData",A39,"NetLastTradeToday",,"T")</f>
        <v>-0.01</v>
      </c>
      <c r="I39" s="25">
        <f>RTD("cqg.rtd", ,"ContractData",A39, "T_CVol")</f>
        <v>14</v>
      </c>
      <c r="J39" s="60"/>
      <c r="K39" s="8"/>
      <c r="L39" s="8"/>
      <c r="M39" s="8"/>
      <c r="N39" s="8"/>
      <c r="O39" s="8"/>
      <c r="P39" s="8"/>
      <c r="Q39" s="61"/>
      <c r="R39" s="39"/>
      <c r="S39" s="39"/>
      <c r="T39" s="39"/>
      <c r="U39" s="62"/>
      <c r="V39" s="39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</row>
    <row r="40" spans="1:34" s="10" customFormat="1" ht="15" customHeight="1" x14ac:dyDescent="0.3">
      <c r="A40" s="119" t="str">
        <f>RTD("cqg.rtd",,"ContractData","CLES1?12", "Symbol")</f>
        <v>CLES1J8</v>
      </c>
      <c r="B40" s="24" t="str">
        <f>RIGHT(RTD("cqg.rtd",,"ContractData",A40, "LongDescription"),15)</f>
        <v xml:space="preserve"> Apr 18, May 18</v>
      </c>
      <c r="C40" s="110">
        <f>RTD("cqg.rtd", ,"ContractData",A40, "Open",,"T")</f>
        <v>0.06</v>
      </c>
      <c r="D40" s="110">
        <f>RTD("cqg.rtd", ,"ContractData",A40, "High",,"T")</f>
        <v>0.06</v>
      </c>
      <c r="E40" s="110">
        <f>RTD("cqg.rtd", ,"ContractData",A40, "Low",,"T")</f>
        <v>0.05</v>
      </c>
      <c r="F40" s="110">
        <f>RTD("cqg.rtd", ,"ContractData",A40, "LastTradeorSettle",,"T")</f>
        <v>0.05</v>
      </c>
      <c r="G40" s="111">
        <f>RTD("cqg.rtd",,"ContractData",A40,"NetLastTradeToday",,"T")</f>
        <v>-0.01</v>
      </c>
      <c r="H40" s="20">
        <f>RTD("cqg.rtd",,"ContractData",A40,"NetLastTradeToday",,"T")</f>
        <v>-0.01</v>
      </c>
      <c r="I40" s="26">
        <f>RTD("cqg.rtd", ,"ContractData",A40, "T_CVol")</f>
        <v>218</v>
      </c>
      <c r="J40" s="60"/>
      <c r="K40" s="8"/>
      <c r="L40" s="8"/>
      <c r="M40" s="8"/>
      <c r="N40" s="8"/>
      <c r="O40" s="8"/>
      <c r="P40" s="8"/>
      <c r="Q40" s="61"/>
      <c r="R40" s="39"/>
      <c r="S40" s="39"/>
      <c r="T40" s="39"/>
      <c r="U40" s="62"/>
      <c r="V40" s="39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</row>
    <row r="41" spans="1:34" s="10" customFormat="1" ht="15" customHeight="1" x14ac:dyDescent="0.3">
      <c r="A41" s="119"/>
      <c r="B41" s="179"/>
      <c r="C41" s="180"/>
      <c r="D41" s="92"/>
      <c r="E41" s="90"/>
      <c r="F41" s="93"/>
      <c r="G41" s="90"/>
      <c r="H41" s="94"/>
      <c r="I41" s="91"/>
      <c r="J41" s="65"/>
      <c r="K41" s="66"/>
      <c r="L41" s="66"/>
      <c r="M41" s="66"/>
      <c r="N41" s="66"/>
      <c r="O41" s="66"/>
      <c r="P41" s="66"/>
      <c r="Q41" s="67"/>
      <c r="R41" s="40"/>
      <c r="S41" s="40"/>
      <c r="T41" s="40"/>
      <c r="U41" s="68"/>
      <c r="V41" s="39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</row>
    <row r="42" spans="1:34" s="10" customFormat="1" ht="15" customHeight="1" x14ac:dyDescent="0.2">
      <c r="A42" s="119"/>
      <c r="B42" s="192" t="s">
        <v>31</v>
      </c>
      <c r="C42" s="193"/>
      <c r="D42" s="193"/>
      <c r="E42" s="193"/>
      <c r="F42" s="193"/>
      <c r="G42" s="193"/>
      <c r="H42" s="193"/>
      <c r="I42" s="194"/>
      <c r="J42" s="53" t="s">
        <v>8</v>
      </c>
      <c r="K42" s="54" t="str">
        <f>B45</f>
        <v xml:space="preserve"> May 17, Aug 17</v>
      </c>
      <c r="L42" s="54" t="str">
        <f>B46</f>
        <v xml:space="preserve"> Jun 17, Sep 17</v>
      </c>
      <c r="M42" s="54" t="str">
        <f>B47</f>
        <v xml:space="preserve"> Jul 17, Oct 17</v>
      </c>
      <c r="N42" s="54" t="str">
        <f>B48</f>
        <v xml:space="preserve"> Aug 17, Nov 17</v>
      </c>
      <c r="O42" s="54" t="str">
        <f>B49</f>
        <v xml:space="preserve"> Sep 17, Dec 17</v>
      </c>
      <c r="P42" s="54" t="str">
        <f>B50</f>
        <v xml:space="preserve"> Oct 17, Jan 18</v>
      </c>
      <c r="Q42" s="54" t="str">
        <f>B51</f>
        <v xml:space="preserve"> Nov 17, Feb 18</v>
      </c>
      <c r="R42" s="54" t="str">
        <f>B52</f>
        <v xml:space="preserve"> Dec 17, Mar 18</v>
      </c>
      <c r="S42" s="54" t="str">
        <f>B53</f>
        <v xml:space="preserve"> Jan 18, Apr 18</v>
      </c>
      <c r="T42" s="54" t="str">
        <f>B54</f>
        <v xml:space="preserve"> Feb 18, May 18</v>
      </c>
      <c r="U42" s="54" t="str">
        <f>B55</f>
        <v xml:space="preserve"> Mar 18, Jun 18</v>
      </c>
      <c r="V42" s="39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</row>
    <row r="43" spans="1:34" s="10" customFormat="1" ht="15" customHeight="1" x14ac:dyDescent="0.3">
      <c r="A43" s="119"/>
      <c r="B43" s="188"/>
      <c r="C43" s="189"/>
      <c r="D43" s="189"/>
      <c r="E43" s="189"/>
      <c r="F43" s="189"/>
      <c r="G43" s="189"/>
      <c r="H43" s="189"/>
      <c r="I43" s="190"/>
      <c r="J43" s="149"/>
      <c r="K43" s="16" t="str">
        <f>TEXT(RTD("cqg.rtd",,"ContractData",A45,"Ask",,"T"),"#.00")&amp;" "&amp;"A"</f>
        <v>-1.04 A</v>
      </c>
      <c r="L43" s="16" t="str">
        <f>TEXT(RTD("cqg.rtd",,"ContractData",A46,"Ask",,"T"),"#.00")&amp;" "&amp;"A"</f>
        <v>-.82 A</v>
      </c>
      <c r="M43" s="16" t="str">
        <f>TEXT(RTD("cqg.rtd",,"ContractData",A47,"Ask",,"T"),"#.00")&amp;" "&amp;"A"</f>
        <v>-.65 A</v>
      </c>
      <c r="N43" s="16" t="str">
        <f>TEXT(RTD("cqg.rtd",,"ContractData",A48,"Ask",,"T"),"#.00")&amp;" "&amp;"A"</f>
        <v>-.51 A</v>
      </c>
      <c r="O43" s="16" t="str">
        <f>TEXT(RTD("cqg.rtd",,"ContractData",A49,"Ask",,"T"),"#.00")&amp;" "&amp;"A"</f>
        <v>-.39 A</v>
      </c>
      <c r="P43" s="16" t="str">
        <f>TEXT(RTD("cqg.rtd",,"ContractData",A50,"Ask",,"T"),"#.00")&amp;" "&amp;"A"</f>
        <v>-.27 A</v>
      </c>
      <c r="Q43" s="16" t="str">
        <f>TEXT(RTD("cqg.rtd",,"ContractData",A51,"Ask",,"T"),"#.00")&amp;" "&amp;"A"</f>
        <v>-.16 A</v>
      </c>
      <c r="R43" s="16" t="str">
        <f>TEXT(RTD("cqg.rtd",,"ContractData",A52,"Ask",,"T"),"#.00")&amp;" "&amp;"A"</f>
        <v>-.06 A</v>
      </c>
      <c r="S43" s="16" t="str">
        <f>TEXT(RTD("cqg.rtd",,"ContractData",A53,"Ask",,"T"),"#.00")&amp;" "&amp;"A"</f>
        <v>.04 A</v>
      </c>
      <c r="T43" s="16" t="str">
        <f>TEXT(RTD("cqg.rtd",,"ContractData",A54,"Ask",,"T"),"#.00")&amp;" "&amp;"A"</f>
        <v>.11 A</v>
      </c>
      <c r="U43" s="16" t="str">
        <f>TEXT(RTD("cqg.rtd",,"ContractData",A55,"Ask",,"T"),"#.00")&amp;" "&amp;"A"</f>
        <v>.16 A</v>
      </c>
      <c r="V43" s="39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</row>
    <row r="44" spans="1:34" s="10" customFormat="1" ht="15" customHeight="1" x14ac:dyDescent="0.3">
      <c r="A44" s="119"/>
      <c r="B44" s="121" t="s">
        <v>17</v>
      </c>
      <c r="C44" s="122" t="s">
        <v>10</v>
      </c>
      <c r="D44" s="122" t="s">
        <v>11</v>
      </c>
      <c r="E44" s="122" t="s">
        <v>12</v>
      </c>
      <c r="F44" s="122" t="s">
        <v>9</v>
      </c>
      <c r="G44" s="122" t="s">
        <v>13</v>
      </c>
      <c r="H44" s="122" t="s">
        <v>13</v>
      </c>
      <c r="I44" s="123" t="s">
        <v>14</v>
      </c>
      <c r="J44" s="149"/>
      <c r="K44" s="16" t="str">
        <f>TEXT(RTD("cqg.rtd",,"ContractData",A45,"Bid",,"T"),"#.00")&amp;" "&amp;"B"</f>
        <v>-1.05 B</v>
      </c>
      <c r="L44" s="16" t="str">
        <f>TEXT(RTD("cqg.rtd",,"ContractData",A46,"Bid",,"T"),"#.00")&amp;" "&amp;"B"</f>
        <v>-.83 B</v>
      </c>
      <c r="M44" s="16" t="str">
        <f>TEXT(RTD("cqg.rtd",,"ContractData",A47,"Bid",,"T"),"#.00")&amp;" "&amp;"B"</f>
        <v>-.66 B</v>
      </c>
      <c r="N44" s="16" t="str">
        <f>TEXT(RTD("cqg.rtd",,"ContractData",A48,"Bid",,"T"),"#.00")&amp;" "&amp;"B"</f>
        <v>-.53 B</v>
      </c>
      <c r="O44" s="16" t="str">
        <f>TEXT(RTD("cqg.rtd",,"ContractData",A49,"Bid",,"T"),"#.00")&amp;" "&amp;"B"</f>
        <v>-.40 B</v>
      </c>
      <c r="P44" s="16" t="str">
        <f>TEXT(RTD("cqg.rtd",,"ContractData",A50,"Bid",,"T"),"#.00")&amp;" "&amp;"B"</f>
        <v>-.29 B</v>
      </c>
      <c r="Q44" s="16" t="str">
        <f>TEXT(RTD("cqg.rtd",,"ContractData",A51,"Bid",,"T"),"#.00")&amp;" "&amp;"B"</f>
        <v>-.18 B</v>
      </c>
      <c r="R44" s="16" t="str">
        <f>TEXT(RTD("cqg.rtd",,"ContractData",A52,"Bid",,"T"),"#.00")&amp;" "&amp;"B"</f>
        <v>-.07 B</v>
      </c>
      <c r="S44" s="16" t="str">
        <f>TEXT(RTD("cqg.rtd",,"ContractData",A53,"Bid",,"T"),"#.00")&amp;" "&amp;"B"</f>
        <v>.03 B</v>
      </c>
      <c r="T44" s="16" t="str">
        <f>TEXT(RTD("cqg.rtd",,"ContractData",A54,"Bid",,"T"),"#.00")&amp;" "&amp;"B"</f>
        <v>.10 B</v>
      </c>
      <c r="U44" s="16" t="str">
        <f>TEXT(RTD("cqg.rtd",,"ContractData",A55,"Bid",,"T"),"#.00")&amp;" "&amp;"B"</f>
        <v>.15 B</v>
      </c>
      <c r="V44" s="39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</row>
    <row r="45" spans="1:34" s="10" customFormat="1" ht="15" customHeight="1" x14ac:dyDescent="0.3">
      <c r="A45" s="119" t="str">
        <f>RTD("cqg.rtd",,"ContractData","CLES3?1", "Symbol")</f>
        <v>CLES3K7</v>
      </c>
      <c r="B45" s="23" t="str">
        <f>RIGHT(RTD("cqg.rtd",,"ContractData",A45, "LongDescription"),15)</f>
        <v xml:space="preserve"> May 17, Aug 17</v>
      </c>
      <c r="C45" s="108">
        <f>RTD("cqg.rtd", ,"ContractData",A45, "Open",,"T")</f>
        <v>-1.01</v>
      </c>
      <c r="D45" s="108">
        <f>RTD("cqg.rtd", ,"ContractData",A45, "High",,"T")</f>
        <v>-0.97</v>
      </c>
      <c r="E45" s="108">
        <f>RTD("cqg.rtd", ,"ContractData",A45, "Low",,"T")</f>
        <v>-1.04</v>
      </c>
      <c r="F45" s="108">
        <f>RTD("cqg.rtd", ,"ContractData",A45, "LastTradeorSettle",,"T")</f>
        <v>-1.04</v>
      </c>
      <c r="G45" s="109">
        <f>RTD("cqg.rtd",,"ContractData",A45,"NetLastTradeToday",,"T")</f>
        <v>-0.04</v>
      </c>
      <c r="H45" s="19">
        <f>RTD("cqg.rtd",,"ContractData",A45,"NetLastTradeToday",,"T")</f>
        <v>-0.04</v>
      </c>
      <c r="I45" s="25">
        <f>RTD("cqg.rtd", ,"ContractData",A45, "T_CVol")</f>
        <v>1160</v>
      </c>
      <c r="J45" s="149"/>
      <c r="K45" s="16" t="str">
        <f>TEXT(RTD("cqg.rtd",,"StudyData",A45,  "Bar",, "Close", "D",,,,,,"T"),"#.00")&amp;" "&amp;"L"</f>
        <v>-1.04 L</v>
      </c>
      <c r="L45" s="16" t="str">
        <f>TEXT(RTD("cqg.rtd",,"StudyData",A46,  "Bar",, "Close", "D",,,,,,"T"),"#.00")&amp;" "&amp;"L"</f>
        <v>-.82 L</v>
      </c>
      <c r="M45" s="16" t="str">
        <f>TEXT(RTD("cqg.rtd",,"StudyData",A47,  "Bar",, "Close", "D",,,,,,"T"),"#.00")&amp;" "&amp;"L"</f>
        <v>-.66 L</v>
      </c>
      <c r="N45" s="16" t="str">
        <f>TEXT(RTD("cqg.rtd",,"StudyData",A48,  "Bar",, "Close", "D",,,,,,"T"),"#.00")&amp;" "&amp;"L"</f>
        <v>-.52 L</v>
      </c>
      <c r="O45" s="16" t="str">
        <f>TEXT(RTD("cqg.rtd",,"StudyData",A49,  "Bar",, "Close", "D",,,,,,"T"),"#.00")&amp;" "&amp;"L"</f>
        <v>-.39 L</v>
      </c>
      <c r="P45" s="16" t="str">
        <f>TEXT(RTD("cqg.rtd",,"StudyData",A50,  "Bar",, "Close", "D",,,,,,"T"),"#.00")&amp;" "&amp;"L"</f>
        <v>-.28 L</v>
      </c>
      <c r="Q45" s="16" t="str">
        <f>TEXT(RTD("cqg.rtd",,"StudyData",A51,  "Bar",, "Close", "D",,,,,,"T"),"#.00")&amp;" "&amp;"L"</f>
        <v>-.15 L</v>
      </c>
      <c r="R45" s="16" t="str">
        <f>TEXT(RTD("cqg.rtd",,"StudyData",A52,  "Bar",, "Close", "D",,,,,,"T"),"#.00")&amp;" "&amp;"L"</f>
        <v>-.06 L</v>
      </c>
      <c r="S45" s="16" t="str">
        <f>TEXT(RTD("cqg.rtd",,"StudyData",A53,  "Bar",, "Close", "D",,,,,,"T"),"#.00")&amp;" "&amp;"L"</f>
        <v>.05 L</v>
      </c>
      <c r="T45" s="16" t="str">
        <f>TEXT(RTD("cqg.rtd",,"StudyData",A54,  "Bar",, "Close", "D",,,,,,"T"),"#.00")&amp;" "&amp;"L"</f>
        <v xml:space="preserve"> L</v>
      </c>
      <c r="U45" s="16" t="str">
        <f>TEXT(RTD("cqg.rtd",,"StudyData",A55,  "Bar",, "Close", "D",,,,,,"T"),"#.00")&amp;" "&amp;"L"</f>
        <v>.15 L</v>
      </c>
      <c r="V45" s="39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</row>
    <row r="46" spans="1:34" s="10" customFormat="1" ht="15" customHeight="1" x14ac:dyDescent="0.3">
      <c r="A46" s="119" t="str">
        <f>RTD("cqg.rtd",,"ContractData","CLES3?2", "Symbol")</f>
        <v>CLES3M7</v>
      </c>
      <c r="B46" s="23" t="str">
        <f>RIGHT(RTD("cqg.rtd",,"ContractData",A46, "LongDescription"),15)</f>
        <v xml:space="preserve"> Jun 17, Sep 17</v>
      </c>
      <c r="C46" s="108">
        <f>RTD("cqg.rtd", ,"ContractData",A46, "Open",,"T")</f>
        <v>-0.78</v>
      </c>
      <c r="D46" s="108">
        <f>RTD("cqg.rtd", ,"ContractData",A46, "High",,"T")</f>
        <v>-0.78</v>
      </c>
      <c r="E46" s="108">
        <f>RTD("cqg.rtd", ,"ContractData",A46, "Low",,"T")</f>
        <v>-0.83000000000000007</v>
      </c>
      <c r="F46" s="108">
        <f>RTD("cqg.rtd", ,"ContractData",A46, "LastTradeorSettle",,"T")</f>
        <v>-0.82000000000000006</v>
      </c>
      <c r="G46" s="109">
        <f>RTD("cqg.rtd",,"ContractData",A46,"NetLastTradeToday",,"T")</f>
        <v>-0.03</v>
      </c>
      <c r="H46" s="19">
        <f>RTD("cqg.rtd",,"ContractData",A46,"NetLastTradeToday",,"T")</f>
        <v>-0.03</v>
      </c>
      <c r="I46" s="25">
        <f>RTD("cqg.rtd", ,"ContractData",A46, "T_CVol")</f>
        <v>1704</v>
      </c>
      <c r="J46" s="8"/>
      <c r="K46" s="8"/>
      <c r="L46" s="8"/>
      <c r="M46" s="8"/>
      <c r="N46" s="8"/>
      <c r="O46" s="8"/>
      <c r="P46" s="8"/>
      <c r="Q46" s="61"/>
      <c r="R46" s="39"/>
      <c r="S46" s="39"/>
      <c r="T46" s="39"/>
      <c r="U46" s="45"/>
      <c r="V46" s="39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</row>
    <row r="47" spans="1:34" s="10" customFormat="1" ht="15" customHeight="1" x14ac:dyDescent="0.3">
      <c r="A47" s="119" t="str">
        <f>RTD("cqg.rtd",,"ContractData","CLES3?3", "Symbol")</f>
        <v>CLES3N7</v>
      </c>
      <c r="B47" s="23" t="str">
        <f>RIGHT(RTD("cqg.rtd",,"ContractData",A47, "LongDescription"),15)</f>
        <v xml:space="preserve"> Jul 17, Oct 17</v>
      </c>
      <c r="C47" s="108">
        <f>RTD("cqg.rtd", ,"ContractData",A47, "Open",,"T")</f>
        <v>-0.62</v>
      </c>
      <c r="D47" s="108">
        <f>RTD("cqg.rtd", ,"ContractData",A47, "High",,"T")</f>
        <v>-0.62</v>
      </c>
      <c r="E47" s="108">
        <f>RTD("cqg.rtd", ,"ContractData",A47, "Low",,"T")</f>
        <v>-0.66</v>
      </c>
      <c r="F47" s="108">
        <f>RTD("cqg.rtd", ,"ContractData",A47, "LastTradeorSettle",,"T")</f>
        <v>-0.66</v>
      </c>
      <c r="G47" s="109">
        <f>RTD("cqg.rtd",,"ContractData",A47,"NetLastTradeToday",,"T")</f>
        <v>-0.04</v>
      </c>
      <c r="H47" s="19">
        <f>RTD("cqg.rtd",,"ContractData",A47,"NetLastTradeToday",,"T")</f>
        <v>-0.04</v>
      </c>
      <c r="I47" s="25">
        <f>RTD("cqg.rtd", ,"ContractData",A47, "T_CVol")</f>
        <v>153</v>
      </c>
      <c r="J47" s="8"/>
      <c r="K47" s="8"/>
      <c r="L47" s="8"/>
      <c r="M47" s="8"/>
      <c r="N47" s="8"/>
      <c r="O47" s="8"/>
      <c r="P47" s="8"/>
      <c r="Q47" s="61"/>
      <c r="R47" s="39"/>
      <c r="S47" s="39"/>
      <c r="T47" s="39"/>
      <c r="U47" s="41"/>
      <c r="V47" s="39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</row>
    <row r="48" spans="1:34" s="10" customFormat="1" ht="15" customHeight="1" x14ac:dyDescent="0.3">
      <c r="A48" s="119" t="str">
        <f>RTD("cqg.rtd",,"ContractData","CLES3?4", "Symbol")</f>
        <v>CLES3Q7</v>
      </c>
      <c r="B48" s="23" t="str">
        <f>RIGHT(RTD("cqg.rtd",,"ContractData",A48, "LongDescription"),15)</f>
        <v xml:space="preserve"> Aug 17, Nov 17</v>
      </c>
      <c r="C48" s="108">
        <f>RTD("cqg.rtd", ,"ContractData",A48, "Open",,"T")</f>
        <v>-0.49</v>
      </c>
      <c r="D48" s="108">
        <f>RTD("cqg.rtd", ,"ContractData",A48, "High",,"T")</f>
        <v>-0.49</v>
      </c>
      <c r="E48" s="108">
        <f>RTD("cqg.rtd", ,"ContractData",A48, "Low",,"T")</f>
        <v>-0.52</v>
      </c>
      <c r="F48" s="108">
        <f>RTD("cqg.rtd", ,"ContractData",A48, "LastTradeorSettle",,"T")</f>
        <v>-0.52</v>
      </c>
      <c r="G48" s="109">
        <f>RTD("cqg.rtd",,"ContractData",A48,"NetLastTradeToday",,"T")</f>
        <v>-0.03</v>
      </c>
      <c r="H48" s="19">
        <f>RTD("cqg.rtd",,"ContractData",A48,"NetLastTradeToday",,"T")</f>
        <v>-0.03</v>
      </c>
      <c r="I48" s="25">
        <f>RTD("cqg.rtd", ,"ContractData",A48, "T_CVol")</f>
        <v>76</v>
      </c>
      <c r="J48" s="8"/>
      <c r="K48" s="8"/>
      <c r="L48" s="8"/>
      <c r="M48" s="8"/>
      <c r="N48" s="8"/>
      <c r="O48" s="8"/>
      <c r="P48" s="8"/>
      <c r="Q48" s="61"/>
      <c r="R48" s="39"/>
      <c r="S48" s="39"/>
      <c r="T48" s="39"/>
      <c r="U48" s="41"/>
      <c r="V48" s="39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</row>
    <row r="49" spans="1:34" s="10" customFormat="1" ht="15" customHeight="1" x14ac:dyDescent="0.3">
      <c r="A49" s="119" t="str">
        <f>RTD("cqg.rtd",,"ContractData","CLES3?5", "Symbol")</f>
        <v>CLES3U7</v>
      </c>
      <c r="B49" s="23" t="str">
        <f>RIGHT(RTD("cqg.rtd",,"ContractData",A49, "LongDescription"),15)</f>
        <v xml:space="preserve"> Sep 17, Dec 17</v>
      </c>
      <c r="C49" s="108">
        <f>RTD("cqg.rtd", ,"ContractData",A49, "Open",,"T")</f>
        <v>-0.36</v>
      </c>
      <c r="D49" s="108">
        <f>RTD("cqg.rtd", ,"ContractData",A49, "High",,"T")</f>
        <v>-0.35000000000000003</v>
      </c>
      <c r="E49" s="108">
        <f>RTD("cqg.rtd", ,"ContractData",A49, "Low",,"T")</f>
        <v>-0.4</v>
      </c>
      <c r="F49" s="108">
        <f>RTD("cqg.rtd", ,"ContractData",A49, "LastTradeorSettle",,"T")</f>
        <v>-0.39</v>
      </c>
      <c r="G49" s="109">
        <f>RTD("cqg.rtd",,"ContractData",A49,"NetLastTradeToday",,"T")</f>
        <v>-0.03</v>
      </c>
      <c r="H49" s="19">
        <f>RTD("cqg.rtd",,"ContractData",A49,"NetLastTradeToday",,"T")</f>
        <v>-0.03</v>
      </c>
      <c r="I49" s="25">
        <f>RTD("cqg.rtd", ,"ContractData",A49, "T_CVol")</f>
        <v>761</v>
      </c>
      <c r="J49" s="8"/>
      <c r="K49" s="8"/>
      <c r="L49" s="8"/>
      <c r="M49" s="8"/>
      <c r="N49" s="8"/>
      <c r="O49" s="8"/>
      <c r="P49" s="8"/>
      <c r="Q49" s="61"/>
      <c r="R49" s="39"/>
      <c r="S49" s="39"/>
      <c r="T49" s="39"/>
      <c r="U49" s="41"/>
      <c r="V49" s="39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</row>
    <row r="50" spans="1:34" s="10" customFormat="1" ht="15" customHeight="1" x14ac:dyDescent="0.3">
      <c r="A50" s="119" t="str">
        <f>RTD("cqg.rtd",,"ContractData","CLES3?6", "Symbol")</f>
        <v>CLES3V7</v>
      </c>
      <c r="B50" s="24" t="str">
        <f>RIGHT(RTD("cqg.rtd",,"ContractData",A50, "LongDescription"),15)</f>
        <v xml:space="preserve"> Oct 17, Jan 18</v>
      </c>
      <c r="C50" s="110">
        <f>RTD("cqg.rtd", ,"ContractData",A50, "Open",,"T")</f>
        <v>-0.25</v>
      </c>
      <c r="D50" s="110">
        <f>RTD("cqg.rtd", ,"ContractData",A50, "High",,"T")</f>
        <v>-0.24</v>
      </c>
      <c r="E50" s="110">
        <f>RTD("cqg.rtd", ,"ContractData",A50, "Low",,"T")</f>
        <v>-0.28000000000000003</v>
      </c>
      <c r="F50" s="110">
        <f>RTD("cqg.rtd", ,"ContractData",A50, "LastTradeorSettle",,"T")</f>
        <v>-0.28000000000000003</v>
      </c>
      <c r="G50" s="109">
        <f>RTD("cqg.rtd",,"ContractData",A50,"NetLastTradeToday",,"T")</f>
        <v>-0.03</v>
      </c>
      <c r="H50" s="20">
        <f>RTD("cqg.rtd",,"ContractData",A50,"NetLastTradeToday",,"T")</f>
        <v>-0.03</v>
      </c>
      <c r="I50" s="25">
        <f>RTD("cqg.rtd", ,"ContractData",A50, "T_CVol")</f>
        <v>50</v>
      </c>
      <c r="J50" s="8"/>
      <c r="K50" s="8"/>
      <c r="L50" s="8"/>
      <c r="M50" s="8"/>
      <c r="N50" s="8"/>
      <c r="O50" s="8"/>
      <c r="P50" s="8"/>
      <c r="Q50" s="61"/>
      <c r="R50" s="39"/>
      <c r="S50" s="39"/>
      <c r="T50" s="39"/>
      <c r="U50" s="41"/>
      <c r="V50" s="39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</row>
    <row r="51" spans="1:34" s="10" customFormat="1" ht="15" customHeight="1" x14ac:dyDescent="0.3">
      <c r="A51" s="119" t="str">
        <f>RTD("cqg.rtd",,"ContractData","CLES3?7", "Symbol")</f>
        <v>CLES3X7</v>
      </c>
      <c r="B51" s="24" t="str">
        <f>RIGHT(RTD("cqg.rtd",,"ContractData",A51, "LongDescription"),15)</f>
        <v xml:space="preserve"> Nov 17, Feb 18</v>
      </c>
      <c r="C51" s="110">
        <f>RTD("cqg.rtd", ,"ContractData",A51, "Open",,"T")</f>
        <v>-0.13</v>
      </c>
      <c r="D51" s="110">
        <f>RTD("cqg.rtd", ,"ContractData",A51, "High",,"T")</f>
        <v>-0.13</v>
      </c>
      <c r="E51" s="110">
        <f>RTD("cqg.rtd", ,"ContractData",A51, "Low",,"T")</f>
        <v>-0.15</v>
      </c>
      <c r="F51" s="110">
        <f>RTD("cqg.rtd", ,"ContractData",A51, "LastTradeorSettle",,"T")</f>
        <v>-0.15</v>
      </c>
      <c r="G51" s="111">
        <f>RTD("cqg.rtd",,"ContractData",A51,"NetLastTradeToday",,"T")</f>
        <v>-0.02</v>
      </c>
      <c r="H51" s="20">
        <f>RTD("cqg.rtd",,"ContractData",A51,"NetLastTradeToday",,"T")</f>
        <v>-0.02</v>
      </c>
      <c r="I51" s="25">
        <f>RTD("cqg.rtd", ,"ContractData",A51, "T_CVol")</f>
        <v>4</v>
      </c>
      <c r="J51" s="8"/>
      <c r="K51" s="8"/>
      <c r="L51" s="8"/>
      <c r="M51" s="8"/>
      <c r="N51" s="8"/>
      <c r="O51" s="8"/>
      <c r="P51" s="8"/>
      <c r="Q51" s="61"/>
      <c r="R51" s="39"/>
      <c r="S51" s="39"/>
      <c r="T51" s="39"/>
      <c r="U51" s="41"/>
      <c r="V51" s="39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</row>
    <row r="52" spans="1:34" s="10" customFormat="1" ht="15" customHeight="1" x14ac:dyDescent="0.3">
      <c r="A52" s="119" t="str">
        <f>RTD("cqg.rtd",,"ContractData","CLES3?8", "Symbol")</f>
        <v>CLES3Z7</v>
      </c>
      <c r="B52" s="24" t="str">
        <f>RIGHT(RTD("cqg.rtd",,"ContractData",A52, "LongDescription"),15)</f>
        <v xml:space="preserve"> Dec 17, Mar 18</v>
      </c>
      <c r="C52" s="110">
        <f>RTD("cqg.rtd", ,"ContractData",A52, "Open",,"T")</f>
        <v>-0.02</v>
      </c>
      <c r="D52" s="110">
        <f>RTD("cqg.rtd", ,"ContractData",A52, "High",,"T")</f>
        <v>-0.02</v>
      </c>
      <c r="E52" s="110">
        <f>RTD("cqg.rtd", ,"ContractData",A52, "Low",,"T")</f>
        <v>-0.06</v>
      </c>
      <c r="F52" s="110">
        <f>RTD("cqg.rtd", ,"ContractData",A52, "LastTradeorSettle",,"T")</f>
        <v>-0.06</v>
      </c>
      <c r="G52" s="109">
        <f>RTD("cqg.rtd",,"ContractData",A52,"NetLastTradeToday",,"T")</f>
        <v>-0.04</v>
      </c>
      <c r="H52" s="20">
        <f>RTD("cqg.rtd",,"ContractData",A52,"NetLastTradeToday",,"T")</f>
        <v>-0.04</v>
      </c>
      <c r="I52" s="25">
        <f>RTD("cqg.rtd", ,"ContractData",A52, "T_CVol")</f>
        <v>834</v>
      </c>
      <c r="J52" s="8"/>
      <c r="K52" s="8"/>
      <c r="L52" s="8"/>
      <c r="M52" s="8"/>
      <c r="N52" s="8"/>
      <c r="O52" s="8"/>
      <c r="P52" s="8"/>
      <c r="Q52" s="61"/>
      <c r="R52" s="39"/>
      <c r="S52" s="39"/>
      <c r="T52" s="39"/>
      <c r="U52" s="41"/>
      <c r="V52" s="39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</row>
    <row r="53" spans="1:34" s="10" customFormat="1" ht="15" customHeight="1" x14ac:dyDescent="0.3">
      <c r="A53" s="119" t="str">
        <f>RTD("cqg.rtd",,"ContractData","CLES3?9", "Symbol")</f>
        <v>CLES3F8</v>
      </c>
      <c r="B53" s="24" t="str">
        <f>RIGHT(RTD("cqg.rtd",,"ContractData",A53, "LongDescription"),15)</f>
        <v xml:space="preserve"> Jan 18, Apr 18</v>
      </c>
      <c r="C53" s="110">
        <f>RTD("cqg.rtd", ,"ContractData",A53, "Open",,"T")</f>
        <v>0.05</v>
      </c>
      <c r="D53" s="110">
        <f>RTD("cqg.rtd", ,"ContractData",A53, "High",,"T")</f>
        <v>0.05</v>
      </c>
      <c r="E53" s="110">
        <f>RTD("cqg.rtd", ,"ContractData",A53, "Low",,"T")</f>
        <v>0.05</v>
      </c>
      <c r="F53" s="110">
        <f>RTD("cqg.rtd", ,"ContractData",A53, "LastTradeorSettle",,"T")</f>
        <v>0.05</v>
      </c>
      <c r="G53" s="111">
        <f>RTD("cqg.rtd",,"ContractData",A53,"NetLastTradeToday",,"T")</f>
        <v>-0.03</v>
      </c>
      <c r="H53" s="20">
        <f>RTD("cqg.rtd",,"ContractData",A53,"NetLastTradeToday",,"T")</f>
        <v>-0.03</v>
      </c>
      <c r="I53" s="25">
        <f>RTD("cqg.rtd", ,"ContractData",A53, "T_CVol")</f>
        <v>2</v>
      </c>
      <c r="J53" s="8"/>
      <c r="K53" s="8"/>
      <c r="L53" s="8"/>
      <c r="M53" s="8"/>
      <c r="N53" s="8"/>
      <c r="O53" s="8"/>
      <c r="P53" s="8"/>
      <c r="Q53" s="61"/>
      <c r="R53" s="39"/>
      <c r="S53" s="39"/>
      <c r="T53" s="39"/>
      <c r="U53" s="41"/>
      <c r="V53" s="39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</row>
    <row r="54" spans="1:34" s="10" customFormat="1" ht="15" customHeight="1" x14ac:dyDescent="0.3">
      <c r="A54" s="119" t="str">
        <f>RTD("cqg.rtd",,"ContractData","CLES3?10", "Symbol")</f>
        <v>CLES3G8</v>
      </c>
      <c r="B54" s="24" t="str">
        <f>RIGHT(RTD("cqg.rtd",,"ContractData",A54, "LongDescription"),15)</f>
        <v xml:space="preserve"> Feb 18, May 18</v>
      </c>
      <c r="C54" s="110" t="str">
        <f>RTD("cqg.rtd", ,"ContractData",A54, "Open",,"T")</f>
        <v/>
      </c>
      <c r="D54" s="110" t="str">
        <f>RTD("cqg.rtd", ,"ContractData",A54, "High",,"T")</f>
        <v/>
      </c>
      <c r="E54" s="110" t="str">
        <f>RTD("cqg.rtd", ,"ContractData",A54, "Low",,"T")</f>
        <v/>
      </c>
      <c r="F54" s="110" t="str">
        <f>RTD("cqg.rtd", ,"ContractData",A54, "LastTradeorSettle",,"T")</f>
        <v/>
      </c>
      <c r="G54" s="111" t="str">
        <f>RTD("cqg.rtd",,"ContractData",A54,"NetLastTradeToday",,"T")</f>
        <v/>
      </c>
      <c r="H54" s="20" t="str">
        <f>RTD("cqg.rtd",,"ContractData",A54,"NetLastTradeToday",,"T")</f>
        <v/>
      </c>
      <c r="I54" s="25">
        <f>RTD("cqg.rtd", ,"ContractData",A54, "T_CVol")</f>
        <v>0</v>
      </c>
      <c r="J54" s="8"/>
      <c r="K54" s="8"/>
      <c r="L54" s="8"/>
      <c r="M54" s="8"/>
      <c r="N54" s="8"/>
      <c r="O54" s="8"/>
      <c r="P54" s="8"/>
      <c r="Q54" s="61"/>
      <c r="R54" s="39"/>
      <c r="S54" s="39"/>
      <c r="T54" s="39"/>
      <c r="U54" s="41"/>
      <c r="V54" s="39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</row>
    <row r="55" spans="1:34" s="10" customFormat="1" ht="15" customHeight="1" x14ac:dyDescent="0.3">
      <c r="A55" s="119" t="str">
        <f>RTD("cqg.rtd",,"ContractData","CLES3?11", "Symbol")</f>
        <v>CLES3H8</v>
      </c>
      <c r="B55" s="24" t="str">
        <f>RIGHT(RTD("cqg.rtd",,"ContractData",A55, "LongDescription"),15)</f>
        <v xml:space="preserve"> Mar 18, Jun 18</v>
      </c>
      <c r="C55" s="110">
        <f>RTD("cqg.rtd", ,"ContractData",A55, "Open",,"T")</f>
        <v>0.19</v>
      </c>
      <c r="D55" s="110">
        <f>RTD("cqg.rtd", ,"ContractData",A55, "High",,"T")</f>
        <v>0.19</v>
      </c>
      <c r="E55" s="110">
        <f>RTD("cqg.rtd", ,"ContractData",A55, "Low",,"T")</f>
        <v>0.15</v>
      </c>
      <c r="F55" s="110">
        <f>RTD("cqg.rtd", ,"ContractData",A55, "LastTradeorSettle",,"T")</f>
        <v>0.15</v>
      </c>
      <c r="G55" s="111">
        <f>RTD("cqg.rtd",,"ContractData",A55,"NetLastTradeToday",,"T")</f>
        <v>-0.04</v>
      </c>
      <c r="H55" s="20">
        <f>RTD("cqg.rtd",,"ContractData",A55,"NetLastTradeToday",,"T")</f>
        <v>-0.04</v>
      </c>
      <c r="I55" s="25">
        <f>RTD("cqg.rtd", ,"ContractData",A55, "T_CVol")</f>
        <v>68</v>
      </c>
      <c r="J55" s="8"/>
      <c r="K55" s="8"/>
      <c r="L55" s="8"/>
      <c r="M55" s="8"/>
      <c r="N55" s="8"/>
      <c r="O55" s="8"/>
      <c r="P55" s="8"/>
      <c r="Q55" s="61"/>
      <c r="R55" s="39"/>
      <c r="S55" s="39"/>
      <c r="T55" s="39"/>
      <c r="U55" s="41"/>
      <c r="V55" s="39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</row>
    <row r="56" spans="1:34" s="10" customFormat="1" ht="15" customHeight="1" x14ac:dyDescent="0.3">
      <c r="A56" s="119" t="str">
        <f>RTD("cqg.rtd",,"ContractData","CLES3?12", "Symbol")</f>
        <v>CLES3J8</v>
      </c>
      <c r="B56" s="24" t="str">
        <f>RIGHT(RTD("cqg.rtd",,"ContractData",A56, "LongDescription"),15)</f>
        <v xml:space="preserve"> Apr 18, Jul 18</v>
      </c>
      <c r="C56" s="110" t="str">
        <f>RTD("cqg.rtd", ,"ContractData",A56, "Open",,"T")</f>
        <v/>
      </c>
      <c r="D56" s="110" t="str">
        <f>RTD("cqg.rtd", ,"ContractData",A56, "High",,"T")</f>
        <v/>
      </c>
      <c r="E56" s="110" t="str">
        <f>RTD("cqg.rtd", ,"ContractData",A56, "Low",,"T")</f>
        <v/>
      </c>
      <c r="F56" s="110" t="str">
        <f>RTD("cqg.rtd", ,"ContractData",A56, "LastTradeorSettle",,"T")</f>
        <v/>
      </c>
      <c r="G56" s="111" t="str">
        <f>RTD("cqg.rtd",,"ContractData",A56,"NetLastTradeToday",,"T")</f>
        <v/>
      </c>
      <c r="H56" s="20" t="str">
        <f>RTD("cqg.rtd",,"ContractData",A56,"NetLastTradeToday",,"T")</f>
        <v/>
      </c>
      <c r="I56" s="26">
        <f>RTD("cqg.rtd", ,"ContractData",A56, "T_CVol")</f>
        <v>0</v>
      </c>
      <c r="J56" s="8"/>
      <c r="K56" s="8"/>
      <c r="L56" s="8"/>
      <c r="M56" s="8"/>
      <c r="N56" s="8"/>
      <c r="O56" s="8"/>
      <c r="P56" s="8"/>
      <c r="Q56" s="61"/>
      <c r="R56" s="39"/>
      <c r="S56" s="39"/>
      <c r="T56" s="39"/>
      <c r="U56" s="41"/>
      <c r="V56" s="39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7" spans="1:34" s="10" customFormat="1" ht="15" customHeight="1" x14ac:dyDescent="0.3">
      <c r="A57" s="119"/>
      <c r="B57" s="179"/>
      <c r="C57" s="180"/>
      <c r="D57" s="92"/>
      <c r="E57" s="90"/>
      <c r="F57" s="93"/>
      <c r="G57" s="90"/>
      <c r="H57" s="94"/>
      <c r="I57" s="91"/>
      <c r="J57" s="8"/>
      <c r="K57" s="8"/>
      <c r="L57" s="8"/>
      <c r="M57" s="8"/>
      <c r="N57" s="8"/>
      <c r="O57" s="8"/>
      <c r="P57" s="8"/>
      <c r="Q57" s="61"/>
      <c r="R57" s="39"/>
      <c r="S57" s="39"/>
      <c r="T57" s="39"/>
      <c r="U57" s="41"/>
      <c r="V57" s="39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</row>
    <row r="58" spans="1:34" s="10" customFormat="1" ht="15" customHeight="1" x14ac:dyDescent="0.2">
      <c r="A58" s="119"/>
      <c r="B58" s="192" t="s">
        <v>32</v>
      </c>
      <c r="C58" s="193"/>
      <c r="D58" s="193"/>
      <c r="E58" s="193"/>
      <c r="F58" s="193"/>
      <c r="G58" s="193"/>
      <c r="H58" s="193"/>
      <c r="I58" s="194"/>
      <c r="J58" s="132" t="s">
        <v>8</v>
      </c>
      <c r="K58" s="54" t="str">
        <f>B61</f>
        <v xml:space="preserve"> May 17, Nov 17</v>
      </c>
      <c r="L58" s="54" t="str">
        <f>B62</f>
        <v xml:space="preserve"> Jun 17, Dec 17</v>
      </c>
      <c r="M58" s="54" t="str">
        <f>B63</f>
        <v xml:space="preserve"> Jul 17, Jan 18</v>
      </c>
      <c r="N58" s="54" t="str">
        <f>B64</f>
        <v xml:space="preserve"> Aug 17, Feb 18</v>
      </c>
      <c r="O58" s="54" t="str">
        <f>B65</f>
        <v xml:space="preserve"> Sep 17, Mar 18</v>
      </c>
      <c r="P58" s="54" t="str">
        <f>B66</f>
        <v xml:space="preserve"> Oct 17, Apr 18</v>
      </c>
      <c r="Q58" s="54" t="str">
        <f>B67</f>
        <v xml:space="preserve"> Nov 17, May 18</v>
      </c>
      <c r="R58" s="54" t="str">
        <f>B68</f>
        <v xml:space="preserve"> Dec 17, Jun 18</v>
      </c>
      <c r="S58" s="54" t="str">
        <f>B69</f>
        <v xml:space="preserve"> Jan 18, Jul 18</v>
      </c>
      <c r="T58" s="54" t="str">
        <f>B70</f>
        <v xml:space="preserve"> Feb 18, Aug 18</v>
      </c>
      <c r="U58" s="54" t="str">
        <f>B71</f>
        <v xml:space="preserve"> Mar 18, Sep 18</v>
      </c>
      <c r="V58" s="39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</row>
    <row r="59" spans="1:34" s="10" customFormat="1" ht="15" customHeight="1" x14ac:dyDescent="0.3">
      <c r="A59" s="119"/>
      <c r="B59" s="188"/>
      <c r="C59" s="189"/>
      <c r="D59" s="189"/>
      <c r="E59" s="189"/>
      <c r="F59" s="189"/>
      <c r="G59" s="189"/>
      <c r="H59" s="189"/>
      <c r="I59" s="190"/>
      <c r="J59" s="195"/>
      <c r="K59" s="131" t="str">
        <f>TEXT(RTD("cqg.rtd",,"ContractData",A61,"Ask",,"T"),"#.00")&amp;" "&amp;"A"</f>
        <v>-1.55 A</v>
      </c>
      <c r="L59" s="16" t="str">
        <f>TEXT(RTD("cqg.rtd",,"ContractData",A62,"Ask",,"T"),"#.00")&amp;" "&amp;"A"</f>
        <v>-1.21 A</v>
      </c>
      <c r="M59" s="16" t="str">
        <f>TEXT(RTD("cqg.rtd",,"ContractData",A63,"Ask",,"T"),"#.00")&amp;" "&amp;"A"</f>
        <v>-.93 A</v>
      </c>
      <c r="N59" s="16" t="str">
        <f>TEXT(RTD("cqg.rtd",,"ContractData",A64,"Ask",,"T"),"#.00")&amp;" "&amp;"A"</f>
        <v>-.68 A</v>
      </c>
      <c r="O59" s="16" t="str">
        <f>TEXT(RTD("cqg.rtd",,"ContractData",A65,"Ask",,"T"),"#.00")&amp;" "&amp;"A"</f>
        <v>-.45 A</v>
      </c>
      <c r="P59" s="16" t="str">
        <f>TEXT(RTD("cqg.rtd",,"ContractData",A66,"Ask",,"T"),"#.00")&amp;" "&amp;"A"</f>
        <v>-.22 A</v>
      </c>
      <c r="Q59" s="16" t="str">
        <f>TEXT(RTD("cqg.rtd",,"ContractData",A67,"Ask",,"T"),"#.00")&amp;" "&amp;"A"</f>
        <v>-.03 A</v>
      </c>
      <c r="R59" s="16" t="str">
        <f>TEXT(RTD("cqg.rtd",,"ContractData",A68,"Ask",,"T"),"#.00")&amp;" "&amp;"A"</f>
        <v>.10 A</v>
      </c>
      <c r="S59" s="16" t="str">
        <f>TEXT(RTD("cqg.rtd",,"ContractData",A69,"Ask",,"T"),"#.00")&amp;" "&amp;"A"</f>
        <v xml:space="preserve"> A</v>
      </c>
      <c r="T59" s="16" t="str">
        <f>TEXT(RTD("cqg.rtd",,"ContractData",A70,"Ask",,"T"),"#.00")&amp;" "&amp;"A"</f>
        <v xml:space="preserve"> A</v>
      </c>
      <c r="U59" s="16" t="str">
        <f>TEXT(RTD("cqg.rtd",,"ContractData",A71,"Ask",,"T"),"#.00")&amp;" "&amp;"A"</f>
        <v>.42 A</v>
      </c>
      <c r="V59" s="39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</row>
    <row r="60" spans="1:34" s="10" customFormat="1" ht="15" customHeight="1" x14ac:dyDescent="0.3">
      <c r="A60" s="119"/>
      <c r="B60" s="121" t="s">
        <v>17</v>
      </c>
      <c r="C60" s="122" t="s">
        <v>10</v>
      </c>
      <c r="D60" s="122" t="s">
        <v>11</v>
      </c>
      <c r="E60" s="122" t="s">
        <v>12</v>
      </c>
      <c r="F60" s="122" t="s">
        <v>9</v>
      </c>
      <c r="G60" s="122" t="s">
        <v>13</v>
      </c>
      <c r="H60" s="122" t="s">
        <v>13</v>
      </c>
      <c r="I60" s="123" t="s">
        <v>14</v>
      </c>
      <c r="J60" s="196"/>
      <c r="K60" s="131" t="str">
        <f>TEXT(RTD("cqg.rtd",,"ContractData",A61,"Bid",,"T"),"#.00")&amp;" "&amp;"B"</f>
        <v>-1.57 B</v>
      </c>
      <c r="L60" s="16" t="str">
        <f>TEXT(RTD("cqg.rtd",,"ContractData",A62,"Bid",,"T"),"#.00")&amp;" "&amp;"B"</f>
        <v>-1.22 B</v>
      </c>
      <c r="M60" s="16" t="str">
        <f>TEXT(RTD("cqg.rtd",,"ContractData",A63,"Bid",,"T"),"#.00")&amp;" "&amp;"B"</f>
        <v>-.95 B</v>
      </c>
      <c r="N60" s="16" t="str">
        <f>TEXT(RTD("cqg.rtd",,"ContractData",A64,"Bid",,"T"),"#.00")&amp;" "&amp;"B"</f>
        <v>-.70 B</v>
      </c>
      <c r="O60" s="16" t="str">
        <f>TEXT(RTD("cqg.rtd",,"ContractData",A65,"Bid",,"T"),"#.00")&amp;" "&amp;"B"</f>
        <v>-.46 B</v>
      </c>
      <c r="P60" s="16" t="str">
        <f>TEXT(RTD("cqg.rtd",,"ContractData",A66,"Bid",,"T"),"#.00")&amp;" "&amp;"B"</f>
        <v>-.28 B</v>
      </c>
      <c r="Q60" s="16" t="str">
        <f>TEXT(RTD("cqg.rtd",,"ContractData",A67,"Bid",,"T"),"#.00")&amp;" "&amp;"B"</f>
        <v>-.10 B</v>
      </c>
      <c r="R60" s="16" t="str">
        <f>TEXT(RTD("cqg.rtd",,"ContractData",A68,"Bid",,"T"),"#.00")&amp;" "&amp;"B"</f>
        <v>.09 B</v>
      </c>
      <c r="S60" s="16" t="str">
        <f>TEXT(RTD("cqg.rtd",,"ContractData",A69,"Bid",,"T"),"#.00")&amp;" "&amp;"B"</f>
        <v xml:space="preserve"> B</v>
      </c>
      <c r="T60" s="16" t="str">
        <f>TEXT(RTD("cqg.rtd",,"ContractData",A70,"Bid",,"T"),"#.00")&amp;" "&amp;"B"</f>
        <v xml:space="preserve"> B</v>
      </c>
      <c r="U60" s="16" t="str">
        <f>TEXT(RTD("cqg.rtd",,"ContractData",A71,"Bid",,"T"),"#.00")&amp;" "&amp;"B"</f>
        <v>.38 B</v>
      </c>
      <c r="V60" s="39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</row>
    <row r="61" spans="1:34" s="10" customFormat="1" ht="15" customHeight="1" x14ac:dyDescent="0.3">
      <c r="A61" s="119" t="str">
        <f>RTD("cqg.rtd",,"ContractData","CLES6?1", "Symbol")</f>
        <v>CLES6K7</v>
      </c>
      <c r="B61" s="23" t="str">
        <f>RIGHT(RTD("cqg.rtd",,"ContractData",A61, "LongDescription"),15)</f>
        <v xml:space="preserve"> May 17, Nov 17</v>
      </c>
      <c r="C61" s="108">
        <f>RTD("cqg.rtd", ,"ContractData",A61, "Open",,"T")</f>
        <v>-1.51</v>
      </c>
      <c r="D61" s="108">
        <f>RTD("cqg.rtd", ,"ContractData",A61, "High",,"T")</f>
        <v>-1.48</v>
      </c>
      <c r="E61" s="108">
        <f>RTD("cqg.rtd", ,"ContractData",A61, "Low",,"T")</f>
        <v>-1.55</v>
      </c>
      <c r="F61" s="108">
        <f>RTD("cqg.rtd", ,"ContractData",A61, "LastTradeorSettle",,"T")</f>
        <v>-1.55</v>
      </c>
      <c r="G61" s="109">
        <f>RTD("cqg.rtd",,"ContractData",A61,"NetLastTradeToday",,"T")</f>
        <v>-0.06</v>
      </c>
      <c r="H61" s="19">
        <f>RTD("cqg.rtd",,"ContractData",A61,"NetLastTradeToday",,"T")</f>
        <v>-0.06</v>
      </c>
      <c r="I61" s="25">
        <f>RTD("cqg.rtd", ,"ContractData",A61, "T_CVol")</f>
        <v>78</v>
      </c>
      <c r="J61" s="197"/>
      <c r="K61" s="131" t="str">
        <f>TEXT(RTD("cqg.rtd",,"StudyData",A61,  "Bar",, "Close", "D",,,,,,"T"),"#.00")&amp;" "&amp;"L"</f>
        <v>-1.55 L</v>
      </c>
      <c r="L61" s="16" t="str">
        <f>TEXT(RTD("cqg.rtd",,"StudyData",A62,  "Bar",, "Close", "D",,,,,,"T"),"#.00")&amp;" "&amp;"L"</f>
        <v>-1.22 L</v>
      </c>
      <c r="M61" s="16" t="str">
        <f>TEXT(RTD("cqg.rtd",,"StudyData",A63,  "Bar",, "Close", "D",,,,,,"T"),"#.00")&amp;" "&amp;"L"</f>
        <v>-.91 L</v>
      </c>
      <c r="N61" s="16" t="str">
        <f>TEXT(RTD("cqg.rtd",,"StudyData",A64,  "Bar",, "Close", "D",,,,,,"T"),"#.00")&amp;" "&amp;"L"</f>
        <v>-.69 L</v>
      </c>
      <c r="O61" s="16" t="str">
        <f>TEXT(RTD("cqg.rtd",,"StudyData",A65,  "Bar",, "Close", "D",,,,,,"T"),"#.00")&amp;" "&amp;"L"</f>
        <v>-.46 L</v>
      </c>
      <c r="P61" s="16" t="str">
        <f>TEXT(RTD("cqg.rtd",,"StudyData",A66,  "Bar",, "Close", "D",,,,,,"T"),"#.00")&amp;" "&amp;"L"</f>
        <v xml:space="preserve"> L</v>
      </c>
      <c r="Q61" s="16" t="str">
        <f>TEXT(RTD("cqg.rtd",,"StudyData",A67,  "Bar",, "Close", "D",,,,,,"T"),"#.00")&amp;" "&amp;"L"</f>
        <v xml:space="preserve"> L</v>
      </c>
      <c r="R61" s="16" t="str">
        <f>TEXT(RTD("cqg.rtd",,"StudyData",A68,  "Bar",, "Close", "D",,,,,,"T"),"#.00")&amp;" "&amp;"L"</f>
        <v>.09 L</v>
      </c>
      <c r="S61" s="16" t="str">
        <f>TEXT(RTD("cqg.rtd",,"StudyData",A69,  "Bar",, "Close", "D",,,,,,"T"),"#.00")&amp;" "&amp;"L"</f>
        <v xml:space="preserve"> L</v>
      </c>
      <c r="T61" s="16" t="str">
        <f>TEXT(RTD("cqg.rtd",,"StudyData",A70,  "Bar",, "Close", "D",,,,,,"T"),"#.00")&amp;" "&amp;"L"</f>
        <v xml:space="preserve"> L</v>
      </c>
      <c r="U61" s="16" t="str">
        <f>TEXT(RTD("cqg.rtd",,"StudyData",A71,  "Bar",, "Close", "D",,,,,,"T"),"#.00")&amp;" "&amp;"L"</f>
        <v>.43 L</v>
      </c>
      <c r="V61" s="39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</row>
    <row r="62" spans="1:34" s="10" customFormat="1" ht="15" customHeight="1" x14ac:dyDescent="0.3">
      <c r="A62" s="119" t="str">
        <f>RTD("cqg.rtd",,"ContractData","CLES6?2", "Symbol")</f>
        <v>CLES6M7</v>
      </c>
      <c r="B62" s="23" t="str">
        <f>RIGHT(RTD("cqg.rtd",,"ContractData",A62, "LongDescription"),15)</f>
        <v xml:space="preserve"> Jun 17, Dec 17</v>
      </c>
      <c r="C62" s="108">
        <f>RTD("cqg.rtd", ,"ContractData",A62, "Open",,"T")</f>
        <v>-1.1400000000000001</v>
      </c>
      <c r="D62" s="108">
        <f>RTD("cqg.rtd", ,"ContractData",A62, "High",,"T")</f>
        <v>-1.1400000000000001</v>
      </c>
      <c r="E62" s="108">
        <f>RTD("cqg.rtd", ,"ContractData",A62, "Low",,"T")</f>
        <v>-1.22</v>
      </c>
      <c r="F62" s="108">
        <f>RTD("cqg.rtd", ,"ContractData",A62, "LastTradeorSettle",,"T")</f>
        <v>-1.22</v>
      </c>
      <c r="G62" s="109">
        <f>RTD("cqg.rtd",,"ContractData",A62,"NetLastTradeToday",,"T")</f>
        <v>-7.0000000000000007E-2</v>
      </c>
      <c r="H62" s="19">
        <f>RTD("cqg.rtd",,"ContractData",A62,"NetLastTradeToday",,"T")</f>
        <v>-7.0000000000000007E-2</v>
      </c>
      <c r="I62" s="25">
        <f>RTD("cqg.rtd", ,"ContractData",A62, "T_CVol")</f>
        <v>1734</v>
      </c>
      <c r="J62" s="8"/>
      <c r="K62" s="8"/>
      <c r="L62" s="8"/>
      <c r="M62" s="8"/>
      <c r="N62" s="8"/>
      <c r="O62" s="8"/>
      <c r="P62" s="8"/>
      <c r="Q62" s="61"/>
      <c r="R62" s="39"/>
      <c r="S62" s="39"/>
      <c r="T62" s="39"/>
      <c r="U62" s="41"/>
      <c r="V62" s="39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</row>
    <row r="63" spans="1:34" s="10" customFormat="1" ht="15" customHeight="1" x14ac:dyDescent="0.3">
      <c r="A63" s="119" t="str">
        <f>RTD("cqg.rtd",,"ContractData","CLES6?3", "Symbol")</f>
        <v>CLES6N7</v>
      </c>
      <c r="B63" s="23" t="str">
        <f>RIGHT(RTD("cqg.rtd",,"ContractData",A63, "LongDescription"),15)</f>
        <v xml:space="preserve"> Jul 17, Jan 18</v>
      </c>
      <c r="C63" s="108">
        <f>RTD("cqg.rtd", ,"ContractData",A63, "Open",,"T")</f>
        <v>-0.88</v>
      </c>
      <c r="D63" s="108">
        <f>RTD("cqg.rtd", ,"ContractData",A63, "High",,"T")</f>
        <v>-0.88</v>
      </c>
      <c r="E63" s="108">
        <f>RTD("cqg.rtd", ,"ContractData",A63, "Low",,"T")</f>
        <v>-0.91</v>
      </c>
      <c r="F63" s="108">
        <f>RTD("cqg.rtd", ,"ContractData",A63, "LastTradeorSettle",,"T")</f>
        <v>-0.91</v>
      </c>
      <c r="G63" s="109">
        <f>RTD("cqg.rtd",,"ContractData",A63,"NetLastTradeToday",,"T")</f>
        <v>-0.04</v>
      </c>
      <c r="H63" s="19">
        <f>RTD("cqg.rtd",,"ContractData",A63,"NetLastTradeToday",,"T")</f>
        <v>-0.04</v>
      </c>
      <c r="I63" s="25">
        <f>RTD("cqg.rtd", ,"ContractData",A63, "T_CVol")</f>
        <v>52</v>
      </c>
      <c r="J63" s="8"/>
      <c r="K63" s="8"/>
      <c r="L63" s="8"/>
      <c r="M63" s="8"/>
      <c r="N63" s="8"/>
      <c r="O63" s="8"/>
      <c r="P63" s="8"/>
      <c r="Q63" s="61"/>
      <c r="R63" s="39"/>
      <c r="S63" s="39"/>
      <c r="T63" s="39"/>
      <c r="U63" s="41"/>
      <c r="V63" s="39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</row>
    <row r="64" spans="1:34" s="10" customFormat="1" ht="15" customHeight="1" x14ac:dyDescent="0.3">
      <c r="A64" s="119" t="str">
        <f>RTD("cqg.rtd",,"ContractData","CLES6?4", "Symbol")</f>
        <v>CLES6Q7</v>
      </c>
      <c r="B64" s="23" t="str">
        <f>RIGHT(RTD("cqg.rtd",,"ContractData",A64, "LongDescription"),15)</f>
        <v xml:space="preserve"> Aug 17, Feb 18</v>
      </c>
      <c r="C64" s="108">
        <f>RTD("cqg.rtd", ,"ContractData",A64, "Open",,"T")</f>
        <v>-0.69000000000000006</v>
      </c>
      <c r="D64" s="108">
        <f>RTD("cqg.rtd", ,"ContractData",A64, "High",,"T")</f>
        <v>-0.69000000000000006</v>
      </c>
      <c r="E64" s="108">
        <f>RTD("cqg.rtd", ,"ContractData",A64, "Low",,"T")</f>
        <v>-0.69000000000000006</v>
      </c>
      <c r="F64" s="108">
        <f>RTD("cqg.rtd", ,"ContractData",A64, "LastTradeorSettle",,"T")</f>
        <v>-0.69000000000000006</v>
      </c>
      <c r="G64" s="109">
        <f>RTD("cqg.rtd",,"ContractData",A64,"NetLastTradeToday",,"T")</f>
        <v>-7.0000000000000007E-2</v>
      </c>
      <c r="H64" s="19">
        <f>RTD("cqg.rtd",,"ContractData",A64,"NetLastTradeToday",,"T")</f>
        <v>-7.0000000000000007E-2</v>
      </c>
      <c r="I64" s="25">
        <f>RTD("cqg.rtd", ,"ContractData",A64, "T_CVol")</f>
        <v>1</v>
      </c>
      <c r="J64" s="8"/>
      <c r="K64" s="8"/>
      <c r="L64" s="8"/>
      <c r="M64" s="8"/>
      <c r="N64" s="8"/>
      <c r="O64" s="8"/>
      <c r="P64" s="8"/>
      <c r="Q64" s="61"/>
      <c r="R64" s="39"/>
      <c r="S64" s="39"/>
      <c r="T64" s="39"/>
      <c r="U64" s="41"/>
      <c r="V64" s="39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</row>
    <row r="65" spans="1:34" s="10" customFormat="1" ht="15" customHeight="1" x14ac:dyDescent="0.3">
      <c r="A65" s="119" t="str">
        <f>RTD("cqg.rtd",,"ContractData","CLES6?5", "Symbol")</f>
        <v>CLES6U7</v>
      </c>
      <c r="B65" s="23" t="str">
        <f>RIGHT(RTD("cqg.rtd",,"ContractData",A65, "LongDescription"),15)</f>
        <v xml:space="preserve"> Sep 17, Mar 18</v>
      </c>
      <c r="C65" s="108">
        <f>RTD("cqg.rtd", ,"ContractData",A65, "Open",,"T")</f>
        <v>-0.43</v>
      </c>
      <c r="D65" s="108">
        <f>RTD("cqg.rtd", ,"ContractData",A65, "High",,"T")</f>
        <v>-0.42</v>
      </c>
      <c r="E65" s="108">
        <f>RTD("cqg.rtd", ,"ContractData",A65, "Low",,"T")</f>
        <v>-0.46</v>
      </c>
      <c r="F65" s="108">
        <f>RTD("cqg.rtd", ,"ContractData",A65, "LastTradeorSettle",,"T")</f>
        <v>-0.46</v>
      </c>
      <c r="G65" s="109">
        <f>RTD("cqg.rtd",,"ContractData",A65,"NetLastTradeToday",,"T")</f>
        <v>-0.08</v>
      </c>
      <c r="H65" s="19">
        <f>RTD("cqg.rtd",,"ContractData",A65,"NetLastTradeToday",,"T")</f>
        <v>-0.08</v>
      </c>
      <c r="I65" s="25">
        <f>RTD("cqg.rtd", ,"ContractData",A65, "T_CVol")</f>
        <v>5</v>
      </c>
      <c r="J65" s="8"/>
      <c r="K65" s="8"/>
      <c r="L65" s="8"/>
      <c r="M65" s="8"/>
      <c r="N65" s="8"/>
      <c r="O65" s="8"/>
      <c r="P65" s="8"/>
      <c r="Q65" s="61"/>
      <c r="R65" s="39"/>
      <c r="S65" s="39"/>
      <c r="T65" s="39"/>
      <c r="U65" s="41"/>
      <c r="V65" s="39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</row>
    <row r="66" spans="1:34" s="10" customFormat="1" ht="15" customHeight="1" x14ac:dyDescent="0.3">
      <c r="A66" s="119" t="str">
        <f>RTD("cqg.rtd",,"ContractData","CLES6?6", "Symbol")</f>
        <v>CLES6V7</v>
      </c>
      <c r="B66" s="24" t="str">
        <f>RIGHT(RTD("cqg.rtd",,"ContractData",A66, "LongDescription"),15)</f>
        <v xml:space="preserve"> Oct 17, Apr 18</v>
      </c>
      <c r="C66" s="110" t="str">
        <f>RTD("cqg.rtd", ,"ContractData",A66, "Open",,"T")</f>
        <v/>
      </c>
      <c r="D66" s="110" t="str">
        <f>RTD("cqg.rtd", ,"ContractData",A66, "High",,"T")</f>
        <v/>
      </c>
      <c r="E66" s="110" t="str">
        <f>RTD("cqg.rtd", ,"ContractData",A66, "Low",,"T")</f>
        <v/>
      </c>
      <c r="F66" s="110" t="str">
        <f>RTD("cqg.rtd", ,"ContractData",A66, "LastTradeorSettle",,"T")</f>
        <v/>
      </c>
      <c r="G66" s="109" t="str">
        <f>RTD("cqg.rtd",,"ContractData",A66,"NetLastTradeToday",,"T")</f>
        <v/>
      </c>
      <c r="H66" s="20" t="str">
        <f>RTD("cqg.rtd",,"ContractData",A66,"NetLastTradeToday",,"T")</f>
        <v/>
      </c>
      <c r="I66" s="25">
        <f>RTD("cqg.rtd", ,"ContractData",A66, "T_CVol")</f>
        <v>0</v>
      </c>
      <c r="J66" s="8"/>
      <c r="K66" s="8"/>
      <c r="L66" s="8"/>
      <c r="M66" s="8"/>
      <c r="N66" s="8"/>
      <c r="O66" s="8"/>
      <c r="P66" s="8"/>
      <c r="Q66" s="61"/>
      <c r="R66" s="39"/>
      <c r="S66" s="39"/>
      <c r="T66" s="39"/>
      <c r="U66" s="41"/>
      <c r="V66" s="39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</row>
    <row r="67" spans="1:34" s="10" customFormat="1" ht="15" customHeight="1" x14ac:dyDescent="0.3">
      <c r="A67" s="119" t="str">
        <f>RTD("cqg.rtd",,"ContractData","CLES6?7", "Symbol")</f>
        <v>CLES6X7</v>
      </c>
      <c r="B67" s="24" t="str">
        <f>RIGHT(RTD("cqg.rtd",,"ContractData",A67, "LongDescription"),15)</f>
        <v xml:space="preserve"> Nov 17, May 18</v>
      </c>
      <c r="C67" s="110" t="str">
        <f>RTD("cqg.rtd", ,"ContractData",A67, "Open",,"T")</f>
        <v/>
      </c>
      <c r="D67" s="110" t="str">
        <f>RTD("cqg.rtd", ,"ContractData",A67, "High",,"T")</f>
        <v/>
      </c>
      <c r="E67" s="110" t="str">
        <f>RTD("cqg.rtd", ,"ContractData",A67, "Low",,"T")</f>
        <v/>
      </c>
      <c r="F67" s="110" t="str">
        <f>RTD("cqg.rtd", ,"ContractData",A67, "LastTradeorSettle",,"T")</f>
        <v/>
      </c>
      <c r="G67" s="111" t="str">
        <f>RTD("cqg.rtd",,"ContractData",A67,"NetLastTradeToday",,"T")</f>
        <v/>
      </c>
      <c r="H67" s="20" t="str">
        <f>RTD("cqg.rtd",,"ContractData",A67,"NetLastTradeToday",,"T")</f>
        <v/>
      </c>
      <c r="I67" s="25">
        <f>RTD("cqg.rtd", ,"ContractData",A67, "T_CVol")</f>
        <v>0</v>
      </c>
      <c r="J67" s="8"/>
      <c r="K67" s="8"/>
      <c r="L67" s="8"/>
      <c r="M67" s="8"/>
      <c r="N67" s="8"/>
      <c r="O67" s="8"/>
      <c r="P67" s="8"/>
      <c r="Q67" s="61"/>
      <c r="R67" s="39"/>
      <c r="S67" s="39"/>
      <c r="T67" s="39"/>
      <c r="U67" s="41"/>
      <c r="V67" s="39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</row>
    <row r="68" spans="1:34" s="10" customFormat="1" ht="15" customHeight="1" x14ac:dyDescent="0.3">
      <c r="A68" s="119" t="str">
        <f>RTD("cqg.rtd",,"ContractData","CLES6?8", "Symbol")</f>
        <v>CLES6Z7</v>
      </c>
      <c r="B68" s="24" t="str">
        <f>RIGHT(RTD("cqg.rtd",,"ContractData",A68, "LongDescription"),15)</f>
        <v xml:space="preserve"> Dec 17, Jun 18</v>
      </c>
      <c r="C68" s="110">
        <f>RTD("cqg.rtd", ,"ContractData",A68, "Open",,"T")</f>
        <v>0.18</v>
      </c>
      <c r="D68" s="110">
        <f>RTD("cqg.rtd", ,"ContractData",A68, "High",,"T")</f>
        <v>0.18</v>
      </c>
      <c r="E68" s="110">
        <f>RTD("cqg.rtd", ,"ContractData",A68, "Low",,"T")</f>
        <v>0.09</v>
      </c>
      <c r="F68" s="110">
        <f>RTD("cqg.rtd", ,"ContractData",A68, "LastTradeorSettle",,"T")</f>
        <v>0.09</v>
      </c>
      <c r="G68" s="109">
        <f>RTD("cqg.rtd",,"ContractData",A68,"NetLastTradeToday",,"T")</f>
        <v>-0.08</v>
      </c>
      <c r="H68" s="20">
        <f>RTD("cqg.rtd",,"ContractData",A68,"NetLastTradeToday",,"T")</f>
        <v>-0.08</v>
      </c>
      <c r="I68" s="25">
        <f>RTD("cqg.rtd", ,"ContractData",A68, "T_CVol")</f>
        <v>331</v>
      </c>
      <c r="J68" s="8"/>
      <c r="K68" s="8"/>
      <c r="L68" s="8"/>
      <c r="M68" s="8"/>
      <c r="N68" s="8"/>
      <c r="O68" s="8"/>
      <c r="P68" s="8"/>
      <c r="Q68" s="61"/>
      <c r="R68" s="39"/>
      <c r="S68" s="39"/>
      <c r="T68" s="39"/>
      <c r="U68" s="41"/>
      <c r="V68" s="39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</row>
    <row r="69" spans="1:34" s="10" customFormat="1" ht="15" customHeight="1" x14ac:dyDescent="0.3">
      <c r="A69" s="119" t="str">
        <f>RTD("cqg.rtd",,"ContractData","CLES6?9", "Symbol")</f>
        <v>CLES6F8</v>
      </c>
      <c r="B69" s="24" t="str">
        <f>RIGHT(RTD("cqg.rtd",,"ContractData",A69, "LongDescription"),15)</f>
        <v xml:space="preserve"> Jan 18, Jul 18</v>
      </c>
      <c r="C69" s="110" t="str">
        <f>RTD("cqg.rtd", ,"ContractData",A69, "Open",,"T")</f>
        <v/>
      </c>
      <c r="D69" s="110" t="str">
        <f>RTD("cqg.rtd", ,"ContractData",A69, "High",,"T")</f>
        <v/>
      </c>
      <c r="E69" s="110" t="str">
        <f>RTD("cqg.rtd", ,"ContractData",A69, "Low",,"T")</f>
        <v/>
      </c>
      <c r="F69" s="110" t="str">
        <f>RTD("cqg.rtd", ,"ContractData",A69, "LastTradeorSettle",,"T")</f>
        <v/>
      </c>
      <c r="G69" s="111" t="str">
        <f>RTD("cqg.rtd",,"ContractData",A69,"NetLastTradeToday",,"T")</f>
        <v/>
      </c>
      <c r="H69" s="20" t="str">
        <f>RTD("cqg.rtd",,"ContractData",A69,"NetLastTradeToday",,"T")</f>
        <v/>
      </c>
      <c r="I69" s="25">
        <f>RTD("cqg.rtd", ,"ContractData",A69, "T_CVol")</f>
        <v>0</v>
      </c>
      <c r="J69" s="8"/>
      <c r="K69" s="8"/>
      <c r="L69" s="8"/>
      <c r="M69" s="8"/>
      <c r="N69" s="8"/>
      <c r="O69" s="8"/>
      <c r="P69" s="8"/>
      <c r="Q69" s="61"/>
      <c r="R69" s="39"/>
      <c r="S69" s="39"/>
      <c r="T69" s="39"/>
      <c r="U69" s="41"/>
      <c r="V69" s="39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</row>
    <row r="70" spans="1:34" s="10" customFormat="1" ht="15" customHeight="1" x14ac:dyDescent="0.3">
      <c r="A70" s="119" t="str">
        <f>RTD("cqg.rtd",,"ContractData","CLES6?10", "Symbol")</f>
        <v>CLES6G8</v>
      </c>
      <c r="B70" s="24" t="str">
        <f>RIGHT(RTD("cqg.rtd",,"ContractData",A70, "LongDescription"),15)</f>
        <v xml:space="preserve"> Feb 18, Aug 18</v>
      </c>
      <c r="C70" s="110" t="str">
        <f>RTD("cqg.rtd", ,"ContractData",A70, "Open",,"T")</f>
        <v/>
      </c>
      <c r="D70" s="110" t="str">
        <f>RTD("cqg.rtd", ,"ContractData",A70, "High",,"T")</f>
        <v/>
      </c>
      <c r="E70" s="110" t="str">
        <f>RTD("cqg.rtd", ,"ContractData",A70, "Low",,"T")</f>
        <v/>
      </c>
      <c r="F70" s="110" t="str">
        <f>RTD("cqg.rtd", ,"ContractData",A70, "LastTradeorSettle",,"T")</f>
        <v/>
      </c>
      <c r="G70" s="111" t="str">
        <f>RTD("cqg.rtd",,"ContractData",A70,"NetLastTradeToday",,"T")</f>
        <v/>
      </c>
      <c r="H70" s="20" t="str">
        <f>RTD("cqg.rtd",,"ContractData",A70,"NetLastTradeToday",,"T")</f>
        <v/>
      </c>
      <c r="I70" s="25">
        <f>RTD("cqg.rtd", ,"ContractData",A70, "T_CVol")</f>
        <v>0</v>
      </c>
      <c r="J70" s="8"/>
      <c r="K70" s="8"/>
      <c r="L70" s="8"/>
      <c r="M70" s="8"/>
      <c r="N70" s="8"/>
      <c r="O70" s="8"/>
      <c r="P70" s="8"/>
      <c r="Q70" s="61"/>
      <c r="R70" s="39"/>
      <c r="S70" s="39"/>
      <c r="T70" s="39"/>
      <c r="U70" s="41"/>
      <c r="V70" s="39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</row>
    <row r="71" spans="1:34" s="10" customFormat="1" ht="15" customHeight="1" x14ac:dyDescent="0.3">
      <c r="A71" s="119" t="str">
        <f>RTD("cqg.rtd",,"ContractData","CLES6?11", "Symbol")</f>
        <v>CLES6H8</v>
      </c>
      <c r="B71" s="24" t="str">
        <f>RIGHT(RTD("cqg.rtd",,"ContractData",A71, "LongDescription"),15)</f>
        <v xml:space="preserve"> Mar 18, Sep 18</v>
      </c>
      <c r="C71" s="110">
        <f>RTD("cqg.rtd", ,"ContractData",A71, "Open",,"T")</f>
        <v>0.43</v>
      </c>
      <c r="D71" s="110">
        <f>RTD("cqg.rtd", ,"ContractData",A71, "High",,"T")</f>
        <v>0.43</v>
      </c>
      <c r="E71" s="110">
        <f>RTD("cqg.rtd", ,"ContractData",A71, "Low",,"T")</f>
        <v>0.43</v>
      </c>
      <c r="F71" s="110">
        <f>RTD("cqg.rtd", ,"ContractData",A71, "LastTradeorSettle",,"T")</f>
        <v>0.43</v>
      </c>
      <c r="G71" s="111">
        <f>RTD("cqg.rtd",,"ContractData",A71,"NetLastTradeToday",,"T")</f>
        <v>-0.02</v>
      </c>
      <c r="H71" s="20">
        <f>RTD("cqg.rtd",,"ContractData",A71,"NetLastTradeToday",,"T")</f>
        <v>-0.02</v>
      </c>
      <c r="I71" s="25">
        <f>RTD("cqg.rtd", ,"ContractData",A71, "T_CVol")</f>
        <v>3</v>
      </c>
      <c r="J71" s="8"/>
      <c r="K71" s="8"/>
      <c r="L71" s="8"/>
      <c r="M71" s="8"/>
      <c r="N71" s="8"/>
      <c r="O71" s="8"/>
      <c r="P71" s="8"/>
      <c r="Q71" s="61"/>
      <c r="R71" s="39"/>
      <c r="S71" s="39"/>
      <c r="T71" s="39"/>
      <c r="U71" s="41"/>
      <c r="V71" s="39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</row>
    <row r="72" spans="1:34" s="10" customFormat="1" ht="15" customHeight="1" x14ac:dyDescent="0.3">
      <c r="A72" s="119" t="str">
        <f>RTD("cqg.rtd",,"ContractData","CLES6?12", "Symbol")</f>
        <v>CLES6J8</v>
      </c>
      <c r="B72" s="24" t="str">
        <f>RIGHT(RTD("cqg.rtd",,"ContractData",A72, "LongDescription"),15)</f>
        <v xml:space="preserve"> Apr 18, Oct 18</v>
      </c>
      <c r="C72" s="110" t="str">
        <f>RTD("cqg.rtd", ,"ContractData",A72, "Open",,"T")</f>
        <v/>
      </c>
      <c r="D72" s="110" t="str">
        <f>RTD("cqg.rtd", ,"ContractData",A72, "High",,"T")</f>
        <v/>
      </c>
      <c r="E72" s="110" t="str">
        <f>RTD("cqg.rtd", ,"ContractData",A72, "Low",,"T")</f>
        <v/>
      </c>
      <c r="F72" s="110" t="str">
        <f>RTD("cqg.rtd", ,"ContractData",A72, "LastTradeorSettle",,"T")</f>
        <v/>
      </c>
      <c r="G72" s="111" t="str">
        <f>RTD("cqg.rtd",,"ContractData",A72,"NetLastTradeToday",,"T")</f>
        <v/>
      </c>
      <c r="H72" s="20" t="str">
        <f>RTD("cqg.rtd",,"ContractData",A72,"NetLastTradeToday",,"T")</f>
        <v/>
      </c>
      <c r="I72" s="26">
        <f>RTD("cqg.rtd", ,"ContractData",A72, "T_CVol")</f>
        <v>0</v>
      </c>
      <c r="J72" s="8"/>
      <c r="K72" s="8"/>
      <c r="L72" s="8"/>
      <c r="M72" s="8"/>
      <c r="N72" s="8"/>
      <c r="O72" s="8"/>
      <c r="P72" s="8"/>
      <c r="Q72" s="61"/>
      <c r="R72" s="39"/>
      <c r="S72" s="39"/>
      <c r="T72" s="39"/>
      <c r="U72" s="41"/>
      <c r="V72" s="39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</row>
    <row r="73" spans="1:34" s="10" customFormat="1" ht="15" customHeight="1" x14ac:dyDescent="0.3">
      <c r="A73" s="119"/>
      <c r="B73" s="179"/>
      <c r="C73" s="180"/>
      <c r="D73" s="92"/>
      <c r="E73" s="90"/>
      <c r="F73" s="93"/>
      <c r="G73" s="90"/>
      <c r="H73" s="94"/>
      <c r="I73" s="91"/>
      <c r="J73" s="8"/>
      <c r="K73" s="8"/>
      <c r="L73" s="8"/>
      <c r="M73" s="8"/>
      <c r="N73" s="8"/>
      <c r="O73" s="8"/>
      <c r="P73" s="8"/>
      <c r="Q73" s="61"/>
      <c r="R73" s="39"/>
      <c r="S73" s="39"/>
      <c r="T73" s="39"/>
      <c r="U73" s="41"/>
      <c r="V73" s="39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pans="1:34" s="10" customFormat="1" ht="15" customHeight="1" x14ac:dyDescent="0.2">
      <c r="A74" s="119"/>
      <c r="B74" s="192" t="s">
        <v>33</v>
      </c>
      <c r="C74" s="193"/>
      <c r="D74" s="193"/>
      <c r="E74" s="193"/>
      <c r="F74" s="193"/>
      <c r="G74" s="193"/>
      <c r="H74" s="193"/>
      <c r="I74" s="194"/>
      <c r="J74" s="53" t="s">
        <v>8</v>
      </c>
      <c r="K74" s="54" t="str">
        <f>B77</f>
        <v xml:space="preserve"> May 17, Feb 18</v>
      </c>
      <c r="L74" s="54" t="s">
        <v>36</v>
      </c>
      <c r="M74" s="54" t="str">
        <f>B79</f>
        <v xml:space="preserve"> Jul 17, Apr 18</v>
      </c>
      <c r="N74" s="54" t="str">
        <f>B80</f>
        <v xml:space="preserve"> Aug 17, May 18</v>
      </c>
      <c r="O74" s="54" t="str">
        <f>B81</f>
        <v xml:space="preserve"> Sep 17, Jun 18</v>
      </c>
      <c r="P74" s="54" t="str">
        <f>B82</f>
        <v xml:space="preserve"> Oct 17, Jul 18</v>
      </c>
      <c r="Q74" s="54" t="str">
        <f>B83</f>
        <v xml:space="preserve"> Nov 17, Aug 18</v>
      </c>
      <c r="R74" s="54" t="str">
        <f>B84</f>
        <v xml:space="preserve"> Dec 17, Sep 18</v>
      </c>
      <c r="S74" s="54" t="str">
        <f>B85</f>
        <v xml:space="preserve"> Jan 18, Oct 18</v>
      </c>
      <c r="T74" s="54" t="str">
        <f>B86</f>
        <v xml:space="preserve"> Feb 18, Nov 18</v>
      </c>
      <c r="U74" s="54" t="str">
        <f>B87</f>
        <v xml:space="preserve"> Mar 18, Dec 18</v>
      </c>
      <c r="V74" s="39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  <row r="75" spans="1:34" s="10" customFormat="1" ht="15" customHeight="1" x14ac:dyDescent="0.3">
      <c r="A75" s="119"/>
      <c r="B75" s="188"/>
      <c r="C75" s="189"/>
      <c r="D75" s="189"/>
      <c r="E75" s="189"/>
      <c r="F75" s="189"/>
      <c r="G75" s="189"/>
      <c r="H75" s="189"/>
      <c r="I75" s="190"/>
      <c r="J75" s="149"/>
      <c r="K75" s="16" t="str">
        <f>TEXT(RTD("cqg.rtd",,"ContractData",A77,"Ask",,"T"),"#.00")&amp;" "&amp;"A"</f>
        <v>-1.70 A</v>
      </c>
      <c r="L75" s="16" t="str">
        <f>TEXT(RTD("cqg.rtd",,"ContractData",A78,"Ask",,"T"),"#.00")&amp;" "&amp;"A"</f>
        <v>-1.27 A</v>
      </c>
      <c r="M75" s="16" t="str">
        <f>TEXT(RTD("cqg.rtd",,"ContractData",A79,"Ask",,"T"),"#.00")&amp;" "&amp;"A"</f>
        <v>-.87 A</v>
      </c>
      <c r="N75" s="16" t="str">
        <f>TEXT(RTD("cqg.rtd",,"ContractData",A80,"Ask",,"T"),"#.00")&amp;" "&amp;"A"</f>
        <v>-.55 A</v>
      </c>
      <c r="O75" s="16" t="str">
        <f>TEXT(RTD("cqg.rtd",,"ContractData",A81,"Ask",,"T"),"#.00")&amp;" "&amp;"A"</f>
        <v>-.29 A</v>
      </c>
      <c r="P75" s="16" t="str">
        <f>TEXT(RTD("cqg.rtd",,"ContractData",A82,"Ask",,"T"),"#.00")&amp;" "&amp;"A"</f>
        <v xml:space="preserve"> A</v>
      </c>
      <c r="Q75" s="16" t="str">
        <f>TEXT(RTD("cqg.rtd",,"ContractData",A83,"Ask",,"T"),"#.00")&amp;" "&amp;"A"</f>
        <v xml:space="preserve"> A</v>
      </c>
      <c r="R75" s="16" t="str">
        <f>TEXT(RTD("cqg.rtd",,"ContractData",A84,"Ask",,"T"),"#.00")&amp;" "&amp;"A"</f>
        <v>.36 A</v>
      </c>
      <c r="S75" s="16" t="str">
        <f>TEXT(RTD("cqg.rtd",,"ContractData",A85,"Ask",,"T"),"#.00")&amp;" "&amp;"A"</f>
        <v xml:space="preserve"> A</v>
      </c>
      <c r="T75" s="16" t="str">
        <f>TEXT(RTD("cqg.rtd",,"ContractData",A86,"Ask",,"T"),"#.00")&amp;" "&amp;"A"</f>
        <v xml:space="preserve"> A</v>
      </c>
      <c r="U75" s="16" t="str">
        <f>TEXT(RTD("cqg.rtd",,"ContractData",A87,"Ask",,"T"),"#.00")&amp;" "&amp;"A"</f>
        <v>.60 A</v>
      </c>
      <c r="V75" s="39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</row>
    <row r="76" spans="1:34" s="10" customFormat="1" ht="15" customHeight="1" x14ac:dyDescent="0.3">
      <c r="A76" s="119"/>
      <c r="B76" s="121" t="s">
        <v>17</v>
      </c>
      <c r="C76" s="122" t="s">
        <v>10</v>
      </c>
      <c r="D76" s="122" t="s">
        <v>11</v>
      </c>
      <c r="E76" s="122" t="s">
        <v>12</v>
      </c>
      <c r="F76" s="122" t="s">
        <v>9</v>
      </c>
      <c r="G76" s="122" t="s">
        <v>13</v>
      </c>
      <c r="H76" s="122" t="s">
        <v>13</v>
      </c>
      <c r="I76" s="123" t="s">
        <v>14</v>
      </c>
      <c r="J76" s="149"/>
      <c r="K76" s="16" t="str">
        <f>TEXT(RTD("cqg.rtd",,"ContractData",A77,"Bid",,"T"),"#.00")&amp;" "&amp;"B"</f>
        <v>-1.76 B</v>
      </c>
      <c r="L76" s="16" t="str">
        <f>TEXT(RTD("cqg.rtd",,"ContractData",A78,"Bid",,"T"),"#.00")&amp;" "&amp;"B"</f>
        <v>-1.29 B</v>
      </c>
      <c r="M76" s="16" t="str">
        <f>TEXT(RTD("cqg.rtd",,"ContractData",A79,"Bid",,"T"),"#.00")&amp;" "&amp;"B"</f>
        <v>-.94 B</v>
      </c>
      <c r="N76" s="16" t="str">
        <f>TEXT(RTD("cqg.rtd",,"ContractData",A80,"Bid",,"T"),"#.00")&amp;" "&amp;"B"</f>
        <v>-.62 B</v>
      </c>
      <c r="O76" s="16" t="str">
        <f>TEXT(RTD("cqg.rtd",,"ContractData",A81,"Bid",,"T"),"#.00")&amp;" "&amp;"B"</f>
        <v>-.31 B</v>
      </c>
      <c r="P76" s="16" t="str">
        <f>TEXT(RTD("cqg.rtd",,"ContractData",A82,"Bid",,"T"),"#.00")&amp;" "&amp;"B"</f>
        <v xml:space="preserve"> B</v>
      </c>
      <c r="Q76" s="16" t="str">
        <f>TEXT(RTD("cqg.rtd",,"ContractData",A83,"Bid",,"T"),"#.00")&amp;" "&amp;"B"</f>
        <v xml:space="preserve"> B</v>
      </c>
      <c r="R76" s="16" t="str">
        <f>TEXT(RTD("cqg.rtd",,"ContractData",A84,"Bid",,"T"),"#.00")&amp;" "&amp;"B"</f>
        <v>.33 B</v>
      </c>
      <c r="S76" s="16" t="str">
        <f>TEXT(RTD("cqg.rtd",,"ContractData",A85,"Bid",,"T"),"#.00")&amp;" "&amp;"B"</f>
        <v xml:space="preserve"> B</v>
      </c>
      <c r="T76" s="16" t="str">
        <f>TEXT(RTD("cqg.rtd",,"ContractData",A86,"Bid",,"T"),"#.00")&amp;" "&amp;"B"</f>
        <v xml:space="preserve"> B</v>
      </c>
      <c r="U76" s="16" t="str">
        <f>TEXT(RTD("cqg.rtd",,"ContractData",A87,"Bid",,"T"),"#.00")&amp;" "&amp;"B"</f>
        <v>.49 B</v>
      </c>
      <c r="V76" s="39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</row>
    <row r="77" spans="1:34" s="10" customFormat="1" ht="15" customHeight="1" x14ac:dyDescent="0.3">
      <c r="A77" s="119" t="str">
        <f>RTD("cqg.rtd",,"ContractData","CLES9?1", "Symbol")</f>
        <v>CLES9K7</v>
      </c>
      <c r="B77" s="23" t="str">
        <f>RIGHT(RTD("cqg.rtd",,"ContractData",A77, "LongDescription"),15)</f>
        <v xml:space="preserve"> May 17, Feb 18</v>
      </c>
      <c r="C77" s="108">
        <f>RTD("cqg.rtd", ,"ContractData",A77, "Open",,"T")</f>
        <v>-1.6300000000000001</v>
      </c>
      <c r="D77" s="108">
        <f>RTD("cqg.rtd", ,"ContractData",A77, "High",,"T")</f>
        <v>-1.6300000000000001</v>
      </c>
      <c r="E77" s="108">
        <f>RTD("cqg.rtd", ,"ContractData",A77, "Low",,"T")</f>
        <v>-1.6400000000000001</v>
      </c>
      <c r="F77" s="108">
        <f>RTD("cqg.rtd", ,"ContractData",A77, "LastTradeorSettle",,"T")</f>
        <v>-1.6400000000000001</v>
      </c>
      <c r="G77" s="109">
        <f>RTD("cqg.rtd",,"ContractData",A77,"NetLastTradeToday",,"T")</f>
        <v>-0.02</v>
      </c>
      <c r="H77" s="19">
        <f>RTD("cqg.rtd",,"ContractData",A77,"NetLastTradeToday",,"T")</f>
        <v>-0.02</v>
      </c>
      <c r="I77" s="25">
        <f>RTD("cqg.rtd", ,"ContractData",A77, "T_CVol")</f>
        <v>3</v>
      </c>
      <c r="J77" s="149"/>
      <c r="K77" s="16" t="str">
        <f>TEXT(RTD("cqg.rtd",,"StudyData",A77,  "Bar",, "Close", "D",,,,,,"T"),"#.00")&amp;" "&amp;"L"</f>
        <v>-1.64 L</v>
      </c>
      <c r="L77" s="16" t="str">
        <f>TEXT(RTD("cqg.rtd",,"StudyData",A78,  "Bar",, "Close", "D",,,,,,"T"),"#.00")&amp;" "&amp;"L"</f>
        <v>-1.23 L</v>
      </c>
      <c r="M77" s="16" t="str">
        <f>TEXT(RTD("cqg.rtd",,"StudyData",A79,  "Bar",, "Close", "D",,,,,,"T"),"#.00")&amp;" "&amp;"L"</f>
        <v xml:space="preserve"> L</v>
      </c>
      <c r="N77" s="16" t="str">
        <f>TEXT(RTD("cqg.rtd",,"StudyData",A80,  "Bar",, "Close", "D",,,,,,"T"),"#.00")&amp;" "&amp;"L"</f>
        <v xml:space="preserve"> L</v>
      </c>
      <c r="O77" s="16" t="str">
        <f>TEXT(RTD("cqg.rtd",,"StudyData",A81,  "Bar",, "Close", "D",,,,,,"T"),"#.00")&amp;" "&amp;"L"</f>
        <v>-.28 L</v>
      </c>
      <c r="P77" s="16" t="str">
        <f>TEXT(RTD("cqg.rtd",,"StudyData",A82,  "Bar",, "Close", "D",,,,,,"T"),"#.00")&amp;" "&amp;"L"</f>
        <v xml:space="preserve"> L</v>
      </c>
      <c r="Q77" s="16" t="str">
        <f>TEXT(RTD("cqg.rtd",,"StudyData",A83,  "Bar",, "Close", "D",,,,,,"T"),"#.00")&amp;" "&amp;"L"</f>
        <v xml:space="preserve"> L</v>
      </c>
      <c r="R77" s="16" t="str">
        <f>TEXT(RTD("cqg.rtd",,"StudyData",A84,  "Bar",, "Close", "D",,,,,,"T"),"#.00")&amp;" "&amp;"L"</f>
        <v xml:space="preserve"> L</v>
      </c>
      <c r="S77" s="16" t="str">
        <f>TEXT(RTD("cqg.rtd",,"StudyData",A85,  "Bar",, "Close", "D",,,,,,"T"),"#.00")&amp;" "&amp;"L"</f>
        <v xml:space="preserve"> L</v>
      </c>
      <c r="T77" s="16" t="str">
        <f>TEXT(RTD("cqg.rtd",,"StudyData",A86,  "Bar",, "Close", "D",,,,,,"T"),"#.00")&amp;" "&amp;"L"</f>
        <v xml:space="preserve"> L</v>
      </c>
      <c r="U77" s="16" t="str">
        <f>TEXT(RTD("cqg.rtd",,"StudyData",A87,  "Bar",, "Close", "D",,,,,,"T"),"#.00")&amp;" "&amp;"L"</f>
        <v xml:space="preserve"> L</v>
      </c>
      <c r="V77" s="39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</row>
    <row r="78" spans="1:34" s="10" customFormat="1" ht="15" customHeight="1" x14ac:dyDescent="0.3">
      <c r="A78" s="119" t="str">
        <f>RTD("cqg.rtd",,"ContractData","CLES9?2", "Symbol")</f>
        <v>CLES9M7</v>
      </c>
      <c r="B78" s="23" t="str">
        <f>RIGHT(RTD("cqg.rtd",,"ContractData",A78, "LongDescription"),15)</f>
        <v xml:space="preserve"> Jun 17, Mar 18</v>
      </c>
      <c r="C78" s="108">
        <f>RTD("cqg.rtd", ,"ContractData",A78, "Open",,"T")</f>
        <v>-1.2</v>
      </c>
      <c r="D78" s="108">
        <f>RTD("cqg.rtd", ,"ContractData",A78, "High",,"T")</f>
        <v>-1.19</v>
      </c>
      <c r="E78" s="108">
        <f>RTD("cqg.rtd", ,"ContractData",A78, "Low",,"T")</f>
        <v>-1.25</v>
      </c>
      <c r="F78" s="108">
        <f>RTD("cqg.rtd", ,"ContractData",A78, "LastTradeorSettle",,"T")</f>
        <v>-1.23</v>
      </c>
      <c r="G78" s="109">
        <f>RTD("cqg.rtd",,"ContractData",A78,"NetLastTradeToday",,"T")</f>
        <v>-0.06</v>
      </c>
      <c r="H78" s="19">
        <f>RTD("cqg.rtd",,"ContractData",A78,"NetLastTradeToday",,"T")</f>
        <v>-0.06</v>
      </c>
      <c r="I78" s="25">
        <f>RTD("cqg.rtd", ,"ContractData",A78, "T_CVol")</f>
        <v>14</v>
      </c>
      <c r="J78" s="8"/>
      <c r="K78" s="8"/>
      <c r="L78" s="8"/>
      <c r="M78" s="8"/>
      <c r="N78" s="8"/>
      <c r="O78" s="8"/>
      <c r="P78" s="8"/>
      <c r="Q78" s="61"/>
      <c r="R78" s="39"/>
      <c r="S78" s="39"/>
      <c r="T78" s="39"/>
      <c r="U78" s="41"/>
      <c r="V78" s="39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</row>
    <row r="79" spans="1:34" s="10" customFormat="1" ht="15" customHeight="1" x14ac:dyDescent="0.3">
      <c r="A79" s="119" t="str">
        <f>RTD("cqg.rtd",,"ContractData","CLES9?3", "Symbol")</f>
        <v>CLES9N7</v>
      </c>
      <c r="B79" s="23" t="str">
        <f>RIGHT(RTD("cqg.rtd",,"ContractData",A79, "LongDescription"),15)</f>
        <v xml:space="preserve"> Jul 17, Apr 18</v>
      </c>
      <c r="C79" s="108" t="str">
        <f>RTD("cqg.rtd", ,"ContractData",A79, "Open",,"T")</f>
        <v/>
      </c>
      <c r="D79" s="108" t="str">
        <f>RTD("cqg.rtd", ,"ContractData",A79, "High",,"T")</f>
        <v/>
      </c>
      <c r="E79" s="108" t="str">
        <f>RTD("cqg.rtd", ,"ContractData",A79, "Low",,"T")</f>
        <v/>
      </c>
      <c r="F79" s="108" t="str">
        <f>RTD("cqg.rtd", ,"ContractData",A79, "LastTradeorSettle",,"T")</f>
        <v/>
      </c>
      <c r="G79" s="109" t="str">
        <f>RTD("cqg.rtd",,"ContractData",A79,"NetLastTradeToday",,"T")</f>
        <v/>
      </c>
      <c r="H79" s="19" t="str">
        <f>RTD("cqg.rtd",,"ContractData",A79,"NetLastTradeToday",,"T")</f>
        <v/>
      </c>
      <c r="I79" s="25">
        <f>RTD("cqg.rtd", ,"ContractData",A79, "T_CVol")</f>
        <v>0</v>
      </c>
      <c r="J79" s="8"/>
      <c r="K79" s="8"/>
      <c r="L79" s="8"/>
      <c r="M79" s="8"/>
      <c r="N79" s="8"/>
      <c r="O79" s="8"/>
      <c r="P79" s="8"/>
      <c r="Q79" s="61"/>
      <c r="R79" s="39"/>
      <c r="S79" s="39"/>
      <c r="T79" s="39"/>
      <c r="U79" s="41"/>
      <c r="V79" s="39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</row>
    <row r="80" spans="1:34" s="10" customFormat="1" ht="15" customHeight="1" x14ac:dyDescent="0.3">
      <c r="A80" s="119" t="str">
        <f>RTD("cqg.rtd",,"ContractData","CLES9?4", "Symbol")</f>
        <v>CLES9Q7</v>
      </c>
      <c r="B80" s="23" t="str">
        <f>RIGHT(RTD("cqg.rtd",,"ContractData",A80, "LongDescription"),15)</f>
        <v xml:space="preserve"> Aug 17, May 18</v>
      </c>
      <c r="C80" s="108" t="str">
        <f>RTD("cqg.rtd", ,"ContractData",A80, "Open",,"T")</f>
        <v/>
      </c>
      <c r="D80" s="108" t="str">
        <f>RTD("cqg.rtd", ,"ContractData",A80, "High",,"T")</f>
        <v/>
      </c>
      <c r="E80" s="108" t="str">
        <f>RTD("cqg.rtd", ,"ContractData",A80, "Low",,"T")</f>
        <v/>
      </c>
      <c r="F80" s="108" t="str">
        <f>RTD("cqg.rtd", ,"ContractData",A80, "LastTradeorSettle",,"T")</f>
        <v/>
      </c>
      <c r="G80" s="109" t="str">
        <f>RTD("cqg.rtd",,"ContractData",A80,"NetLastTradeToday",,"T")</f>
        <v/>
      </c>
      <c r="H80" s="19" t="str">
        <f>RTD("cqg.rtd",,"ContractData",A80,"NetLastTradeToday",,"T")</f>
        <v/>
      </c>
      <c r="I80" s="25">
        <f>RTD("cqg.rtd", ,"ContractData",A80, "T_CVol")</f>
        <v>0</v>
      </c>
      <c r="J80" s="8"/>
      <c r="K80" s="8"/>
      <c r="L80" s="8"/>
      <c r="M80" s="8"/>
      <c r="N80" s="8"/>
      <c r="O80" s="8"/>
      <c r="P80" s="8"/>
      <c r="Q80" s="61"/>
      <c r="R80" s="39"/>
      <c r="S80" s="39"/>
      <c r="T80" s="39"/>
      <c r="U80" s="41"/>
      <c r="V80" s="39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</row>
    <row r="81" spans="1:34" s="10" customFormat="1" ht="15" customHeight="1" x14ac:dyDescent="0.3">
      <c r="A81" s="119" t="str">
        <f>RTD("cqg.rtd",,"ContractData","CLES9?5", "Symbol")</f>
        <v>CLES9U7</v>
      </c>
      <c r="B81" s="23" t="str">
        <f>RIGHT(RTD("cqg.rtd",,"ContractData",A81, "LongDescription"),15)</f>
        <v xml:space="preserve"> Sep 17, Jun 18</v>
      </c>
      <c r="C81" s="108">
        <f>RTD("cqg.rtd", ,"ContractData",A81, "Open",,"T")</f>
        <v>-0.23</v>
      </c>
      <c r="D81" s="108">
        <f>RTD("cqg.rtd", ,"ContractData",A81, "High",,"T")</f>
        <v>-0.23</v>
      </c>
      <c r="E81" s="108">
        <f>RTD("cqg.rtd", ,"ContractData",A81, "Low",,"T")</f>
        <v>-0.28000000000000003</v>
      </c>
      <c r="F81" s="108">
        <f>RTD("cqg.rtd", ,"ContractData",A81, "LastTradeorSettle",,"T")</f>
        <v>-0.28000000000000003</v>
      </c>
      <c r="G81" s="109">
        <f>RTD("cqg.rtd",,"ContractData",A81,"NetLastTradeToday",,"T")</f>
        <v>-0.09</v>
      </c>
      <c r="H81" s="19">
        <f>RTD("cqg.rtd",,"ContractData",A81,"NetLastTradeToday",,"T")</f>
        <v>-0.09</v>
      </c>
      <c r="I81" s="25">
        <f>RTD("cqg.rtd", ,"ContractData",A81, "T_CVol")</f>
        <v>26</v>
      </c>
      <c r="J81" s="8"/>
      <c r="K81" s="8"/>
      <c r="L81" s="8"/>
      <c r="M81" s="8"/>
      <c r="N81" s="8"/>
      <c r="O81" s="8"/>
      <c r="P81" s="8"/>
      <c r="Q81" s="61"/>
      <c r="R81" s="39"/>
      <c r="S81" s="39"/>
      <c r="T81" s="39"/>
      <c r="U81" s="41"/>
      <c r="V81" s="39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</row>
    <row r="82" spans="1:34" s="10" customFormat="1" ht="15" customHeight="1" x14ac:dyDescent="0.3">
      <c r="A82" s="119" t="str">
        <f>RTD("cqg.rtd",,"ContractData","CLES9?6", "Symbol")</f>
        <v>CLES9V7</v>
      </c>
      <c r="B82" s="24" t="str">
        <f>RIGHT(RTD("cqg.rtd",,"ContractData",A82, "LongDescription"),15)</f>
        <v xml:space="preserve"> Oct 17, Jul 18</v>
      </c>
      <c r="C82" s="110" t="str">
        <f>RTD("cqg.rtd", ,"ContractData",A82, "Open",,"T")</f>
        <v/>
      </c>
      <c r="D82" s="110" t="str">
        <f>RTD("cqg.rtd", ,"ContractData",A82, "High",,"T")</f>
        <v/>
      </c>
      <c r="E82" s="110" t="str">
        <f>RTD("cqg.rtd", ,"ContractData",A82, "Low",,"T")</f>
        <v/>
      </c>
      <c r="F82" s="110" t="str">
        <f>RTD("cqg.rtd", ,"ContractData",A82, "LastTradeorSettle",,"T")</f>
        <v/>
      </c>
      <c r="G82" s="109" t="str">
        <f>RTD("cqg.rtd",,"ContractData",A82,"NetLastTradeToday",,"T")</f>
        <v/>
      </c>
      <c r="H82" s="20" t="str">
        <f>RTD("cqg.rtd",,"ContractData",A82,"NetLastTradeToday",,"T")</f>
        <v/>
      </c>
      <c r="I82" s="25">
        <f>RTD("cqg.rtd", ,"ContractData",A82, "T_CVol")</f>
        <v>0</v>
      </c>
      <c r="J82" s="8"/>
      <c r="K82" s="8"/>
      <c r="L82" s="8"/>
      <c r="M82" s="8"/>
      <c r="N82" s="8"/>
      <c r="O82" s="8"/>
      <c r="P82" s="8"/>
      <c r="Q82" s="61"/>
      <c r="R82" s="39"/>
      <c r="S82" s="39"/>
      <c r="T82" s="39"/>
      <c r="U82" s="41"/>
      <c r="V82" s="39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</row>
    <row r="83" spans="1:34" s="10" customFormat="1" ht="15" customHeight="1" x14ac:dyDescent="0.3">
      <c r="A83" s="119" t="str">
        <f>RTD("cqg.rtd",,"ContractData","CLES9?7", "Symbol")</f>
        <v>CLES9X7</v>
      </c>
      <c r="B83" s="24" t="str">
        <f>RIGHT(RTD("cqg.rtd",,"ContractData",A83, "LongDescription"),15)</f>
        <v xml:space="preserve"> Nov 17, Aug 18</v>
      </c>
      <c r="C83" s="110" t="str">
        <f>RTD("cqg.rtd", ,"ContractData",A83, "Open",,"T")</f>
        <v/>
      </c>
      <c r="D83" s="110" t="str">
        <f>RTD("cqg.rtd", ,"ContractData",A83, "High",,"T")</f>
        <v/>
      </c>
      <c r="E83" s="110" t="str">
        <f>RTD("cqg.rtd", ,"ContractData",A83, "Low",,"T")</f>
        <v/>
      </c>
      <c r="F83" s="110" t="str">
        <f>RTD("cqg.rtd", ,"ContractData",A83, "LastTradeorSettle",,"T")</f>
        <v/>
      </c>
      <c r="G83" s="111" t="str">
        <f>RTD("cqg.rtd",,"ContractData",A83,"NetLastTradeToday",,"T")</f>
        <v/>
      </c>
      <c r="H83" s="20" t="str">
        <f>RTD("cqg.rtd",,"ContractData",A83,"NetLastTradeToday",,"T")</f>
        <v/>
      </c>
      <c r="I83" s="25">
        <f>RTD("cqg.rtd", ,"ContractData",A83, "T_CVol")</f>
        <v>0</v>
      </c>
      <c r="J83" s="8"/>
      <c r="K83" s="8"/>
      <c r="L83" s="8"/>
      <c r="M83" s="8"/>
      <c r="N83" s="8"/>
      <c r="O83" s="8"/>
      <c r="P83" s="8"/>
      <c r="Q83" s="61"/>
      <c r="R83" s="39"/>
      <c r="S83" s="39"/>
      <c r="T83" s="39"/>
      <c r="U83" s="41"/>
      <c r="V83" s="39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</row>
    <row r="84" spans="1:34" s="10" customFormat="1" ht="15" customHeight="1" x14ac:dyDescent="0.3">
      <c r="A84" s="119" t="str">
        <f>RTD("cqg.rtd",,"ContractData","CLES9?8", "Symbol")</f>
        <v>CLES9Z7</v>
      </c>
      <c r="B84" s="24" t="str">
        <f>RIGHT(RTD("cqg.rtd",,"ContractData",A84, "LongDescription"),15)</f>
        <v xml:space="preserve"> Dec 17, Sep 18</v>
      </c>
      <c r="C84" s="110" t="str">
        <f>RTD("cqg.rtd", ,"ContractData",A84, "Open",,"T")</f>
        <v/>
      </c>
      <c r="D84" s="110" t="str">
        <f>RTD("cqg.rtd", ,"ContractData",A84, "High",,"T")</f>
        <v/>
      </c>
      <c r="E84" s="110" t="str">
        <f>RTD("cqg.rtd", ,"ContractData",A84, "Low",,"T")</f>
        <v/>
      </c>
      <c r="F84" s="110" t="str">
        <f>RTD("cqg.rtd", ,"ContractData",A84, "LastTradeorSettle",,"T")</f>
        <v/>
      </c>
      <c r="G84" s="109" t="str">
        <f>RTD("cqg.rtd",,"ContractData",A84,"NetLastTradeToday",,"T")</f>
        <v/>
      </c>
      <c r="H84" s="20" t="str">
        <f>RTD("cqg.rtd",,"ContractData",A84,"NetLastTradeToday",,"T")</f>
        <v/>
      </c>
      <c r="I84" s="25">
        <f>RTD("cqg.rtd", ,"ContractData",A84, "T_CVol")</f>
        <v>0</v>
      </c>
      <c r="J84" s="8"/>
      <c r="K84" s="8"/>
      <c r="L84" s="8"/>
      <c r="M84" s="8"/>
      <c r="N84" s="8"/>
      <c r="O84" s="8"/>
      <c r="P84" s="8"/>
      <c r="Q84" s="61"/>
      <c r="R84" s="39"/>
      <c r="S84" s="39"/>
      <c r="T84" s="39"/>
      <c r="U84" s="41"/>
      <c r="V84" s="39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pans="1:34" s="10" customFormat="1" ht="15" customHeight="1" x14ac:dyDescent="0.3">
      <c r="A85" s="119" t="str">
        <f>RTD("cqg.rtd",,"ContractData","CLES9?9", "Symbol")</f>
        <v>CLES9F8</v>
      </c>
      <c r="B85" s="24" t="str">
        <f>RIGHT(RTD("cqg.rtd",,"ContractData",A85, "LongDescription"),15)</f>
        <v xml:space="preserve"> Jan 18, Oct 18</v>
      </c>
      <c r="C85" s="110" t="str">
        <f>RTD("cqg.rtd", ,"ContractData",A85, "Open",,"T")</f>
        <v/>
      </c>
      <c r="D85" s="110" t="str">
        <f>RTD("cqg.rtd", ,"ContractData",A85, "High",,"T")</f>
        <v/>
      </c>
      <c r="E85" s="110" t="str">
        <f>RTD("cqg.rtd", ,"ContractData",A85, "Low",,"T")</f>
        <v/>
      </c>
      <c r="F85" s="110" t="str">
        <f>RTD("cqg.rtd", ,"ContractData",A85, "LastTradeorSettle",,"T")</f>
        <v/>
      </c>
      <c r="G85" s="111" t="str">
        <f>RTD("cqg.rtd",,"ContractData",A85,"NetLastTradeToday",,"T")</f>
        <v/>
      </c>
      <c r="H85" s="20" t="str">
        <f>RTD("cqg.rtd",,"ContractData",A85,"NetLastTradeToday",,"T")</f>
        <v/>
      </c>
      <c r="I85" s="25">
        <f>RTD("cqg.rtd", ,"ContractData",A85, "T_CVol")</f>
        <v>0</v>
      </c>
      <c r="J85" s="8"/>
      <c r="K85" s="8"/>
      <c r="L85" s="8"/>
      <c r="M85" s="8"/>
      <c r="N85" s="8"/>
      <c r="O85" s="8"/>
      <c r="P85" s="8"/>
      <c r="Q85" s="61"/>
      <c r="R85" s="39"/>
      <c r="S85" s="39"/>
      <c r="T85" s="39"/>
      <c r="U85" s="41"/>
      <c r="V85" s="39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  <row r="86" spans="1:34" s="10" customFormat="1" ht="15" customHeight="1" x14ac:dyDescent="0.3">
      <c r="A86" s="119" t="str">
        <f>RTD("cqg.rtd",,"ContractData","CLES9?10", "Symbol")</f>
        <v>CLES9G8</v>
      </c>
      <c r="B86" s="24" t="str">
        <f>RIGHT(RTD("cqg.rtd",,"ContractData",A86, "LongDescription"),15)</f>
        <v xml:space="preserve"> Feb 18, Nov 18</v>
      </c>
      <c r="C86" s="110" t="str">
        <f>RTD("cqg.rtd", ,"ContractData",A86, "Open",,"T")</f>
        <v/>
      </c>
      <c r="D86" s="110" t="str">
        <f>RTD("cqg.rtd", ,"ContractData",A86, "High",,"T")</f>
        <v/>
      </c>
      <c r="E86" s="110" t="str">
        <f>RTD("cqg.rtd", ,"ContractData",A86, "Low",,"T")</f>
        <v/>
      </c>
      <c r="F86" s="110" t="str">
        <f>RTD("cqg.rtd", ,"ContractData",A86, "LastTradeorSettle",,"T")</f>
        <v/>
      </c>
      <c r="G86" s="111" t="str">
        <f>RTD("cqg.rtd",,"ContractData",A86,"NetLastTradeToday",,"T")</f>
        <v/>
      </c>
      <c r="H86" s="20" t="str">
        <f>RTD("cqg.rtd",,"ContractData",A86,"NetLastTradeToday",,"T")</f>
        <v/>
      </c>
      <c r="I86" s="25">
        <f>RTD("cqg.rtd", ,"ContractData",A86, "T_CVol")</f>
        <v>0</v>
      </c>
      <c r="J86" s="8"/>
      <c r="K86" s="8"/>
      <c r="L86" s="8"/>
      <c r="M86" s="8"/>
      <c r="N86" s="8"/>
      <c r="O86" s="8"/>
      <c r="P86" s="8"/>
      <c r="Q86" s="61"/>
      <c r="R86" s="39"/>
      <c r="S86" s="39"/>
      <c r="T86" s="39"/>
      <c r="U86" s="41"/>
      <c r="V86" s="39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</row>
    <row r="87" spans="1:34" s="10" customFormat="1" ht="15" customHeight="1" x14ac:dyDescent="0.3">
      <c r="A87" s="119" t="str">
        <f>RTD("cqg.rtd",,"ContractData","CLES9?11", "Symbol")</f>
        <v>CLES9H8</v>
      </c>
      <c r="B87" s="24" t="str">
        <f>RIGHT(RTD("cqg.rtd",,"ContractData",A87, "LongDescription"),15)</f>
        <v xml:space="preserve"> Mar 18, Dec 18</v>
      </c>
      <c r="C87" s="110" t="str">
        <f>RTD("cqg.rtd", ,"ContractData",A87, "Open",,"T")</f>
        <v/>
      </c>
      <c r="D87" s="110" t="str">
        <f>RTD("cqg.rtd", ,"ContractData",A87, "High",,"T")</f>
        <v/>
      </c>
      <c r="E87" s="110" t="str">
        <f>RTD("cqg.rtd", ,"ContractData",A87, "Low",,"T")</f>
        <v/>
      </c>
      <c r="F87" s="110" t="str">
        <f>RTD("cqg.rtd", ,"ContractData",A87, "LastTradeorSettle",,"T")</f>
        <v/>
      </c>
      <c r="G87" s="111" t="str">
        <f>RTD("cqg.rtd",,"ContractData",A87,"NetLastTradeToday",,"T")</f>
        <v/>
      </c>
      <c r="H87" s="20" t="str">
        <f>RTD("cqg.rtd",,"ContractData",A87,"NetLastTradeToday",,"T")</f>
        <v/>
      </c>
      <c r="I87" s="25">
        <f>RTD("cqg.rtd", ,"ContractData",A87, "T_CVol")</f>
        <v>0</v>
      </c>
      <c r="J87" s="8"/>
      <c r="K87" s="8"/>
      <c r="L87" s="8"/>
      <c r="M87" s="8"/>
      <c r="N87" s="8"/>
      <c r="O87" s="8"/>
      <c r="P87" s="8"/>
      <c r="Q87" s="61"/>
      <c r="R87" s="39"/>
      <c r="S87" s="39"/>
      <c r="T87" s="39"/>
      <c r="U87" s="41"/>
      <c r="V87" s="39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</row>
    <row r="88" spans="1:34" s="10" customFormat="1" ht="15" customHeight="1" x14ac:dyDescent="0.3">
      <c r="A88" s="119" t="str">
        <f>RTD("cqg.rtd",,"ContractData","CLES9?12", "Symbol")</f>
        <v>CLES9J8</v>
      </c>
      <c r="B88" s="24" t="str">
        <f>RIGHT(RTD("cqg.rtd",,"ContractData",A88, "LongDescription"),15)</f>
        <v xml:space="preserve"> Apr 18, Jan 19</v>
      </c>
      <c r="C88" s="110" t="str">
        <f>RTD("cqg.rtd", ,"ContractData",A88, "Open",,"T")</f>
        <v/>
      </c>
      <c r="D88" s="110" t="str">
        <f>RTD("cqg.rtd", ,"ContractData",A88, "High",,"T")</f>
        <v/>
      </c>
      <c r="E88" s="110" t="str">
        <f>RTD("cqg.rtd", ,"ContractData",A88, "Low",,"T")</f>
        <v/>
      </c>
      <c r="F88" s="110" t="str">
        <f>RTD("cqg.rtd", ,"ContractData",A88, "LastTradeorSettle",,"T")</f>
        <v/>
      </c>
      <c r="G88" s="111" t="str">
        <f>RTD("cqg.rtd",,"ContractData",A88,"NetLastTradeToday",,"T")</f>
        <v/>
      </c>
      <c r="H88" s="20" t="str">
        <f>RTD("cqg.rtd",,"ContractData",A88,"NetLastTradeToday",,"T")</f>
        <v/>
      </c>
      <c r="I88" s="26">
        <f>RTD("cqg.rtd", ,"ContractData",A88, "T_CVol")</f>
        <v>0</v>
      </c>
      <c r="J88" s="8"/>
      <c r="K88" s="8"/>
      <c r="L88" s="8"/>
      <c r="M88" s="8"/>
      <c r="N88" s="8"/>
      <c r="O88" s="8"/>
      <c r="P88" s="8"/>
      <c r="Q88" s="61"/>
      <c r="R88" s="39"/>
      <c r="S88" s="39"/>
      <c r="T88" s="39"/>
      <c r="U88" s="41"/>
      <c r="V88" s="39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</row>
    <row r="89" spans="1:34" s="10" customFormat="1" ht="15" customHeight="1" x14ac:dyDescent="0.3">
      <c r="A89" s="119"/>
      <c r="B89" s="179"/>
      <c r="C89" s="180"/>
      <c r="D89" s="92"/>
      <c r="E89" s="90"/>
      <c r="F89" s="93"/>
      <c r="G89" s="90"/>
      <c r="H89" s="94"/>
      <c r="I89" s="91"/>
      <c r="J89" s="8"/>
      <c r="K89" s="8"/>
      <c r="L89" s="8"/>
      <c r="M89" s="8"/>
      <c r="N89" s="8"/>
      <c r="O89" s="8"/>
      <c r="P89" s="8"/>
      <c r="Q89" s="61"/>
      <c r="R89" s="39"/>
      <c r="S89" s="39"/>
      <c r="T89" s="39"/>
      <c r="U89" s="41"/>
      <c r="V89" s="39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</row>
    <row r="90" spans="1:34" s="10" customFormat="1" ht="15" customHeight="1" x14ac:dyDescent="0.2">
      <c r="A90" s="119"/>
      <c r="B90" s="192" t="s">
        <v>34</v>
      </c>
      <c r="C90" s="193"/>
      <c r="D90" s="193"/>
      <c r="E90" s="193"/>
      <c r="F90" s="193"/>
      <c r="G90" s="193"/>
      <c r="H90" s="193"/>
      <c r="I90" s="194"/>
      <c r="J90" s="53" t="s">
        <v>8</v>
      </c>
      <c r="K90" s="54" t="str">
        <f>B93</f>
        <v xml:space="preserve"> May 17, May 18</v>
      </c>
      <c r="L90" s="54" t="str">
        <f>B94</f>
        <v xml:space="preserve"> Jun 17, Jun 18</v>
      </c>
      <c r="M90" s="54" t="str">
        <f>B95</f>
        <v xml:space="preserve"> Jul 17, Jul 18</v>
      </c>
      <c r="N90" s="54" t="str">
        <f>B96</f>
        <v xml:space="preserve"> Aug 17, Aug 18</v>
      </c>
      <c r="O90" s="54" t="str">
        <f>B97</f>
        <v xml:space="preserve"> Sep 17, Sep 18</v>
      </c>
      <c r="P90" s="54" t="str">
        <f>B98</f>
        <v xml:space="preserve"> Oct 17, Oct 18</v>
      </c>
      <c r="Q90" s="54" t="str">
        <f>B99</f>
        <v xml:space="preserve"> Nov 17, Nov 18</v>
      </c>
      <c r="R90" s="54" t="str">
        <f>B100</f>
        <v xml:space="preserve"> Dec 17, Dec 18</v>
      </c>
      <c r="S90" s="54" t="str">
        <f>B101</f>
        <v xml:space="preserve"> Jan 18, Jan 19</v>
      </c>
      <c r="T90" s="54" t="str">
        <f>B102</f>
        <v xml:space="preserve"> Feb 18, Feb 19</v>
      </c>
      <c r="U90" s="54" t="str">
        <f>B103</f>
        <v xml:space="preserve"> Mar 18, Mar 19</v>
      </c>
      <c r="V90" s="39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</row>
    <row r="91" spans="1:34" s="10" customFormat="1" ht="15" customHeight="1" x14ac:dyDescent="0.3">
      <c r="A91" s="119"/>
      <c r="B91" s="188"/>
      <c r="C91" s="189"/>
      <c r="D91" s="189"/>
      <c r="E91" s="189"/>
      <c r="F91" s="189"/>
      <c r="G91" s="189"/>
      <c r="H91" s="189"/>
      <c r="I91" s="190"/>
      <c r="J91" s="149"/>
      <c r="K91" s="16" t="str">
        <f>TEXT(RTD("cqg.rtd",,"ContractData",A93,"Ask",,"T"),"#.00")&amp;" "&amp;"A"</f>
        <v>-1.59 A</v>
      </c>
      <c r="L91" s="16" t="str">
        <f>TEXT(RTD("cqg.rtd",,"ContractData",A94,"Ask",,"T"),"#.00")&amp;" "&amp;"A"</f>
        <v>-1.11 A</v>
      </c>
      <c r="M91" s="16" t="str">
        <f>TEXT(RTD("cqg.rtd",,"ContractData",A95,"Ask",,"T"),"#.00")&amp;" "&amp;"A"</f>
        <v>-.10 A</v>
      </c>
      <c r="N91" s="16" t="str">
        <f>TEXT(RTD("cqg.rtd",,"ContractData",A96,"Ask",,"T"),"#.00")&amp;" "&amp;"A"</f>
        <v xml:space="preserve"> A</v>
      </c>
      <c r="O91" s="16" t="str">
        <f>TEXT(RTD("cqg.rtd",,"ContractData",A97,"Ask",,"T"),"#.00")&amp;" "&amp;"A"</f>
        <v>.90 A</v>
      </c>
      <c r="P91" s="16" t="str">
        <f>TEXT(RTD("cqg.rtd",,"ContractData",A98,"Ask",,"T"),"#.00")&amp;" "&amp;"A"</f>
        <v xml:space="preserve"> A</v>
      </c>
      <c r="Q91" s="16" t="str">
        <f>TEXT(RTD("cqg.rtd",,"ContractData",A99,"Ask",,"T"),"#.00")&amp;" "&amp;"A"</f>
        <v xml:space="preserve"> A</v>
      </c>
      <c r="R91" s="16" t="str">
        <f>TEXT(RTD("cqg.rtd",,"ContractData",A100,"Ask",,"T"),"#.00")&amp;" "&amp;"A"</f>
        <v>.49 A</v>
      </c>
      <c r="S91" s="16" t="str">
        <f>TEXT(RTD("cqg.rtd",,"ContractData",A101,"Ask",,"T"),"#.00")&amp;" "&amp;"A"</f>
        <v xml:space="preserve"> A</v>
      </c>
      <c r="T91" s="16" t="str">
        <f>TEXT(RTD("cqg.rtd",,"ContractData",A102,"Ask",,"T"),"#.00")&amp;" "&amp;"A"</f>
        <v xml:space="preserve"> A</v>
      </c>
      <c r="U91" s="16" t="str">
        <f>TEXT(RTD("cqg.rtd",,"ContractData",A103,"Ask",,"T"),"#.00")&amp;" "&amp;"A"</f>
        <v xml:space="preserve"> A</v>
      </c>
      <c r="V91" s="39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</row>
    <row r="92" spans="1:34" s="10" customFormat="1" ht="15" customHeight="1" x14ac:dyDescent="0.3">
      <c r="A92" s="119"/>
      <c r="B92" s="121" t="s">
        <v>17</v>
      </c>
      <c r="C92" s="122" t="s">
        <v>10</v>
      </c>
      <c r="D92" s="122" t="s">
        <v>11</v>
      </c>
      <c r="E92" s="122" t="s">
        <v>12</v>
      </c>
      <c r="F92" s="122" t="s">
        <v>9</v>
      </c>
      <c r="G92" s="122" t="s">
        <v>13</v>
      </c>
      <c r="H92" s="122" t="s">
        <v>13</v>
      </c>
      <c r="I92" s="123" t="s">
        <v>14</v>
      </c>
      <c r="J92" s="149"/>
      <c r="K92" s="16" t="str">
        <f>TEXT(RTD("cqg.rtd",,"ContractData",A93,"Bid",,"T"),"#.00")&amp;" "&amp;"B"</f>
        <v>-1.67 B</v>
      </c>
      <c r="L92" s="16" t="str">
        <f>TEXT(RTD("cqg.rtd",,"ContractData",A94,"Bid",,"T"),"#.00")&amp;" "&amp;"B"</f>
        <v>-1.13 B</v>
      </c>
      <c r="M92" s="16" t="str">
        <f>TEXT(RTD("cqg.rtd",,"ContractData",A95,"Bid",,"T"),"#.00")&amp;" "&amp;"B"</f>
        <v>-1.50 B</v>
      </c>
      <c r="N92" s="16" t="str">
        <f>TEXT(RTD("cqg.rtd",,"ContractData",A96,"Bid",,"T"),"#.00")&amp;" "&amp;"B"</f>
        <v xml:space="preserve"> B</v>
      </c>
      <c r="O92" s="16" t="str">
        <f>TEXT(RTD("cqg.rtd",,"ContractData",A97,"Bid",,"T"),"#.00")&amp;" "&amp;"B"</f>
        <v>-2.45 B</v>
      </c>
      <c r="P92" s="16" t="str">
        <f>TEXT(RTD("cqg.rtd",,"ContractData",A98,"Bid",,"T"),"#.00")&amp;" "&amp;"B"</f>
        <v xml:space="preserve"> B</v>
      </c>
      <c r="Q92" s="16" t="str">
        <f>TEXT(RTD("cqg.rtd",,"ContractData",A99,"Bid",,"T"),"#.00")&amp;" "&amp;"B"</f>
        <v xml:space="preserve"> B</v>
      </c>
      <c r="R92" s="16" t="str">
        <f>TEXT(RTD("cqg.rtd",,"ContractData",A100,"Bid",,"T"),"#.00")&amp;" "&amp;"B"</f>
        <v>.47 B</v>
      </c>
      <c r="S92" s="16" t="str">
        <f>TEXT(RTD("cqg.rtd",,"ContractData",A101,"Bid",,"T"),"#.00")&amp;" "&amp;"B"</f>
        <v xml:space="preserve"> B</v>
      </c>
      <c r="T92" s="16" t="str">
        <f>TEXT(RTD("cqg.rtd",,"ContractData",A102,"Bid",,"T"),"#.00")&amp;" "&amp;"B"</f>
        <v xml:space="preserve"> B</v>
      </c>
      <c r="U92" s="16" t="str">
        <f>TEXT(RTD("cqg.rtd",,"ContractData",A103,"Bid",,"T"),"#.00")&amp;" "&amp;"B"</f>
        <v xml:space="preserve"> B</v>
      </c>
      <c r="V92" s="39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</row>
    <row r="93" spans="1:34" s="10" customFormat="1" ht="15" customHeight="1" x14ac:dyDescent="0.3">
      <c r="A93" s="119" t="str">
        <f>RTD("cqg.rtd",,"ContractData","CLES12?1", "Symbol")</f>
        <v>CLES12K7</v>
      </c>
      <c r="B93" s="23" t="str">
        <f>RIGHT(RTD("cqg.rtd",,"ContractData",A93, "LongDescription"),15)</f>
        <v xml:space="preserve"> May 17, May 18</v>
      </c>
      <c r="C93" s="108">
        <f>RTD("cqg.rtd", ,"ContractData",A93, "Open",,"T")</f>
        <v>-1.55</v>
      </c>
      <c r="D93" s="108">
        <f>RTD("cqg.rtd", ,"ContractData",A93, "High",,"T")</f>
        <v>-1.55</v>
      </c>
      <c r="E93" s="108">
        <f>RTD("cqg.rtd", ,"ContractData",A93, "Low",,"T")</f>
        <v>-1.57</v>
      </c>
      <c r="F93" s="108">
        <f>RTD("cqg.rtd", ,"ContractData",A93, "LastTradeorSettle",,"T")</f>
        <v>-1.57</v>
      </c>
      <c r="G93" s="109">
        <f>RTD("cqg.rtd",,"ContractData",A93,"NetLastTradeToday",,"T")</f>
        <v>-0.09</v>
      </c>
      <c r="H93" s="19">
        <f>RTD("cqg.rtd",,"ContractData",A93,"NetLastTradeToday",,"T")</f>
        <v>-0.09</v>
      </c>
      <c r="I93" s="25">
        <f>RTD("cqg.rtd", ,"ContractData",A93, "T_CVol")</f>
        <v>13</v>
      </c>
      <c r="J93" s="149"/>
      <c r="K93" s="16" t="str">
        <f>TEXT(RTD("cqg.rtd",,"StudyData",A93,  "Bar",, "Close", "D",,,,,,"T"),"#.00")&amp;" "&amp;"L"</f>
        <v>-1.57 L</v>
      </c>
      <c r="L93" s="16" t="str">
        <f>TEXT(RTD("cqg.rtd",,"StudyData",A94,  "Bar",, "Close", "D",,,,,,"T"),"#.00")&amp;" "&amp;"L"</f>
        <v>-1.13 L</v>
      </c>
      <c r="M93" s="16" t="str">
        <f>TEXT(RTD("cqg.rtd",,"StudyData",A95,  "Bar",, "Close", "D",,,,,,"T"),"#.00")&amp;" "&amp;"L"</f>
        <v xml:space="preserve"> L</v>
      </c>
      <c r="N93" s="16" t="str">
        <f>TEXT(RTD("cqg.rtd",,"StudyData",A96,  "Bar",, "Close", "D",,,,,,"T"),"#.00")&amp;" "&amp;"L"</f>
        <v>-.30 L</v>
      </c>
      <c r="O93" s="16" t="str">
        <f>TEXT(RTD("cqg.rtd",,"StudyData",A97,  "Bar",, "Close", "D",,,,,,"T"),"#.00")&amp;" "&amp;"L"</f>
        <v xml:space="preserve"> L</v>
      </c>
      <c r="P93" s="16" t="str">
        <f>TEXT(RTD("cqg.rtd",,"StudyData",A98,  "Bar",, "Close", "D",,,,,,"T"),"#.00")&amp;" "&amp;"L"</f>
        <v xml:space="preserve"> L</v>
      </c>
      <c r="Q93" s="16" t="str">
        <f>TEXT(RTD("cqg.rtd",,"StudyData",A99,  "Bar",, "Close", "D",,,,,,"T"),"#.00")&amp;" "&amp;"L"</f>
        <v xml:space="preserve"> L</v>
      </c>
      <c r="R93" s="16" t="str">
        <f>TEXT(RTD("cqg.rtd",,"StudyData",A100,  "Bar",, "Close", "D",,,,,,"T"),"#.00")&amp;" "&amp;"L"</f>
        <v>.48 L</v>
      </c>
      <c r="S93" s="16" t="str">
        <f>TEXT(RTD("cqg.rtd",,"StudyData",A101,  "Bar",, "Close", "D",,,,,,"T"),"#.00")&amp;" "&amp;"L"</f>
        <v xml:space="preserve"> L</v>
      </c>
      <c r="T93" s="16" t="str">
        <f>TEXT(RTD("cqg.rtd",,"StudyData",A102,  "Bar",, "Close", "D",,,,,,"T"),"#.00")&amp;" "&amp;"L"</f>
        <v xml:space="preserve"> L</v>
      </c>
      <c r="U93" s="16" t="str">
        <f>TEXT(RTD("cqg.rtd",,"StudyData",A103,  "Bar",, "Close", "D",,,,,,"T"),"#.00")&amp;" "&amp;"L"</f>
        <v xml:space="preserve"> L</v>
      </c>
      <c r="V93" s="39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</row>
    <row r="94" spans="1:34" s="10" customFormat="1" ht="15" customHeight="1" x14ac:dyDescent="0.3">
      <c r="A94" s="119" t="str">
        <f>RTD("cqg.rtd",,"ContractData","CLES12?2", "Symbol")</f>
        <v>CLES12M7</v>
      </c>
      <c r="B94" s="23" t="str">
        <f>RIGHT(RTD("cqg.rtd",,"ContractData",A94, "LongDescription"),15)</f>
        <v xml:space="preserve"> Jun 17, Jun 18</v>
      </c>
      <c r="C94" s="108">
        <f>RTD("cqg.rtd", ,"ContractData",A94, "Open",,"T")</f>
        <v>-1.01</v>
      </c>
      <c r="D94" s="108">
        <f>RTD("cqg.rtd", ,"ContractData",A94, "High",,"T")</f>
        <v>-1.01</v>
      </c>
      <c r="E94" s="108">
        <f>RTD("cqg.rtd", ,"ContractData",A94, "Low",,"T")</f>
        <v>-1.1300000000000001</v>
      </c>
      <c r="F94" s="108">
        <f>RTD("cqg.rtd", ,"ContractData",A94, "LastTradeorSettle",,"T")</f>
        <v>-1.1300000000000001</v>
      </c>
      <c r="G94" s="109">
        <f>RTD("cqg.rtd",,"ContractData",A94,"NetLastTradeToday",,"T")</f>
        <v>-0.15</v>
      </c>
      <c r="H94" s="19">
        <f>RTD("cqg.rtd",,"ContractData",A94,"NetLastTradeToday",,"T")</f>
        <v>-0.15</v>
      </c>
      <c r="I94" s="25">
        <f>RTD("cqg.rtd", ,"ContractData",A94, "T_CVol")</f>
        <v>51</v>
      </c>
      <c r="J94" s="8"/>
      <c r="K94" s="8"/>
      <c r="L94" s="8"/>
      <c r="M94" s="8"/>
      <c r="N94" s="8"/>
      <c r="O94" s="8"/>
      <c r="P94" s="8"/>
      <c r="Q94" s="61"/>
      <c r="R94" s="39"/>
      <c r="S94" s="39"/>
      <c r="T94" s="39"/>
      <c r="U94" s="41"/>
      <c r="V94" s="39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</row>
    <row r="95" spans="1:34" s="10" customFormat="1" ht="15" customHeight="1" x14ac:dyDescent="0.3">
      <c r="A95" s="119" t="str">
        <f>RTD("cqg.rtd",,"ContractData","CLES12?3", "Symbol")</f>
        <v>CLES12N7</v>
      </c>
      <c r="B95" s="23" t="str">
        <f>RIGHT(RTD("cqg.rtd",,"ContractData",A95, "LongDescription"),15)</f>
        <v xml:space="preserve"> Jul 17, Jul 18</v>
      </c>
      <c r="C95" s="108" t="str">
        <f>RTD("cqg.rtd", ,"ContractData",A95, "Open",,"T")</f>
        <v/>
      </c>
      <c r="D95" s="108" t="str">
        <f>RTD("cqg.rtd", ,"ContractData",A95, "High",,"T")</f>
        <v/>
      </c>
      <c r="E95" s="108" t="str">
        <f>RTD("cqg.rtd", ,"ContractData",A95, "Low",,"T")</f>
        <v/>
      </c>
      <c r="F95" s="108" t="str">
        <f>RTD("cqg.rtd", ,"ContractData",A95, "LastTradeorSettle",,"T")</f>
        <v/>
      </c>
      <c r="G95" s="109" t="str">
        <f>RTD("cqg.rtd",,"ContractData",A95,"NetLastTradeToday",,"T")</f>
        <v/>
      </c>
      <c r="H95" s="19" t="str">
        <f>RTD("cqg.rtd",,"ContractData",A95,"NetLastTradeToday",,"T")</f>
        <v/>
      </c>
      <c r="I95" s="25">
        <f>RTD("cqg.rtd", ,"ContractData",A95, "T_CVol")</f>
        <v>0</v>
      </c>
      <c r="J95" s="8"/>
      <c r="K95" s="8"/>
      <c r="L95" s="8"/>
      <c r="M95" s="8"/>
      <c r="N95" s="8"/>
      <c r="O95" s="8"/>
      <c r="P95" s="8"/>
      <c r="Q95" s="61"/>
      <c r="R95" s="39"/>
      <c r="S95" s="39"/>
      <c r="T95" s="39"/>
      <c r="U95" s="41"/>
      <c r="V95" s="39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</row>
    <row r="96" spans="1:34" s="10" customFormat="1" ht="15" customHeight="1" x14ac:dyDescent="0.3">
      <c r="A96" s="119" t="str">
        <f>RTD("cqg.rtd",,"ContractData","CLES12?4", "Symbol")</f>
        <v>CLES12Q7</v>
      </c>
      <c r="B96" s="23" t="str">
        <f>RIGHT(RTD("cqg.rtd",,"ContractData",A96, "LongDescription"),15)</f>
        <v xml:space="preserve"> Aug 17, Aug 18</v>
      </c>
      <c r="C96" s="108">
        <f>RTD("cqg.rtd", ,"ContractData",A96, "Open",,"T")</f>
        <v>-0.3</v>
      </c>
      <c r="D96" s="108">
        <f>RTD("cqg.rtd", ,"ContractData",A96, "High",,"T")</f>
        <v>-0.3</v>
      </c>
      <c r="E96" s="108">
        <f>RTD("cqg.rtd", ,"ContractData",A96, "Low",,"T")</f>
        <v>-0.3</v>
      </c>
      <c r="F96" s="108">
        <f>RTD("cqg.rtd", ,"ContractData",A96, "LastTradeorSettle",,"T")</f>
        <v>-0.3</v>
      </c>
      <c r="G96" s="109">
        <f>RTD("cqg.rtd",,"ContractData",A96,"NetLastTradeToday",,"T")</f>
        <v>-0.08</v>
      </c>
      <c r="H96" s="19">
        <f>RTD("cqg.rtd",,"ContractData",A96,"NetLastTradeToday",,"T")</f>
        <v>-0.08</v>
      </c>
      <c r="I96" s="25">
        <f>RTD("cqg.rtd", ,"ContractData",A96, "T_CVol")</f>
        <v>1</v>
      </c>
      <c r="J96" s="8"/>
      <c r="K96" s="8"/>
      <c r="L96" s="8"/>
      <c r="M96" s="8"/>
      <c r="N96" s="8"/>
      <c r="O96" s="8"/>
      <c r="P96" s="8"/>
      <c r="Q96" s="61"/>
      <c r="R96" s="39"/>
      <c r="S96" s="39"/>
      <c r="T96" s="39"/>
      <c r="U96" s="41"/>
      <c r="V96" s="39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</row>
    <row r="97" spans="1:34" s="10" customFormat="1" ht="15" customHeight="1" x14ac:dyDescent="0.3">
      <c r="A97" s="119" t="str">
        <f>RTD("cqg.rtd",,"ContractData","CLES12?5", "Symbol")</f>
        <v>CLES12U7</v>
      </c>
      <c r="B97" s="23" t="str">
        <f>RIGHT(RTD("cqg.rtd",,"ContractData",A97, "LongDescription"),15)</f>
        <v xml:space="preserve"> Sep 17, Sep 18</v>
      </c>
      <c r="C97" s="108" t="str">
        <f>RTD("cqg.rtd", ,"ContractData",A97, "Open",,"T")</f>
        <v/>
      </c>
      <c r="D97" s="108" t="str">
        <f>RTD("cqg.rtd", ,"ContractData",A97, "High",,"T")</f>
        <v/>
      </c>
      <c r="E97" s="108" t="str">
        <f>RTD("cqg.rtd", ,"ContractData",A97, "Low",,"T")</f>
        <v/>
      </c>
      <c r="F97" s="108" t="str">
        <f>RTD("cqg.rtd", ,"ContractData",A97, "LastTradeorSettle",,"T")</f>
        <v/>
      </c>
      <c r="G97" s="109" t="str">
        <f>RTD("cqg.rtd",,"ContractData",A97,"NetLastTradeToday",,"T")</f>
        <v/>
      </c>
      <c r="H97" s="19" t="str">
        <f>RTD("cqg.rtd",,"ContractData",A97,"NetLastTradeToday",,"T")</f>
        <v/>
      </c>
      <c r="I97" s="25">
        <f>RTD("cqg.rtd", ,"ContractData",A97, "T_CVol")</f>
        <v>0</v>
      </c>
      <c r="J97" s="8"/>
      <c r="K97" s="8"/>
      <c r="L97" s="8"/>
      <c r="M97" s="8"/>
      <c r="N97" s="8"/>
      <c r="O97" s="8"/>
      <c r="P97" s="8"/>
      <c r="Q97" s="61"/>
      <c r="R97" s="39"/>
      <c r="S97" s="39"/>
      <c r="T97" s="39"/>
      <c r="U97" s="41"/>
      <c r="V97" s="39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</row>
    <row r="98" spans="1:34" s="10" customFormat="1" ht="15" customHeight="1" x14ac:dyDescent="0.3">
      <c r="A98" s="119" t="str">
        <f>RTD("cqg.rtd",,"ContractData","CLES12?6", "Symbol")</f>
        <v>CLES12V7</v>
      </c>
      <c r="B98" s="24" t="str">
        <f>RIGHT(RTD("cqg.rtd",,"ContractData",A98, "LongDescription"),15)</f>
        <v xml:space="preserve"> Oct 17, Oct 18</v>
      </c>
      <c r="C98" s="110" t="str">
        <f>RTD("cqg.rtd", ,"ContractData",A98, "Open",,"T")</f>
        <v/>
      </c>
      <c r="D98" s="110" t="str">
        <f>RTD("cqg.rtd", ,"ContractData",A98, "High",,"T")</f>
        <v/>
      </c>
      <c r="E98" s="110" t="str">
        <f>RTD("cqg.rtd", ,"ContractData",A98, "Low",,"T")</f>
        <v/>
      </c>
      <c r="F98" s="110" t="str">
        <f>RTD("cqg.rtd", ,"ContractData",A98, "LastTradeorSettle",,"T")</f>
        <v/>
      </c>
      <c r="G98" s="109" t="str">
        <f>RTD("cqg.rtd",,"ContractData",A98,"NetLastTradeToday",,"T")</f>
        <v/>
      </c>
      <c r="H98" s="20" t="str">
        <f>RTD("cqg.rtd",,"ContractData",A98,"NetLastTradeToday",,"T")</f>
        <v/>
      </c>
      <c r="I98" s="25">
        <f>RTD("cqg.rtd", ,"ContractData",A98, "T_CVol")</f>
        <v>0</v>
      </c>
      <c r="J98" s="8"/>
      <c r="K98" s="8"/>
      <c r="L98" s="8"/>
      <c r="M98" s="8"/>
      <c r="N98" s="8"/>
      <c r="O98" s="8"/>
      <c r="P98" s="8"/>
      <c r="Q98" s="61"/>
      <c r="R98" s="39"/>
      <c r="S98" s="39"/>
      <c r="T98" s="39"/>
      <c r="U98" s="41"/>
      <c r="V98" s="39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</row>
    <row r="99" spans="1:34" s="10" customFormat="1" ht="15" customHeight="1" x14ac:dyDescent="0.3">
      <c r="A99" s="119" t="str">
        <f>RTD("cqg.rtd",,"ContractData","CLES12?7", "Symbol")</f>
        <v>CLES12X7</v>
      </c>
      <c r="B99" s="24" t="str">
        <f>RIGHT(RTD("cqg.rtd",,"ContractData",A99, "LongDescription"),15)</f>
        <v xml:space="preserve"> Nov 17, Nov 18</v>
      </c>
      <c r="C99" s="110" t="str">
        <f>RTD("cqg.rtd", ,"ContractData",A99, "Open",,"T")</f>
        <v/>
      </c>
      <c r="D99" s="110" t="str">
        <f>RTD("cqg.rtd", ,"ContractData",A99, "High",,"T")</f>
        <v/>
      </c>
      <c r="E99" s="110" t="str">
        <f>RTD("cqg.rtd", ,"ContractData",A99, "Low",,"T")</f>
        <v/>
      </c>
      <c r="F99" s="110" t="str">
        <f>RTD("cqg.rtd", ,"ContractData",A99, "LastTradeorSettle",,"T")</f>
        <v/>
      </c>
      <c r="G99" s="111" t="str">
        <f>RTD("cqg.rtd",,"ContractData",A99,"NetLastTradeToday",,"T")</f>
        <v/>
      </c>
      <c r="H99" s="20" t="str">
        <f>RTD("cqg.rtd",,"ContractData",A99,"NetLastTradeToday",,"T")</f>
        <v/>
      </c>
      <c r="I99" s="25">
        <f>RTD("cqg.rtd", ,"ContractData",A99, "T_CVol")</f>
        <v>0</v>
      </c>
      <c r="J99" s="8"/>
      <c r="K99" s="8"/>
      <c r="L99" s="8"/>
      <c r="M99" s="8"/>
      <c r="N99" s="8"/>
      <c r="O99" s="8"/>
      <c r="P99" s="8"/>
      <c r="Q99" s="61"/>
      <c r="R99" s="39"/>
      <c r="S99" s="39"/>
      <c r="T99" s="39"/>
      <c r="U99" s="41"/>
      <c r="V99" s="39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</row>
    <row r="100" spans="1:34" s="10" customFormat="1" ht="15" customHeight="1" x14ac:dyDescent="0.3">
      <c r="A100" s="119" t="str">
        <f>RTD("cqg.rtd",,"ContractData","CLES12?8", "Symbol")</f>
        <v>CLES12Z7</v>
      </c>
      <c r="B100" s="24" t="str">
        <f>RIGHT(RTD("cqg.rtd",,"ContractData",A100, "LongDescription"),15)</f>
        <v xml:space="preserve"> Dec 17, Dec 18</v>
      </c>
      <c r="C100" s="110">
        <f>RTD("cqg.rtd", ,"ContractData",A100, "Open",,"T")</f>
        <v>0.59</v>
      </c>
      <c r="D100" s="110">
        <f>RTD("cqg.rtd", ,"ContractData",A100, "High",,"T")</f>
        <v>0.59</v>
      </c>
      <c r="E100" s="110">
        <f>RTD("cqg.rtd", ,"ContractData",A100, "Low",,"T")</f>
        <v>0.45</v>
      </c>
      <c r="F100" s="110">
        <f>RTD("cqg.rtd", ,"ContractData",A100, "LastTradeorSettle",,"T")</f>
        <v>0.48</v>
      </c>
      <c r="G100" s="109">
        <f>RTD("cqg.rtd",,"ContractData",A100,"NetLastTradeToday",,"T")</f>
        <v>-0.1</v>
      </c>
      <c r="H100" s="20">
        <f>RTD("cqg.rtd",,"ContractData",A100,"NetLastTradeToday",,"T")</f>
        <v>-0.1</v>
      </c>
      <c r="I100" s="25">
        <f>RTD("cqg.rtd", ,"ContractData",A100, "T_CVol")</f>
        <v>1508</v>
      </c>
      <c r="J100" s="8"/>
      <c r="K100" s="8"/>
      <c r="L100" s="8"/>
      <c r="M100" s="8"/>
      <c r="N100" s="8"/>
      <c r="O100" s="8"/>
      <c r="P100" s="8"/>
      <c r="Q100" s="61"/>
      <c r="R100" s="39"/>
      <c r="S100" s="39"/>
      <c r="T100" s="39"/>
      <c r="U100" s="41"/>
      <c r="V100" s="39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</row>
    <row r="101" spans="1:34" s="10" customFormat="1" ht="15" customHeight="1" x14ac:dyDescent="0.3">
      <c r="A101" s="119" t="str">
        <f>RTD("cqg.rtd",,"ContractData","CLES12?9", "Symbol")</f>
        <v>CLES12F8</v>
      </c>
      <c r="B101" s="24" t="str">
        <f>RIGHT(RTD("cqg.rtd",,"ContractData",A101, "LongDescription"),15)</f>
        <v xml:space="preserve"> Jan 18, Jan 19</v>
      </c>
      <c r="C101" s="110" t="str">
        <f>RTD("cqg.rtd", ,"ContractData",A101, "Open",,"T")</f>
        <v/>
      </c>
      <c r="D101" s="110" t="str">
        <f>RTD("cqg.rtd", ,"ContractData",A101, "High",,"T")</f>
        <v/>
      </c>
      <c r="E101" s="110" t="str">
        <f>RTD("cqg.rtd", ,"ContractData",A101, "Low",,"T")</f>
        <v/>
      </c>
      <c r="F101" s="110" t="str">
        <f>RTD("cqg.rtd", ,"ContractData",A101, "LastTradeorSettle",,"T")</f>
        <v/>
      </c>
      <c r="G101" s="111" t="str">
        <f>RTD("cqg.rtd",,"ContractData",A101,"NetLastTradeToday",,"T")</f>
        <v/>
      </c>
      <c r="H101" s="20" t="str">
        <f>RTD("cqg.rtd",,"ContractData",A101,"NetLastTradeToday",,"T")</f>
        <v/>
      </c>
      <c r="I101" s="25">
        <f>RTD("cqg.rtd", ,"ContractData",A101, "T_CVol")</f>
        <v>0</v>
      </c>
      <c r="J101" s="8"/>
      <c r="K101" s="8"/>
      <c r="L101" s="8"/>
      <c r="M101" s="8"/>
      <c r="N101" s="8"/>
      <c r="O101" s="8"/>
      <c r="P101" s="8"/>
      <c r="Q101" s="61"/>
      <c r="R101" s="39"/>
      <c r="S101" s="39"/>
      <c r="T101" s="39"/>
      <c r="U101" s="41"/>
      <c r="V101" s="39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</row>
    <row r="102" spans="1:34" s="10" customFormat="1" ht="15" customHeight="1" x14ac:dyDescent="0.3">
      <c r="A102" s="119" t="str">
        <f>RTD("cqg.rtd",,"ContractData","CLES12?10", "Symbol")</f>
        <v>CLES12G8</v>
      </c>
      <c r="B102" s="24" t="str">
        <f>RIGHT(RTD("cqg.rtd",,"ContractData",A102, "LongDescription"),15)</f>
        <v xml:space="preserve"> Feb 18, Feb 19</v>
      </c>
      <c r="C102" s="110" t="str">
        <f>RTD("cqg.rtd", ,"ContractData",A102, "Open",,"T")</f>
        <v/>
      </c>
      <c r="D102" s="110" t="str">
        <f>RTD("cqg.rtd", ,"ContractData",A102, "High",,"T")</f>
        <v/>
      </c>
      <c r="E102" s="110" t="str">
        <f>RTD("cqg.rtd", ,"ContractData",A102, "Low",,"T")</f>
        <v/>
      </c>
      <c r="F102" s="110" t="str">
        <f>RTD("cqg.rtd", ,"ContractData",A102, "LastTradeorSettle",,"T")</f>
        <v/>
      </c>
      <c r="G102" s="111" t="str">
        <f>RTD("cqg.rtd",,"ContractData",A102,"NetLastTradeToday",,"T")</f>
        <v/>
      </c>
      <c r="H102" s="20" t="str">
        <f>RTD("cqg.rtd",,"ContractData",A102,"NetLastTradeToday",,"T")</f>
        <v/>
      </c>
      <c r="I102" s="25">
        <f>RTD("cqg.rtd", ,"ContractData",A102, "T_CVol")</f>
        <v>0</v>
      </c>
      <c r="J102" s="8"/>
      <c r="K102" s="8"/>
      <c r="L102" s="8"/>
      <c r="M102" s="8"/>
      <c r="N102" s="8"/>
      <c r="O102" s="8"/>
      <c r="P102" s="8"/>
      <c r="Q102" s="61"/>
      <c r="R102" s="39"/>
      <c r="S102" s="39"/>
      <c r="T102" s="39"/>
      <c r="U102" s="41"/>
      <c r="V102" s="39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</row>
    <row r="103" spans="1:34" s="10" customFormat="1" ht="15" customHeight="1" x14ac:dyDescent="0.3">
      <c r="A103" s="119" t="str">
        <f>RTD("cqg.rtd",,"ContractData","CLES12?11", "Symbol")</f>
        <v>CLES12H8</v>
      </c>
      <c r="B103" s="24" t="str">
        <f>RIGHT(RTD("cqg.rtd",,"ContractData",A103, "LongDescription"),15)</f>
        <v xml:space="preserve"> Mar 18, Mar 19</v>
      </c>
      <c r="C103" s="110" t="str">
        <f>RTD("cqg.rtd", ,"ContractData",A103, "Open",,"T")</f>
        <v/>
      </c>
      <c r="D103" s="110" t="str">
        <f>RTD("cqg.rtd", ,"ContractData",A103, "High",,"T")</f>
        <v/>
      </c>
      <c r="E103" s="110" t="str">
        <f>RTD("cqg.rtd", ,"ContractData",A103, "Low",,"T")</f>
        <v/>
      </c>
      <c r="F103" s="110" t="str">
        <f>RTD("cqg.rtd", ,"ContractData",A103, "LastTradeorSettle",,"T")</f>
        <v/>
      </c>
      <c r="G103" s="111" t="str">
        <f>RTD("cqg.rtd",,"ContractData",A103,"NetLastTradeToday",,"T")</f>
        <v/>
      </c>
      <c r="H103" s="20" t="str">
        <f>RTD("cqg.rtd",,"ContractData",A103,"NetLastTradeToday",,"T")</f>
        <v/>
      </c>
      <c r="I103" s="25">
        <f>RTD("cqg.rtd", ,"ContractData",A103, "T_CVol")</f>
        <v>0</v>
      </c>
      <c r="J103" s="8"/>
      <c r="K103" s="8"/>
      <c r="L103" s="8"/>
      <c r="M103" s="8"/>
      <c r="N103" s="8"/>
      <c r="O103" s="8"/>
      <c r="P103" s="8"/>
      <c r="Q103" s="61"/>
      <c r="R103" s="39"/>
      <c r="S103" s="39"/>
      <c r="T103" s="39"/>
      <c r="U103" s="41"/>
      <c r="V103" s="39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</row>
    <row r="104" spans="1:34" s="10" customFormat="1" ht="15" customHeight="1" x14ac:dyDescent="0.3">
      <c r="A104" s="119" t="str">
        <f>RTD("cqg.rtd",,"ContractData","CLES12?12", "Symbol")</f>
        <v>CLES12J8</v>
      </c>
      <c r="B104" s="24" t="str">
        <f>RIGHT(RTD("cqg.rtd",,"ContractData",A104, "LongDescription"),15)</f>
        <v xml:space="preserve"> Apr 18, Apr 19</v>
      </c>
      <c r="C104" s="110" t="str">
        <f>RTD("cqg.rtd", ,"ContractData",A104, "Open",,"T")</f>
        <v/>
      </c>
      <c r="D104" s="110" t="str">
        <f>RTD("cqg.rtd", ,"ContractData",A104, "High",,"T")</f>
        <v/>
      </c>
      <c r="E104" s="110" t="str">
        <f>RTD("cqg.rtd", ,"ContractData",A104, "Low",,"T")</f>
        <v/>
      </c>
      <c r="F104" s="110" t="str">
        <f>RTD("cqg.rtd", ,"ContractData",A104, "LastTradeorSettle",,"T")</f>
        <v/>
      </c>
      <c r="G104" s="111" t="str">
        <f>RTD("cqg.rtd",,"ContractData",A104,"NetLastTradeToday",,"T")</f>
        <v/>
      </c>
      <c r="H104" s="20" t="str">
        <f>RTD("cqg.rtd",,"ContractData",A104,"NetLastTradeToday",,"T")</f>
        <v/>
      </c>
      <c r="I104" s="26">
        <f>RTD("cqg.rtd", ,"ContractData",A104, "T_CVol")</f>
        <v>0</v>
      </c>
      <c r="J104" s="8"/>
      <c r="K104" s="8"/>
      <c r="L104" s="8"/>
      <c r="M104" s="8"/>
      <c r="N104" s="8"/>
      <c r="O104" s="8"/>
      <c r="P104" s="8"/>
      <c r="Q104" s="61"/>
      <c r="R104" s="39"/>
      <c r="S104" s="39"/>
      <c r="T104" s="39"/>
      <c r="U104" s="41"/>
      <c r="V104" s="39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</row>
    <row r="105" spans="1:34" s="10" customFormat="1" ht="15" customHeight="1" x14ac:dyDescent="0.3">
      <c r="A105" s="119"/>
      <c r="B105" s="112"/>
      <c r="C105" s="113"/>
      <c r="D105" s="114"/>
      <c r="E105" s="115"/>
      <c r="F105" s="116"/>
      <c r="G105" s="115"/>
      <c r="H105" s="117"/>
      <c r="I105" s="118"/>
      <c r="J105" s="8"/>
      <c r="K105" s="8"/>
      <c r="L105" s="8"/>
      <c r="M105" s="8"/>
      <c r="N105" s="8"/>
      <c r="O105" s="8"/>
      <c r="P105" s="8"/>
      <c r="Q105" s="61"/>
      <c r="R105" s="39"/>
      <c r="S105" s="39"/>
      <c r="T105" s="39"/>
      <c r="U105" s="41"/>
      <c r="V105" s="39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</row>
    <row r="106" spans="1:34" ht="15" customHeight="1" x14ac:dyDescent="0.2">
      <c r="B106" s="185" t="s">
        <v>30</v>
      </c>
      <c r="C106" s="186"/>
      <c r="D106" s="186"/>
      <c r="E106" s="186"/>
      <c r="F106" s="186"/>
      <c r="G106" s="186"/>
      <c r="H106" s="186"/>
      <c r="I106" s="187"/>
      <c r="J106" s="53" t="s">
        <v>8</v>
      </c>
      <c r="K106" s="54" t="str">
        <f>B109</f>
        <v>May 17, Jun 17, Jul 17</v>
      </c>
      <c r="L106" s="54" t="str">
        <f>B110</f>
        <v>Jun 17, Jul 17, Aug 17</v>
      </c>
      <c r="M106" s="54" t="str">
        <f>B111</f>
        <v>Jul 17, Aug 17, Sep 17</v>
      </c>
      <c r="N106" s="54" t="str">
        <f>B112</f>
        <v>Aug 17, Sep 17, Oct 17</v>
      </c>
      <c r="O106" s="54" t="str">
        <f>B113</f>
        <v>Sep 17, Oct 17, Nov 17</v>
      </c>
      <c r="P106" s="54" t="str">
        <f>B114</f>
        <v>Oct 17, Nov 17, Dec 17</v>
      </c>
      <c r="Q106" s="54" t="str">
        <f>B115</f>
        <v>Nov 17, Dec 17, Jan 18</v>
      </c>
      <c r="R106" s="54" t="str">
        <f>B116</f>
        <v>Nov 17, Dec 17, Jan 18</v>
      </c>
      <c r="S106" s="54" t="str">
        <f>B117</f>
        <v>Dec 17, Jan 18, Feb 18</v>
      </c>
      <c r="T106" s="54" t="str">
        <f>B118</f>
        <v>Jan 18, Feb 18, Mar 18</v>
      </c>
      <c r="U106" s="54" t="str">
        <f>B119</f>
        <v>Feb 18, Mar 18, Apr 18</v>
      </c>
      <c r="V106" s="39"/>
    </row>
    <row r="107" spans="1:34" ht="15" customHeight="1" x14ac:dyDescent="0.3">
      <c r="B107" s="188"/>
      <c r="C107" s="189"/>
      <c r="D107" s="189"/>
      <c r="E107" s="189"/>
      <c r="F107" s="189"/>
      <c r="G107" s="189"/>
      <c r="H107" s="189"/>
      <c r="I107" s="190"/>
      <c r="J107" s="149"/>
      <c r="K107" s="16" t="str">
        <f>TEXT(RTD("cqg.rtd",,"ContractData",A109,"Ask",,"T"),"#.00")&amp;" "&amp;"A"</f>
        <v>-.09 A</v>
      </c>
      <c r="L107" s="16" t="str">
        <f>TEXT(RTD("cqg.rtd",,"ContractData",A110,"Ask",,"T"),"#.00")&amp;" "&amp;"A"</f>
        <v>-.07 A</v>
      </c>
      <c r="M107" s="16" t="str">
        <f>TEXT(RTD("cqg.rtd",,"ContractData",A111,"Ask",,"T"),"#.00")&amp;" "&amp;"A"</f>
        <v>-.04 A</v>
      </c>
      <c r="N107" s="16" t="str">
        <f>TEXT(RTD("cqg.rtd",,"ContractData",A112,"Ask",,"T"),"#.00")&amp;" "&amp;"A"</f>
        <v>-.04 A</v>
      </c>
      <c r="O107" s="16" t="str">
        <f>TEXT(RTD("cqg.rtd",,"ContractData",A113,"Ask",,"T"),"#.00")&amp;" "&amp;"A"</f>
        <v>-.04 A</v>
      </c>
      <c r="P107" s="16" t="str">
        <f>TEXT(RTD("cqg.rtd",,"ContractData",A114,"Ask",,"T"),"#.00")&amp;" "&amp;"A"</f>
        <v>-.03 A</v>
      </c>
      <c r="Q107" s="16" t="str">
        <f>TEXT(RTD("cqg.rtd",,"ContractData",A115,"Ask",,"T"),"#.00")&amp;" "&amp;"A"</f>
        <v>-.03 A</v>
      </c>
      <c r="R107" s="16" t="str">
        <f>TEXT(RTD("cqg.rtd",,"ContractData",A116,"Ask",,"T"),"#.00")&amp;" "&amp;"A"</f>
        <v>-.03 A</v>
      </c>
      <c r="S107" s="16" t="str">
        <f>TEXT(RTD("cqg.rtd",,"ContractData",A117,"Ask",,"T"),"#.00")&amp;" "&amp;"A"</f>
        <v>-.04 A</v>
      </c>
      <c r="T107" s="16" t="str">
        <f>TEXT(RTD("cqg.rtd",,"ContractData",A118,"Ask",,"T"),"#.00")&amp;" "&amp;"A"</f>
        <v>-.02 A</v>
      </c>
      <c r="U107" s="16" t="str">
        <f>TEXT(RTD("cqg.rtd",,"ContractData",A119,"Ask",,"T"),"#.00")&amp;" "&amp;"A"</f>
        <v>-.02 A</v>
      </c>
      <c r="V107" s="39"/>
    </row>
    <row r="108" spans="1:34" ht="15" customHeight="1" x14ac:dyDescent="0.3">
      <c r="B108" s="124" t="s">
        <v>17</v>
      </c>
      <c r="C108" s="125"/>
      <c r="D108" s="122" t="s">
        <v>10</v>
      </c>
      <c r="E108" s="122" t="s">
        <v>11</v>
      </c>
      <c r="F108" s="122" t="s">
        <v>12</v>
      </c>
      <c r="G108" s="122" t="s">
        <v>9</v>
      </c>
      <c r="H108" s="122" t="s">
        <v>13</v>
      </c>
      <c r="I108" s="123" t="s">
        <v>14</v>
      </c>
      <c r="J108" s="149"/>
      <c r="K108" s="16" t="str">
        <f>TEXT(RTD("cqg.rtd",,"ContractData",A109,"Bid",,"T"),"#.00")&amp;" "&amp;"B"</f>
        <v>-.10 B</v>
      </c>
      <c r="L108" s="16" t="str">
        <f>TEXT(RTD("cqg.rtd",,"ContractData",A110,"Bid",,"T"),"#.00")&amp;" "&amp;"B"</f>
        <v>-.08 B</v>
      </c>
      <c r="M108" s="16" t="str">
        <f>TEXT(RTD("cqg.rtd",,"ContractData",A111,"Bid",,"T"),"#.00")&amp;" "&amp;"B"</f>
        <v>-.05 B</v>
      </c>
      <c r="N108" s="16" t="str">
        <f>TEXT(RTD("cqg.rtd",,"ContractData",A112,"Bid",,"T"),"#.00")&amp;" "&amp;"B"</f>
        <v>-.05 B</v>
      </c>
      <c r="O108" s="16" t="str">
        <f>TEXT(RTD("cqg.rtd",,"ContractData",A113,"Bid",,"T"),"#.00")&amp;" "&amp;"B"</f>
        <v>-.05 B</v>
      </c>
      <c r="P108" s="16" t="str">
        <f>TEXT(RTD("cqg.rtd",,"ContractData",A114,"Bid",,"T"),"#.00")&amp;" "&amp;"B"</f>
        <v>-.04 B</v>
      </c>
      <c r="Q108" s="16" t="str">
        <f>TEXT(RTD("cqg.rtd",,"ContractData",A115,"Bid",,"T"),"#.00")&amp;" "&amp;"B"</f>
        <v>-.04 B</v>
      </c>
      <c r="R108" s="16" t="str">
        <f>TEXT(RTD("cqg.rtd",,"ContractData",A116,"Bid",,"T"),"#.00")&amp;" "&amp;"B"</f>
        <v>-.04 B</v>
      </c>
      <c r="S108" s="16" t="str">
        <f>TEXT(RTD("cqg.rtd",,"ContractData",A117,"Bid",,"T"),"#.00")&amp;" "&amp;"B"</f>
        <v>-.06 B</v>
      </c>
      <c r="T108" s="16" t="str">
        <f>TEXT(RTD("cqg.rtd",,"ContractData",A118,"Bid",,"T"),"#.00")&amp;" "&amp;"B"</f>
        <v>-.03 B</v>
      </c>
      <c r="U108" s="16" t="str">
        <f>TEXT(RTD("cqg.rtd",,"ContractData",A119,"Bid",,"T"),"#.00")&amp;" "&amp;"B"</f>
        <v>-.03 B</v>
      </c>
      <c r="V108" s="39"/>
      <c r="AA108" s="11">
        <f>RTD("cqg.rtd", ,"ContractData",AC108, "T_CVol")</f>
        <v>119131</v>
      </c>
      <c r="AC108" s="11" t="str">
        <f>CLE!Q2</f>
        <v>CLEK7</v>
      </c>
      <c r="AD108" s="11" t="e">
        <f>RTD("cqg.rtd", ,"ContractData",AF108, "T_CVol")</f>
        <v>#REF!</v>
      </c>
      <c r="AF108" s="11" t="e">
        <f>#REF!</f>
        <v>#REF!</v>
      </c>
    </row>
    <row r="109" spans="1:34" ht="15" customHeight="1" x14ac:dyDescent="0.3">
      <c r="A109" s="119" t="str">
        <f>RTD("cqg.rtd",,"ContractData","CLEL1?1", "Symbol")</f>
        <v>CLEL1K7</v>
      </c>
      <c r="B109" s="182" t="str">
        <f>RIGHT(RTD("cqg.rtd",,"ContractData",A109,"LongDescription"),22)</f>
        <v>May 17, Jun 17, Jul 17</v>
      </c>
      <c r="C109" s="183"/>
      <c r="D109" s="108">
        <f>RTD("cqg.rtd", ,"ContractData",A109, "Open",,"T")</f>
        <v>-0.08</v>
      </c>
      <c r="E109" s="108">
        <f>RTD("cqg.rtd", ,"ContractData",A109, "High",,"T")</f>
        <v>-0.08</v>
      </c>
      <c r="F109" s="108">
        <f>RTD("cqg.rtd", ,"ContractData",A109, "Low",,"T")</f>
        <v>-0.09</v>
      </c>
      <c r="G109" s="108">
        <f>RTD("cqg.rtd", ,"ContractData",A109, "LastTradeorSettle",,"T")</f>
        <v>-0.09</v>
      </c>
      <c r="H109" s="109">
        <f>RTD("cqg.rtd",,"ContractData",A109,"NetLastTradeToday",,"T")</f>
        <v>0</v>
      </c>
      <c r="I109" s="25">
        <f>RTD("cqg.rtd", ,"ContractData",A109, "T_CVol")</f>
        <v>27</v>
      </c>
      <c r="J109" s="149"/>
      <c r="K109" s="16" t="str">
        <f>TEXT(RTD("cqg.rtd",,"StudyData",A109,  "Bar",, "Close", "D",,,,,,"T"),"#.00")&amp;" "&amp;"L"</f>
        <v>-.09 L</v>
      </c>
      <c r="L109" s="16" t="str">
        <f>TEXT(RTD("cqg.rtd",,"StudyData",A110,  "Bar",, "Close", "D",,,,,,"T"),"#.00")&amp;" "&amp;"L"</f>
        <v xml:space="preserve"> L</v>
      </c>
      <c r="M109" s="16" t="str">
        <f>TEXT(RTD("cqg.rtd",,"StudyData",A111,  "Bar",, "Close", "D",,,,,,"T"),"#.00")&amp;" "&amp;"L"</f>
        <v>-.04 L</v>
      </c>
      <c r="N109" s="16" t="str">
        <f>TEXT(RTD("cqg.rtd",,"StudyData",A112,  "Bar",, "Close", "D",,,,,,"T"),"#.00")&amp;" "&amp;"L"</f>
        <v>-.05 L</v>
      </c>
      <c r="O109" s="16" t="str">
        <f>TEXT(RTD("cqg.rtd",,"StudyData",A113,  "Bar",, "Close", "D",,,,,,"T"),"#.00")&amp;" "&amp;"L"</f>
        <v>-.04 L</v>
      </c>
      <c r="P109" s="16" t="str">
        <f>TEXT(RTD("cqg.rtd",,"StudyData",A114,  "Bar",, "Close", "D",,,,,,"T"),"#.00")&amp;" "&amp;"L"</f>
        <v xml:space="preserve"> L</v>
      </c>
      <c r="Q109" s="16" t="str">
        <f>TEXT(RTD("cqg.rtd",,"StudyData",A115,  "Bar",, "Close", "D",,,,,,"T"),"#.00")&amp;" "&amp;"L"</f>
        <v>-.03 L</v>
      </c>
      <c r="R109" s="16" t="str">
        <f>TEXT(RTD("cqg.rtd",,"StudyData",A116,  "Bar",, "Close", "D",,,,,,"T"),"#.00")&amp;" "&amp;"L"</f>
        <v>-.03 L</v>
      </c>
      <c r="S109" s="16" t="str">
        <f>TEXT(RTD("cqg.rtd",,"StudyData",A117,  "Bar",, "Close", "D",,,,,,"T"),"#.00")&amp;" "&amp;"L"</f>
        <v>-.05 L</v>
      </c>
      <c r="T109" s="16" t="str">
        <f>TEXT(RTD("cqg.rtd",,"StudyData",A118,  "Bar",, "Close", "D",,,,,,"T"),"#.00")&amp;" "&amp;"L"</f>
        <v xml:space="preserve"> L</v>
      </c>
      <c r="U109" s="16" t="str">
        <f>TEXT(RTD("cqg.rtd",,"StudyData",A119,  "Bar",, "Close", "D",,,,,,"T"),"#.00")&amp;" "&amp;"L"</f>
        <v>-.03 L</v>
      </c>
      <c r="V109" s="39"/>
      <c r="AA109" s="11">
        <f>RTD("cqg.rtd", ,"ContractData",AC109, "T_CVol")</f>
        <v>77611</v>
      </c>
      <c r="AC109" s="11" t="str">
        <f>CLE!Q3</f>
        <v>CLEM7</v>
      </c>
      <c r="AD109" s="11" t="e">
        <f>RTD("cqg.rtd", ,"ContractData",AF109, "T_CVol")</f>
        <v>#REF!</v>
      </c>
      <c r="AF109" s="11" t="e">
        <f>#REF!</f>
        <v>#REF!</v>
      </c>
    </row>
    <row r="110" spans="1:34" ht="15" customHeight="1" x14ac:dyDescent="0.3">
      <c r="A110" s="119" t="str">
        <f>RTD("cqg.rtd",,"ContractData","CLEL1?2", "Symbol")</f>
        <v>CLEL1M7</v>
      </c>
      <c r="B110" s="182" t="str">
        <f>RIGHT(RTD("cqg.rtd",,"ContractData",A110,"LongDescription"),22)</f>
        <v>Jun 17, Jul 17, Aug 17</v>
      </c>
      <c r="C110" s="183"/>
      <c r="D110" s="108" t="str">
        <f>RTD("cqg.rtd", ,"ContractData",A110, "Open",,"T")</f>
        <v/>
      </c>
      <c r="E110" s="108" t="str">
        <f>RTD("cqg.rtd", ,"ContractData",A110, "High",,"T")</f>
        <v/>
      </c>
      <c r="F110" s="108" t="str">
        <f>RTD("cqg.rtd", ,"ContractData",A110, "Low",,"T")</f>
        <v/>
      </c>
      <c r="G110" s="108" t="str">
        <f>RTD("cqg.rtd", ,"ContractData",A110, "LastTradeorSettle",,"T")</f>
        <v/>
      </c>
      <c r="H110" s="109" t="str">
        <f>RTD("cqg.rtd",,"ContractData",A110,"NetLastTradeToday",,"T")</f>
        <v/>
      </c>
      <c r="I110" s="25">
        <f>RTD("cqg.rtd", ,"ContractData",A110, "T_CVol")</f>
        <v>0</v>
      </c>
      <c r="J110" s="42"/>
      <c r="K110" s="43"/>
      <c r="L110" s="43"/>
      <c r="M110" s="43"/>
      <c r="N110" s="43"/>
      <c r="O110" s="43"/>
      <c r="P110" s="43"/>
      <c r="Q110" s="44"/>
      <c r="R110" s="44"/>
      <c r="S110" s="44"/>
      <c r="T110" s="45"/>
      <c r="U110" s="41"/>
      <c r="V110" s="39"/>
      <c r="AA110" s="11">
        <f>RTD("cqg.rtd", ,"ContractData",AC110, "T_CVol")</f>
        <v>13890</v>
      </c>
      <c r="AC110" s="11" t="str">
        <f>CLE!Q4</f>
        <v>CLEN7</v>
      </c>
      <c r="AD110" s="11" t="e">
        <f>RTD("cqg.rtd", ,"ContractData",AF110, "T_CVol")</f>
        <v>#REF!</v>
      </c>
      <c r="AF110" s="11" t="e">
        <f>#REF!</f>
        <v>#REF!</v>
      </c>
    </row>
    <row r="111" spans="1:34" ht="15" customHeight="1" x14ac:dyDescent="0.3">
      <c r="A111" s="119" t="str">
        <f>RTD("cqg.rtd",,"ContractData","CLEL1?3", "Symbol")</f>
        <v>CLEL1N7</v>
      </c>
      <c r="B111" s="182" t="str">
        <f>RIGHT(RTD("cqg.rtd",,"ContractData",A111,"LongDescription"),22)</f>
        <v>Jul 17, Aug 17, Sep 17</v>
      </c>
      <c r="C111" s="183"/>
      <c r="D111" s="108">
        <f>RTD("cqg.rtd", ,"ContractData",A111, "Open",,"T")</f>
        <v>-0.04</v>
      </c>
      <c r="E111" s="108">
        <f>RTD("cqg.rtd", ,"ContractData",A111, "High",,"T")</f>
        <v>-0.04</v>
      </c>
      <c r="F111" s="108">
        <f>RTD("cqg.rtd", ,"ContractData",A111, "Low",,"T")</f>
        <v>-0.04</v>
      </c>
      <c r="G111" s="108">
        <f>RTD("cqg.rtd", ,"ContractData",A111, "LastTradeorSettle",,"T")</f>
        <v>-0.04</v>
      </c>
      <c r="H111" s="109">
        <f>RTD("cqg.rtd",,"ContractData",A111,"NetLastTradeToday",,"T")</f>
        <v>0</v>
      </c>
      <c r="I111" s="25">
        <f>RTD("cqg.rtd", ,"ContractData",A111, "T_CVol")</f>
        <v>1</v>
      </c>
      <c r="J111" s="46"/>
      <c r="K111" s="8"/>
      <c r="L111" s="8"/>
      <c r="M111" s="8"/>
      <c r="N111" s="8"/>
      <c r="O111" s="8"/>
      <c r="P111" s="8"/>
      <c r="Q111" s="39"/>
      <c r="R111" s="39"/>
      <c r="S111" s="39"/>
      <c r="T111" s="41"/>
      <c r="U111" s="41"/>
      <c r="V111" s="39"/>
      <c r="AA111" s="11">
        <f>RTD("cqg.rtd", ,"ContractData",AC111, "T_CVol")</f>
        <v>4564</v>
      </c>
      <c r="AC111" s="11" t="str">
        <f>CLE!Q5</f>
        <v>CLEQ7</v>
      </c>
      <c r="AD111" s="11" t="e">
        <f>RTD("cqg.rtd", ,"ContractData",AF111, "T_CVol")</f>
        <v>#REF!</v>
      </c>
      <c r="AF111" s="11" t="e">
        <f>#REF!</f>
        <v>#REF!</v>
      </c>
    </row>
    <row r="112" spans="1:34" ht="15" customHeight="1" x14ac:dyDescent="0.3">
      <c r="A112" s="119" t="str">
        <f>RTD("cqg.rtd",,"ContractData","CLEL1?4", "Symbol")</f>
        <v>CLEL1Q7</v>
      </c>
      <c r="B112" s="182" t="str">
        <f>RIGHT(RTD("cqg.rtd",,"ContractData",A112,"LongDescription"),22)</f>
        <v>Aug 17, Sep 17, Oct 17</v>
      </c>
      <c r="C112" s="183"/>
      <c r="D112" s="108">
        <f>RTD("cqg.rtd", ,"ContractData",A112, "Open",,"T")</f>
        <v>-0.05</v>
      </c>
      <c r="E112" s="108">
        <f>RTD("cqg.rtd", ,"ContractData",A112, "High",,"T")</f>
        <v>-0.05</v>
      </c>
      <c r="F112" s="108">
        <f>RTD("cqg.rtd", ,"ContractData",A112, "Low",,"T")</f>
        <v>-0.05</v>
      </c>
      <c r="G112" s="108">
        <f>RTD("cqg.rtd", ,"ContractData",A112, "LastTradeorSettle",,"T")</f>
        <v>-0.05</v>
      </c>
      <c r="H112" s="109">
        <f>RTD("cqg.rtd",,"ContractData",A112,"NetLastTradeToday",,"T")</f>
        <v>0</v>
      </c>
      <c r="I112" s="25">
        <f>RTD("cqg.rtd", ,"ContractData",A112, "T_CVol")</f>
        <v>19</v>
      </c>
      <c r="J112" s="46"/>
      <c r="K112" s="8"/>
      <c r="L112" s="8"/>
      <c r="M112" s="8"/>
      <c r="N112" s="8"/>
      <c r="O112" s="8"/>
      <c r="P112" s="8"/>
      <c r="Q112" s="39"/>
      <c r="R112" s="39"/>
      <c r="S112" s="39"/>
      <c r="T112" s="41"/>
      <c r="U112" s="41"/>
      <c r="V112" s="39"/>
      <c r="AA112" s="11">
        <f>RTD("cqg.rtd", ,"ContractData",AC112, "T_CVol")</f>
        <v>5702</v>
      </c>
      <c r="AC112" s="11" t="str">
        <f>CLE!Q6</f>
        <v>CLEU7</v>
      </c>
      <c r="AD112" s="11" t="e">
        <f>RTD("cqg.rtd", ,"ContractData",AF112, "T_CVol")</f>
        <v>#REF!</v>
      </c>
      <c r="AF112" s="11" t="e">
        <f>#REF!</f>
        <v>#REF!</v>
      </c>
    </row>
    <row r="113" spans="1:34" ht="15" customHeight="1" x14ac:dyDescent="0.3">
      <c r="A113" s="119" t="str">
        <f>RTD("cqg.rtd",,"ContractData","CLEL1?5", "Symbol")</f>
        <v>CLEL1U7</v>
      </c>
      <c r="B113" s="182" t="str">
        <f>RIGHT(RTD("cqg.rtd",,"ContractData",A113,"LongDescription"),22)</f>
        <v>Sep 17, Oct 17, Nov 17</v>
      </c>
      <c r="C113" s="183"/>
      <c r="D113" s="108">
        <f>RTD("cqg.rtd", ,"ContractData",A113, "Open",,"T")</f>
        <v>-0.04</v>
      </c>
      <c r="E113" s="108">
        <f>RTD("cqg.rtd", ,"ContractData",A113, "High",,"T")</f>
        <v>-0.04</v>
      </c>
      <c r="F113" s="108">
        <f>RTD("cqg.rtd", ,"ContractData",A113, "Low",,"T")</f>
        <v>-0.04</v>
      </c>
      <c r="G113" s="108">
        <f>RTD("cqg.rtd", ,"ContractData",A113, "LastTradeorSettle",,"T")</f>
        <v>-0.04</v>
      </c>
      <c r="H113" s="109">
        <f>RTD("cqg.rtd",,"ContractData",A113,"NetLastTradeToday",,"T")</f>
        <v>0</v>
      </c>
      <c r="I113" s="25">
        <f>RTD("cqg.rtd", ,"ContractData",A113, "T_CVol")</f>
        <v>21</v>
      </c>
      <c r="J113" s="46"/>
      <c r="K113" s="8"/>
      <c r="L113" s="8"/>
      <c r="M113" s="8"/>
      <c r="N113" s="8"/>
      <c r="O113" s="8"/>
      <c r="P113" s="8"/>
      <c r="Q113" s="39"/>
      <c r="R113" s="39"/>
      <c r="S113" s="39"/>
      <c r="T113" s="41"/>
      <c r="U113" s="41"/>
      <c r="V113" s="39"/>
      <c r="AA113" s="11">
        <f>RTD("cqg.rtd", ,"ContractData",AC113, "T_CVol")</f>
        <v>1801</v>
      </c>
      <c r="AC113" s="11" t="str">
        <f>CLE!Q7</f>
        <v>CLEV7</v>
      </c>
      <c r="AD113" s="11" t="e">
        <f>RTD("cqg.rtd", ,"ContractData",AF113, "T_CVol")</f>
        <v>#REF!</v>
      </c>
      <c r="AF113" s="11" t="e">
        <f>#REF!</f>
        <v>#REF!</v>
      </c>
    </row>
    <row r="114" spans="1:34" ht="15" customHeight="1" x14ac:dyDescent="0.3">
      <c r="A114" s="119" t="str">
        <f>RTD("cqg.rtd",,"ContractData","CLEL1?6", "Symbol")</f>
        <v>CLEL1V7</v>
      </c>
      <c r="B114" s="182" t="str">
        <f>RIGHT(RTD("cqg.rtd",,"ContractData",A114,"LongDescription"),22)</f>
        <v>Oct 17, Nov 17, Dec 17</v>
      </c>
      <c r="C114" s="183"/>
      <c r="D114" s="110" t="str">
        <f>RTD("cqg.rtd", ,"ContractData",A114, "Open",,"T")</f>
        <v/>
      </c>
      <c r="E114" s="110" t="str">
        <f>RTD("cqg.rtd", ,"ContractData",A114, "High",,"T")</f>
        <v/>
      </c>
      <c r="F114" s="110" t="str">
        <f>RTD("cqg.rtd", ,"ContractData",A114, "Low",,"T")</f>
        <v/>
      </c>
      <c r="G114" s="110" t="str">
        <f>RTD("cqg.rtd", ,"ContractData",A114, "LastTradeorSettle",,"T")</f>
        <v/>
      </c>
      <c r="H114" s="109" t="str">
        <f>RTD("cqg.rtd",,"ContractData",A114,"NetLastTradeToday",,"T")</f>
        <v/>
      </c>
      <c r="I114" s="25">
        <f>RTD("cqg.rtd", ,"ContractData",A114, "T_CVol")</f>
        <v>0</v>
      </c>
      <c r="J114" s="47"/>
      <c r="K114" s="9"/>
      <c r="L114" s="9"/>
      <c r="M114" s="9"/>
      <c r="N114" s="9"/>
      <c r="O114" s="9"/>
      <c r="P114" s="9"/>
      <c r="Q114" s="39"/>
      <c r="R114" s="39"/>
      <c r="S114" s="39"/>
      <c r="T114" s="41"/>
      <c r="U114" s="41"/>
      <c r="V114" s="39"/>
      <c r="AA114" s="11">
        <f>RTD("cqg.rtd", ,"ContractData",AC114, "T_CVol")</f>
        <v>885</v>
      </c>
      <c r="AC114" s="11" t="str">
        <f>CLE!Q8</f>
        <v>CLEX7</v>
      </c>
      <c r="AD114" s="11" t="e">
        <f>RTD("cqg.rtd", ,"ContractData",AF114, "T_CVol")</f>
        <v>#REF!</v>
      </c>
      <c r="AF114" s="11" t="e">
        <f>#REF!</f>
        <v>#REF!</v>
      </c>
    </row>
    <row r="115" spans="1:34" ht="15" customHeight="1" x14ac:dyDescent="0.3">
      <c r="A115" s="119" t="str">
        <f>RTD("cqg.rtd",,"ContractData","CLEL1?7", "Symbol")</f>
        <v>CLEL1X7</v>
      </c>
      <c r="B115" s="182" t="str">
        <f>RIGHT(RTD("cqg.rtd",,"ContractData",A115,"LongDescription"),22)</f>
        <v>Nov 17, Dec 17, Jan 18</v>
      </c>
      <c r="C115" s="183"/>
      <c r="D115" s="110">
        <f>RTD("cqg.rtd", ,"ContractData",A115, "Open",,"T")</f>
        <v>-0.03</v>
      </c>
      <c r="E115" s="110">
        <f>RTD("cqg.rtd", ,"ContractData",A115, "High",,"T")</f>
        <v>-0.03</v>
      </c>
      <c r="F115" s="110">
        <f>RTD("cqg.rtd", ,"ContractData",A115, "Low",,"T")</f>
        <v>-0.03</v>
      </c>
      <c r="G115" s="110">
        <f>RTD("cqg.rtd", ,"ContractData",A115, "LastTradeorSettle",,"T")</f>
        <v>-0.03</v>
      </c>
      <c r="H115" s="111">
        <f>RTD("cqg.rtd",,"ContractData",A115,"NetLastTradeToday",,"T")</f>
        <v>0</v>
      </c>
      <c r="I115" s="25">
        <f>RTD("cqg.rtd", ,"ContractData",A115, "T_CVol")</f>
        <v>8</v>
      </c>
      <c r="J115" s="46"/>
      <c r="K115" s="8"/>
      <c r="L115" s="8"/>
      <c r="M115" s="8"/>
      <c r="N115" s="8"/>
      <c r="O115" s="8"/>
      <c r="P115" s="8"/>
      <c r="Q115" s="39"/>
      <c r="R115" s="39"/>
      <c r="S115" s="39"/>
      <c r="T115" s="41"/>
      <c r="U115" s="41"/>
      <c r="V115" s="39"/>
      <c r="AA115" s="11">
        <f>RTD("cqg.rtd", ,"ContractData",AC115, "T_CVol")</f>
        <v>8099</v>
      </c>
      <c r="AC115" s="11" t="str">
        <f>CLE!Q9</f>
        <v>CLEZ7</v>
      </c>
      <c r="AD115" s="11" t="e">
        <f>RTD("cqg.rtd", ,"ContractData",AF115, "T_CVol")</f>
        <v>#REF!</v>
      </c>
      <c r="AF115" s="11" t="e">
        <f>#REF!</f>
        <v>#REF!</v>
      </c>
    </row>
    <row r="116" spans="1:34" ht="15" customHeight="1" x14ac:dyDescent="0.3">
      <c r="A116" s="119" t="str">
        <f>RTD("cqg.rtd",,"ContractData","CLEL1?7", "Symbol")</f>
        <v>CLEL1X7</v>
      </c>
      <c r="B116" s="182" t="str">
        <f>RIGHT(RTD("cqg.rtd",,"ContractData",A116,"LongDescription"),22)</f>
        <v>Nov 17, Dec 17, Jan 18</v>
      </c>
      <c r="C116" s="183"/>
      <c r="D116" s="110">
        <f>RTD("cqg.rtd", ,"ContractData",A116, "Open",,"T")</f>
        <v>-0.03</v>
      </c>
      <c r="E116" s="110">
        <f>RTD("cqg.rtd", ,"ContractData",A116, "High",,"T")</f>
        <v>-0.03</v>
      </c>
      <c r="F116" s="110">
        <f>RTD("cqg.rtd", ,"ContractData",A116, "Low",,"T")</f>
        <v>-0.03</v>
      </c>
      <c r="G116" s="110">
        <f>RTD("cqg.rtd", ,"ContractData",A116, "LastTradeorSettle",,"T")</f>
        <v>-0.03</v>
      </c>
      <c r="H116" s="109">
        <f>RTD("cqg.rtd",,"ContractData",A116,"NetLastTradeToday",,"T")</f>
        <v>0</v>
      </c>
      <c r="I116" s="25">
        <f>RTD("cqg.rtd", ,"ContractData",A116, "T_CVol")</f>
        <v>8</v>
      </c>
      <c r="J116" s="46"/>
      <c r="K116" s="8"/>
      <c r="L116" s="8"/>
      <c r="M116" s="8"/>
      <c r="N116" s="8"/>
      <c r="O116" s="8"/>
      <c r="P116" s="8"/>
      <c r="Q116" s="39"/>
      <c r="R116" s="39"/>
      <c r="S116" s="39"/>
      <c r="T116" s="41"/>
      <c r="U116" s="41"/>
      <c r="V116" s="39"/>
      <c r="AA116" s="11">
        <f>RTD("cqg.rtd", ,"ContractData",AC116, "T_CVol")</f>
        <v>1212</v>
      </c>
      <c r="AC116" s="11" t="str">
        <f>CLE!Q10</f>
        <v>CLEF8</v>
      </c>
      <c r="AD116" s="11" t="e">
        <f>RTD("cqg.rtd", ,"ContractData",AF116, "T_CVol")</f>
        <v>#REF!</v>
      </c>
      <c r="AF116" s="11" t="e">
        <f>#REF!</f>
        <v>#REF!</v>
      </c>
    </row>
    <row r="117" spans="1:34" ht="15" customHeight="1" x14ac:dyDescent="0.3">
      <c r="A117" s="119" t="str">
        <f>RTD("cqg.rtd",,"ContractData","CLEL1?8", "Symbol")</f>
        <v>CLEL1Z7</v>
      </c>
      <c r="B117" s="182" t="str">
        <f>RIGHT(RTD("cqg.rtd",,"ContractData",A117,"LongDescription"),22)</f>
        <v>Dec 17, Jan 18, Feb 18</v>
      </c>
      <c r="C117" s="183"/>
      <c r="D117" s="110">
        <f>RTD("cqg.rtd", ,"ContractData",A117, "Open",,"T")</f>
        <v>-0.05</v>
      </c>
      <c r="E117" s="110">
        <f>RTD("cqg.rtd", ,"ContractData",A117, "High",,"T")</f>
        <v>-0.05</v>
      </c>
      <c r="F117" s="110">
        <f>RTD("cqg.rtd", ,"ContractData",A117, "Low",,"T")</f>
        <v>-0.05</v>
      </c>
      <c r="G117" s="110">
        <f>RTD("cqg.rtd", ,"ContractData",A117, "LastTradeorSettle",,"T")</f>
        <v>-0.05</v>
      </c>
      <c r="H117" s="111">
        <f>RTD("cqg.rtd",,"ContractData",A117,"NetLastTradeToday",,"T")</f>
        <v>0</v>
      </c>
      <c r="I117" s="25">
        <f>RTD("cqg.rtd", ,"ContractData",A117, "T_CVol")</f>
        <v>21</v>
      </c>
      <c r="J117" s="46"/>
      <c r="K117" s="8"/>
      <c r="L117" s="8"/>
      <c r="M117" s="8"/>
      <c r="N117" s="8"/>
      <c r="O117" s="8"/>
      <c r="P117" s="8"/>
      <c r="Q117" s="39"/>
      <c r="R117" s="39"/>
      <c r="S117" s="39"/>
      <c r="T117" s="41"/>
      <c r="U117" s="41"/>
      <c r="V117" s="39"/>
      <c r="AA117" s="11">
        <f>RTD("cqg.rtd", ,"ContractData",AC117, "T_CVol")</f>
        <v>320</v>
      </c>
      <c r="AC117" s="11" t="str">
        <f>CLE!Q11</f>
        <v>CLEG8</v>
      </c>
      <c r="AD117" s="11" t="e">
        <f>RTD("cqg.rtd", ,"ContractData",AF117, "T_CVol")</f>
        <v>#REF!</v>
      </c>
      <c r="AF117" s="11" t="e">
        <f>#REF!</f>
        <v>#REF!</v>
      </c>
    </row>
    <row r="118" spans="1:34" ht="15" customHeight="1" x14ac:dyDescent="0.3">
      <c r="A118" s="119" t="str">
        <f>RTD("cqg.rtd",,"ContractData","CLEL1?9", "Symbol")</f>
        <v>CLEL1F8</v>
      </c>
      <c r="B118" s="182" t="str">
        <f>RIGHT(RTD("cqg.rtd",,"ContractData",A118,"LongDescription"),22)</f>
        <v>Jan 18, Feb 18, Mar 18</v>
      </c>
      <c r="C118" s="183"/>
      <c r="D118" s="110" t="str">
        <f>RTD("cqg.rtd", ,"ContractData",A118, "Open",,"T")</f>
        <v/>
      </c>
      <c r="E118" s="110" t="str">
        <f>RTD("cqg.rtd", ,"ContractData",A118, "High",,"T")</f>
        <v/>
      </c>
      <c r="F118" s="110" t="str">
        <f>RTD("cqg.rtd", ,"ContractData",A118, "Low",,"T")</f>
        <v/>
      </c>
      <c r="G118" s="110" t="str">
        <f>RTD("cqg.rtd", ,"ContractData",A118, "LastTradeorSettle",,"T")</f>
        <v/>
      </c>
      <c r="H118" s="111" t="str">
        <f>RTD("cqg.rtd",,"ContractData",A118,"NetLastTradeToday",,"T")</f>
        <v/>
      </c>
      <c r="I118" s="25">
        <f>RTD("cqg.rtd", ,"ContractData",A118, "T_CVol")</f>
        <v>0</v>
      </c>
      <c r="J118" s="48"/>
      <c r="K118" s="2"/>
      <c r="L118" s="9"/>
      <c r="M118" s="9"/>
      <c r="N118" s="9"/>
      <c r="O118" s="9"/>
      <c r="P118" s="9"/>
      <c r="Q118" s="39"/>
      <c r="R118" s="39"/>
      <c r="S118" s="39"/>
      <c r="T118" s="41"/>
      <c r="U118" s="41"/>
      <c r="V118" s="39"/>
      <c r="AA118" s="11">
        <f>RTD("cqg.rtd", ,"ContractData",AC118, "T_CVol")</f>
        <v>1145</v>
      </c>
      <c r="AC118" s="11" t="str">
        <f>CLE!Q12</f>
        <v>CLEH8</v>
      </c>
      <c r="AD118" s="11" t="e">
        <f>RTD("cqg.rtd", ,"ContractData",AF118, "T_CVol")</f>
        <v>#REF!</v>
      </c>
      <c r="AF118" s="11" t="e">
        <f>#REF!</f>
        <v>#REF!</v>
      </c>
    </row>
    <row r="119" spans="1:34" ht="15" customHeight="1" x14ac:dyDescent="0.3">
      <c r="A119" s="119" t="str">
        <f>RTD("cqg.rtd",,"ContractData","CLEL1?10", "Symbol")</f>
        <v>CLEL1G8</v>
      </c>
      <c r="B119" s="182" t="str">
        <f>RIGHT(RTD("cqg.rtd",,"ContractData",A119,"LongDescription"),22)</f>
        <v>Feb 18, Mar 18, Apr 18</v>
      </c>
      <c r="C119" s="183"/>
      <c r="D119" s="110">
        <f>RTD("cqg.rtd", ,"ContractData",A119, "Open",,"T")</f>
        <v>-0.03</v>
      </c>
      <c r="E119" s="110">
        <f>RTD("cqg.rtd", ,"ContractData",A119, "High",,"T")</f>
        <v>-0.03</v>
      </c>
      <c r="F119" s="110">
        <f>RTD("cqg.rtd", ,"ContractData",A119, "Low",,"T")</f>
        <v>-0.03</v>
      </c>
      <c r="G119" s="110">
        <f>RTD("cqg.rtd", ,"ContractData",A119, "LastTradeorSettle",,"T")</f>
        <v>-0.03</v>
      </c>
      <c r="H119" s="111">
        <f>RTD("cqg.rtd",,"ContractData",A119,"NetLastTradeToday",,"T")</f>
        <v>-0.01</v>
      </c>
      <c r="I119" s="25">
        <f>RTD("cqg.rtd", ,"ContractData",A119, "T_CVol")</f>
        <v>4</v>
      </c>
      <c r="J119" s="95"/>
      <c r="K119" s="8"/>
      <c r="L119" s="8"/>
      <c r="M119" s="8"/>
      <c r="N119" s="8"/>
      <c r="O119" s="8"/>
      <c r="P119" s="8"/>
      <c r="Q119" s="39"/>
      <c r="R119" s="39"/>
      <c r="S119" s="39"/>
      <c r="T119" s="41"/>
      <c r="U119" s="41"/>
      <c r="V119" s="39"/>
      <c r="AA119" s="11">
        <f>RTD("cqg.rtd", ,"ContractData",AC119, "T_CVol")</f>
        <v>271</v>
      </c>
      <c r="AC119" s="11" t="str">
        <f>CLE!Q13</f>
        <v>CLEJ8</v>
      </c>
      <c r="AD119" s="11" t="e">
        <f>RTD("cqg.rtd", ,"ContractData",AF119, "T_CVol")</f>
        <v>#REF!</v>
      </c>
      <c r="AF119" s="11" t="e">
        <f>#REF!</f>
        <v>#REF!</v>
      </c>
    </row>
    <row r="120" spans="1:34" ht="15" customHeight="1" x14ac:dyDescent="0.3">
      <c r="A120" s="119" t="str">
        <f>RTD("cqg.rtd",,"ContractData","CLEL1?11", "Symbol")</f>
        <v>CLEL1H8</v>
      </c>
      <c r="B120" s="184" t="str">
        <f>RIGHT(RTD("cqg.rtd",,"ContractData",A120,"LongDescription"),22)</f>
        <v>Mar 18, Apr 18, May 18</v>
      </c>
      <c r="C120" s="184"/>
      <c r="D120" s="108" t="str">
        <f>RTD("cqg.rtd", ,"ContractData",A120, "Open",,"T")</f>
        <v/>
      </c>
      <c r="E120" s="108" t="str">
        <f>RTD("cqg.rtd", ,"ContractData",A120, "High",,"T")</f>
        <v/>
      </c>
      <c r="F120" s="108" t="str">
        <f>RTD("cqg.rtd", ,"ContractData",A120, "Low",,"T")</f>
        <v/>
      </c>
      <c r="G120" s="108" t="str">
        <f>RTD("cqg.rtd", ,"ContractData",A120, "LastTradeorSettle",,"T")</f>
        <v/>
      </c>
      <c r="H120" s="109" t="str">
        <f>RTD("cqg.rtd",,"ContractData",A120,"NetLastTradeToday",,"T")</f>
        <v/>
      </c>
      <c r="I120" s="26">
        <f>RTD("cqg.rtd", ,"ContractData",A120, "T_CVol")</f>
        <v>0</v>
      </c>
      <c r="J120" s="95"/>
      <c r="K120" s="8"/>
      <c r="L120" s="8"/>
      <c r="M120" s="8"/>
      <c r="N120" s="8"/>
      <c r="O120" s="8"/>
      <c r="P120" s="8"/>
      <c r="Q120" s="39"/>
      <c r="R120" s="39"/>
      <c r="S120" s="39"/>
      <c r="T120" s="41"/>
      <c r="U120" s="41"/>
      <c r="V120" s="39"/>
    </row>
    <row r="121" spans="1:34" ht="15" customHeight="1" x14ac:dyDescent="0.2">
      <c r="B121" s="129"/>
      <c r="C121" s="106"/>
      <c r="D121" s="106"/>
      <c r="E121" s="107"/>
      <c r="F121" s="107"/>
      <c r="G121" s="107"/>
      <c r="H121" s="107"/>
      <c r="I121" s="98"/>
      <c r="J121" s="96"/>
      <c r="K121" s="49"/>
      <c r="L121" s="49"/>
      <c r="M121" s="49"/>
      <c r="N121" s="49"/>
      <c r="O121" s="49"/>
      <c r="P121" s="49"/>
      <c r="Q121" s="50"/>
      <c r="R121" s="50"/>
      <c r="S121" s="50"/>
      <c r="T121" s="51"/>
      <c r="U121" s="41"/>
      <c r="V121" s="39"/>
      <c r="AA121" s="11">
        <f>RTD("cqg.rtd", ,"ContractData",AC121, "T_CVol")</f>
        <v>26137</v>
      </c>
      <c r="AC121" s="11" t="str">
        <f>CLE!V2</f>
        <v>CLES1K</v>
      </c>
      <c r="AD121" s="11" t="e">
        <f>RTD("cqg.rtd",,"StudyData",AF121, "Vol", "VolType=auto,CoCType=Contract", "Vol","D","0","ALL",,,"TRUE","T")</f>
        <v>#REF!</v>
      </c>
      <c r="AF121" s="11" t="e">
        <f>#REF!</f>
        <v>#REF!</v>
      </c>
    </row>
    <row r="122" spans="1:34" ht="15.95" customHeight="1" x14ac:dyDescent="0.2">
      <c r="B122" s="130"/>
      <c r="C122" s="128" t="s">
        <v>18</v>
      </c>
      <c r="D122" s="128"/>
      <c r="E122" s="128"/>
      <c r="F122" s="128" t="s">
        <v>35</v>
      </c>
      <c r="G122" s="128"/>
      <c r="H122" s="128"/>
      <c r="I122" s="148"/>
      <c r="J122" s="148"/>
      <c r="K122" s="99"/>
      <c r="L122" s="100"/>
      <c r="M122" s="144"/>
      <c r="N122" s="144"/>
      <c r="O122" s="169"/>
      <c r="P122" s="169"/>
      <c r="Q122" s="147"/>
      <c r="R122" s="147"/>
      <c r="S122" s="100"/>
      <c r="T122" s="144"/>
      <c r="U122" s="145"/>
      <c r="V122" s="39"/>
      <c r="AA122" s="11">
        <f>RTD("cqg.rtd", ,"ContractData",AC122, "T_CVol")</f>
        <v>6829</v>
      </c>
      <c r="AC122" s="11" t="str">
        <f>CLE!V3</f>
        <v>CLES1M</v>
      </c>
      <c r="AD122" s="11" t="e">
        <f>RTD("cqg.rtd",,"StudyData",AF122, "Vol", "VolType=auto,CoCType=Contract", "Vol","D","0","ALL",,,"TRUE","T")</f>
        <v>#REF!</v>
      </c>
      <c r="AF122" s="11" t="e">
        <f>#REF!</f>
        <v>#REF!</v>
      </c>
    </row>
    <row r="123" spans="1:34" ht="15.95" customHeight="1" x14ac:dyDescent="0.2">
      <c r="B123" s="3"/>
      <c r="C123" s="3"/>
      <c r="D123" s="3"/>
      <c r="E123" s="3"/>
      <c r="F123" s="8"/>
      <c r="G123" s="8"/>
      <c r="N123" s="8"/>
      <c r="O123" s="8"/>
      <c r="P123" s="8"/>
      <c r="V123" s="39"/>
      <c r="AA123" s="11">
        <f>RTD("cqg.rtd", ,"ContractData",AC123, "T_CVol")</f>
        <v>654</v>
      </c>
      <c r="AC123" s="11" t="str">
        <f>CLE!V4</f>
        <v>CLES1N</v>
      </c>
      <c r="AD123" s="11" t="e">
        <f>RTD("cqg.rtd",,"StudyData",AF123, "Vol", "VolType=auto,CoCType=Contract", "Vol","D","0","ALL",,,"TRUE","T")</f>
        <v>#REF!</v>
      </c>
      <c r="AF123" s="11" t="e">
        <f>#REF!</f>
        <v>#REF!</v>
      </c>
    </row>
    <row r="124" spans="1:34" ht="15.95" customHeight="1" x14ac:dyDescent="0.2">
      <c r="B124" s="97"/>
      <c r="C124" s="181"/>
      <c r="D124" s="181"/>
      <c r="V124" s="39"/>
      <c r="AA124" s="11">
        <f>RTD("cqg.rtd", ,"ContractData",AC124, "T_CVol")</f>
        <v>1336</v>
      </c>
      <c r="AC124" s="11" t="str">
        <f>CLE!V5</f>
        <v>CLES1Q</v>
      </c>
      <c r="AD124" s="11" t="e">
        <f>RTD("cqg.rtd",,"StudyData",AF124, "Vol", "VolType=auto,CoCType=Contract", "Vol","D","0","ALL",,,"TRUE","T")</f>
        <v>#REF!</v>
      </c>
      <c r="AF124" s="11" t="e">
        <f>#REF!</f>
        <v>#REF!</v>
      </c>
    </row>
    <row r="125" spans="1:34" ht="15.95" customHeight="1" x14ac:dyDescent="0.2">
      <c r="C125" s="10"/>
      <c r="D125" s="10"/>
      <c r="E125" s="10"/>
      <c r="V125" s="39"/>
      <c r="AA125" s="11">
        <f>RTD("cqg.rtd", ,"ContractData",AC125, "T_CVol")</f>
        <v>455</v>
      </c>
      <c r="AC125" s="11" t="str">
        <f>CLE!V6</f>
        <v>CLES1U</v>
      </c>
      <c r="AD125" s="11" t="e">
        <f>RTD("cqg.rtd",,"StudyData",AF125, "Vol", "VolType=auto,CoCType=Contract", "Vol","D","0","ALL",,,"TRUE","T")</f>
        <v>#REF!</v>
      </c>
      <c r="AF125" s="11" t="e">
        <f>#REF!</f>
        <v>#REF!</v>
      </c>
    </row>
    <row r="126" spans="1:34" ht="15.95" customHeight="1" x14ac:dyDescent="0.2">
      <c r="C126" s="10"/>
      <c r="D126" s="10"/>
      <c r="E126" s="10"/>
      <c r="F126" s="10"/>
      <c r="G126" s="10"/>
      <c r="H126" s="10"/>
      <c r="J126" s="10"/>
      <c r="K126" s="10"/>
      <c r="L126" s="10"/>
      <c r="M126" s="10"/>
      <c r="N126" s="10"/>
      <c r="V126" s="39"/>
      <c r="AA126" s="11">
        <f>RTD("cqg.rtd", ,"ContractData",AC126, "T_CVol")</f>
        <v>207</v>
      </c>
      <c r="AC126" s="11" t="str">
        <f>CLE!V7</f>
        <v>CLES1V</v>
      </c>
      <c r="AD126" s="11" t="e">
        <f>RTD("cqg.rtd",,"StudyData",AF126, "Vol", "VolType=auto,CoCType=Contract", "Vol","D","0","ALL",,,"TRUE","T")</f>
        <v>#REF!</v>
      </c>
      <c r="AF126" s="11" t="e">
        <f>#REF!</f>
        <v>#REF!</v>
      </c>
    </row>
    <row r="127" spans="1:34" ht="15.95" customHeight="1" x14ac:dyDescent="0.2"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V127" s="39"/>
      <c r="AA127" s="11">
        <f>RTD("cqg.rtd", ,"ContractData",AC127, "T_CVol")</f>
        <v>122</v>
      </c>
      <c r="AC127" s="11" t="str">
        <f>CLE!V8</f>
        <v>CLES1X</v>
      </c>
      <c r="AD127" s="11" t="e">
        <f>RTD("cqg.rtd",,"StudyData",AF127, "Vol", "VolType=auto,CoCType=Contract", "Vol","D","0","ALL",,,"TRUE","T")</f>
        <v>#REF!</v>
      </c>
      <c r="AF127" s="11" t="e">
        <f>#REF!</f>
        <v>#REF!</v>
      </c>
    </row>
    <row r="128" spans="1:34" s="22" customFormat="1" ht="20.100000000000001" customHeight="1" x14ac:dyDescent="0.25">
      <c r="A128" s="120"/>
      <c r="B128" s="1"/>
      <c r="C128" s="1"/>
      <c r="D128" s="1"/>
      <c r="E128" s="1"/>
      <c r="F128" s="10"/>
      <c r="G128" s="10"/>
      <c r="H128" s="10"/>
      <c r="I128" s="10"/>
      <c r="J128" s="10"/>
      <c r="K128" s="10"/>
      <c r="L128" s="10"/>
      <c r="M128" s="10"/>
      <c r="N128" s="10"/>
      <c r="O128" s="1"/>
      <c r="P128" s="10"/>
      <c r="Q128" s="1"/>
      <c r="R128" s="1"/>
      <c r="S128" s="1"/>
      <c r="T128" s="1"/>
      <c r="U128" s="1"/>
      <c r="V128" s="89"/>
      <c r="W128" s="89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</row>
    <row r="129" spans="6:14" ht="15.95" customHeight="1" x14ac:dyDescent="0.2"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6:14" ht="15.95" customHeight="1" x14ac:dyDescent="0.2"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6:14" ht="15" customHeight="1" x14ac:dyDescent="0.2"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6:14" x14ac:dyDescent="0.2"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6:14" x14ac:dyDescent="0.2">
      <c r="F133" s="10"/>
      <c r="G133" s="10"/>
      <c r="H133" s="10"/>
      <c r="I133" s="10"/>
      <c r="J133" s="10"/>
      <c r="K133" s="10"/>
      <c r="L133" s="10"/>
      <c r="M133" s="10"/>
      <c r="N133" s="10"/>
    </row>
  </sheetData>
  <sheetProtection algorithmName="SHA-512" hashValue="Sj8wRWJO6GqTRVq1eFg+mrXTEi9opJpUNX3It1BmjweyBvSE214lzyB/m1EusGwkyCDO5MBZCkzpmZk46iXMAQ==" saltValue="t1tXRCN4fnizMg6PCzd7Ow==" spinCount="100000" sheet="1" objects="1" scenarios="1" selectLockedCells="1" selectUnlockedCells="1"/>
  <mergeCells count="55">
    <mergeCell ref="T4:U5"/>
    <mergeCell ref="L4:S5"/>
    <mergeCell ref="J4:K5"/>
    <mergeCell ref="B113:C113"/>
    <mergeCell ref="B112:C112"/>
    <mergeCell ref="B111:C111"/>
    <mergeCell ref="B110:C110"/>
    <mergeCell ref="B109:C109"/>
    <mergeCell ref="B74:I75"/>
    <mergeCell ref="B73:C73"/>
    <mergeCell ref="J75:J77"/>
    <mergeCell ref="B90:I91"/>
    <mergeCell ref="B89:C89"/>
    <mergeCell ref="J91:J93"/>
    <mergeCell ref="C124:D124"/>
    <mergeCell ref="B119:C119"/>
    <mergeCell ref="B120:C120"/>
    <mergeCell ref="B26:I27"/>
    <mergeCell ref="J27:J29"/>
    <mergeCell ref="B106:I107"/>
    <mergeCell ref="J43:J45"/>
    <mergeCell ref="B42:I43"/>
    <mergeCell ref="B58:I59"/>
    <mergeCell ref="B57:C57"/>
    <mergeCell ref="J59:J61"/>
    <mergeCell ref="B118:C118"/>
    <mergeCell ref="B117:C117"/>
    <mergeCell ref="B116:C116"/>
    <mergeCell ref="B115:C115"/>
    <mergeCell ref="B114:C114"/>
    <mergeCell ref="M122:N122"/>
    <mergeCell ref="N3:Q3"/>
    <mergeCell ref="B3:D3"/>
    <mergeCell ref="E3:G3"/>
    <mergeCell ref="B9:B10"/>
    <mergeCell ref="D7:E8"/>
    <mergeCell ref="F7:I8"/>
    <mergeCell ref="B25:C25"/>
    <mergeCell ref="B41:C41"/>
    <mergeCell ref="T122:U122"/>
    <mergeCell ref="R3:T3"/>
    <mergeCell ref="Q122:R122"/>
    <mergeCell ref="I122:J122"/>
    <mergeCell ref="J107:J109"/>
    <mergeCell ref="J13:J15"/>
    <mergeCell ref="H3:J3"/>
    <mergeCell ref="K3:M3"/>
    <mergeCell ref="B4:I5"/>
    <mergeCell ref="C9:C10"/>
    <mergeCell ref="D9:E10"/>
    <mergeCell ref="F9:G10"/>
    <mergeCell ref="H9:I10"/>
    <mergeCell ref="B7:B8"/>
    <mergeCell ref="C7:C8"/>
    <mergeCell ref="O122:P122"/>
  </mergeCells>
  <conditionalFormatting sqref="D123">
    <cfRule type="expression" dxfId="0" priority="116">
      <formula>#REF!&lt;0</formula>
    </cfRule>
  </conditionalFormatting>
  <conditionalFormatting sqref="D123">
    <cfRule type="dataBar" priority="1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{4BE5F449-0EA5-45F9-B0DD-BAC4BB0C19A2}</x14:id>
        </ext>
      </extLst>
    </cfRule>
  </conditionalFormatting>
  <conditionalFormatting sqref="G13:G24">
    <cfRule type="colorScale" priority="50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13:H24">
    <cfRule type="dataBar" priority="4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{99DD79A5-9E1A-4D97-9A2B-088CA9CF6FBF}</x14:id>
        </ext>
      </extLst>
    </cfRule>
  </conditionalFormatting>
  <conditionalFormatting sqref="G29:G40">
    <cfRule type="colorScale" priority="27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29:H40">
    <cfRule type="dataBar" priority="2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{C27FF9D1-13A4-4BE2-8E63-0A5565B77B3A}</x14:id>
        </ext>
      </extLst>
    </cfRule>
  </conditionalFormatting>
  <conditionalFormatting sqref="G45:G56">
    <cfRule type="colorScale" priority="22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45:H56">
    <cfRule type="dataBar" priority="2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{C63AFAC2-DD4F-4CA1-A31A-AF7FAFD34538}</x14:id>
        </ext>
      </extLst>
    </cfRule>
  </conditionalFormatting>
  <conditionalFormatting sqref="G61:G72">
    <cfRule type="colorScale" priority="20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61:H72">
    <cfRule type="dataBar" priority="1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{720F7BB4-C23A-49AB-B89A-C11DD09D9862}</x14:id>
        </ext>
      </extLst>
    </cfRule>
  </conditionalFormatting>
  <conditionalFormatting sqref="G77:G88">
    <cfRule type="colorScale" priority="18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77:H88">
    <cfRule type="dataBar" priority="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{BBBE189C-C8DE-49AB-97E4-080C86FB9BE5}</x14:id>
        </ext>
      </extLst>
    </cfRule>
  </conditionalFormatting>
  <conditionalFormatting sqref="G93:G104">
    <cfRule type="colorScale" priority="16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93:H104">
    <cfRule type="dataBar" priority="1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{E7BB656D-7733-4E7D-954D-75D96AF60F24}</x14:id>
        </ext>
      </extLst>
    </cfRule>
  </conditionalFormatting>
  <conditionalFormatting sqref="H109:H120">
    <cfRule type="colorScale" priority="14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I13:I24">
    <cfRule type="colorScale" priority="11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29:I40">
    <cfRule type="colorScale" priority="9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45:I56">
    <cfRule type="colorScale" priority="8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61:I72">
    <cfRule type="colorScale" priority="7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77:I88">
    <cfRule type="colorScale" priority="6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93:I104">
    <cfRule type="colorScale" priority="5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109:I120">
    <cfRule type="colorScale" priority="4">
      <colorScale>
        <cfvo type="min"/>
        <cfvo type="percentile" val="50"/>
        <cfvo type="max"/>
        <color theme="1"/>
        <color rgb="FF00B0F0"/>
        <color rgb="FF00B050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BE5F449-0EA5-45F9-B0DD-BAC4BB0C19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D123</xm:sqref>
        </x14:conditionalFormatting>
        <x14:conditionalFormatting xmlns:xm="http://schemas.microsoft.com/office/excel/2006/main">
          <x14:cfRule type="dataBar" id="{99DD79A5-9E1A-4D97-9A2B-088CA9CF6FB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H13:H24</xm:sqref>
        </x14:conditionalFormatting>
        <x14:conditionalFormatting xmlns:xm="http://schemas.microsoft.com/office/excel/2006/main">
          <x14:cfRule type="dataBar" id="{C27FF9D1-13A4-4BE2-8E63-0A5565B77B3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H29:H40</xm:sqref>
        </x14:conditionalFormatting>
        <x14:conditionalFormatting xmlns:xm="http://schemas.microsoft.com/office/excel/2006/main">
          <x14:cfRule type="dataBar" id="{C63AFAC2-DD4F-4CA1-A31A-AF7FAFD3453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H45:H56</xm:sqref>
        </x14:conditionalFormatting>
        <x14:conditionalFormatting xmlns:xm="http://schemas.microsoft.com/office/excel/2006/main">
          <x14:cfRule type="dataBar" id="{720F7BB4-C23A-49AB-B89A-C11DD09D98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H61:H72</xm:sqref>
        </x14:conditionalFormatting>
        <x14:conditionalFormatting xmlns:xm="http://schemas.microsoft.com/office/excel/2006/main">
          <x14:cfRule type="dataBar" id="{BBBE189C-C8DE-49AB-97E4-080C86FB9BE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H77:H88</xm:sqref>
        </x14:conditionalFormatting>
        <x14:conditionalFormatting xmlns:xm="http://schemas.microsoft.com/office/excel/2006/main">
          <x14:cfRule type="dataBar" id="{E7BB656D-7733-4E7D-954D-75D96AF60F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H93:H104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46"/>
  <sheetViews>
    <sheetView showRowColHeaders="0" workbookViewId="0">
      <selection activeCell="B22" sqref="B22"/>
    </sheetView>
  </sheetViews>
  <sheetFormatPr defaultColWidth="9" defaultRowHeight="14.25" x14ac:dyDescent="0.2"/>
  <cols>
    <col min="1" max="17" width="9" style="134"/>
    <col min="18" max="18" width="14.375" style="134" customWidth="1"/>
    <col min="19" max="19" width="9" style="134"/>
    <col min="20" max="20" width="15.25" style="134" customWidth="1"/>
    <col min="21" max="21" width="17.75" style="134" customWidth="1"/>
    <col min="22" max="22" width="11.25" style="134" customWidth="1"/>
    <col min="23" max="23" width="40" style="134" customWidth="1"/>
    <col min="24" max="24" width="12.875" style="134" customWidth="1"/>
    <col min="25" max="16384" width="9" style="134"/>
  </cols>
  <sheetData>
    <row r="1" spans="1:38" x14ac:dyDescent="0.2">
      <c r="A1" s="133"/>
      <c r="B1" s="133"/>
      <c r="C1" s="133" t="s">
        <v>2</v>
      </c>
      <c r="D1" s="134">
        <v>1</v>
      </c>
      <c r="E1" s="134">
        <v>2</v>
      </c>
      <c r="F1" s="134">
        <v>3</v>
      </c>
      <c r="G1" s="134">
        <v>4</v>
      </c>
      <c r="H1" s="134">
        <v>5</v>
      </c>
      <c r="I1" s="134">
        <v>6</v>
      </c>
      <c r="J1" s="134">
        <v>7</v>
      </c>
      <c r="K1" s="134">
        <v>8</v>
      </c>
      <c r="L1" s="134">
        <v>9</v>
      </c>
      <c r="M1" s="134">
        <v>10</v>
      </c>
      <c r="N1" s="134">
        <v>11</v>
      </c>
      <c r="O1" s="134">
        <v>12</v>
      </c>
      <c r="P1" s="135"/>
      <c r="Q1" s="136" t="s">
        <v>19</v>
      </c>
      <c r="R1" s="137" t="s">
        <v>3</v>
      </c>
      <c r="S1" s="137" t="s">
        <v>0</v>
      </c>
      <c r="T1" s="137" t="s">
        <v>1</v>
      </c>
      <c r="U1" s="135" t="s">
        <v>4</v>
      </c>
      <c r="V1" s="135"/>
      <c r="W1" s="137" t="s">
        <v>3</v>
      </c>
      <c r="X1" s="135" t="s">
        <v>4</v>
      </c>
      <c r="Y1" s="137" t="s">
        <v>0</v>
      </c>
      <c r="Z1" s="137" t="s">
        <v>1</v>
      </c>
      <c r="AA1" s="135" t="s">
        <v>5</v>
      </c>
      <c r="AB1" s="135" t="s">
        <v>5</v>
      </c>
      <c r="AC1" s="138"/>
      <c r="AD1" s="135" t="s">
        <v>5</v>
      </c>
    </row>
    <row r="2" spans="1:38" x14ac:dyDescent="0.2">
      <c r="A2" s="133" t="str">
        <f>Q2</f>
        <v>CLEK7</v>
      </c>
      <c r="B2" s="133" t="str">
        <f>RTD("cqg.rtd", ,"ContractData",A2, "ContractMonth")</f>
        <v>MAY</v>
      </c>
      <c r="C2" s="139" t="str">
        <f>IF(B2="Jan","F",IF(B2="Feb","G",IF(B2="Mar","H",IF(B2="Apr","J",IF(B2="May","K",IF(B2="JUN","M",IF(B2="Jul","N",IF(B2="Aug","Q",IF(B2="Sep","U",IF(B2="Oct","V",IF(B2="Nov","X",IF(B2="Dec","Z"))))))))))))</f>
        <v>K</v>
      </c>
      <c r="D2" s="134" t="str">
        <f>$Q$1&amp;$C$1&amp;$D$1&amp;$C2</f>
        <v>CLES1K</v>
      </c>
      <c r="E2" s="134" t="str">
        <f>$Q$1&amp;$C$1&amp;$D$1&amp;$C3</f>
        <v>CLES1M</v>
      </c>
      <c r="F2" s="134" t="str">
        <f>$Q$1&amp;$C$1&amp;$D$1&amp;$C4</f>
        <v>CLES1N</v>
      </c>
      <c r="G2" s="134" t="str">
        <f>$Q$1&amp;$C$1&amp;$D$1&amp;$C5</f>
        <v>CLES1Q</v>
      </c>
      <c r="H2" s="134" t="str">
        <f>$Q$1&amp;$C$1&amp;$D$1&amp;$C6</f>
        <v>CLES1U</v>
      </c>
      <c r="I2" s="134" t="str">
        <f>$Q$1&amp;$C$1&amp;$D$1&amp;$C7</f>
        <v>CLES1V</v>
      </c>
      <c r="J2" s="134" t="str">
        <f>$Q$1&amp;$C$1&amp;$D$1&amp;$C8</f>
        <v>CLES1X</v>
      </c>
      <c r="K2" s="134" t="str">
        <f>$Q$1&amp;$C$1&amp;$D$1&amp;$C9</f>
        <v>CLES1Z</v>
      </c>
      <c r="L2" s="134" t="str">
        <f>$Q$1&amp;$C$1&amp;$D$1&amp;$C10</f>
        <v>CLES1F</v>
      </c>
      <c r="M2" s="134" t="str">
        <f>$Q$1&amp;$C$1&amp;$D$1&amp;$C11</f>
        <v>CLES1G</v>
      </c>
      <c r="N2" s="134" t="str">
        <f>$Q$1&amp;$C$1&amp;$D$1&amp;$C12</f>
        <v>CLES1H</v>
      </c>
      <c r="O2" s="134" t="str">
        <f>$Q$1&amp;$C$1&amp;$D$1&amp;$C13</f>
        <v>CLES1J</v>
      </c>
      <c r="P2" s="135" t="str">
        <f>LEFT(RIGHT(Q2,2),1)</f>
        <v>K</v>
      </c>
      <c r="Q2" s="140" t="str">
        <f>RTD("cqg.rtd", ,"ContractData", $Q$1&amp;"?"&amp;R35, "Symbol")</f>
        <v>CLEK7</v>
      </c>
      <c r="R2" s="141">
        <f>RTD("cqg.rtd", ,"ContractData", Q2, $R$1,,"T")</f>
        <v>53.08</v>
      </c>
      <c r="S2" s="141">
        <f>RTD("cqg.rtd", ,"ContractData", Q2,$S$1,,"T")</f>
        <v>53.07</v>
      </c>
      <c r="T2" s="141">
        <f>RTD("cqg.rtd", ,"ContractData", Q2,$T$1,,"T")</f>
        <v>53.08</v>
      </c>
      <c r="U2" s="138">
        <f>RTD("cqg.rtd", ,"ContractData", "F."&amp;$Q$1&amp;"?1", $U$1,,"T")</f>
        <v>-0.11</v>
      </c>
      <c r="V2" s="135" t="str">
        <f>D2</f>
        <v>CLES1K</v>
      </c>
      <c r="W2" s="138">
        <f>RTD("cqg.rtd", ,"ContractData", V2, $W$1,,"T")</f>
        <v>-0.44</v>
      </c>
      <c r="X2" s="138">
        <f>RTD("cqg.rtd", ,"ContractData", V2, $X$1,,"T")</f>
        <v>-0.02</v>
      </c>
      <c r="Y2" s="138">
        <f>RTD("cqg.rtd", ,"ContractData",V2,$Y$1,,"T")</f>
        <v>-0.44</v>
      </c>
      <c r="Z2" s="138">
        <f>RTD("cqg.rtd", ,"ContractData", V2,$Z$1,,"T")</f>
        <v>-0.43</v>
      </c>
      <c r="AA2" s="138">
        <f>IF(OR(W2="",W2&lt;Y2,W2&gt;Z2),(Y2+Z2)/2,W2)</f>
        <v>-0.44</v>
      </c>
      <c r="AB2" s="138">
        <f t="shared" ref="AB2:AB7" si="0">IF(OR(S2="",T2=""),R2,(IF(OR(R2="",R2&lt;S2,R2&gt;T2),(S2+T2)/2,R2)))</f>
        <v>53.08</v>
      </c>
      <c r="AC2" s="138">
        <f>IF(OR(R2="",R2&lt;S2,R2&gt;T2),(S2+T2)/2,R2)</f>
        <v>53.08</v>
      </c>
      <c r="AD2" s="138">
        <f>IF(OR(Y2="",Z2=""),W2,(IF(OR(W2="",W2&lt;Y2,W2&gt;Z2),(Y2+Z2)/2,W2)))</f>
        <v>-0.44</v>
      </c>
      <c r="AF2" s="134">
        <f>IF(ISERROR(AC2),NA(),AC2)</f>
        <v>53.08</v>
      </c>
      <c r="AG2" s="134">
        <f>IF(AD2="",NA(),AD2)</f>
        <v>-0.44</v>
      </c>
      <c r="AH2" s="134" t="str">
        <f>IF(P2="F","JAN",IF(P2="G","FEB",IF(P2="H","MAR",IF(P2="J","APR",IF(P2="K","MAY",IF(P2="M","JUN",IF(P2="N","JUL",IF(P2="Q","AUG",IF(P2="U","SEP",IF(P2="V","OCT",IF(P2="X","NOV",IF(P2="Z","DEC",))))))))))))</f>
        <v>MAY</v>
      </c>
      <c r="AI2" s="134" t="str">
        <f>$AH$2&amp;", "&amp;AH3</f>
        <v>MAY, JUN</v>
      </c>
      <c r="AJ2" s="134">
        <f>RTD("cqg.rtd", ,"ContractData",Q2, "Settlement",,"T")</f>
        <v>53.18</v>
      </c>
      <c r="AK2" s="134">
        <f>RTD("cqg.rtd", ,"ContractData",V2, "Settlement",,"T")</f>
        <v>-0.42</v>
      </c>
      <c r="AL2" s="134">
        <f>IF(AJ2="",NA(),AJ2)</f>
        <v>53.18</v>
      </c>
    </row>
    <row r="3" spans="1:38" x14ac:dyDescent="0.2">
      <c r="A3" s="133" t="str">
        <f t="shared" ref="A3:A13" si="1">Q3</f>
        <v>CLEM7</v>
      </c>
      <c r="B3" s="133" t="str">
        <f>RTD("cqg.rtd", ,"ContractData",A3, "ContractMonth")</f>
        <v>JUN</v>
      </c>
      <c r="C3" s="139" t="str">
        <f t="shared" ref="C3:C13" si="2">IF(B3="Jan","F",IF(B3="Feb","G",IF(B3="Mar","H",IF(B3="Apr","J",IF(B3="May","K",IF(B3="JUN","M",IF(B3="Jul","N",IF(B3="Aug","Q",IF(B3="Sep","U",IF(B3="Oct","V",IF(B3="Nov","X",IF(B3="Dec","Z"))))))))))))</f>
        <v>M</v>
      </c>
      <c r="D3" s="134" t="str">
        <f t="shared" ref="D3:D13" si="3">$Q$1&amp;$C$1&amp;$D$1&amp;$C3</f>
        <v>CLES1M</v>
      </c>
      <c r="P3" s="135" t="str">
        <f t="shared" ref="P3:P13" si="4">LEFT(RIGHT(Q3,2),1)</f>
        <v>M</v>
      </c>
      <c r="Q3" s="140" t="str">
        <f>RTD("cqg.rtd", ,"ContractData", $Q$1&amp;"?"&amp;R36, "Symbol")</f>
        <v>CLEM7</v>
      </c>
      <c r="R3" s="141">
        <f>RTD("cqg.rtd", ,"ContractData", Q3, $R$1,,"T")</f>
        <v>53.52</v>
      </c>
      <c r="S3" s="141">
        <f>RTD("cqg.rtd", ,"ContractData", Q3,$S$1,,"T")</f>
        <v>53.51</v>
      </c>
      <c r="T3" s="141">
        <f>RTD("cqg.rtd", ,"ContractData", Q3,$T$1,,"T")</f>
        <v>53.52</v>
      </c>
      <c r="U3" s="138">
        <f>RTD("cqg.rtd", ,"ContractData", "F."&amp;$Q$1&amp;"?2",  $U$1,,"T")</f>
        <v>-0.08</v>
      </c>
      <c r="V3" s="135" t="str">
        <f>E2</f>
        <v>CLES1M</v>
      </c>
      <c r="W3" s="138">
        <f>RTD("cqg.rtd", ,"ContractData", V3, $W$1,,"T")</f>
        <v>-0.34</v>
      </c>
      <c r="X3" s="138">
        <f>RTD("cqg.rtd", ,"ContractData", V3, $X$1,,"T")</f>
        <v>-0.01</v>
      </c>
      <c r="Y3" s="138">
        <f>RTD("cqg.rtd", ,"ContractData",V3,$Y$1,,"T")</f>
        <v>-0.34</v>
      </c>
      <c r="Z3" s="138">
        <f>RTD("cqg.rtd", ,"ContractData", V3,$Z$1,,"T")</f>
        <v>-0.33</v>
      </c>
      <c r="AA3" s="138">
        <f t="shared" ref="AA3:AA13" si="5">IF(OR(W3="",W3&lt;Y3,W3&gt;Z3),(Y3+Z3)/2,W3)</f>
        <v>-0.34</v>
      </c>
      <c r="AB3" s="138">
        <f t="shared" si="0"/>
        <v>53.52</v>
      </c>
      <c r="AC3" s="138">
        <f>IF(OR(R3="",R3&lt;S3,R3&gt;T3),(S3+T3)/2,R3)</f>
        <v>53.52</v>
      </c>
      <c r="AD3" s="138">
        <f t="shared" ref="AD3:AD13" si="6">IF(OR(Y3="",Z3=""),W3,(IF(OR(W3="",W3&lt;Y3,W3&gt;Z3),(Y3+Z3)/2,W3)))</f>
        <v>-0.34</v>
      </c>
      <c r="AF3" s="134">
        <f t="shared" ref="AF3:AF13" si="7">IF(ISERROR(AC3),NA(),AC3)</f>
        <v>53.52</v>
      </c>
      <c r="AG3" s="134">
        <f>IF(AD3="",NA(),AD3)</f>
        <v>-0.34</v>
      </c>
      <c r="AH3" s="134" t="str">
        <f t="shared" ref="AH3:AH13" si="8">IF(P3="F","JAN",IF(P3="G","FEB",IF(P3="H","MAR",IF(P3="J","APR",IF(P3="K","MAY",IF(P3="M","JUN",IF(P3="N","JUL",IF(P3="Q","AUG",IF(P3="U","SEP",IF(P3="V","OCT",IF(P3="X","NOV",IF(P3="Z","DEC",))))))))))))</f>
        <v>JUN</v>
      </c>
      <c r="AI3" s="134" t="str">
        <f>$AH$3&amp;", "&amp;AH4</f>
        <v>JUN, JUL</v>
      </c>
      <c r="AJ3" s="134">
        <f>RTD("cqg.rtd", ,"ContractData",Q3, "Settlement",,"T")</f>
        <v>53.6</v>
      </c>
      <c r="AK3" s="134">
        <f>RTD("cqg.rtd", ,"ContractData",V3, "Settlement",,"T")</f>
        <v>-0.33</v>
      </c>
      <c r="AL3" s="134">
        <f t="shared" ref="AL3:AL13" si="9">IF(AJ3="",NA(),AJ3)</f>
        <v>53.6</v>
      </c>
    </row>
    <row r="4" spans="1:38" x14ac:dyDescent="0.2">
      <c r="A4" s="133" t="str">
        <f t="shared" si="1"/>
        <v>CLEN7</v>
      </c>
      <c r="B4" s="133" t="str">
        <f>RTD("cqg.rtd", ,"ContractData",A4, "ContractMonth")</f>
        <v>JUL</v>
      </c>
      <c r="C4" s="139" t="str">
        <f t="shared" si="2"/>
        <v>N</v>
      </c>
      <c r="D4" s="134" t="str">
        <f t="shared" si="3"/>
        <v>CLES1N</v>
      </c>
      <c r="P4" s="135" t="str">
        <f t="shared" si="4"/>
        <v>N</v>
      </c>
      <c r="Q4" s="140" t="str">
        <f>RTD("cqg.rtd", ,"ContractData", $Q$1&amp;"?"&amp;R37, "Symbol")</f>
        <v>CLEN7</v>
      </c>
      <c r="R4" s="141">
        <f>RTD("cqg.rtd", ,"ContractData", Q4, $R$1,,"T")</f>
        <v>53.85</v>
      </c>
      <c r="S4" s="141">
        <f>RTD("cqg.rtd", ,"ContractData", Q4,$S$1,,"T")</f>
        <v>53.84</v>
      </c>
      <c r="T4" s="141">
        <f>RTD("cqg.rtd", ,"ContractData", Q4,$T$1,,"T")</f>
        <v>53.86</v>
      </c>
      <c r="U4" s="138">
        <f>RTD("cqg.rtd", ,"ContractData", "F."&amp;$Q$1&amp;"?3",  $U$1,,"T")</f>
        <v>-0.09</v>
      </c>
      <c r="V4" s="135" t="str">
        <f>F2</f>
        <v>CLES1N</v>
      </c>
      <c r="W4" s="138">
        <f>RTD("cqg.rtd", ,"ContractData", V4, $W$1,,"T")</f>
        <v>-0.27</v>
      </c>
      <c r="X4" s="138">
        <f>RTD("cqg.rtd", ,"ContractData", V4, $X$1,,"T")</f>
        <v>-0.02</v>
      </c>
      <c r="Y4" s="138">
        <f>RTD("cqg.rtd", ,"ContractData",V4,$Y$1,,"T")</f>
        <v>-0.27</v>
      </c>
      <c r="Z4" s="138">
        <f>RTD("cqg.rtd", ,"ContractData", V4,$Z$1,,"T")</f>
        <v>-0.26</v>
      </c>
      <c r="AA4" s="138">
        <f t="shared" si="5"/>
        <v>-0.27</v>
      </c>
      <c r="AB4" s="138">
        <f t="shared" si="0"/>
        <v>53.85</v>
      </c>
      <c r="AC4" s="138">
        <f t="shared" ref="AC4:AC13" si="10">IF(OR(R4="",R4&lt;S4,R4&gt;T4),(S4+T4)/2,R4)</f>
        <v>53.85</v>
      </c>
      <c r="AD4" s="138">
        <f t="shared" si="6"/>
        <v>-0.27</v>
      </c>
      <c r="AF4" s="134">
        <f t="shared" si="7"/>
        <v>53.85</v>
      </c>
      <c r="AG4" s="134">
        <f>IF(AD4="",NA(),AD4)</f>
        <v>-0.27</v>
      </c>
      <c r="AH4" s="134" t="str">
        <f t="shared" si="8"/>
        <v>JUL</v>
      </c>
      <c r="AI4" s="134" t="str">
        <f>$AH$4&amp;", "&amp;AH5</f>
        <v>JUL, AUG</v>
      </c>
      <c r="AJ4" s="134">
        <f>RTD("cqg.rtd", ,"ContractData",Q4, "Settlement",,"T")</f>
        <v>53.93</v>
      </c>
      <c r="AK4" s="134">
        <f>RTD("cqg.rtd", ,"ContractData",V4, "Settlement",,"T")</f>
        <v>-0.25</v>
      </c>
      <c r="AL4" s="134">
        <f t="shared" si="9"/>
        <v>53.93</v>
      </c>
    </row>
    <row r="5" spans="1:38" x14ac:dyDescent="0.2">
      <c r="A5" s="133" t="str">
        <f t="shared" si="1"/>
        <v>CLEQ7</v>
      </c>
      <c r="B5" s="133" t="str">
        <f>RTD("cqg.rtd", ,"ContractData",A5, "ContractMonth")</f>
        <v>AUG</v>
      </c>
      <c r="C5" s="139" t="str">
        <f t="shared" si="2"/>
        <v>Q</v>
      </c>
      <c r="D5" s="134" t="str">
        <f t="shared" si="3"/>
        <v>CLES1Q</v>
      </c>
      <c r="P5" s="135" t="str">
        <f t="shared" si="4"/>
        <v>Q</v>
      </c>
      <c r="Q5" s="140" t="str">
        <f>RTD("cqg.rtd", ,"ContractData", $Q$1&amp;"?"&amp;R38, "Symbol")</f>
        <v>CLEQ7</v>
      </c>
      <c r="R5" s="141">
        <f>RTD("cqg.rtd", ,"ContractData", Q5, $R$1,,"T")</f>
        <v>54.1</v>
      </c>
      <c r="S5" s="141">
        <f>RTD("cqg.rtd", ,"ContractData", Q5,$S$1,,"T")</f>
        <v>54.11</v>
      </c>
      <c r="T5" s="141">
        <f>RTD("cqg.rtd", ,"ContractData", Q5,$T$1,,"T")</f>
        <v>54.13</v>
      </c>
      <c r="U5" s="138">
        <f>RTD("cqg.rtd", ,"ContractData", "F."&amp;$Q$1&amp;"?4",  $U$1,,"T")</f>
        <v>-0.05</v>
      </c>
      <c r="V5" s="135" t="str">
        <f>G2</f>
        <v>CLES1Q</v>
      </c>
      <c r="W5" s="138">
        <f>RTD("cqg.rtd", ,"ContractData", V5, $W$1,,"T")</f>
        <v>-0.22</v>
      </c>
      <c r="X5" s="138">
        <f>RTD("cqg.rtd", ,"ContractData", V5, $X$1,,"T")</f>
        <v>-0.01</v>
      </c>
      <c r="Y5" s="138">
        <f>RTD("cqg.rtd", ,"ContractData",V5,$Y$1,,"T")</f>
        <v>-0.22</v>
      </c>
      <c r="Z5" s="138">
        <f>RTD("cqg.rtd", ,"ContractData", V5,$Z$1,,"T")</f>
        <v>-0.21</v>
      </c>
      <c r="AA5" s="138">
        <f t="shared" si="5"/>
        <v>-0.22</v>
      </c>
      <c r="AB5" s="138">
        <f t="shared" si="0"/>
        <v>54.120000000000005</v>
      </c>
      <c r="AC5" s="138">
        <f t="shared" si="10"/>
        <v>54.120000000000005</v>
      </c>
      <c r="AD5" s="138">
        <f t="shared" si="6"/>
        <v>-0.22</v>
      </c>
      <c r="AF5" s="134">
        <f t="shared" si="7"/>
        <v>54.120000000000005</v>
      </c>
      <c r="AG5" s="134">
        <f t="shared" ref="AG5:AG13" si="11">IF(AD5="",NA(),AD5)</f>
        <v>-0.22</v>
      </c>
      <c r="AH5" s="134" t="str">
        <f t="shared" si="8"/>
        <v>AUG</v>
      </c>
      <c r="AI5" s="134" t="str">
        <f>$AH$5&amp;", "&amp;AH6</f>
        <v>AUG, SEP</v>
      </c>
      <c r="AJ5" s="134">
        <f>RTD("cqg.rtd", ,"ContractData",Q5, "Settlement",,"T")</f>
        <v>54.18</v>
      </c>
      <c r="AK5" s="134">
        <f>RTD("cqg.rtd", ,"ContractData",V5, "Settlement",,"T")</f>
        <v>-0.21</v>
      </c>
      <c r="AL5" s="134">
        <f t="shared" si="9"/>
        <v>54.18</v>
      </c>
    </row>
    <row r="6" spans="1:38" x14ac:dyDescent="0.2">
      <c r="A6" s="133" t="str">
        <f t="shared" si="1"/>
        <v>CLEU7</v>
      </c>
      <c r="B6" s="133" t="str">
        <f>RTD("cqg.rtd", ,"ContractData",A6, "ContractMonth")</f>
        <v>SEP</v>
      </c>
      <c r="C6" s="139" t="str">
        <f t="shared" si="2"/>
        <v>U</v>
      </c>
      <c r="D6" s="134" t="str">
        <f t="shared" si="3"/>
        <v>CLES1U</v>
      </c>
      <c r="P6" s="135" t="str">
        <f t="shared" si="4"/>
        <v>U</v>
      </c>
      <c r="Q6" s="140" t="str">
        <f>RTD("cqg.rtd", ,"ContractData", $Q$1&amp;"?"&amp;R39, "Symbol")</f>
        <v>CLEU7</v>
      </c>
      <c r="R6" s="141">
        <f>RTD("cqg.rtd", ,"ContractData", Q6, $R$1,,"T")</f>
        <v>54.32</v>
      </c>
      <c r="S6" s="141">
        <f>RTD("cqg.rtd", ,"ContractData", Q6,$S$1,,"T")</f>
        <v>54.33</v>
      </c>
      <c r="T6" s="141">
        <f>RTD("cqg.rtd", ,"ContractData", Q6,$T$1,,"T")</f>
        <v>54.35</v>
      </c>
      <c r="U6" s="138">
        <f>RTD("cqg.rtd", ,"ContractData", "F."&amp;$Q$1&amp;"?5",  $U$1,,"T")</f>
        <v>-0.04</v>
      </c>
      <c r="V6" s="135" t="str">
        <f>H2</f>
        <v>CLES1U</v>
      </c>
      <c r="W6" s="138">
        <f>RTD("cqg.rtd", ,"ContractData", V6, $W$1,,"T")</f>
        <v>-0.18</v>
      </c>
      <c r="X6" s="138">
        <f>RTD("cqg.rtd", ,"ContractData", V6, $X$1,,"T")</f>
        <v>-0.02</v>
      </c>
      <c r="Y6" s="138">
        <f>RTD("cqg.rtd", ,"ContractData",V6,$Y$1,,"T")</f>
        <v>-0.18</v>
      </c>
      <c r="Z6" s="138">
        <f>RTD("cqg.rtd", ,"ContractData", V6,$Z$1,,"T")</f>
        <v>-0.17</v>
      </c>
      <c r="AA6" s="138">
        <f t="shared" si="5"/>
        <v>-0.18</v>
      </c>
      <c r="AB6" s="138">
        <f t="shared" si="0"/>
        <v>54.34</v>
      </c>
      <c r="AC6" s="138">
        <f t="shared" si="10"/>
        <v>54.34</v>
      </c>
      <c r="AD6" s="138">
        <f t="shared" si="6"/>
        <v>-0.18</v>
      </c>
      <c r="AF6" s="134">
        <f t="shared" si="7"/>
        <v>54.34</v>
      </c>
      <c r="AG6" s="134">
        <f t="shared" si="11"/>
        <v>-0.18</v>
      </c>
      <c r="AH6" s="134" t="str">
        <f t="shared" si="8"/>
        <v>SEP</v>
      </c>
      <c r="AI6" s="134" t="str">
        <f>$AH$6&amp;", "&amp;AH7</f>
        <v>SEP, OCT</v>
      </c>
      <c r="AJ6" s="134">
        <f>RTD("cqg.rtd", ,"ContractData",Q6, "Settlement",,"T")</f>
        <v>54.39</v>
      </c>
      <c r="AK6" s="134">
        <f>RTD("cqg.rtd", ,"ContractData",V6, "Settlement",,"T")</f>
        <v>-0.16</v>
      </c>
      <c r="AL6" s="134">
        <f t="shared" si="9"/>
        <v>54.39</v>
      </c>
    </row>
    <row r="7" spans="1:38" x14ac:dyDescent="0.2">
      <c r="A7" s="133" t="str">
        <f t="shared" si="1"/>
        <v>CLEV7</v>
      </c>
      <c r="B7" s="133" t="str">
        <f>RTD("cqg.rtd", ,"ContractData",A7, "ContractMonth")</f>
        <v>OCT</v>
      </c>
      <c r="C7" s="139" t="str">
        <f t="shared" si="2"/>
        <v>V</v>
      </c>
      <c r="D7" s="134" t="str">
        <f t="shared" si="3"/>
        <v>CLES1V</v>
      </c>
      <c r="P7" s="135" t="str">
        <f t="shared" si="4"/>
        <v>V</v>
      </c>
      <c r="Q7" s="140" t="str">
        <f>RTD("cqg.rtd", ,"ContractData", $Q$1&amp;"?"&amp;R40, "Symbol")</f>
        <v>CLEV7</v>
      </c>
      <c r="R7" s="141">
        <f>RTD("cqg.rtd", ,"ContractData", Q7, $R$1,,"T")</f>
        <v>54.49</v>
      </c>
      <c r="S7" s="141">
        <f>RTD("cqg.rtd", ,"ContractData", Q7,$S$1,,"T")</f>
        <v>54.5</v>
      </c>
      <c r="T7" s="141">
        <f>RTD("cqg.rtd", ,"ContractData", Q7,$T$1,,"T")</f>
        <v>54.52</v>
      </c>
      <c r="U7" s="138">
        <f>RTD("cqg.rtd", ,"ContractData", "F."&amp;$Q$1&amp;"?6", $U$1,,"T")</f>
        <v>-0.03</v>
      </c>
      <c r="V7" s="135" t="str">
        <f>I2</f>
        <v>CLES1V</v>
      </c>
      <c r="W7" s="138">
        <f>RTD("cqg.rtd", ,"ContractData", V7, $W$1,,"T")</f>
        <v>-0.13</v>
      </c>
      <c r="X7" s="138">
        <f>RTD("cqg.rtd", ,"ContractData", V7, $X$1,,"T")</f>
        <v>-0.01</v>
      </c>
      <c r="Y7" s="138">
        <f>RTD("cqg.rtd", ,"ContractData",V7,$Y$1,,"T")</f>
        <v>-0.13</v>
      </c>
      <c r="Z7" s="138">
        <f>RTD("cqg.rtd", ,"ContractData", V7,$Z$1,,"T")</f>
        <v>-0.12</v>
      </c>
      <c r="AA7" s="138">
        <f t="shared" si="5"/>
        <v>-0.13</v>
      </c>
      <c r="AB7" s="138">
        <f t="shared" si="0"/>
        <v>54.510000000000005</v>
      </c>
      <c r="AC7" s="138">
        <f t="shared" si="10"/>
        <v>54.510000000000005</v>
      </c>
      <c r="AD7" s="138">
        <f t="shared" si="6"/>
        <v>-0.13</v>
      </c>
      <c r="AF7" s="134">
        <f t="shared" si="7"/>
        <v>54.510000000000005</v>
      </c>
      <c r="AG7" s="134">
        <f t="shared" si="11"/>
        <v>-0.13</v>
      </c>
      <c r="AH7" s="134" t="str">
        <f t="shared" si="8"/>
        <v>OCT</v>
      </c>
      <c r="AI7" s="134" t="str">
        <f>$AH$7&amp;", "&amp;AH8</f>
        <v>OCT, NOV</v>
      </c>
      <c r="AJ7" s="134">
        <f>RTD("cqg.rtd", ,"ContractData",Q7, "Settlement",,"T")</f>
        <v>54.550000000000004</v>
      </c>
      <c r="AK7" s="134">
        <f>RTD("cqg.rtd", ,"ContractData",V7, "Settlement",,"T")</f>
        <v>-0.12</v>
      </c>
      <c r="AL7" s="134">
        <f t="shared" si="9"/>
        <v>54.550000000000004</v>
      </c>
    </row>
    <row r="8" spans="1:38" x14ac:dyDescent="0.2">
      <c r="A8" s="133" t="str">
        <f t="shared" si="1"/>
        <v>CLEX7</v>
      </c>
      <c r="B8" s="133" t="str">
        <f>RTD("cqg.rtd", ,"ContractData",A8, "ContractMonth")</f>
        <v>NOV</v>
      </c>
      <c r="C8" s="139" t="str">
        <f t="shared" si="2"/>
        <v>X</v>
      </c>
      <c r="D8" s="134" t="str">
        <f t="shared" si="3"/>
        <v>CLES1X</v>
      </c>
      <c r="P8" s="135" t="str">
        <f t="shared" si="4"/>
        <v>X</v>
      </c>
      <c r="Q8" s="140" t="str">
        <f>RTD("cqg.rtd", ,"ContractData", $Q$1&amp;"?"&amp;R41, "Symbol")</f>
        <v>CLEX7</v>
      </c>
      <c r="R8" s="141">
        <f>RTD("cqg.rtd", ,"ContractData", Q8, $R$1,,"T")</f>
        <v>54.61</v>
      </c>
      <c r="S8" s="141">
        <f>RTD("cqg.rtd", ,"ContractData", Q8,$S$1,,"T")</f>
        <v>54.63</v>
      </c>
      <c r="T8" s="141">
        <f>RTD("cqg.rtd", ,"ContractData", Q8,$T$1,,"T")</f>
        <v>54.65</v>
      </c>
      <c r="U8" s="138">
        <f>RTD("cqg.rtd", ,"ContractData", "F."&amp;$Q$1&amp;"?7", $U$1,,"T")</f>
        <v>-0.02</v>
      </c>
      <c r="V8" s="135" t="str">
        <f>J2</f>
        <v>CLES1X</v>
      </c>
      <c r="W8" s="138">
        <f>RTD("cqg.rtd", ,"ContractData", V8, $W$1,,"T")</f>
        <v>-0.09</v>
      </c>
      <c r="X8" s="138">
        <f>RTD("cqg.rtd", ,"ContractData", V8, $X$1,,"T")</f>
        <v>-0.01</v>
      </c>
      <c r="Y8" s="138">
        <f>RTD("cqg.rtd", ,"ContractData",V8,$Y$1,,"T")</f>
        <v>-0.1</v>
      </c>
      <c r="Z8" s="138">
        <f>RTD("cqg.rtd", ,"ContractData", V8,$Z$1,,"T")</f>
        <v>-0.09</v>
      </c>
      <c r="AA8" s="138">
        <f t="shared" si="5"/>
        <v>-0.09</v>
      </c>
      <c r="AB8" s="138">
        <f t="shared" ref="AB8:AB13" si="12">IF(OR(S8="",T8=""),R8,(IF(OR(R8="",R8&lt;S8,R8&gt;T8),(S8+T8)/2,R8)))</f>
        <v>54.64</v>
      </c>
      <c r="AC8" s="138">
        <f t="shared" si="10"/>
        <v>54.64</v>
      </c>
      <c r="AD8" s="138">
        <f t="shared" si="6"/>
        <v>-0.09</v>
      </c>
      <c r="AF8" s="134">
        <f t="shared" si="7"/>
        <v>54.64</v>
      </c>
      <c r="AG8" s="134">
        <f t="shared" si="11"/>
        <v>-0.09</v>
      </c>
      <c r="AH8" s="134" t="str">
        <f t="shared" si="8"/>
        <v>NOV</v>
      </c>
      <c r="AI8" s="134" t="str">
        <f>$AH$8&amp;", "&amp;AH9</f>
        <v>NOV, DEC</v>
      </c>
      <c r="AJ8" s="134">
        <f>RTD("cqg.rtd", ,"ContractData",Q8, "Settlement",,"T")</f>
        <v>54.67</v>
      </c>
      <c r="AK8" s="134">
        <f>RTD("cqg.rtd", ,"ContractData",V8, "Settlement",,"T")</f>
        <v>-0.08</v>
      </c>
      <c r="AL8" s="134">
        <f t="shared" si="9"/>
        <v>54.67</v>
      </c>
    </row>
    <row r="9" spans="1:38" x14ac:dyDescent="0.2">
      <c r="A9" s="133" t="str">
        <f t="shared" si="1"/>
        <v>CLEZ7</v>
      </c>
      <c r="B9" s="133" t="str">
        <f>RTD("cqg.rtd", ,"ContractData",A9, "ContractMonth")</f>
        <v>DEC</v>
      </c>
      <c r="C9" s="139" t="str">
        <f t="shared" si="2"/>
        <v>Z</v>
      </c>
      <c r="D9" s="134" t="str">
        <f t="shared" si="3"/>
        <v>CLES1Z</v>
      </c>
      <c r="P9" s="135" t="str">
        <f t="shared" si="4"/>
        <v>Z</v>
      </c>
      <c r="Q9" s="140" t="str">
        <f>RTD("cqg.rtd", ,"ContractData", $Q$1&amp;"?"&amp;R42, "Symbol")</f>
        <v>CLEZ7</v>
      </c>
      <c r="R9" s="141">
        <f>RTD("cqg.rtd", ,"ContractData", Q9, $R$1,,"T")</f>
        <v>54.7</v>
      </c>
      <c r="S9" s="141">
        <f>RTD("cqg.rtd", ,"ContractData", Q9,$S$1,,"T")</f>
        <v>54.72</v>
      </c>
      <c r="T9" s="141">
        <f>RTD("cqg.rtd", ,"ContractData", Q9,$T$1,,"T")</f>
        <v>54.74</v>
      </c>
      <c r="U9" s="138">
        <f>RTD("cqg.rtd", ,"ContractData", "F."&amp;$Q$1&amp;"?8", $U$1,,"T")</f>
        <v>-0.01</v>
      </c>
      <c r="V9" s="135" t="str">
        <f>K2</f>
        <v>CLES1Z</v>
      </c>
      <c r="W9" s="138">
        <f>RTD("cqg.rtd", ,"ContractData", V9, $W$1,,"T")</f>
        <v>-0.06</v>
      </c>
      <c r="X9" s="138">
        <f>RTD("cqg.rtd", ,"ContractData", V9, $X$1,,"T")</f>
        <v>0</v>
      </c>
      <c r="Y9" s="138">
        <f>RTD("cqg.rtd", ,"ContractData",V9,$Y$1,,"T")</f>
        <v>-0.06</v>
      </c>
      <c r="Z9" s="138">
        <f>RTD("cqg.rtd", ,"ContractData", V9,$Z$1,,"T")</f>
        <v>-0.05</v>
      </c>
      <c r="AA9" s="138">
        <f t="shared" si="5"/>
        <v>-0.06</v>
      </c>
      <c r="AB9" s="138">
        <f t="shared" si="12"/>
        <v>54.730000000000004</v>
      </c>
      <c r="AC9" s="138">
        <f t="shared" si="10"/>
        <v>54.730000000000004</v>
      </c>
      <c r="AD9" s="138">
        <f t="shared" si="6"/>
        <v>-0.06</v>
      </c>
      <c r="AF9" s="134">
        <f t="shared" si="7"/>
        <v>54.730000000000004</v>
      </c>
      <c r="AG9" s="134">
        <f t="shared" si="11"/>
        <v>-0.06</v>
      </c>
      <c r="AH9" s="134" t="str">
        <f t="shared" si="8"/>
        <v>DEC</v>
      </c>
      <c r="AI9" s="134" t="str">
        <f>$AH$9&amp;", "&amp;AH10</f>
        <v>DEC, JAN</v>
      </c>
      <c r="AJ9" s="134">
        <f>RTD("cqg.rtd", ,"ContractData",Q9, "Settlement",,"T")</f>
        <v>54.75</v>
      </c>
      <c r="AK9" s="134">
        <f>RTD("cqg.rtd", ,"ContractData",V9, "Settlement",,"T")</f>
        <v>-0.05</v>
      </c>
      <c r="AL9" s="134">
        <f t="shared" si="9"/>
        <v>54.75</v>
      </c>
    </row>
    <row r="10" spans="1:38" x14ac:dyDescent="0.2">
      <c r="A10" s="133" t="str">
        <f t="shared" si="1"/>
        <v>CLEF8</v>
      </c>
      <c r="B10" s="133" t="str">
        <f>RTD("cqg.rtd", ,"ContractData",A10, "ContractMonth")</f>
        <v>JAN</v>
      </c>
      <c r="C10" s="139" t="str">
        <f t="shared" si="2"/>
        <v>F</v>
      </c>
      <c r="D10" s="134" t="str">
        <f t="shared" si="3"/>
        <v>CLES1F</v>
      </c>
      <c r="P10" s="135" t="str">
        <f t="shared" si="4"/>
        <v>F</v>
      </c>
      <c r="Q10" s="140" t="str">
        <f>RTD("cqg.rtd", ,"ContractData", $Q$1&amp;"?"&amp;R43, "Symbol")</f>
        <v>CLEF8</v>
      </c>
      <c r="R10" s="141">
        <f>RTD("cqg.rtd", ,"ContractData", Q10, $R$1,,"T")</f>
        <v>54.69</v>
      </c>
      <c r="S10" s="141">
        <f>RTD("cqg.rtd", ,"ContractData", Q10,$S$1,,"T")</f>
        <v>54.78</v>
      </c>
      <c r="T10" s="141">
        <f>RTD("cqg.rtd", ,"ContractData", Q10,$T$1,,"T")</f>
        <v>54.800000000000004</v>
      </c>
      <c r="U10" s="138">
        <f>RTD("cqg.rtd", ,"ContractData", "F."&amp;$Q$1&amp;"?9", $U$1,,"T")</f>
        <v>0</v>
      </c>
      <c r="V10" s="135" t="str">
        <f>L2</f>
        <v>CLES1F</v>
      </c>
      <c r="W10" s="138">
        <f>RTD("cqg.rtd", ,"ContractData", V10, $W$1,,"T")</f>
        <v>-0.01</v>
      </c>
      <c r="X10" s="138">
        <f>RTD("cqg.rtd", ,"ContractData", V10, $X$1,,"T")</f>
        <v>-0.01</v>
      </c>
      <c r="Y10" s="138">
        <f>RTD("cqg.rtd", ,"ContractData",V10,$Y$1,,"T")</f>
        <v>-0.02</v>
      </c>
      <c r="Z10" s="138">
        <f>RTD("cqg.rtd", ,"ContractData", V10,$Z$1,,"T")</f>
        <v>-0.01</v>
      </c>
      <c r="AA10" s="138">
        <f t="shared" si="5"/>
        <v>-0.01</v>
      </c>
      <c r="AB10" s="138">
        <f t="shared" si="12"/>
        <v>54.790000000000006</v>
      </c>
      <c r="AC10" s="138">
        <f t="shared" si="10"/>
        <v>54.790000000000006</v>
      </c>
      <c r="AD10" s="138">
        <f t="shared" si="6"/>
        <v>-0.01</v>
      </c>
      <c r="AF10" s="134">
        <f t="shared" si="7"/>
        <v>54.790000000000006</v>
      </c>
      <c r="AG10" s="134">
        <f t="shared" si="11"/>
        <v>-0.01</v>
      </c>
      <c r="AH10" s="134" t="str">
        <f t="shared" si="8"/>
        <v>JAN</v>
      </c>
      <c r="AI10" s="134" t="str">
        <f>$AH$10&amp;", "&amp;AH11</f>
        <v>JAN, FEB</v>
      </c>
      <c r="AJ10" s="134">
        <f>RTD("cqg.rtd", ,"ContractData",Q10, "Settlement",,"T")</f>
        <v>54.800000000000004</v>
      </c>
      <c r="AK10" s="134">
        <f>RTD("cqg.rtd", ,"ContractData",V10, "Settlement",,"T")</f>
        <v>0</v>
      </c>
      <c r="AL10" s="134">
        <f t="shared" si="9"/>
        <v>54.800000000000004</v>
      </c>
    </row>
    <row r="11" spans="1:38" x14ac:dyDescent="0.2">
      <c r="A11" s="133" t="str">
        <f t="shared" si="1"/>
        <v>CLEG8</v>
      </c>
      <c r="B11" s="133" t="str">
        <f>RTD("cqg.rtd", ,"ContractData",A11, "ContractMonth")</f>
        <v>FEB</v>
      </c>
      <c r="C11" s="139" t="str">
        <f t="shared" si="2"/>
        <v>G</v>
      </c>
      <c r="D11" s="134" t="str">
        <f t="shared" si="3"/>
        <v>CLES1G</v>
      </c>
      <c r="P11" s="135" t="str">
        <f t="shared" si="4"/>
        <v>G</v>
      </c>
      <c r="Q11" s="140" t="str">
        <f>RTD("cqg.rtd", ,"ContractData", $Q$1&amp;"?"&amp;R44, "Symbol")</f>
        <v>CLEG8</v>
      </c>
      <c r="R11" s="141">
        <f>RTD("cqg.rtd", ,"ContractData", Q11, $R$1,,"T")</f>
        <v>54.75</v>
      </c>
      <c r="S11" s="141">
        <f>RTD("cqg.rtd", ,"ContractData", Q11,$S$1,,"T")</f>
        <v>54.79</v>
      </c>
      <c r="T11" s="141">
        <f>RTD("cqg.rtd", ,"ContractData", Q11,$T$1,,"T")</f>
        <v>54.82</v>
      </c>
      <c r="U11" s="138">
        <f>RTD("cqg.rtd", ,"ContractData", "F."&amp;$Q$1&amp;"?10", $U$1,,"T")</f>
        <v>0.02</v>
      </c>
      <c r="V11" s="135" t="str">
        <f>M2</f>
        <v>CLES1G</v>
      </c>
      <c r="W11" s="138">
        <f>RTD("cqg.rtd", ,"ContractData", V11, $W$1,,"T")</f>
        <v>0.02</v>
      </c>
      <c r="X11" s="138">
        <f>RTD("cqg.rtd", ,"ContractData", V11, $X$1,,"T")</f>
        <v>-0.02</v>
      </c>
      <c r="Y11" s="138">
        <f>RTD("cqg.rtd", ,"ContractData",V11,$Y$1,,"T")</f>
        <v>0.01</v>
      </c>
      <c r="Z11" s="138">
        <f>RTD("cqg.rtd", ,"ContractData", V11,$Z$1,,"T")</f>
        <v>0.02</v>
      </c>
      <c r="AA11" s="138">
        <f t="shared" si="5"/>
        <v>0.02</v>
      </c>
      <c r="AB11" s="138">
        <f t="shared" si="12"/>
        <v>54.805</v>
      </c>
      <c r="AC11" s="138">
        <f t="shared" si="10"/>
        <v>54.805</v>
      </c>
      <c r="AD11" s="138">
        <f t="shared" si="6"/>
        <v>0.02</v>
      </c>
      <c r="AF11" s="134">
        <f t="shared" si="7"/>
        <v>54.805</v>
      </c>
      <c r="AG11" s="134">
        <f t="shared" si="11"/>
        <v>0.02</v>
      </c>
      <c r="AH11" s="134" t="str">
        <f t="shared" si="8"/>
        <v>FEB</v>
      </c>
      <c r="AI11" s="134" t="str">
        <f>$AH$11&amp;", "&amp;AH12</f>
        <v>FEB, MAR</v>
      </c>
      <c r="AJ11" s="134">
        <f>RTD("cqg.rtd", ,"ContractData",Q11, "Settlement",,"T")</f>
        <v>54.800000000000004</v>
      </c>
      <c r="AK11" s="134">
        <f>RTD("cqg.rtd", ,"ContractData",V11, "Settlement",,"T")</f>
        <v>0.03</v>
      </c>
      <c r="AL11" s="134">
        <f t="shared" si="9"/>
        <v>54.800000000000004</v>
      </c>
    </row>
    <row r="12" spans="1:38" x14ac:dyDescent="0.2">
      <c r="A12" s="133" t="str">
        <f t="shared" si="1"/>
        <v>CLEH8</v>
      </c>
      <c r="B12" s="133" t="str">
        <f>RTD("cqg.rtd", ,"ContractData",A12, "ContractMonth")</f>
        <v>MAR</v>
      </c>
      <c r="C12" s="139" t="str">
        <f t="shared" si="2"/>
        <v>H</v>
      </c>
      <c r="D12" s="134" t="str">
        <f t="shared" si="3"/>
        <v>CLES1H</v>
      </c>
      <c r="P12" s="135" t="str">
        <f t="shared" si="4"/>
        <v>H</v>
      </c>
      <c r="Q12" s="140" t="str">
        <f>RTD("cqg.rtd", ,"ContractData", $Q$1&amp;"?"&amp;R45, "Symbol")</f>
        <v>CLEH8</v>
      </c>
      <c r="R12" s="141">
        <f>RTD("cqg.rtd", ,"ContractData", Q12, $R$1,,"T")</f>
        <v>54.78</v>
      </c>
      <c r="S12" s="141">
        <f>RTD("cqg.rtd", ,"ContractData", Q12,$S$1,,"T")</f>
        <v>54.78</v>
      </c>
      <c r="T12" s="141">
        <f>RTD("cqg.rtd", ,"ContractData", Q12,$T$1,,"T")</f>
        <v>54.81</v>
      </c>
      <c r="U12" s="138">
        <f>RTD("cqg.rtd", ,"ContractData", "F."&amp;$Q$1&amp;"?11",$U$1,,"T")</f>
        <v>0.04</v>
      </c>
      <c r="V12" s="135" t="str">
        <f>N2</f>
        <v>CLES1H</v>
      </c>
      <c r="W12" s="138">
        <f>RTD("cqg.rtd", ,"ContractData", V12, $W$1,,"T")</f>
        <v>0.04</v>
      </c>
      <c r="X12" s="138">
        <f>RTD("cqg.rtd", ,"ContractData", V12, $X$1,,"T")</f>
        <v>-0.02</v>
      </c>
      <c r="Y12" s="138">
        <f>RTD("cqg.rtd", ,"ContractData",V12,$Y$1,,"T")</f>
        <v>0.03</v>
      </c>
      <c r="Z12" s="138">
        <f>RTD("cqg.rtd", ,"ContractData", V12,$Z$1,,"T")</f>
        <v>0.05</v>
      </c>
      <c r="AA12" s="138">
        <f t="shared" si="5"/>
        <v>0.04</v>
      </c>
      <c r="AB12" s="138">
        <f t="shared" si="12"/>
        <v>54.78</v>
      </c>
      <c r="AC12" s="138">
        <f t="shared" si="10"/>
        <v>54.78</v>
      </c>
      <c r="AD12" s="138">
        <f t="shared" si="6"/>
        <v>0.04</v>
      </c>
      <c r="AF12" s="134">
        <f t="shared" si="7"/>
        <v>54.78</v>
      </c>
      <c r="AG12" s="134">
        <f t="shared" si="11"/>
        <v>0.04</v>
      </c>
      <c r="AH12" s="134" t="str">
        <f t="shared" si="8"/>
        <v>MAR</v>
      </c>
      <c r="AI12" s="134" t="str">
        <f>$AH$12&amp;", "&amp;AH13</f>
        <v>MAR, APR</v>
      </c>
      <c r="AJ12" s="134">
        <f>RTD("cqg.rtd", ,"ContractData",Q12, "Settlement",,"T")</f>
        <v>54.77</v>
      </c>
      <c r="AK12" s="134">
        <f>RTD("cqg.rtd", ,"ContractData",V12, "Settlement",,"T")</f>
        <v>0.05</v>
      </c>
      <c r="AL12" s="134">
        <f t="shared" si="9"/>
        <v>54.77</v>
      </c>
    </row>
    <row r="13" spans="1:38" x14ac:dyDescent="0.2">
      <c r="A13" s="133" t="str">
        <f t="shared" si="1"/>
        <v>CLEJ8</v>
      </c>
      <c r="B13" s="133" t="str">
        <f>RTD("cqg.rtd", ,"ContractData",A13, "ContractMonth")</f>
        <v>APR</v>
      </c>
      <c r="C13" s="139" t="str">
        <f t="shared" si="2"/>
        <v>J</v>
      </c>
      <c r="D13" s="134" t="str">
        <f t="shared" si="3"/>
        <v>CLES1J</v>
      </c>
      <c r="P13" s="135" t="str">
        <f t="shared" si="4"/>
        <v>J</v>
      </c>
      <c r="Q13" s="140" t="str">
        <f>RTD("cqg.rtd", ,"ContractData", $Q$1&amp;"?"&amp;R46, "Symbol")</f>
        <v>CLEJ8</v>
      </c>
      <c r="R13" s="141" t="str">
        <f>RTD("cqg.rtd", ,"ContractData", Q13, $R$1,,"T")</f>
        <v/>
      </c>
      <c r="S13" s="141">
        <f>RTD("cqg.rtd", ,"ContractData", Q13,$S$1,,"T")</f>
        <v>54.730000000000004</v>
      </c>
      <c r="T13" s="141">
        <f>RTD("cqg.rtd", ,"ContractData", Q13,$T$1,,"T")</f>
        <v>54.77</v>
      </c>
      <c r="U13" s="138">
        <f>RTD("cqg.rtd", ,"ContractData", "F."&amp;$Q$1&amp;"?12",$U$1,,"T")</f>
        <v>0.01</v>
      </c>
      <c r="V13" s="135" t="str">
        <f>O2</f>
        <v>CLES1J</v>
      </c>
      <c r="W13" s="138">
        <f>RTD("cqg.rtd", ,"ContractData", V13, $W$1,,"T")</f>
        <v>0.05</v>
      </c>
      <c r="X13" s="138">
        <f>RTD("cqg.rtd", ,"ContractData", V13, $X$1,,"T")</f>
        <v>-0.01</v>
      </c>
      <c r="Y13" s="138">
        <f>RTD("cqg.rtd", ,"ContractData",V13,$Y$1,,"T")</f>
        <v>0.05</v>
      </c>
      <c r="Z13" s="138">
        <f>RTD("cqg.rtd", ,"ContractData", V13,$Z$1,,"T")</f>
        <v>0.06</v>
      </c>
      <c r="AA13" s="138">
        <f t="shared" si="5"/>
        <v>0.05</v>
      </c>
      <c r="AB13" s="138">
        <f t="shared" si="12"/>
        <v>54.75</v>
      </c>
      <c r="AC13" s="138">
        <f t="shared" si="10"/>
        <v>54.75</v>
      </c>
      <c r="AD13" s="138">
        <f t="shared" si="6"/>
        <v>0.05</v>
      </c>
      <c r="AF13" s="134">
        <f t="shared" si="7"/>
        <v>54.75</v>
      </c>
      <c r="AG13" s="134">
        <f t="shared" si="11"/>
        <v>0.05</v>
      </c>
      <c r="AH13" s="134" t="str">
        <f t="shared" si="8"/>
        <v>APR</v>
      </c>
      <c r="AJ13" s="134">
        <f>RTD("cqg.rtd", ,"ContractData",Q13, "Settlement",,"T")</f>
        <v>54.72</v>
      </c>
      <c r="AK13" s="134">
        <f>RTD("cqg.rtd", ,"ContractData",V13, "Settlement",,"T")</f>
        <v>0.06</v>
      </c>
      <c r="AL13" s="134">
        <f t="shared" si="9"/>
        <v>54.72</v>
      </c>
    </row>
    <row r="14" spans="1:38" x14ac:dyDescent="0.2"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</row>
    <row r="15" spans="1:38" x14ac:dyDescent="0.2">
      <c r="P15" s="135"/>
      <c r="Q15" s="135"/>
      <c r="R15" s="135"/>
      <c r="S15" s="135"/>
      <c r="T15" s="135"/>
      <c r="U15" s="135"/>
    </row>
    <row r="17" spans="20:29" x14ac:dyDescent="0.2">
      <c r="AB17" s="142"/>
      <c r="AC17" s="142"/>
    </row>
    <row r="18" spans="20:29" x14ac:dyDescent="0.2">
      <c r="AB18" s="142"/>
      <c r="AC18" s="142"/>
    </row>
    <row r="19" spans="20:29" x14ac:dyDescent="0.2">
      <c r="AB19" s="142"/>
      <c r="AC19" s="142"/>
    </row>
    <row r="20" spans="20:29" x14ac:dyDescent="0.2">
      <c r="U20" s="143"/>
      <c r="V20" s="143"/>
      <c r="AB20" s="142"/>
      <c r="AC20" s="142"/>
    </row>
    <row r="21" spans="20:29" x14ac:dyDescent="0.2">
      <c r="T21" s="142"/>
      <c r="U21" s="142"/>
      <c r="V21" s="142"/>
      <c r="X21" s="142"/>
      <c r="Y21" s="142"/>
      <c r="Z21" s="142"/>
      <c r="AB21" s="142"/>
      <c r="AC21" s="142"/>
    </row>
    <row r="22" spans="20:29" x14ac:dyDescent="0.2">
      <c r="T22" s="142"/>
      <c r="U22" s="142"/>
      <c r="V22" s="142"/>
      <c r="X22" s="142"/>
      <c r="Y22" s="142"/>
      <c r="Z22" s="142"/>
      <c r="AB22" s="142"/>
      <c r="AC22" s="142"/>
    </row>
    <row r="23" spans="20:29" x14ac:dyDescent="0.2">
      <c r="T23" s="142"/>
      <c r="U23" s="142"/>
      <c r="V23" s="142"/>
      <c r="X23" s="142"/>
      <c r="Y23" s="142"/>
      <c r="Z23" s="142"/>
      <c r="AB23" s="142"/>
      <c r="AC23" s="142"/>
    </row>
    <row r="24" spans="20:29" x14ac:dyDescent="0.2">
      <c r="T24" s="142"/>
      <c r="U24" s="142"/>
      <c r="V24" s="142"/>
      <c r="X24" s="142"/>
      <c r="Y24" s="142"/>
      <c r="Z24" s="142"/>
      <c r="AB24" s="142"/>
      <c r="AC24" s="142"/>
    </row>
    <row r="25" spans="20:29" x14ac:dyDescent="0.2">
      <c r="T25" s="142"/>
      <c r="U25" s="142"/>
      <c r="V25" s="142"/>
      <c r="X25" s="142"/>
      <c r="Y25" s="142"/>
      <c r="Z25" s="142"/>
    </row>
    <row r="26" spans="20:29" x14ac:dyDescent="0.2">
      <c r="T26" s="142"/>
      <c r="U26" s="142"/>
      <c r="V26" s="142"/>
      <c r="X26" s="142"/>
      <c r="Y26" s="142"/>
      <c r="Z26" s="142"/>
    </row>
    <row r="27" spans="20:29" x14ac:dyDescent="0.2">
      <c r="T27" s="142"/>
      <c r="U27" s="142"/>
      <c r="V27" s="142"/>
      <c r="X27" s="142"/>
      <c r="Y27" s="142"/>
      <c r="Z27" s="142"/>
    </row>
    <row r="28" spans="20:29" x14ac:dyDescent="0.2">
      <c r="T28" s="142"/>
      <c r="U28" s="142"/>
      <c r="V28" s="142"/>
      <c r="X28" s="142"/>
      <c r="Y28" s="142"/>
      <c r="Z28" s="142"/>
    </row>
    <row r="29" spans="20:29" x14ac:dyDescent="0.2">
      <c r="T29" s="142"/>
      <c r="U29" s="142"/>
      <c r="V29" s="142"/>
      <c r="X29" s="142"/>
      <c r="Y29" s="142"/>
      <c r="Z29" s="142"/>
    </row>
    <row r="30" spans="20:29" x14ac:dyDescent="0.2">
      <c r="T30" s="142"/>
      <c r="U30" s="142"/>
      <c r="V30" s="142"/>
      <c r="X30" s="142"/>
      <c r="Y30" s="142"/>
      <c r="Z30" s="142"/>
    </row>
    <row r="31" spans="20:29" x14ac:dyDescent="0.2">
      <c r="T31" s="142"/>
      <c r="U31" s="142"/>
      <c r="V31" s="142"/>
      <c r="X31" s="142"/>
      <c r="Y31" s="142"/>
      <c r="Z31" s="142"/>
    </row>
    <row r="32" spans="20:29" x14ac:dyDescent="0.2">
      <c r="T32" s="142"/>
      <c r="U32" s="142"/>
      <c r="V32" s="142"/>
      <c r="X32" s="142"/>
      <c r="Y32" s="142"/>
      <c r="Z32" s="142"/>
    </row>
    <row r="33" spans="18:26" x14ac:dyDescent="0.2">
      <c r="T33" s="142"/>
      <c r="U33" s="142"/>
      <c r="V33" s="142"/>
    </row>
    <row r="34" spans="18:26" x14ac:dyDescent="0.2">
      <c r="R34" s="134" t="s">
        <v>6</v>
      </c>
      <c r="T34" s="142">
        <f>IF(RTD("cqg.rtd",,"StudyData",CLEDisplay!A109,  "Bar",, "Close", "D",,,,,,"T")="",NA(),RTD("cqg.rtd",,"StudyData",CLEDisplay!A109,  "Bar",, "Close", "D",,,,,,"T"))</f>
        <v>-0.09</v>
      </c>
      <c r="U34" s="142">
        <f xml:space="preserve"> RTD("cqg.rtd",,"StudyData",CLEDisplay!A109,  "Bar",, "Close", "D","-1",,,,,"T")</f>
        <v>-0.09</v>
      </c>
      <c r="V34" s="142" t="str">
        <f>CLEDisplay!K106</f>
        <v>May 17, Jun 17, Jul 17</v>
      </c>
      <c r="X34" s="142"/>
      <c r="Y34" s="142"/>
      <c r="Z34" s="134" t="s">
        <v>20</v>
      </c>
    </row>
    <row r="35" spans="18:26" x14ac:dyDescent="0.2">
      <c r="R35" s="134">
        <f>IF(RTD("cqg.rtd", ,"ContractData",Q1&amp;"?", "ContractMonth")=RTD("cqg.rtd", ,"ContractData",Q1&amp;"?1", "ContractMonth"),1,2)</f>
        <v>1</v>
      </c>
      <c r="S35" s="134" t="str">
        <f>RTD("cqg.rtd",,"ContractData",Q1&amp;"?1", "Symbol")</f>
        <v>CLEK7</v>
      </c>
      <c r="T35" s="142" t="e">
        <f>IF(RTD("cqg.rtd",,"StudyData",CLEDisplay!A110,  "Bar",, "Close", "D",,,,,,"T")="",NA(),RTD("cqg.rtd",,"StudyData",CLEDisplay!A110,  "Bar",, "Close", "D",,,,,,"T"))</f>
        <v>#N/A</v>
      </c>
      <c r="U35" s="142">
        <f xml:space="preserve"> RTD("cqg.rtd",,"StudyData",CLEDisplay!A110,  "Bar",, "Close", "D","-1",,,,,"T")</f>
        <v>-0.08</v>
      </c>
      <c r="V35" s="142" t="str">
        <f>CLEDisplay!L106</f>
        <v>Jun 17, Jul 17, Aug 17</v>
      </c>
      <c r="X35" s="142"/>
      <c r="Y35" s="142"/>
      <c r="Z35" s="134" t="s">
        <v>21</v>
      </c>
    </row>
    <row r="36" spans="18:26" x14ac:dyDescent="0.2">
      <c r="R36" s="134">
        <f>R35+1</f>
        <v>2</v>
      </c>
      <c r="S36" s="134" t="str">
        <f>RTD("cqg.rtd",,"ContractData",Q1&amp;"?2", "Symbol")</f>
        <v>CLEM7</v>
      </c>
      <c r="T36" s="142">
        <f>IF(RTD("cqg.rtd",,"StudyData",CLEDisplay!A111,  "Bar",, "Close", "D",,,,,,"T")="",NA(),RTD("cqg.rtd",,"StudyData",CLEDisplay!A111,  "Bar",, "Close", "D",,,,,,"T"))</f>
        <v>-0.04</v>
      </c>
      <c r="U36" s="142">
        <f xml:space="preserve"> RTD("cqg.rtd",,"StudyData",CLEDisplay!A111,  "Bar",, "Close", "D","-1",,,,,"T")</f>
        <v>-0.04</v>
      </c>
      <c r="V36" s="142" t="str">
        <f>CLEDisplay!M106</f>
        <v>Jul 17, Aug 17, Sep 17</v>
      </c>
      <c r="X36" s="142"/>
      <c r="Y36" s="142"/>
      <c r="Z36" s="134" t="s">
        <v>22</v>
      </c>
    </row>
    <row r="37" spans="18:26" x14ac:dyDescent="0.2">
      <c r="R37" s="134">
        <f t="shared" ref="R37:R46" si="13">R36+1</f>
        <v>3</v>
      </c>
      <c r="T37" s="142">
        <f>IF(RTD("cqg.rtd",,"StudyData",CLEDisplay!A112,  "Bar",, "Close", "D",,,,,,"T")="",NA(),RTD("cqg.rtd",,"StudyData",CLEDisplay!A112,  "Bar",, "Close", "D",,,,,,"T"))</f>
        <v>-0.05</v>
      </c>
      <c r="U37" s="142">
        <f xml:space="preserve"> RTD("cqg.rtd",,"StudyData",CLEDisplay!A112,  "Bar",, "Close", "D","-1",,,,,"T")</f>
        <v>-0.05</v>
      </c>
      <c r="V37" s="142" t="str">
        <f>CLEDisplay!N106</f>
        <v>Aug 17, Sep 17, Oct 17</v>
      </c>
      <c r="X37" s="142"/>
      <c r="Y37" s="142"/>
      <c r="Z37" s="134" t="s">
        <v>23</v>
      </c>
    </row>
    <row r="38" spans="18:26" x14ac:dyDescent="0.2">
      <c r="R38" s="134">
        <f t="shared" si="13"/>
        <v>4</v>
      </c>
      <c r="T38" s="142">
        <f>IF(RTD("cqg.rtd",,"StudyData",CLEDisplay!A113,  "Bar",, "Close", "D",,,,,,"T")="",NA(),RTD("cqg.rtd",,"StudyData",CLEDisplay!A113,  "Bar",, "Close", "D",,,,,,"T"))</f>
        <v>-0.04</v>
      </c>
      <c r="U38" s="142">
        <f xml:space="preserve"> RTD("cqg.rtd",,"StudyData",CLEDisplay!A113,  "Bar",, "Close", "D","-1",,,,,"T")</f>
        <v>-0.04</v>
      </c>
      <c r="V38" s="142" t="str">
        <f>CLEDisplay!O106</f>
        <v>Sep 17, Oct 17, Nov 17</v>
      </c>
      <c r="X38" s="142"/>
      <c r="Y38" s="142"/>
      <c r="Z38" s="134" t="s">
        <v>24</v>
      </c>
    </row>
    <row r="39" spans="18:26" x14ac:dyDescent="0.2">
      <c r="R39" s="134">
        <f t="shared" si="13"/>
        <v>5</v>
      </c>
      <c r="T39" s="142" t="e">
        <f>IF(RTD("cqg.rtd",,"StudyData",CLEDisplay!A114,  "Bar",, "Close", "D",,,,,,"T")="",NA(),RTD("cqg.rtd",,"StudyData",CLEDisplay!A114,  "Bar",, "Close", "D",,,,,,"T"))</f>
        <v>#N/A</v>
      </c>
      <c r="U39" s="142">
        <f xml:space="preserve"> RTD("cqg.rtd",,"StudyData",CLEDisplay!A114,  "Bar",, "Close", "D","-1",,,,,"T")</f>
        <v>-0.03</v>
      </c>
      <c r="V39" s="142" t="str">
        <f>CLEDisplay!P106</f>
        <v>Oct 17, Nov 17, Dec 17</v>
      </c>
      <c r="X39" s="142"/>
      <c r="Y39" s="142"/>
      <c r="Z39" s="134" t="s">
        <v>25</v>
      </c>
    </row>
    <row r="40" spans="18:26" x14ac:dyDescent="0.2">
      <c r="R40" s="134">
        <f t="shared" si="13"/>
        <v>6</v>
      </c>
      <c r="T40" s="142">
        <f>IF(RTD("cqg.rtd",,"StudyData",CLEDisplay!A115,  "Bar",, "Close", "D",,,,,,"T")="",NA(),RTD("cqg.rtd",,"StudyData",CLEDisplay!A115,  "Bar",, "Close", "D",,,,,,"T"))</f>
        <v>-0.03</v>
      </c>
      <c r="U40" s="142">
        <f xml:space="preserve"> RTD("cqg.rtd",,"StudyData",CLEDisplay!A115,  "Bar",, "Close", "D","-1",,,,,"T")</f>
        <v>-0.03</v>
      </c>
      <c r="V40" s="142" t="str">
        <f>CLEDisplay!Q106</f>
        <v>Nov 17, Dec 17, Jan 18</v>
      </c>
      <c r="X40" s="142"/>
      <c r="Y40" s="142"/>
      <c r="Z40" s="134" t="s">
        <v>26</v>
      </c>
    </row>
    <row r="41" spans="18:26" x14ac:dyDescent="0.2">
      <c r="R41" s="134">
        <f t="shared" si="13"/>
        <v>7</v>
      </c>
      <c r="T41" s="142">
        <f>IF(RTD("cqg.rtd",,"StudyData",CLEDisplay!A116,  "Bar",, "Close", "D",,,,,,"T")="",NA(),RTD("cqg.rtd",,"StudyData",CLEDisplay!A116,  "Bar",, "Close", "D",,,,,,"T"))</f>
        <v>-0.03</v>
      </c>
      <c r="U41" s="142">
        <f xml:space="preserve"> RTD("cqg.rtd",,"StudyData",CLEDisplay!A116,  "Bar",, "Close", "D","-1",,,,,"T")</f>
        <v>-0.03</v>
      </c>
      <c r="V41" s="142" t="str">
        <f>CLEDisplay!R106</f>
        <v>Nov 17, Dec 17, Jan 18</v>
      </c>
      <c r="X41" s="142"/>
      <c r="Y41" s="142"/>
      <c r="Z41" s="134" t="s">
        <v>27</v>
      </c>
    </row>
    <row r="42" spans="18:26" x14ac:dyDescent="0.2">
      <c r="R42" s="134">
        <f t="shared" si="13"/>
        <v>8</v>
      </c>
      <c r="T42" s="142">
        <f>IF(RTD("cqg.rtd",,"StudyData",CLEDisplay!A117,  "Bar",, "Close", "D",,,,,,"T")="",NA(),RTD("cqg.rtd",,"StudyData",CLEDisplay!A117,  "Bar",, "Close", "D",,,,,,"T"))</f>
        <v>-0.05</v>
      </c>
      <c r="U42" s="142">
        <f xml:space="preserve"> RTD("cqg.rtd",,"StudyData",CLEDisplay!A117,  "Bar",, "Close", "D","-1",,,,,"T")</f>
        <v>-0.05</v>
      </c>
      <c r="V42" s="142" t="str">
        <f>CLEDisplay!S106</f>
        <v>Dec 17, Jan 18, Feb 18</v>
      </c>
      <c r="X42" s="142"/>
      <c r="Y42" s="142"/>
      <c r="Z42" s="134" t="s">
        <v>28</v>
      </c>
    </row>
    <row r="43" spans="18:26" x14ac:dyDescent="0.2">
      <c r="R43" s="134">
        <f t="shared" si="13"/>
        <v>9</v>
      </c>
      <c r="T43" s="142" t="e">
        <f>IF(RTD("cqg.rtd",,"StudyData",CLEDisplay!A118,  "Bar",, "Close", "D",,,,,,"T")="",NA(),RTD("cqg.rtd",,"StudyData",CLEDisplay!A118,  "Bar",, "Close", "D",,,,,,"T"))</f>
        <v>#N/A</v>
      </c>
      <c r="U43" s="142">
        <f xml:space="preserve"> RTD("cqg.rtd",,"StudyData",CLEDisplay!A118,  "Bar",, "Close", "D","-1",,,,,"T")</f>
        <v>-0.03</v>
      </c>
      <c r="V43" s="142" t="str">
        <f>CLEDisplay!T106</f>
        <v>Jan 18, Feb 18, Mar 18</v>
      </c>
      <c r="X43" s="142"/>
      <c r="Y43" s="142"/>
      <c r="Z43" s="134" t="s">
        <v>29</v>
      </c>
    </row>
    <row r="44" spans="18:26" x14ac:dyDescent="0.2">
      <c r="R44" s="134">
        <f t="shared" si="13"/>
        <v>10</v>
      </c>
      <c r="T44" s="142">
        <f>IF(RTD("cqg.rtd",,"StudyData",CLEDisplay!A119,  "Bar",, "Close", "D",,,,,,"T")="",NA(),RTD("cqg.rtd",,"StudyData",CLEDisplay!A119,  "Bar",, "Close", "D",,,,,,"T"))</f>
        <v>-0.03</v>
      </c>
      <c r="U44" s="142">
        <f xml:space="preserve"> RTD("cqg.rtd",,"StudyData",CLEDisplay!A119,  "Bar",, "Close", "D","-1",,,,,"T")</f>
        <v>-0.02</v>
      </c>
      <c r="V44" s="142" t="str">
        <f>CLEDisplay!U106</f>
        <v>Feb 18, Mar 18, Apr 18</v>
      </c>
    </row>
    <row r="45" spans="18:26" x14ac:dyDescent="0.2">
      <c r="R45" s="134">
        <f t="shared" si="13"/>
        <v>11</v>
      </c>
    </row>
    <row r="46" spans="18:26" x14ac:dyDescent="0.2">
      <c r="R46" s="134">
        <f t="shared" si="13"/>
        <v>12</v>
      </c>
      <c r="Z46" s="142"/>
    </row>
  </sheetData>
  <sheetProtection algorithmName="SHA-512" hashValue="C5kJqBzSQOhbgACdBw12RjckMWY4LvoLOI22b7nkqGacRi80Q0JV8GkMd5JFjLw97w7n1PPbFSh+KLKkruojPw==" saltValue="EnV5N4A4G9Hp867y9E8SB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showRowColHeaders="0" workbookViewId="0">
      <selection activeCell="F20" sqref="F20"/>
    </sheetView>
  </sheetViews>
  <sheetFormatPr defaultColWidth="9" defaultRowHeight="14.25" x14ac:dyDescent="0.2"/>
  <cols>
    <col min="1" max="17" width="9" style="134"/>
    <col min="18" max="18" width="14.375" style="134" customWidth="1"/>
    <col min="19" max="19" width="9" style="134"/>
    <col min="20" max="20" width="15.25" style="134" customWidth="1"/>
    <col min="21" max="21" width="17.75" style="134" customWidth="1"/>
    <col min="22" max="22" width="11.25" style="134" customWidth="1"/>
    <col min="23" max="23" width="40" style="134" customWidth="1"/>
    <col min="24" max="24" width="12.875" style="134" customWidth="1"/>
    <col min="25" max="16384" width="9" style="134"/>
  </cols>
  <sheetData>
    <row r="1" spans="1:38" x14ac:dyDescent="0.2">
      <c r="A1" s="133"/>
      <c r="B1" s="133"/>
      <c r="C1" s="133" t="s">
        <v>2</v>
      </c>
      <c r="D1" s="134">
        <v>3</v>
      </c>
      <c r="E1" s="134">
        <v>2</v>
      </c>
      <c r="F1" s="134">
        <v>3</v>
      </c>
      <c r="G1" s="134">
        <v>4</v>
      </c>
      <c r="H1" s="134">
        <v>5</v>
      </c>
      <c r="I1" s="134">
        <v>6</v>
      </c>
      <c r="J1" s="134">
        <v>7</v>
      </c>
      <c r="K1" s="134">
        <v>8</v>
      </c>
      <c r="L1" s="134">
        <v>9</v>
      </c>
      <c r="M1" s="134">
        <v>10</v>
      </c>
      <c r="N1" s="134">
        <v>11</v>
      </c>
      <c r="O1" s="134">
        <v>12</v>
      </c>
      <c r="P1" s="135"/>
      <c r="Q1" s="136" t="s">
        <v>19</v>
      </c>
      <c r="R1" s="137" t="s">
        <v>3</v>
      </c>
      <c r="S1" s="137" t="s">
        <v>0</v>
      </c>
      <c r="T1" s="137" t="s">
        <v>1</v>
      </c>
      <c r="U1" s="135" t="s">
        <v>4</v>
      </c>
      <c r="V1" s="135"/>
      <c r="W1" s="137" t="s">
        <v>3</v>
      </c>
      <c r="X1" s="135" t="s">
        <v>4</v>
      </c>
      <c r="Y1" s="137" t="s">
        <v>0</v>
      </c>
      <c r="Z1" s="137" t="s">
        <v>1</v>
      </c>
      <c r="AA1" s="135" t="s">
        <v>5</v>
      </c>
      <c r="AB1" s="135" t="s">
        <v>5</v>
      </c>
      <c r="AC1" s="138"/>
      <c r="AD1" s="135" t="s">
        <v>5</v>
      </c>
    </row>
    <row r="2" spans="1:38" x14ac:dyDescent="0.2">
      <c r="A2" s="133" t="str">
        <f>Q2</f>
        <v>CLEK7</v>
      </c>
      <c r="B2" s="133" t="str">
        <f>RTD("cqg.rtd", ,"ContractData",A2, "ContractMonth")</f>
        <v>MAY</v>
      </c>
      <c r="C2" s="139" t="str">
        <f>IF(B2="Jan","F",IF(B2="Feb","G",IF(B2="Mar","H",IF(B2="Apr","J",IF(B2="May","K",IF(B2="JUN","M",IF(B2="Jul","N",IF(B2="Aug","Q",IF(B2="Sep","U",IF(B2="Oct","V",IF(B2="Nov","X",IF(B2="Dec","Z"))))))))))))</f>
        <v>K</v>
      </c>
      <c r="D2" s="134" t="str">
        <f>$Q$1&amp;$C$1&amp;$D$1&amp;$C2</f>
        <v>CLES3K</v>
      </c>
      <c r="E2" s="134" t="str">
        <f>$Q$1&amp;$C$1&amp;$D$1&amp;$C3</f>
        <v>CLES3M</v>
      </c>
      <c r="F2" s="134" t="str">
        <f>$Q$1&amp;$C$1&amp;$D$1&amp;$C4</f>
        <v>CLES3N</v>
      </c>
      <c r="G2" s="134" t="str">
        <f>$Q$1&amp;$C$1&amp;$D$1&amp;$C5</f>
        <v>CLES3Q</v>
      </c>
      <c r="H2" s="134" t="str">
        <f>$Q$1&amp;$C$1&amp;$D$1&amp;$C6</f>
        <v>CLES3U</v>
      </c>
      <c r="I2" s="134" t="str">
        <f>$Q$1&amp;$C$1&amp;$D$1&amp;$C7</f>
        <v>CLES3V</v>
      </c>
      <c r="J2" s="134" t="str">
        <f>$Q$1&amp;$C$1&amp;$D$1&amp;$C8</f>
        <v>CLES3X</v>
      </c>
      <c r="K2" s="134" t="str">
        <f>$Q$1&amp;$C$1&amp;$D$1&amp;$C9</f>
        <v>CLES3Z</v>
      </c>
      <c r="L2" s="134" t="str">
        <f>$Q$1&amp;$C$1&amp;$D$1&amp;$C10</f>
        <v>CLES3F</v>
      </c>
      <c r="M2" s="134" t="str">
        <f>$Q$1&amp;$C$1&amp;$D$1&amp;$C11</f>
        <v>CLES3G</v>
      </c>
      <c r="N2" s="134" t="str">
        <f>$Q$1&amp;$C$1&amp;$D$1&amp;$C12</f>
        <v>CLES3H</v>
      </c>
      <c r="O2" s="134" t="str">
        <f>$Q$1&amp;$C$1&amp;$D$1&amp;$C13</f>
        <v>CLES3J</v>
      </c>
      <c r="P2" s="135" t="str">
        <f>LEFT(RIGHT(Q2,2),1)</f>
        <v>K</v>
      </c>
      <c r="Q2" s="140" t="str">
        <f>RTD("cqg.rtd", ,"ContractData", $Q$1&amp;"?"&amp;R35, "Symbol")</f>
        <v>CLEK7</v>
      </c>
      <c r="R2" s="141">
        <f>RTD("cqg.rtd", ,"ContractData", Q2, $R$1,,"T")</f>
        <v>53.08</v>
      </c>
      <c r="S2" s="141">
        <f>RTD("cqg.rtd", ,"ContractData", Q2,$S$1,,"T")</f>
        <v>53.07</v>
      </c>
      <c r="T2" s="141">
        <f>RTD("cqg.rtd", ,"ContractData", Q2,$T$1,,"T")</f>
        <v>53.08</v>
      </c>
      <c r="U2" s="138">
        <f>RTD("cqg.rtd", ,"ContractData", "F."&amp;$Q$1&amp;"?1", $U$1,,"T")</f>
        <v>-0.11</v>
      </c>
      <c r="V2" s="135" t="str">
        <f>D2</f>
        <v>CLES3K</v>
      </c>
      <c r="W2" s="138">
        <f>RTD("cqg.rtd", ,"ContractData", V2, $W$1,,"T")</f>
        <v>-1.04</v>
      </c>
      <c r="X2" s="138">
        <f>RTD("cqg.rtd", ,"ContractData", V2, $X$1,,"T")</f>
        <v>-0.04</v>
      </c>
      <c r="Y2" s="138">
        <f>RTD("cqg.rtd", ,"ContractData",V2,$Y$1,,"T")</f>
        <v>-1.05</v>
      </c>
      <c r="Z2" s="138">
        <f>RTD("cqg.rtd", ,"ContractData", V2,$Z$1,,"T")</f>
        <v>-1.04</v>
      </c>
      <c r="AA2" s="138">
        <f>IF(OR(W2="",W2&lt;Y2,W2&gt;Z2),(Y2+Z2)/2,W2)</f>
        <v>-1.04</v>
      </c>
      <c r="AB2" s="138">
        <f t="shared" ref="AB2:AB13" si="0">IF(OR(S2="",T2=""),R2,(IF(OR(R2="",R2&lt;S2,R2&gt;T2),(S2+T2)/2,R2)))</f>
        <v>53.08</v>
      </c>
      <c r="AC2" s="138">
        <f>IF(OR(R2="",R2&lt;S2,R2&gt;T2),(S2+T2)/2,R2)</f>
        <v>53.08</v>
      </c>
      <c r="AD2" s="138">
        <f>IF(OR(Y2="",Z2=""),W2,(IF(OR(W2="",W2&lt;Y2,W2&gt;Z2),(Y2+Z2)/2,W2)))</f>
        <v>-1.04</v>
      </c>
      <c r="AF2" s="134">
        <f>IF(ISERROR(AC2),NA(),AC2)</f>
        <v>53.08</v>
      </c>
      <c r="AG2" s="134">
        <f>IF(AD2="",NA(),AD2)</f>
        <v>-1.04</v>
      </c>
      <c r="AH2" s="134" t="str">
        <f>IF(P2="F","JAN",IF(P2="G","FEB",IF(P2="H","MAR",IF(P2="J","APR",IF(P2="K","MAY",IF(P2="M","JUN",IF(P2="N","JUL",IF(P2="Q","AUG",IF(P2="U","SEP",IF(P2="V","OCT",IF(P2="X","NOV",IF(P2="Z","DEC",))))))))))))</f>
        <v>MAY</v>
      </c>
      <c r="AI2" s="134" t="str">
        <f>RIGHT(RTD("cqg.rtd",,"ContractData",V2,"LongDescription",,"T"),14)</f>
        <v>May 17, Aug 17</v>
      </c>
      <c r="AJ2" s="134">
        <f>RTD("cqg.rtd", ,"ContractData",Q2, "Settlement",,"T")</f>
        <v>53.18</v>
      </c>
      <c r="AK2" s="134">
        <f>RTD("cqg.rtd", ,"ContractData",V2, "Settlement",,"T")</f>
        <v>-1</v>
      </c>
      <c r="AL2" s="134">
        <f>IF(AJ2="",NA(),AJ2)</f>
        <v>53.18</v>
      </c>
    </row>
    <row r="3" spans="1:38" x14ac:dyDescent="0.2">
      <c r="A3" s="133" t="str">
        <f t="shared" ref="A3:A13" si="1">Q3</f>
        <v>CLEM7</v>
      </c>
      <c r="B3" s="133" t="str">
        <f>RTD("cqg.rtd", ,"ContractData",A3, "ContractMonth")</f>
        <v>JUN</v>
      </c>
      <c r="C3" s="139" t="str">
        <f t="shared" ref="C3:C13" si="2">IF(B3="Jan","F",IF(B3="Feb","G",IF(B3="Mar","H",IF(B3="Apr","J",IF(B3="May","K",IF(B3="JUN","M",IF(B3="Jul","N",IF(B3="Aug","Q",IF(B3="Sep","U",IF(B3="Oct","V",IF(B3="Nov","X",IF(B3="Dec","Z"))))))))))))</f>
        <v>M</v>
      </c>
      <c r="D3" s="134" t="str">
        <f t="shared" ref="D3:D13" si="3">$Q$1&amp;$C$1&amp;$D$1&amp;$C3</f>
        <v>CLES3M</v>
      </c>
      <c r="P3" s="135" t="str">
        <f t="shared" ref="P3:P13" si="4">LEFT(RIGHT(Q3,2),1)</f>
        <v>M</v>
      </c>
      <c r="Q3" s="140" t="str">
        <f>RTD("cqg.rtd", ,"ContractData", $Q$1&amp;"?"&amp;R36, "Symbol")</f>
        <v>CLEM7</v>
      </c>
      <c r="R3" s="141">
        <f>RTD("cqg.rtd", ,"ContractData", Q3, $R$1,,"T")</f>
        <v>53.52</v>
      </c>
      <c r="S3" s="141">
        <f>RTD("cqg.rtd", ,"ContractData", Q3,$S$1,,"T")</f>
        <v>53.51</v>
      </c>
      <c r="T3" s="141">
        <f>RTD("cqg.rtd", ,"ContractData", Q3,$T$1,,"T")</f>
        <v>53.52</v>
      </c>
      <c r="U3" s="138">
        <f>RTD("cqg.rtd", ,"ContractData", "F."&amp;$Q$1&amp;"?2",  $U$1,,"T")</f>
        <v>-0.08</v>
      </c>
      <c r="V3" s="135" t="str">
        <f>E2</f>
        <v>CLES3M</v>
      </c>
      <c r="W3" s="138">
        <f>RTD("cqg.rtd", ,"ContractData", V3, $W$1,,"T")</f>
        <v>-0.82000000000000006</v>
      </c>
      <c r="X3" s="138">
        <f>RTD("cqg.rtd", ,"ContractData", V3, $X$1,,"T")</f>
        <v>-0.03</v>
      </c>
      <c r="Y3" s="138">
        <f>RTD("cqg.rtd", ,"ContractData",V3,$Y$1,,"T")</f>
        <v>-0.83000000000000007</v>
      </c>
      <c r="Z3" s="138">
        <f>RTD("cqg.rtd", ,"ContractData", V3,$Z$1,,"T")</f>
        <v>-0.82000000000000006</v>
      </c>
      <c r="AA3" s="138">
        <f t="shared" ref="AA3:AA13" si="5">IF(OR(W3="",W3&lt;Y3,W3&gt;Z3),(Y3+Z3)/2,W3)</f>
        <v>-0.82000000000000006</v>
      </c>
      <c r="AB3" s="138">
        <f t="shared" si="0"/>
        <v>53.52</v>
      </c>
      <c r="AC3" s="138">
        <f>IF(OR(R3="",R3&lt;S3,R3&gt;T3),(S3+T3)/2,R3)</f>
        <v>53.52</v>
      </c>
      <c r="AD3" s="138">
        <f t="shared" ref="AD3:AD13" si="6">IF(OR(Y3="",Z3=""),W3,(IF(OR(W3="",W3&lt;Y3,W3&gt;Z3),(Y3+Z3)/2,W3)))</f>
        <v>-0.82000000000000006</v>
      </c>
      <c r="AF3" s="134">
        <f t="shared" ref="AF3:AF13" si="7">IF(ISERROR(AC3),NA(),AC3)</f>
        <v>53.52</v>
      </c>
      <c r="AG3" s="134">
        <f>IF(AD3="",NA(),AD3)</f>
        <v>-0.82000000000000006</v>
      </c>
      <c r="AH3" s="134" t="str">
        <f t="shared" ref="AH3:AH13" si="8">IF(P3="F","JAN",IF(P3="G","FEB",IF(P3="H","MAR",IF(P3="J","APR",IF(P3="K","MAY",IF(P3="M","JUN",IF(P3="N","JUL",IF(P3="Q","AUG",IF(P3="U","SEP",IF(P3="V","OCT",IF(P3="X","NOV",IF(P3="Z","DEC",))))))))))))</f>
        <v>JUN</v>
      </c>
      <c r="AI3" s="134" t="str">
        <f>RIGHT(RTD("cqg.rtd",,"ContractData",V3,"LongDescription",,"T"),14)</f>
        <v>Jun 17, Sep 17</v>
      </c>
      <c r="AJ3" s="134">
        <f>RTD("cqg.rtd", ,"ContractData",Q3, "Settlement",,"T")</f>
        <v>53.6</v>
      </c>
      <c r="AK3" s="134">
        <f>RTD("cqg.rtd", ,"ContractData",V3, "Settlement",,"T")</f>
        <v>-0.79</v>
      </c>
      <c r="AL3" s="134">
        <f t="shared" ref="AL3:AL13" si="9">IF(AJ3="",NA(),AJ3)</f>
        <v>53.6</v>
      </c>
    </row>
    <row r="4" spans="1:38" x14ac:dyDescent="0.2">
      <c r="A4" s="133" t="str">
        <f t="shared" si="1"/>
        <v>CLEN7</v>
      </c>
      <c r="B4" s="133" t="str">
        <f>RTD("cqg.rtd", ,"ContractData",A4, "ContractMonth")</f>
        <v>JUL</v>
      </c>
      <c r="C4" s="139" t="str">
        <f t="shared" si="2"/>
        <v>N</v>
      </c>
      <c r="D4" s="134" t="str">
        <f t="shared" si="3"/>
        <v>CLES3N</v>
      </c>
      <c r="P4" s="135" t="str">
        <f t="shared" si="4"/>
        <v>N</v>
      </c>
      <c r="Q4" s="140" t="str">
        <f>RTD("cqg.rtd", ,"ContractData", $Q$1&amp;"?"&amp;R37, "Symbol")</f>
        <v>CLEN7</v>
      </c>
      <c r="R4" s="141">
        <f>RTD("cqg.rtd", ,"ContractData", Q4, $R$1,,"T")</f>
        <v>53.85</v>
      </c>
      <c r="S4" s="141">
        <f>RTD("cqg.rtd", ,"ContractData", Q4,$S$1,,"T")</f>
        <v>53.84</v>
      </c>
      <c r="T4" s="141">
        <f>RTD("cqg.rtd", ,"ContractData", Q4,$T$1,,"T")</f>
        <v>53.86</v>
      </c>
      <c r="U4" s="138">
        <f>RTD("cqg.rtd", ,"ContractData", "F."&amp;$Q$1&amp;"?3",  $U$1,,"T")</f>
        <v>-0.09</v>
      </c>
      <c r="V4" s="135" t="str">
        <f>F2</f>
        <v>CLES3N</v>
      </c>
      <c r="W4" s="138">
        <f>RTD("cqg.rtd", ,"ContractData", V4, $W$1,,"T")</f>
        <v>-0.66</v>
      </c>
      <c r="X4" s="138">
        <f>RTD("cqg.rtd", ,"ContractData", V4, $X$1,,"T")</f>
        <v>-0.04</v>
      </c>
      <c r="Y4" s="138">
        <f>RTD("cqg.rtd", ,"ContractData",V4,$Y$1,,"T")</f>
        <v>-0.66</v>
      </c>
      <c r="Z4" s="138">
        <f>RTD("cqg.rtd", ,"ContractData", V4,$Z$1,,"T")</f>
        <v>-0.65</v>
      </c>
      <c r="AA4" s="138">
        <f t="shared" si="5"/>
        <v>-0.66</v>
      </c>
      <c r="AB4" s="138">
        <f t="shared" si="0"/>
        <v>53.85</v>
      </c>
      <c r="AC4" s="138">
        <f t="shared" ref="AC4:AC13" si="10">IF(OR(R4="",R4&lt;S4,R4&gt;T4),(S4+T4)/2,R4)</f>
        <v>53.85</v>
      </c>
      <c r="AD4" s="138">
        <f t="shared" si="6"/>
        <v>-0.66</v>
      </c>
      <c r="AF4" s="134">
        <f t="shared" si="7"/>
        <v>53.85</v>
      </c>
      <c r="AG4" s="134">
        <f>IF(AD4="",NA(),AD4)</f>
        <v>-0.66</v>
      </c>
      <c r="AH4" s="134" t="str">
        <f t="shared" si="8"/>
        <v>JUL</v>
      </c>
      <c r="AI4" s="134" t="str">
        <f>RIGHT(RTD("cqg.rtd",,"ContractData",V4,"LongDescription",,"T"),14)</f>
        <v>Jul 17, Oct 17</v>
      </c>
      <c r="AJ4" s="134">
        <f>RTD("cqg.rtd", ,"ContractData",Q4, "Settlement",,"T")</f>
        <v>53.93</v>
      </c>
      <c r="AK4" s="134">
        <f>RTD("cqg.rtd", ,"ContractData",V4, "Settlement",,"T")</f>
        <v>-0.62</v>
      </c>
      <c r="AL4" s="134">
        <f t="shared" si="9"/>
        <v>53.93</v>
      </c>
    </row>
    <row r="5" spans="1:38" x14ac:dyDescent="0.2">
      <c r="A5" s="133" t="str">
        <f t="shared" si="1"/>
        <v>CLEQ7</v>
      </c>
      <c r="B5" s="133" t="str">
        <f>RTD("cqg.rtd", ,"ContractData",A5, "ContractMonth")</f>
        <v>AUG</v>
      </c>
      <c r="C5" s="139" t="str">
        <f t="shared" si="2"/>
        <v>Q</v>
      </c>
      <c r="D5" s="134" t="str">
        <f t="shared" si="3"/>
        <v>CLES3Q</v>
      </c>
      <c r="P5" s="135" t="str">
        <f t="shared" si="4"/>
        <v>Q</v>
      </c>
      <c r="Q5" s="140" t="str">
        <f>RTD("cqg.rtd", ,"ContractData", $Q$1&amp;"?"&amp;R38, "Symbol")</f>
        <v>CLEQ7</v>
      </c>
      <c r="R5" s="141">
        <f>RTD("cqg.rtd", ,"ContractData", Q5, $R$1,,"T")</f>
        <v>54.1</v>
      </c>
      <c r="S5" s="141">
        <f>RTD("cqg.rtd", ,"ContractData", Q5,$S$1,,"T")</f>
        <v>54.11</v>
      </c>
      <c r="T5" s="141">
        <f>RTD("cqg.rtd", ,"ContractData", Q5,$T$1,,"T")</f>
        <v>54.13</v>
      </c>
      <c r="U5" s="138">
        <f>RTD("cqg.rtd", ,"ContractData", "F."&amp;$Q$1&amp;"?4",  $U$1,,"T")</f>
        <v>-0.05</v>
      </c>
      <c r="V5" s="135" t="str">
        <f>G2</f>
        <v>CLES3Q</v>
      </c>
      <c r="W5" s="138">
        <f>RTD("cqg.rtd", ,"ContractData", V5, $W$1,,"T")</f>
        <v>-0.52</v>
      </c>
      <c r="X5" s="138">
        <f>RTD("cqg.rtd", ,"ContractData", V5, $X$1,,"T")</f>
        <v>-0.04</v>
      </c>
      <c r="Y5" s="138">
        <f>RTD("cqg.rtd", ,"ContractData",V5,$Y$1,,"T")</f>
        <v>-0.53</v>
      </c>
      <c r="Z5" s="138">
        <f>RTD("cqg.rtd", ,"ContractData", V5,$Z$1,,"T")</f>
        <v>-0.51</v>
      </c>
      <c r="AA5" s="138">
        <f t="shared" si="5"/>
        <v>-0.52</v>
      </c>
      <c r="AB5" s="138">
        <f t="shared" si="0"/>
        <v>54.120000000000005</v>
      </c>
      <c r="AC5" s="138">
        <f t="shared" si="10"/>
        <v>54.120000000000005</v>
      </c>
      <c r="AD5" s="138">
        <f t="shared" si="6"/>
        <v>-0.52</v>
      </c>
      <c r="AF5" s="134">
        <f t="shared" si="7"/>
        <v>54.120000000000005</v>
      </c>
      <c r="AG5" s="134">
        <f t="shared" ref="AG5:AG13" si="11">IF(AD5="",NA(),AD5)</f>
        <v>-0.52</v>
      </c>
      <c r="AH5" s="134" t="str">
        <f t="shared" si="8"/>
        <v>AUG</v>
      </c>
      <c r="AI5" s="134" t="str">
        <f>RIGHT(RTD("cqg.rtd",,"ContractData",V5,"LongDescription",,"T"),14)</f>
        <v>Aug 17, Nov 17</v>
      </c>
      <c r="AJ5" s="134">
        <f>RTD("cqg.rtd", ,"ContractData",Q5, "Settlement",,"T")</f>
        <v>54.18</v>
      </c>
      <c r="AK5" s="134">
        <f>RTD("cqg.rtd", ,"ContractData",V5, "Settlement",,"T")</f>
        <v>-0.49</v>
      </c>
      <c r="AL5" s="134">
        <f t="shared" si="9"/>
        <v>54.18</v>
      </c>
    </row>
    <row r="6" spans="1:38" x14ac:dyDescent="0.2">
      <c r="A6" s="133" t="str">
        <f t="shared" si="1"/>
        <v>CLEU7</v>
      </c>
      <c r="B6" s="133" t="str">
        <f>RTD("cqg.rtd", ,"ContractData",A6, "ContractMonth")</f>
        <v>SEP</v>
      </c>
      <c r="C6" s="139" t="str">
        <f t="shared" si="2"/>
        <v>U</v>
      </c>
      <c r="D6" s="134" t="str">
        <f t="shared" si="3"/>
        <v>CLES3U</v>
      </c>
      <c r="P6" s="135" t="str">
        <f t="shared" si="4"/>
        <v>U</v>
      </c>
      <c r="Q6" s="140" t="str">
        <f>RTD("cqg.rtd", ,"ContractData", $Q$1&amp;"?"&amp;R39, "Symbol")</f>
        <v>CLEU7</v>
      </c>
      <c r="R6" s="141">
        <f>RTD("cqg.rtd", ,"ContractData", Q6, $R$1,,"T")</f>
        <v>54.32</v>
      </c>
      <c r="S6" s="141">
        <f>RTD("cqg.rtd", ,"ContractData", Q6,$S$1,,"T")</f>
        <v>54.33</v>
      </c>
      <c r="T6" s="141">
        <f>RTD("cqg.rtd", ,"ContractData", Q6,$T$1,,"T")</f>
        <v>54.35</v>
      </c>
      <c r="U6" s="138">
        <f>RTD("cqg.rtd", ,"ContractData", "F."&amp;$Q$1&amp;"?5",  $U$1,,"T")</f>
        <v>-0.04</v>
      </c>
      <c r="V6" s="135" t="str">
        <f>H2</f>
        <v>CLES3U</v>
      </c>
      <c r="W6" s="138">
        <f>RTD("cqg.rtd", ,"ContractData", V6, $W$1,,"T")</f>
        <v>-0.39</v>
      </c>
      <c r="X6" s="138">
        <f>RTD("cqg.rtd", ,"ContractData", V6, $X$1,,"T")</f>
        <v>-0.04</v>
      </c>
      <c r="Y6" s="138">
        <f>RTD("cqg.rtd", ,"ContractData",V6,$Y$1,,"T")</f>
        <v>-0.4</v>
      </c>
      <c r="Z6" s="138">
        <f>RTD("cqg.rtd", ,"ContractData", V6,$Z$1,,"T")</f>
        <v>-0.39</v>
      </c>
      <c r="AA6" s="138">
        <f t="shared" si="5"/>
        <v>-0.39</v>
      </c>
      <c r="AB6" s="138">
        <f t="shared" si="0"/>
        <v>54.34</v>
      </c>
      <c r="AC6" s="138">
        <f t="shared" si="10"/>
        <v>54.34</v>
      </c>
      <c r="AD6" s="138">
        <f t="shared" si="6"/>
        <v>-0.39</v>
      </c>
      <c r="AF6" s="134">
        <f t="shared" si="7"/>
        <v>54.34</v>
      </c>
      <c r="AG6" s="134">
        <f t="shared" si="11"/>
        <v>-0.39</v>
      </c>
      <c r="AH6" s="134" t="str">
        <f t="shared" si="8"/>
        <v>SEP</v>
      </c>
      <c r="AI6" s="134" t="str">
        <f>RIGHT(RTD("cqg.rtd",,"ContractData",V6,"LongDescription",,"T"),14)</f>
        <v>Sep 17, Dec 17</v>
      </c>
      <c r="AJ6" s="134">
        <f>RTD("cqg.rtd", ,"ContractData",Q6, "Settlement",,"T")</f>
        <v>54.39</v>
      </c>
      <c r="AK6" s="134">
        <f>RTD("cqg.rtd", ,"ContractData",V6, "Settlement",,"T")</f>
        <v>-0.36</v>
      </c>
      <c r="AL6" s="134">
        <f t="shared" si="9"/>
        <v>54.39</v>
      </c>
    </row>
    <row r="7" spans="1:38" x14ac:dyDescent="0.2">
      <c r="A7" s="133" t="str">
        <f t="shared" si="1"/>
        <v>CLEV7</v>
      </c>
      <c r="B7" s="133" t="str">
        <f>RTD("cqg.rtd", ,"ContractData",A7, "ContractMonth")</f>
        <v>OCT</v>
      </c>
      <c r="C7" s="139" t="str">
        <f t="shared" si="2"/>
        <v>V</v>
      </c>
      <c r="D7" s="134" t="str">
        <f t="shared" si="3"/>
        <v>CLES3V</v>
      </c>
      <c r="P7" s="135" t="str">
        <f t="shared" si="4"/>
        <v>V</v>
      </c>
      <c r="Q7" s="140" t="str">
        <f>RTD("cqg.rtd", ,"ContractData", $Q$1&amp;"?"&amp;R40, "Symbol")</f>
        <v>CLEV7</v>
      </c>
      <c r="R7" s="141">
        <f>RTD("cqg.rtd", ,"ContractData", Q7, $R$1,,"T")</f>
        <v>54.49</v>
      </c>
      <c r="S7" s="141">
        <f>RTD("cqg.rtd", ,"ContractData", Q7,$S$1,,"T")</f>
        <v>54.5</v>
      </c>
      <c r="T7" s="141">
        <f>RTD("cqg.rtd", ,"ContractData", Q7,$T$1,,"T")</f>
        <v>54.52</v>
      </c>
      <c r="U7" s="138">
        <f>RTD("cqg.rtd", ,"ContractData", "F."&amp;$Q$1&amp;"?6", $U$1,,"T")</f>
        <v>-0.03</v>
      </c>
      <c r="V7" s="135" t="str">
        <f>I2</f>
        <v>CLES3V</v>
      </c>
      <c r="W7" s="138">
        <f>RTD("cqg.rtd", ,"ContractData", V7, $W$1,,"T")</f>
        <v>-0.28000000000000003</v>
      </c>
      <c r="X7" s="138">
        <f>RTD("cqg.rtd", ,"ContractData", V7, $X$1,,"T")</f>
        <v>-0.02</v>
      </c>
      <c r="Y7" s="138">
        <f>RTD("cqg.rtd", ,"ContractData",V7,$Y$1,,"T")</f>
        <v>-0.28999999999999998</v>
      </c>
      <c r="Z7" s="138">
        <f>RTD("cqg.rtd", ,"ContractData", V7,$Z$1,,"T")</f>
        <v>-0.27</v>
      </c>
      <c r="AA7" s="138">
        <f t="shared" si="5"/>
        <v>-0.28000000000000003</v>
      </c>
      <c r="AB7" s="138">
        <f t="shared" si="0"/>
        <v>54.510000000000005</v>
      </c>
      <c r="AC7" s="138">
        <f t="shared" si="10"/>
        <v>54.510000000000005</v>
      </c>
      <c r="AD7" s="138">
        <f t="shared" si="6"/>
        <v>-0.28000000000000003</v>
      </c>
      <c r="AF7" s="134">
        <f t="shared" si="7"/>
        <v>54.510000000000005</v>
      </c>
      <c r="AG7" s="134">
        <f t="shared" si="11"/>
        <v>-0.28000000000000003</v>
      </c>
      <c r="AH7" s="134" t="str">
        <f t="shared" si="8"/>
        <v>OCT</v>
      </c>
      <c r="AI7" s="134" t="str">
        <f>RIGHT(RTD("cqg.rtd",,"ContractData",V7,"LongDescription",,"T"),14)</f>
        <v>Oct 17, Jan 18</v>
      </c>
      <c r="AJ7" s="134">
        <f>RTD("cqg.rtd", ,"ContractData",Q7, "Settlement",,"T")</f>
        <v>54.550000000000004</v>
      </c>
      <c r="AK7" s="134">
        <f>RTD("cqg.rtd", ,"ContractData",V7, "Settlement",,"T")</f>
        <v>-0.25</v>
      </c>
      <c r="AL7" s="134">
        <f t="shared" si="9"/>
        <v>54.550000000000004</v>
      </c>
    </row>
    <row r="8" spans="1:38" x14ac:dyDescent="0.2">
      <c r="A8" s="133" t="str">
        <f t="shared" si="1"/>
        <v>CLEX7</v>
      </c>
      <c r="B8" s="133" t="str">
        <f>RTD("cqg.rtd", ,"ContractData",A8, "ContractMonth")</f>
        <v>NOV</v>
      </c>
      <c r="C8" s="139" t="str">
        <f t="shared" si="2"/>
        <v>X</v>
      </c>
      <c r="D8" s="134" t="str">
        <f t="shared" si="3"/>
        <v>CLES3X</v>
      </c>
      <c r="P8" s="135" t="str">
        <f t="shared" si="4"/>
        <v>X</v>
      </c>
      <c r="Q8" s="140" t="str">
        <f>RTD("cqg.rtd", ,"ContractData", $Q$1&amp;"?"&amp;R41, "Symbol")</f>
        <v>CLEX7</v>
      </c>
      <c r="R8" s="141">
        <f>RTD("cqg.rtd", ,"ContractData", Q8, $R$1,,"T")</f>
        <v>54.61</v>
      </c>
      <c r="S8" s="141">
        <f>RTD("cqg.rtd", ,"ContractData", Q8,$S$1,,"T")</f>
        <v>54.63</v>
      </c>
      <c r="T8" s="141">
        <f>RTD("cqg.rtd", ,"ContractData", Q8,$T$1,,"T")</f>
        <v>54.65</v>
      </c>
      <c r="U8" s="138">
        <f>RTD("cqg.rtd", ,"ContractData", "F."&amp;$Q$1&amp;"?7", $U$1,,"T")</f>
        <v>-0.02</v>
      </c>
      <c r="V8" s="135" t="str">
        <f>J2</f>
        <v>CLES3X</v>
      </c>
      <c r="W8" s="138">
        <f>RTD("cqg.rtd", ,"ContractData", V8, $W$1,,"T")</f>
        <v>-0.15</v>
      </c>
      <c r="X8" s="138">
        <f>RTD("cqg.rtd", ,"ContractData", V8, $X$1,,"T")</f>
        <v>-0.05</v>
      </c>
      <c r="Y8" s="138">
        <f>RTD("cqg.rtd", ,"ContractData",V8,$Y$1,,"T")</f>
        <v>-0.18</v>
      </c>
      <c r="Z8" s="138">
        <f>RTD("cqg.rtd", ,"ContractData", V8,$Z$1,,"T")</f>
        <v>-0.16</v>
      </c>
      <c r="AA8" s="138">
        <f t="shared" si="5"/>
        <v>-0.16999999999999998</v>
      </c>
      <c r="AB8" s="138">
        <f t="shared" si="0"/>
        <v>54.64</v>
      </c>
      <c r="AC8" s="138">
        <f t="shared" si="10"/>
        <v>54.64</v>
      </c>
      <c r="AD8" s="138">
        <f t="shared" si="6"/>
        <v>-0.16999999999999998</v>
      </c>
      <c r="AF8" s="134">
        <f t="shared" si="7"/>
        <v>54.64</v>
      </c>
      <c r="AG8" s="134">
        <f t="shared" si="11"/>
        <v>-0.16999999999999998</v>
      </c>
      <c r="AH8" s="134" t="str">
        <f t="shared" si="8"/>
        <v>NOV</v>
      </c>
      <c r="AI8" s="134" t="str">
        <f>RIGHT(RTD("cqg.rtd",,"ContractData",V8,"LongDescription",,"T"),14)</f>
        <v>Nov 17, Feb 18</v>
      </c>
      <c r="AJ8" s="134">
        <f>RTD("cqg.rtd", ,"ContractData",Q8, "Settlement",,"T")</f>
        <v>54.67</v>
      </c>
      <c r="AK8" s="134">
        <f>RTD("cqg.rtd", ,"ContractData",V8, "Settlement",,"T")</f>
        <v>-0.13</v>
      </c>
      <c r="AL8" s="134">
        <f t="shared" si="9"/>
        <v>54.67</v>
      </c>
    </row>
    <row r="9" spans="1:38" x14ac:dyDescent="0.2">
      <c r="A9" s="133" t="str">
        <f t="shared" si="1"/>
        <v>CLEZ7</v>
      </c>
      <c r="B9" s="133" t="str">
        <f>RTD("cqg.rtd", ,"ContractData",A9, "ContractMonth")</f>
        <v>DEC</v>
      </c>
      <c r="C9" s="139" t="str">
        <f t="shared" si="2"/>
        <v>Z</v>
      </c>
      <c r="D9" s="134" t="str">
        <f t="shared" si="3"/>
        <v>CLES3Z</v>
      </c>
      <c r="P9" s="135" t="str">
        <f t="shared" si="4"/>
        <v>Z</v>
      </c>
      <c r="Q9" s="140" t="str">
        <f>RTD("cqg.rtd", ,"ContractData", $Q$1&amp;"?"&amp;R42, "Symbol")</f>
        <v>CLEZ7</v>
      </c>
      <c r="R9" s="141">
        <f>RTD("cqg.rtd", ,"ContractData", Q9, $R$1,,"T")</f>
        <v>54.7</v>
      </c>
      <c r="S9" s="141">
        <f>RTD("cqg.rtd", ,"ContractData", Q9,$S$1,,"T")</f>
        <v>54.72</v>
      </c>
      <c r="T9" s="141">
        <f>RTD("cqg.rtd", ,"ContractData", Q9,$T$1,,"T")</f>
        <v>54.74</v>
      </c>
      <c r="U9" s="138">
        <f>RTD("cqg.rtd", ,"ContractData", "F."&amp;$Q$1&amp;"?8", $U$1,,"T")</f>
        <v>-0.01</v>
      </c>
      <c r="V9" s="135" t="str">
        <f>K2</f>
        <v>CLES3Z</v>
      </c>
      <c r="W9" s="138">
        <f>RTD("cqg.rtd", ,"ContractData", V9, $W$1,,"T")</f>
        <v>-0.06</v>
      </c>
      <c r="X9" s="138">
        <f>RTD("cqg.rtd", ,"ContractData", V9, $X$1,,"T")</f>
        <v>-0.04</v>
      </c>
      <c r="Y9" s="138">
        <f>RTD("cqg.rtd", ,"ContractData",V9,$Y$1,,"T")</f>
        <v>-7.0000000000000007E-2</v>
      </c>
      <c r="Z9" s="138">
        <f>RTD("cqg.rtd", ,"ContractData", V9,$Z$1,,"T")</f>
        <v>-0.06</v>
      </c>
      <c r="AA9" s="138">
        <f t="shared" si="5"/>
        <v>-0.06</v>
      </c>
      <c r="AB9" s="138">
        <f t="shared" si="0"/>
        <v>54.730000000000004</v>
      </c>
      <c r="AC9" s="138">
        <f t="shared" si="10"/>
        <v>54.730000000000004</v>
      </c>
      <c r="AD9" s="138">
        <f t="shared" si="6"/>
        <v>-0.06</v>
      </c>
      <c r="AF9" s="134">
        <f t="shared" si="7"/>
        <v>54.730000000000004</v>
      </c>
      <c r="AG9" s="134">
        <f t="shared" si="11"/>
        <v>-0.06</v>
      </c>
      <c r="AH9" s="134" t="str">
        <f t="shared" si="8"/>
        <v>DEC</v>
      </c>
      <c r="AI9" s="134" t="str">
        <f>RIGHT(RTD("cqg.rtd",,"ContractData",V9,"LongDescription",,"T"),14)</f>
        <v>Dec 17, Mar 18</v>
      </c>
      <c r="AJ9" s="134">
        <f>RTD("cqg.rtd", ,"ContractData",Q9, "Settlement",,"T")</f>
        <v>54.75</v>
      </c>
      <c r="AK9" s="134">
        <f>RTD("cqg.rtd", ,"ContractData",V9, "Settlement",,"T")</f>
        <v>-0.02</v>
      </c>
      <c r="AL9" s="134">
        <f t="shared" si="9"/>
        <v>54.75</v>
      </c>
    </row>
    <row r="10" spans="1:38" x14ac:dyDescent="0.2">
      <c r="A10" s="133" t="str">
        <f t="shared" si="1"/>
        <v>CLEF8</v>
      </c>
      <c r="B10" s="133" t="str">
        <f>RTD("cqg.rtd", ,"ContractData",A10, "ContractMonth")</f>
        <v>JAN</v>
      </c>
      <c r="C10" s="139" t="str">
        <f t="shared" si="2"/>
        <v>F</v>
      </c>
      <c r="D10" s="134" t="str">
        <f t="shared" si="3"/>
        <v>CLES3F</v>
      </c>
      <c r="P10" s="135" t="str">
        <f t="shared" si="4"/>
        <v>F</v>
      </c>
      <c r="Q10" s="140" t="str">
        <f>RTD("cqg.rtd", ,"ContractData", $Q$1&amp;"?"&amp;R43, "Symbol")</f>
        <v>CLEF8</v>
      </c>
      <c r="R10" s="141">
        <f>RTD("cqg.rtd", ,"ContractData", Q10, $R$1,,"T")</f>
        <v>54.69</v>
      </c>
      <c r="S10" s="141">
        <f>RTD("cqg.rtd", ,"ContractData", Q10,$S$1,,"T")</f>
        <v>54.78</v>
      </c>
      <c r="T10" s="141">
        <f>RTD("cqg.rtd", ,"ContractData", Q10,$T$1,,"T")</f>
        <v>54.800000000000004</v>
      </c>
      <c r="U10" s="138">
        <f>RTD("cqg.rtd", ,"ContractData", "F."&amp;$Q$1&amp;"?9", $U$1,,"T")</f>
        <v>0</v>
      </c>
      <c r="V10" s="135" t="str">
        <f>L2</f>
        <v>CLES3F</v>
      </c>
      <c r="W10" s="138">
        <f>RTD("cqg.rtd", ,"ContractData", V10, $W$1,,"T")</f>
        <v>0.05</v>
      </c>
      <c r="X10" s="138">
        <f>RTD("cqg.rtd", ,"ContractData", V10, $X$1,,"T")</f>
        <v>-0.05</v>
      </c>
      <c r="Y10" s="138">
        <f>RTD("cqg.rtd", ,"ContractData",V10,$Y$1,,"T")</f>
        <v>0.03</v>
      </c>
      <c r="Z10" s="138">
        <f>RTD("cqg.rtd", ,"ContractData", V10,$Z$1,,"T")</f>
        <v>0.04</v>
      </c>
      <c r="AA10" s="138">
        <f t="shared" si="5"/>
        <v>3.5000000000000003E-2</v>
      </c>
      <c r="AB10" s="138">
        <f t="shared" si="0"/>
        <v>54.790000000000006</v>
      </c>
      <c r="AC10" s="138">
        <f t="shared" si="10"/>
        <v>54.790000000000006</v>
      </c>
      <c r="AD10" s="138">
        <f t="shared" si="6"/>
        <v>3.5000000000000003E-2</v>
      </c>
      <c r="AF10" s="134">
        <f t="shared" si="7"/>
        <v>54.790000000000006</v>
      </c>
      <c r="AG10" s="134">
        <f t="shared" si="11"/>
        <v>3.5000000000000003E-2</v>
      </c>
      <c r="AH10" s="134" t="str">
        <f t="shared" si="8"/>
        <v>JAN</v>
      </c>
      <c r="AI10" s="134" t="str">
        <f>RIGHT(RTD("cqg.rtd",,"ContractData",V10,"LongDescription",,"T"),14)</f>
        <v>Jan 18, Apr 18</v>
      </c>
      <c r="AJ10" s="134">
        <f>RTD("cqg.rtd", ,"ContractData",Q10, "Settlement",,"T")</f>
        <v>54.800000000000004</v>
      </c>
      <c r="AK10" s="134">
        <f>RTD("cqg.rtd", ,"ContractData",V10, "Settlement",,"T")</f>
        <v>0.08</v>
      </c>
      <c r="AL10" s="134">
        <f t="shared" si="9"/>
        <v>54.800000000000004</v>
      </c>
    </row>
    <row r="11" spans="1:38" x14ac:dyDescent="0.2">
      <c r="A11" s="133" t="str">
        <f t="shared" si="1"/>
        <v>CLEG8</v>
      </c>
      <c r="B11" s="133" t="str">
        <f>RTD("cqg.rtd", ,"ContractData",A11, "ContractMonth")</f>
        <v>FEB</v>
      </c>
      <c r="C11" s="139" t="str">
        <f t="shared" si="2"/>
        <v>G</v>
      </c>
      <c r="D11" s="134" t="str">
        <f t="shared" si="3"/>
        <v>CLES3G</v>
      </c>
      <c r="P11" s="135" t="str">
        <f t="shared" si="4"/>
        <v>G</v>
      </c>
      <c r="Q11" s="140" t="str">
        <f>RTD("cqg.rtd", ,"ContractData", $Q$1&amp;"?"&amp;R44, "Symbol")</f>
        <v>CLEG8</v>
      </c>
      <c r="R11" s="141">
        <f>RTD("cqg.rtd", ,"ContractData", Q11, $R$1,,"T")</f>
        <v>54.75</v>
      </c>
      <c r="S11" s="141">
        <f>RTD("cqg.rtd", ,"ContractData", Q11,$S$1,,"T")</f>
        <v>54.79</v>
      </c>
      <c r="T11" s="141">
        <f>RTD("cqg.rtd", ,"ContractData", Q11,$T$1,,"T")</f>
        <v>54.82</v>
      </c>
      <c r="U11" s="138">
        <f>RTD("cqg.rtd", ,"ContractData", "F."&amp;$Q$1&amp;"?10", $U$1,,"T")</f>
        <v>0.02</v>
      </c>
      <c r="V11" s="135" t="str">
        <f>M2</f>
        <v>CLES3G</v>
      </c>
      <c r="W11" s="138" t="str">
        <f>RTD("cqg.rtd", ,"ContractData", V11, $W$1,,"T")</f>
        <v/>
      </c>
      <c r="X11" s="138">
        <f>RTD("cqg.rtd", ,"ContractData", V11, $X$1,,"T")</f>
        <v>-0.03</v>
      </c>
      <c r="Y11" s="138">
        <f>RTD("cqg.rtd", ,"ContractData",V11,$Y$1,,"T")</f>
        <v>0.1</v>
      </c>
      <c r="Z11" s="138">
        <f>RTD("cqg.rtd", ,"ContractData", V11,$Z$1,,"T")</f>
        <v>0.11</v>
      </c>
      <c r="AA11" s="138">
        <f t="shared" si="5"/>
        <v>0.10500000000000001</v>
      </c>
      <c r="AB11" s="138">
        <f t="shared" si="0"/>
        <v>54.805</v>
      </c>
      <c r="AC11" s="138">
        <f t="shared" si="10"/>
        <v>54.805</v>
      </c>
      <c r="AD11" s="138">
        <f t="shared" si="6"/>
        <v>0.10500000000000001</v>
      </c>
      <c r="AF11" s="134">
        <f t="shared" si="7"/>
        <v>54.805</v>
      </c>
      <c r="AG11" s="134">
        <f t="shared" si="11"/>
        <v>0.10500000000000001</v>
      </c>
      <c r="AH11" s="134" t="str">
        <f t="shared" si="8"/>
        <v>FEB</v>
      </c>
      <c r="AI11" s="134" t="str">
        <f>RIGHT(RTD("cqg.rtd",,"ContractData",V11,"LongDescription",,"T"),14)</f>
        <v>Feb 18, May 18</v>
      </c>
      <c r="AJ11" s="134">
        <f>RTD("cqg.rtd", ,"ContractData",Q11, "Settlement",,"T")</f>
        <v>54.800000000000004</v>
      </c>
      <c r="AK11" s="134">
        <f>RTD("cqg.rtd", ,"ContractData",V11, "Settlement",,"T")</f>
        <v>0.14000000000000001</v>
      </c>
      <c r="AL11" s="134">
        <f t="shared" si="9"/>
        <v>54.800000000000004</v>
      </c>
    </row>
    <row r="12" spans="1:38" x14ac:dyDescent="0.2">
      <c r="A12" s="133" t="str">
        <f t="shared" si="1"/>
        <v>CLEH8</v>
      </c>
      <c r="B12" s="133" t="str">
        <f>RTD("cqg.rtd", ,"ContractData",A12, "ContractMonth")</f>
        <v>MAR</v>
      </c>
      <c r="C12" s="139" t="str">
        <f t="shared" si="2"/>
        <v>H</v>
      </c>
      <c r="D12" s="134" t="str">
        <f t="shared" si="3"/>
        <v>CLES3H</v>
      </c>
      <c r="P12" s="135" t="str">
        <f t="shared" si="4"/>
        <v>H</v>
      </c>
      <c r="Q12" s="140" t="str">
        <f>RTD("cqg.rtd", ,"ContractData", $Q$1&amp;"?"&amp;R45, "Symbol")</f>
        <v>CLEH8</v>
      </c>
      <c r="R12" s="141">
        <f>RTD("cqg.rtd", ,"ContractData", Q12, $R$1,,"T")</f>
        <v>54.78</v>
      </c>
      <c r="S12" s="141">
        <f>RTD("cqg.rtd", ,"ContractData", Q12,$S$1,,"T")</f>
        <v>54.78</v>
      </c>
      <c r="T12" s="141">
        <f>RTD("cqg.rtd", ,"ContractData", Q12,$T$1,,"T")</f>
        <v>54.81</v>
      </c>
      <c r="U12" s="138">
        <f>RTD("cqg.rtd", ,"ContractData", "F."&amp;$Q$1&amp;"?11",$U$1,,"T")</f>
        <v>0.04</v>
      </c>
      <c r="V12" s="135" t="str">
        <f>N2</f>
        <v>CLES3H</v>
      </c>
      <c r="W12" s="138">
        <f>RTD("cqg.rtd", ,"ContractData", V12, $W$1,,"T")</f>
        <v>0.15</v>
      </c>
      <c r="X12" s="138">
        <f>RTD("cqg.rtd", ,"ContractData", V12, $X$1,,"T")</f>
        <v>-0.04</v>
      </c>
      <c r="Y12" s="138">
        <f>RTD("cqg.rtd", ,"ContractData",V12,$Y$1,,"T")</f>
        <v>0.15</v>
      </c>
      <c r="Z12" s="138">
        <f>RTD("cqg.rtd", ,"ContractData", V12,$Z$1,,"T")</f>
        <v>0.16</v>
      </c>
      <c r="AA12" s="138">
        <f t="shared" si="5"/>
        <v>0.15</v>
      </c>
      <c r="AB12" s="138">
        <f t="shared" si="0"/>
        <v>54.78</v>
      </c>
      <c r="AC12" s="138">
        <f t="shared" si="10"/>
        <v>54.78</v>
      </c>
      <c r="AD12" s="138">
        <f t="shared" si="6"/>
        <v>0.15</v>
      </c>
      <c r="AF12" s="134">
        <f t="shared" si="7"/>
        <v>54.78</v>
      </c>
      <c r="AG12" s="134">
        <f t="shared" si="11"/>
        <v>0.15</v>
      </c>
      <c r="AH12" s="134" t="str">
        <f t="shared" si="8"/>
        <v>MAR</v>
      </c>
      <c r="AI12" s="134" t="str">
        <f>RIGHT(RTD("cqg.rtd",,"ContractData",V12,"LongDescription",,"T"),14)</f>
        <v>Mar 18, Jun 18</v>
      </c>
      <c r="AJ12" s="134">
        <f>RTD("cqg.rtd", ,"ContractData",Q12, "Settlement",,"T")</f>
        <v>54.77</v>
      </c>
      <c r="AK12" s="134">
        <f>RTD("cqg.rtd", ,"ContractData",V12, "Settlement",,"T")</f>
        <v>0.19</v>
      </c>
      <c r="AL12" s="134">
        <f t="shared" si="9"/>
        <v>54.77</v>
      </c>
    </row>
    <row r="13" spans="1:38" x14ac:dyDescent="0.2">
      <c r="A13" s="133" t="str">
        <f t="shared" si="1"/>
        <v>CLEJ8</v>
      </c>
      <c r="B13" s="133" t="str">
        <f>RTD("cqg.rtd", ,"ContractData",A13, "ContractMonth")</f>
        <v>APR</v>
      </c>
      <c r="C13" s="139" t="str">
        <f t="shared" si="2"/>
        <v>J</v>
      </c>
      <c r="D13" s="134" t="str">
        <f t="shared" si="3"/>
        <v>CLES3J</v>
      </c>
      <c r="P13" s="135" t="str">
        <f t="shared" si="4"/>
        <v>J</v>
      </c>
      <c r="Q13" s="140" t="str">
        <f>RTD("cqg.rtd", ,"ContractData", $Q$1&amp;"?"&amp;R46, "Symbol")</f>
        <v>CLEJ8</v>
      </c>
      <c r="R13" s="141" t="str">
        <f>RTD("cqg.rtd", ,"ContractData", Q13, $R$1,,"T")</f>
        <v/>
      </c>
      <c r="S13" s="141">
        <f>RTD("cqg.rtd", ,"ContractData", Q13,$S$1,,"T")</f>
        <v>54.730000000000004</v>
      </c>
      <c r="T13" s="141">
        <f>RTD("cqg.rtd", ,"ContractData", Q13,$T$1,,"T")</f>
        <v>54.77</v>
      </c>
      <c r="U13" s="138">
        <f>RTD("cqg.rtd", ,"ContractData", "F."&amp;$Q$1&amp;"?12",$U$1,,"T")</f>
        <v>0.01</v>
      </c>
      <c r="V13" s="135" t="str">
        <f>O2</f>
        <v>CLES3J</v>
      </c>
      <c r="W13" s="138" t="str">
        <f>RTD("cqg.rtd", ,"ContractData", V13, $W$1,,"T")</f>
        <v/>
      </c>
      <c r="X13" s="138">
        <f>RTD("cqg.rtd", ,"ContractData", V13, $X$1,,"T")</f>
        <v>-0.01</v>
      </c>
      <c r="Y13" s="138">
        <f>RTD("cqg.rtd", ,"ContractData",V13,$Y$1,,"T")</f>
        <v>0.19</v>
      </c>
      <c r="Z13" s="138">
        <f>RTD("cqg.rtd", ,"ContractData", V13,$Z$1,,"T")</f>
        <v>0.22</v>
      </c>
      <c r="AA13" s="138">
        <f t="shared" si="5"/>
        <v>0.20500000000000002</v>
      </c>
      <c r="AB13" s="138">
        <f t="shared" si="0"/>
        <v>54.75</v>
      </c>
      <c r="AC13" s="138">
        <f t="shared" si="10"/>
        <v>54.75</v>
      </c>
      <c r="AD13" s="138">
        <f t="shared" si="6"/>
        <v>0.20500000000000002</v>
      </c>
      <c r="AF13" s="134">
        <f t="shared" si="7"/>
        <v>54.75</v>
      </c>
      <c r="AG13" s="134">
        <f t="shared" si="11"/>
        <v>0.20500000000000002</v>
      </c>
      <c r="AH13" s="134" t="str">
        <f t="shared" si="8"/>
        <v>APR</v>
      </c>
      <c r="AI13" s="134" t="str">
        <f>RIGHT(RTD("cqg.rtd",,"ContractData",V13,"LongDescription",,"T"),14)</f>
        <v>Apr 18, Jul 18</v>
      </c>
      <c r="AJ13" s="134">
        <f>RTD("cqg.rtd", ,"ContractData",Q13, "Settlement",,"T")</f>
        <v>54.72</v>
      </c>
      <c r="AK13" s="134">
        <f>RTD("cqg.rtd", ,"ContractData",V13, "Settlement",,"T")</f>
        <v>0.23</v>
      </c>
      <c r="AL13" s="134">
        <f t="shared" si="9"/>
        <v>54.72</v>
      </c>
    </row>
    <row r="14" spans="1:38" x14ac:dyDescent="0.2"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</row>
    <row r="15" spans="1:38" x14ac:dyDescent="0.2">
      <c r="P15" s="135"/>
      <c r="Q15" s="135"/>
      <c r="R15" s="135"/>
      <c r="S15" s="135"/>
      <c r="T15" s="135"/>
      <c r="U15" s="135"/>
    </row>
    <row r="17" spans="20:29" x14ac:dyDescent="0.2">
      <c r="AB17" s="142"/>
      <c r="AC17" s="142"/>
    </row>
    <row r="18" spans="20:29" x14ac:dyDescent="0.2">
      <c r="AB18" s="142"/>
      <c r="AC18" s="142"/>
    </row>
    <row r="19" spans="20:29" x14ac:dyDescent="0.2">
      <c r="AB19" s="142"/>
      <c r="AC19" s="142"/>
    </row>
    <row r="20" spans="20:29" x14ac:dyDescent="0.2">
      <c r="U20" s="143"/>
      <c r="V20" s="143"/>
      <c r="AB20" s="142"/>
      <c r="AC20" s="142"/>
    </row>
    <row r="21" spans="20:29" x14ac:dyDescent="0.2">
      <c r="T21" s="142"/>
      <c r="U21" s="142"/>
      <c r="V21" s="142"/>
      <c r="X21" s="142"/>
      <c r="Y21" s="142"/>
      <c r="Z21" s="142"/>
      <c r="AB21" s="142"/>
      <c r="AC21" s="142"/>
    </row>
    <row r="22" spans="20:29" x14ac:dyDescent="0.2">
      <c r="T22" s="142"/>
      <c r="U22" s="142"/>
      <c r="V22" s="142"/>
      <c r="X22" s="142"/>
      <c r="Y22" s="142"/>
      <c r="Z22" s="142"/>
      <c r="AB22" s="142"/>
      <c r="AC22" s="142"/>
    </row>
    <row r="23" spans="20:29" x14ac:dyDescent="0.2">
      <c r="T23" s="142"/>
      <c r="U23" s="142"/>
      <c r="V23" s="142"/>
      <c r="X23" s="142"/>
      <c r="Y23" s="142"/>
      <c r="Z23" s="142"/>
      <c r="AB23" s="142"/>
      <c r="AC23" s="142"/>
    </row>
    <row r="24" spans="20:29" x14ac:dyDescent="0.2">
      <c r="T24" s="142"/>
      <c r="U24" s="142"/>
      <c r="V24" s="142"/>
      <c r="X24" s="142"/>
      <c r="Y24" s="142"/>
      <c r="Z24" s="142"/>
      <c r="AB24" s="142"/>
      <c r="AC24" s="142"/>
    </row>
    <row r="25" spans="20:29" x14ac:dyDescent="0.2">
      <c r="T25" s="142"/>
      <c r="U25" s="142"/>
      <c r="V25" s="142"/>
      <c r="X25" s="142"/>
      <c r="Y25" s="142"/>
      <c r="Z25" s="142"/>
    </row>
    <row r="26" spans="20:29" x14ac:dyDescent="0.2">
      <c r="T26" s="142"/>
      <c r="U26" s="142"/>
      <c r="V26" s="142"/>
      <c r="X26" s="142"/>
      <c r="Y26" s="142"/>
      <c r="Z26" s="142"/>
    </row>
    <row r="27" spans="20:29" x14ac:dyDescent="0.2">
      <c r="T27" s="142"/>
      <c r="U27" s="142"/>
      <c r="V27" s="142"/>
      <c r="X27" s="142"/>
      <c r="Y27" s="142"/>
      <c r="Z27" s="142"/>
    </row>
    <row r="28" spans="20:29" x14ac:dyDescent="0.2">
      <c r="T28" s="142"/>
      <c r="U28" s="142"/>
      <c r="V28" s="142"/>
      <c r="X28" s="142"/>
      <c r="Y28" s="142"/>
      <c r="Z28" s="142"/>
    </row>
    <row r="29" spans="20:29" x14ac:dyDescent="0.2">
      <c r="T29" s="142"/>
      <c r="U29" s="142"/>
      <c r="V29" s="142"/>
      <c r="X29" s="142"/>
      <c r="Y29" s="142"/>
      <c r="Z29" s="142"/>
    </row>
    <row r="30" spans="20:29" x14ac:dyDescent="0.2">
      <c r="T30" s="142"/>
      <c r="U30" s="142"/>
      <c r="V30" s="142"/>
      <c r="X30" s="142"/>
      <c r="Y30" s="142"/>
      <c r="Z30" s="142"/>
    </row>
    <row r="31" spans="20:29" x14ac:dyDescent="0.2">
      <c r="T31" s="142"/>
      <c r="U31" s="142"/>
      <c r="V31" s="142"/>
      <c r="X31" s="142"/>
      <c r="Y31" s="142"/>
      <c r="Z31" s="142"/>
    </row>
    <row r="32" spans="20:29" x14ac:dyDescent="0.2">
      <c r="T32" s="142"/>
      <c r="U32" s="142"/>
      <c r="V32" s="142"/>
      <c r="X32" s="142"/>
      <c r="Y32" s="142"/>
      <c r="Z32" s="142"/>
    </row>
    <row r="33" spans="18:26" x14ac:dyDescent="0.2">
      <c r="T33" s="142"/>
      <c r="U33" s="142"/>
      <c r="V33" s="142"/>
    </row>
    <row r="34" spans="18:26" x14ac:dyDescent="0.2">
      <c r="R34" s="134" t="s">
        <v>6</v>
      </c>
      <c r="T34" s="142">
        <f>IF(RTD("cqg.rtd",,"StudyData",CLEDisplay!A109,  "Bar",, "Close", "D",,,,,,"T")="",NA(),RTD("cqg.rtd",,"StudyData",CLEDisplay!A109,  "Bar",, "Close", "D",,,,,,"T"))</f>
        <v>-0.09</v>
      </c>
      <c r="U34" s="142">
        <f xml:space="preserve"> RTD("cqg.rtd",,"StudyData",CLEDisplay!A109,  "Bar",, "Close", "D","-1",,,,,"T")</f>
        <v>-0.09</v>
      </c>
      <c r="V34" s="142" t="str">
        <f>CLEDisplay!K106</f>
        <v>May 17, Jun 17, Jul 17</v>
      </c>
      <c r="X34" s="142"/>
      <c r="Y34" s="142"/>
      <c r="Z34" s="134" t="s">
        <v>20</v>
      </c>
    </row>
    <row r="35" spans="18:26" x14ac:dyDescent="0.2">
      <c r="R35" s="134">
        <f>IF(RTD("cqg.rtd", ,"ContractData",Q1&amp;"?", "ContractMonth")=RTD("cqg.rtd", ,"ContractData",Q1&amp;"?1", "ContractMonth"),1,2)</f>
        <v>1</v>
      </c>
      <c r="S35" s="134" t="str">
        <f>RTD("cqg.rtd",,"ContractData",Q1&amp;"?1", "Symbol")</f>
        <v>CLEK7</v>
      </c>
      <c r="T35" s="142" t="e">
        <f>IF(RTD("cqg.rtd",,"StudyData",CLEDisplay!A110,  "Bar",, "Close", "D",,,,,,"T")="",NA(),RTD("cqg.rtd",,"StudyData",CLEDisplay!A110,  "Bar",, "Close", "D",,,,,,"T"))</f>
        <v>#N/A</v>
      </c>
      <c r="U35" s="142">
        <f xml:space="preserve"> RTD("cqg.rtd",,"StudyData",CLEDisplay!A110,  "Bar",, "Close", "D","-1",,,,,"T")</f>
        <v>-0.08</v>
      </c>
      <c r="V35" s="142" t="str">
        <f>CLEDisplay!L106</f>
        <v>Jun 17, Jul 17, Aug 17</v>
      </c>
      <c r="X35" s="142"/>
      <c r="Y35" s="142"/>
      <c r="Z35" s="134" t="s">
        <v>21</v>
      </c>
    </row>
    <row r="36" spans="18:26" x14ac:dyDescent="0.2">
      <c r="R36" s="134">
        <f>R35+1</f>
        <v>2</v>
      </c>
      <c r="S36" s="134" t="str">
        <f>RTD("cqg.rtd",,"ContractData",Q1&amp;"?2", "Symbol")</f>
        <v>CLEM7</v>
      </c>
      <c r="T36" s="142">
        <f>IF(RTD("cqg.rtd",,"StudyData",CLEDisplay!A111,  "Bar",, "Close", "D",,,,,,"T")="",NA(),RTD("cqg.rtd",,"StudyData",CLEDisplay!A111,  "Bar",, "Close", "D",,,,,,"T"))</f>
        <v>-0.04</v>
      </c>
      <c r="U36" s="142">
        <f xml:space="preserve"> RTD("cqg.rtd",,"StudyData",CLEDisplay!A111,  "Bar",, "Close", "D","-1",,,,,"T")</f>
        <v>-0.04</v>
      </c>
      <c r="V36" s="142" t="str">
        <f>CLEDisplay!M106</f>
        <v>Jul 17, Aug 17, Sep 17</v>
      </c>
      <c r="X36" s="142"/>
      <c r="Y36" s="142"/>
      <c r="Z36" s="134" t="s">
        <v>22</v>
      </c>
    </row>
    <row r="37" spans="18:26" x14ac:dyDescent="0.2">
      <c r="R37" s="134">
        <f t="shared" ref="R37:R46" si="12">R36+1</f>
        <v>3</v>
      </c>
      <c r="T37" s="142">
        <f>IF(RTD("cqg.rtd",,"StudyData",CLEDisplay!A112,  "Bar",, "Close", "D",,,,,,"T")="",NA(),RTD("cqg.rtd",,"StudyData",CLEDisplay!A112,  "Bar",, "Close", "D",,,,,,"T"))</f>
        <v>-0.05</v>
      </c>
      <c r="U37" s="142">
        <f xml:space="preserve"> RTD("cqg.rtd",,"StudyData",CLEDisplay!A112,  "Bar",, "Close", "D","-1",,,,,"T")</f>
        <v>-0.05</v>
      </c>
      <c r="V37" s="142" t="str">
        <f>CLEDisplay!N106</f>
        <v>Aug 17, Sep 17, Oct 17</v>
      </c>
      <c r="X37" s="142"/>
      <c r="Y37" s="142"/>
      <c r="Z37" s="134" t="s">
        <v>23</v>
      </c>
    </row>
    <row r="38" spans="18:26" x14ac:dyDescent="0.2">
      <c r="R38" s="134">
        <f t="shared" si="12"/>
        <v>4</v>
      </c>
      <c r="T38" s="142">
        <f>IF(RTD("cqg.rtd",,"StudyData",CLEDisplay!A113,  "Bar",, "Close", "D",,,,,,"T")="",NA(),RTD("cqg.rtd",,"StudyData",CLEDisplay!A113,  "Bar",, "Close", "D",,,,,,"T"))</f>
        <v>-0.04</v>
      </c>
      <c r="U38" s="142">
        <f xml:space="preserve"> RTD("cqg.rtd",,"StudyData",CLEDisplay!A113,  "Bar",, "Close", "D","-1",,,,,"T")</f>
        <v>-0.04</v>
      </c>
      <c r="V38" s="142" t="str">
        <f>CLEDisplay!O106</f>
        <v>Sep 17, Oct 17, Nov 17</v>
      </c>
      <c r="X38" s="142"/>
      <c r="Y38" s="142"/>
      <c r="Z38" s="134" t="s">
        <v>24</v>
      </c>
    </row>
    <row r="39" spans="18:26" x14ac:dyDescent="0.2">
      <c r="R39" s="134">
        <f t="shared" si="12"/>
        <v>5</v>
      </c>
      <c r="T39" s="142" t="e">
        <f>IF(RTD("cqg.rtd",,"StudyData",CLEDisplay!A114,  "Bar",, "Close", "D",,,,,,"T")="",NA(),RTD("cqg.rtd",,"StudyData",CLEDisplay!A114,  "Bar",, "Close", "D",,,,,,"T"))</f>
        <v>#N/A</v>
      </c>
      <c r="U39" s="142">
        <f xml:space="preserve"> RTD("cqg.rtd",,"StudyData",CLEDisplay!A114,  "Bar",, "Close", "D","-1",,,,,"T")</f>
        <v>-0.03</v>
      </c>
      <c r="V39" s="142" t="str">
        <f>CLEDisplay!P106</f>
        <v>Oct 17, Nov 17, Dec 17</v>
      </c>
      <c r="X39" s="142"/>
      <c r="Y39" s="142"/>
      <c r="Z39" s="134" t="s">
        <v>25</v>
      </c>
    </row>
    <row r="40" spans="18:26" x14ac:dyDescent="0.2">
      <c r="R40" s="134">
        <f t="shared" si="12"/>
        <v>6</v>
      </c>
      <c r="T40" s="142">
        <f>IF(RTD("cqg.rtd",,"StudyData",CLEDisplay!A115,  "Bar",, "Close", "D",,,,,,"T")="",NA(),RTD("cqg.rtd",,"StudyData",CLEDisplay!A115,  "Bar",, "Close", "D",,,,,,"T"))</f>
        <v>-0.03</v>
      </c>
      <c r="U40" s="142">
        <f xml:space="preserve"> RTD("cqg.rtd",,"StudyData",CLEDisplay!A115,  "Bar",, "Close", "D","-1",,,,,"T")</f>
        <v>-0.03</v>
      </c>
      <c r="V40" s="142" t="str">
        <f>CLEDisplay!Q106</f>
        <v>Nov 17, Dec 17, Jan 18</v>
      </c>
      <c r="X40" s="142"/>
      <c r="Y40" s="142"/>
      <c r="Z40" s="134" t="s">
        <v>26</v>
      </c>
    </row>
    <row r="41" spans="18:26" x14ac:dyDescent="0.2">
      <c r="R41" s="134">
        <f t="shared" si="12"/>
        <v>7</v>
      </c>
      <c r="T41" s="142">
        <f>IF(RTD("cqg.rtd",,"StudyData",CLEDisplay!A116,  "Bar",, "Close", "D",,,,,,"T")="",NA(),RTD("cqg.rtd",,"StudyData",CLEDisplay!A116,  "Bar",, "Close", "D",,,,,,"T"))</f>
        <v>-0.03</v>
      </c>
      <c r="U41" s="142">
        <f xml:space="preserve"> RTD("cqg.rtd",,"StudyData",CLEDisplay!A116,  "Bar",, "Close", "D","-1",,,,,"T")</f>
        <v>-0.03</v>
      </c>
      <c r="V41" s="142" t="str">
        <f>CLEDisplay!R106</f>
        <v>Nov 17, Dec 17, Jan 18</v>
      </c>
      <c r="X41" s="142"/>
      <c r="Y41" s="142"/>
      <c r="Z41" s="134" t="s">
        <v>27</v>
      </c>
    </row>
    <row r="42" spans="18:26" x14ac:dyDescent="0.2">
      <c r="R42" s="134">
        <f t="shared" si="12"/>
        <v>8</v>
      </c>
      <c r="T42" s="142">
        <f>IF(RTD("cqg.rtd",,"StudyData",CLEDisplay!A117,  "Bar",, "Close", "D",,,,,,"T")="",NA(),RTD("cqg.rtd",,"StudyData",CLEDisplay!A117,  "Bar",, "Close", "D",,,,,,"T"))</f>
        <v>-0.05</v>
      </c>
      <c r="U42" s="142">
        <f xml:space="preserve"> RTD("cqg.rtd",,"StudyData",CLEDisplay!A117,  "Bar",, "Close", "D","-1",,,,,"T")</f>
        <v>-0.05</v>
      </c>
      <c r="V42" s="142" t="str">
        <f>CLEDisplay!S106</f>
        <v>Dec 17, Jan 18, Feb 18</v>
      </c>
      <c r="X42" s="142"/>
      <c r="Y42" s="142"/>
      <c r="Z42" s="134" t="s">
        <v>28</v>
      </c>
    </row>
    <row r="43" spans="18:26" x14ac:dyDescent="0.2">
      <c r="R43" s="134">
        <f t="shared" si="12"/>
        <v>9</v>
      </c>
      <c r="T43" s="142" t="e">
        <f>IF(RTD("cqg.rtd",,"StudyData",CLEDisplay!A118,  "Bar",, "Close", "D",,,,,,"T")="",NA(),RTD("cqg.rtd",,"StudyData",CLEDisplay!A118,  "Bar",, "Close", "D",,,,,,"T"))</f>
        <v>#N/A</v>
      </c>
      <c r="U43" s="142">
        <f xml:space="preserve"> RTD("cqg.rtd",,"StudyData",CLEDisplay!A118,  "Bar",, "Close", "D","-1",,,,,"T")</f>
        <v>-0.03</v>
      </c>
      <c r="V43" s="142" t="str">
        <f>CLEDisplay!T106</f>
        <v>Jan 18, Feb 18, Mar 18</v>
      </c>
      <c r="X43" s="142"/>
      <c r="Y43" s="142"/>
      <c r="Z43" s="134" t="s">
        <v>29</v>
      </c>
    </row>
    <row r="44" spans="18:26" x14ac:dyDescent="0.2">
      <c r="R44" s="134">
        <f t="shared" si="12"/>
        <v>10</v>
      </c>
      <c r="T44" s="142">
        <f>IF(RTD("cqg.rtd",,"StudyData",CLEDisplay!A119,  "Bar",, "Close", "D",,,,,,"T")="",NA(),RTD("cqg.rtd",,"StudyData",CLEDisplay!A119,  "Bar",, "Close", "D",,,,,,"T"))</f>
        <v>-0.03</v>
      </c>
      <c r="U44" s="142">
        <f xml:space="preserve"> RTD("cqg.rtd",,"StudyData",CLEDisplay!A119,  "Bar",, "Close", "D","-1",,,,,"T")</f>
        <v>-0.02</v>
      </c>
      <c r="V44" s="142" t="str">
        <f>CLEDisplay!U106</f>
        <v>Feb 18, Mar 18, Apr 18</v>
      </c>
    </row>
    <row r="45" spans="18:26" x14ac:dyDescent="0.2">
      <c r="R45" s="134">
        <f t="shared" si="12"/>
        <v>11</v>
      </c>
    </row>
    <row r="46" spans="18:26" x14ac:dyDescent="0.2">
      <c r="R46" s="134">
        <f t="shared" si="12"/>
        <v>12</v>
      </c>
      <c r="Z46" s="142"/>
    </row>
  </sheetData>
  <sheetProtection algorithmName="SHA-512" hashValue="yHqA+5M4NdRQo39DkzpDbRQYBHBIzqGHUqPfs1t36APHqEMx6KKj/qsObo8XFrIysde4hxL34Xce0+y47/9JzA==" saltValue="+mvY8ZvUHYkgHqvdjIcrz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showRowColHeaders="0" workbookViewId="0">
      <selection activeCell="C19" sqref="C19"/>
    </sheetView>
  </sheetViews>
  <sheetFormatPr defaultColWidth="9" defaultRowHeight="14.25" x14ac:dyDescent="0.2"/>
  <cols>
    <col min="1" max="17" width="9" style="134"/>
    <col min="18" max="18" width="14.375" style="134" customWidth="1"/>
    <col min="19" max="19" width="9" style="134"/>
    <col min="20" max="20" width="15.25" style="134" customWidth="1"/>
    <col min="21" max="21" width="17.75" style="134" customWidth="1"/>
    <col min="22" max="22" width="11.25" style="134" customWidth="1"/>
    <col min="23" max="23" width="40" style="134" customWidth="1"/>
    <col min="24" max="24" width="12.875" style="134" customWidth="1"/>
    <col min="25" max="16384" width="9" style="134"/>
  </cols>
  <sheetData>
    <row r="1" spans="1:38" x14ac:dyDescent="0.2">
      <c r="A1" s="133"/>
      <c r="B1" s="133"/>
      <c r="C1" s="133" t="s">
        <v>2</v>
      </c>
      <c r="D1" s="134">
        <v>6</v>
      </c>
      <c r="E1" s="134">
        <v>2</v>
      </c>
      <c r="F1" s="134">
        <v>3</v>
      </c>
      <c r="G1" s="134">
        <v>4</v>
      </c>
      <c r="H1" s="134">
        <v>5</v>
      </c>
      <c r="I1" s="134">
        <v>6</v>
      </c>
      <c r="J1" s="134">
        <v>7</v>
      </c>
      <c r="K1" s="134">
        <v>8</v>
      </c>
      <c r="L1" s="134">
        <v>9</v>
      </c>
      <c r="M1" s="134">
        <v>10</v>
      </c>
      <c r="N1" s="134">
        <v>11</v>
      </c>
      <c r="O1" s="134">
        <v>12</v>
      </c>
      <c r="P1" s="135"/>
      <c r="Q1" s="136" t="s">
        <v>19</v>
      </c>
      <c r="R1" s="137" t="s">
        <v>3</v>
      </c>
      <c r="S1" s="137" t="s">
        <v>0</v>
      </c>
      <c r="T1" s="137" t="s">
        <v>1</v>
      </c>
      <c r="U1" s="135" t="s">
        <v>4</v>
      </c>
      <c r="V1" s="135"/>
      <c r="W1" s="137" t="s">
        <v>3</v>
      </c>
      <c r="X1" s="135" t="s">
        <v>4</v>
      </c>
      <c r="Y1" s="137" t="s">
        <v>0</v>
      </c>
      <c r="Z1" s="137" t="s">
        <v>1</v>
      </c>
      <c r="AA1" s="135" t="s">
        <v>5</v>
      </c>
      <c r="AB1" s="135" t="s">
        <v>5</v>
      </c>
      <c r="AC1" s="138"/>
      <c r="AD1" s="135" t="s">
        <v>5</v>
      </c>
    </row>
    <row r="2" spans="1:38" x14ac:dyDescent="0.2">
      <c r="A2" s="133" t="str">
        <f>Q2</f>
        <v>CLEK7</v>
      </c>
      <c r="B2" s="133" t="str">
        <f>RTD("cqg.rtd", ,"ContractData",A2, "ContractMonth")</f>
        <v>MAY</v>
      </c>
      <c r="C2" s="139" t="str">
        <f>IF(B2="Jan","F",IF(B2="Feb","G",IF(B2="Mar","H",IF(B2="Apr","J",IF(B2="May","K",IF(B2="JUN","M",IF(B2="Jul","N",IF(B2="Aug","Q",IF(B2="Sep","U",IF(B2="Oct","V",IF(B2="Nov","X",IF(B2="Dec","Z"))))))))))))</f>
        <v>K</v>
      </c>
      <c r="D2" s="134" t="str">
        <f>$Q$1&amp;$C$1&amp;$D$1&amp;$C2</f>
        <v>CLES6K</v>
      </c>
      <c r="E2" s="134" t="str">
        <f>$Q$1&amp;$C$1&amp;$D$1&amp;$C3</f>
        <v>CLES6M</v>
      </c>
      <c r="F2" s="134" t="str">
        <f>$Q$1&amp;$C$1&amp;$D$1&amp;$C4</f>
        <v>CLES6N</v>
      </c>
      <c r="G2" s="134" t="str">
        <f>$Q$1&amp;$C$1&amp;$D$1&amp;$C5</f>
        <v>CLES6Q</v>
      </c>
      <c r="H2" s="134" t="str">
        <f>$Q$1&amp;$C$1&amp;$D$1&amp;$C6</f>
        <v>CLES6U</v>
      </c>
      <c r="I2" s="134" t="str">
        <f>$Q$1&amp;$C$1&amp;$D$1&amp;$C7</f>
        <v>CLES6V</v>
      </c>
      <c r="J2" s="134" t="str">
        <f>$Q$1&amp;$C$1&amp;$D$1&amp;$C8</f>
        <v>CLES6X</v>
      </c>
      <c r="K2" s="134" t="str">
        <f>$Q$1&amp;$C$1&amp;$D$1&amp;$C9</f>
        <v>CLES6Z</v>
      </c>
      <c r="L2" s="134" t="str">
        <f>$Q$1&amp;$C$1&amp;$D$1&amp;$C10</f>
        <v>CLES6F</v>
      </c>
      <c r="M2" s="134" t="str">
        <f>$Q$1&amp;$C$1&amp;$D$1&amp;$C11</f>
        <v>CLES6G</v>
      </c>
      <c r="N2" s="134" t="str">
        <f>$Q$1&amp;$C$1&amp;$D$1&amp;$C12</f>
        <v>CLES6H</v>
      </c>
      <c r="O2" s="134" t="str">
        <f>$Q$1&amp;$C$1&amp;$D$1&amp;$C13</f>
        <v>CLES6J</v>
      </c>
      <c r="P2" s="135" t="str">
        <f>LEFT(RIGHT(Q2,2),1)</f>
        <v>K</v>
      </c>
      <c r="Q2" s="140" t="str">
        <f>RTD("cqg.rtd", ,"ContractData", $Q$1&amp;"?"&amp;R35, "Symbol")</f>
        <v>CLEK7</v>
      </c>
      <c r="R2" s="141">
        <f>RTD("cqg.rtd", ,"ContractData", Q2, $R$1,,"T")</f>
        <v>53.08</v>
      </c>
      <c r="S2" s="141">
        <f>RTD("cqg.rtd", ,"ContractData", Q2,$S$1,,"T")</f>
        <v>53.07</v>
      </c>
      <c r="T2" s="141">
        <f>RTD("cqg.rtd", ,"ContractData", Q2,$T$1,,"T")</f>
        <v>53.08</v>
      </c>
      <c r="U2" s="138">
        <f>RTD("cqg.rtd", ,"ContractData", "F."&amp;$Q$1&amp;"?1", $U$1,,"T")</f>
        <v>-0.11</v>
      </c>
      <c r="V2" s="135" t="str">
        <f>D2</f>
        <v>CLES6K</v>
      </c>
      <c r="W2" s="138">
        <f>RTD("cqg.rtd", ,"ContractData", V2, $W$1,,"T")</f>
        <v>-1.55</v>
      </c>
      <c r="X2" s="138">
        <f>RTD("cqg.rtd", ,"ContractData", V2, $X$1,,"T")</f>
        <v>-0.08</v>
      </c>
      <c r="Y2" s="138">
        <f>RTD("cqg.rtd", ,"ContractData",V2,$Y$1,,"T")</f>
        <v>-1.57</v>
      </c>
      <c r="Z2" s="138">
        <f>RTD("cqg.rtd", ,"ContractData", V2,$Z$1,,"T")</f>
        <v>-1.55</v>
      </c>
      <c r="AA2" s="138">
        <f>IF(OR(W2="",W2&lt;Y2,W2&gt;Z2),(Y2+Z2)/2,W2)</f>
        <v>-1.55</v>
      </c>
      <c r="AB2" s="138">
        <f t="shared" ref="AB2:AB13" si="0">IF(OR(S2="",T2=""),R2,(IF(OR(R2="",R2&lt;S2,R2&gt;T2),(S2+T2)/2,R2)))</f>
        <v>53.08</v>
      </c>
      <c r="AC2" s="138">
        <f>IF(OR(R2="",R2&lt;S2,R2&gt;T2),(S2+T2)/2,R2)</f>
        <v>53.08</v>
      </c>
      <c r="AD2" s="138">
        <f>IF(OR(Y2="",Z2=""),W2,(IF(OR(W2="",W2&lt;Y2,W2&gt;Z2),(Y2+Z2)/2,W2)))</f>
        <v>-1.55</v>
      </c>
      <c r="AF2" s="134">
        <f>IF(ISERROR(AC2),NA(),AC2)</f>
        <v>53.08</v>
      </c>
      <c r="AG2" s="134">
        <f>IF(AD2="",NA(),AD2)</f>
        <v>-1.55</v>
      </c>
      <c r="AH2" s="134" t="str">
        <f>IF(P2="F","JAN",IF(P2="G","FEB",IF(P2="H","MAR",IF(P2="J","APR",IF(P2="K","MAY",IF(P2="M","JUN",IF(P2="N","JUL",IF(P2="Q","AUG",IF(P2="U","SEP",IF(P2="V","OCT",IF(P2="X","NOV",IF(P2="Z","DEC",))))))))))))</f>
        <v>MAY</v>
      </c>
      <c r="AI2" s="134" t="str">
        <f>RIGHT(RTD("cqg.rtd",,"ContractData",V2,"LongDescription",,"T"),14)</f>
        <v>May 17, Nov 17</v>
      </c>
      <c r="AJ2" s="134">
        <f>RTD("cqg.rtd", ,"ContractData",Q2, "Settlement",,"T")</f>
        <v>53.18</v>
      </c>
      <c r="AK2" s="134">
        <f>RTD("cqg.rtd", ,"ContractData",V2, "Settlement",,"T")</f>
        <v>-1.49</v>
      </c>
      <c r="AL2" s="134">
        <f>IF(AJ2="",NA(),AJ2)</f>
        <v>53.18</v>
      </c>
    </row>
    <row r="3" spans="1:38" x14ac:dyDescent="0.2">
      <c r="A3" s="133" t="str">
        <f t="shared" ref="A3:A13" si="1">Q3</f>
        <v>CLEM7</v>
      </c>
      <c r="B3" s="133" t="str">
        <f>RTD("cqg.rtd", ,"ContractData",A3, "ContractMonth")</f>
        <v>JUN</v>
      </c>
      <c r="C3" s="139" t="str">
        <f t="shared" ref="C3:C13" si="2">IF(B3="Jan","F",IF(B3="Feb","G",IF(B3="Mar","H",IF(B3="Apr","J",IF(B3="May","K",IF(B3="JUN","M",IF(B3="Jul","N",IF(B3="Aug","Q",IF(B3="Sep","U",IF(B3="Oct","V",IF(B3="Nov","X",IF(B3="Dec","Z"))))))))))))</f>
        <v>M</v>
      </c>
      <c r="D3" s="134" t="str">
        <f t="shared" ref="D3:D13" si="3">$Q$1&amp;$C$1&amp;$D$1&amp;$C3</f>
        <v>CLES6M</v>
      </c>
      <c r="P3" s="135" t="str">
        <f t="shared" ref="P3:P13" si="4">LEFT(RIGHT(Q3,2),1)</f>
        <v>M</v>
      </c>
      <c r="Q3" s="140" t="str">
        <f>RTD("cqg.rtd", ,"ContractData", $Q$1&amp;"?"&amp;R36, "Symbol")</f>
        <v>CLEM7</v>
      </c>
      <c r="R3" s="141">
        <f>RTD("cqg.rtd", ,"ContractData", Q3, $R$1,,"T")</f>
        <v>53.52</v>
      </c>
      <c r="S3" s="141">
        <f>RTD("cqg.rtd", ,"ContractData", Q3,$S$1,,"T")</f>
        <v>53.51</v>
      </c>
      <c r="T3" s="141">
        <f>RTD("cqg.rtd", ,"ContractData", Q3,$T$1,,"T")</f>
        <v>53.52</v>
      </c>
      <c r="U3" s="138">
        <f>RTD("cqg.rtd", ,"ContractData", "F."&amp;$Q$1&amp;"?2",  $U$1,,"T")</f>
        <v>-0.08</v>
      </c>
      <c r="V3" s="135" t="str">
        <f>E2</f>
        <v>CLES6M</v>
      </c>
      <c r="W3" s="138">
        <f>RTD("cqg.rtd", ,"ContractData", V3, $W$1,,"T")</f>
        <v>-1.22</v>
      </c>
      <c r="X3" s="138">
        <f>RTD("cqg.rtd", ,"ContractData", V3, $X$1,,"T")</f>
        <v>-7.0000000000000007E-2</v>
      </c>
      <c r="Y3" s="138">
        <f>RTD("cqg.rtd", ,"ContractData",V3,$Y$1,,"T")</f>
        <v>-1.22</v>
      </c>
      <c r="Z3" s="138">
        <f>RTD("cqg.rtd", ,"ContractData", V3,$Z$1,,"T")</f>
        <v>-1.21</v>
      </c>
      <c r="AA3" s="138">
        <f t="shared" ref="AA3:AA13" si="5">IF(OR(W3="",W3&lt;Y3,W3&gt;Z3),(Y3+Z3)/2,W3)</f>
        <v>-1.22</v>
      </c>
      <c r="AB3" s="138">
        <f t="shared" si="0"/>
        <v>53.52</v>
      </c>
      <c r="AC3" s="138">
        <f>IF(OR(R3="",R3&lt;S3,R3&gt;T3),(S3+T3)/2,R3)</f>
        <v>53.52</v>
      </c>
      <c r="AD3" s="138">
        <f t="shared" ref="AD3:AD13" si="6">IF(OR(Y3="",Z3=""),W3,(IF(OR(W3="",W3&lt;Y3,W3&gt;Z3),(Y3+Z3)/2,W3)))</f>
        <v>-1.22</v>
      </c>
      <c r="AF3" s="134">
        <f t="shared" ref="AF3:AF13" si="7">IF(ISERROR(AC3),NA(),AC3)</f>
        <v>53.52</v>
      </c>
      <c r="AG3" s="134">
        <f>IF(AD3="",NA(),AD3)</f>
        <v>-1.22</v>
      </c>
      <c r="AH3" s="134" t="str">
        <f t="shared" ref="AH3:AH13" si="8">IF(P3="F","JAN",IF(P3="G","FEB",IF(P3="H","MAR",IF(P3="J","APR",IF(P3="K","MAY",IF(P3="M","JUN",IF(P3="N","JUL",IF(P3="Q","AUG",IF(P3="U","SEP",IF(P3="V","OCT",IF(P3="X","NOV",IF(P3="Z","DEC",))))))))))))</f>
        <v>JUN</v>
      </c>
      <c r="AI3" s="134" t="str">
        <f>RIGHT(RTD("cqg.rtd",,"ContractData",V3,"LongDescription",,"T"),14)</f>
        <v>Jun 17, Dec 17</v>
      </c>
      <c r="AJ3" s="134">
        <f>RTD("cqg.rtd", ,"ContractData",Q3, "Settlement",,"T")</f>
        <v>53.6</v>
      </c>
      <c r="AK3" s="134">
        <f>RTD("cqg.rtd", ,"ContractData",V3, "Settlement",,"T")</f>
        <v>-1.1500000000000001</v>
      </c>
      <c r="AL3" s="134">
        <f t="shared" ref="AL3:AL13" si="9">IF(AJ3="",NA(),AJ3)</f>
        <v>53.6</v>
      </c>
    </row>
    <row r="4" spans="1:38" x14ac:dyDescent="0.2">
      <c r="A4" s="133" t="str">
        <f t="shared" si="1"/>
        <v>CLEN7</v>
      </c>
      <c r="B4" s="133" t="str">
        <f>RTD("cqg.rtd", ,"ContractData",A4, "ContractMonth")</f>
        <v>JUL</v>
      </c>
      <c r="C4" s="139" t="str">
        <f t="shared" si="2"/>
        <v>N</v>
      </c>
      <c r="D4" s="134" t="str">
        <f t="shared" si="3"/>
        <v>CLES6N</v>
      </c>
      <c r="P4" s="135" t="str">
        <f t="shared" si="4"/>
        <v>N</v>
      </c>
      <c r="Q4" s="140" t="str">
        <f>RTD("cqg.rtd", ,"ContractData", $Q$1&amp;"?"&amp;R37, "Symbol")</f>
        <v>CLEN7</v>
      </c>
      <c r="R4" s="141">
        <f>RTD("cqg.rtd", ,"ContractData", Q4, $R$1,,"T")</f>
        <v>53.85</v>
      </c>
      <c r="S4" s="141">
        <f>RTD("cqg.rtd", ,"ContractData", Q4,$S$1,,"T")</f>
        <v>53.84</v>
      </c>
      <c r="T4" s="141">
        <f>RTD("cqg.rtd", ,"ContractData", Q4,$T$1,,"T")</f>
        <v>53.86</v>
      </c>
      <c r="U4" s="138">
        <f>RTD("cqg.rtd", ,"ContractData", "F."&amp;$Q$1&amp;"?3",  $U$1,,"T")</f>
        <v>-0.09</v>
      </c>
      <c r="V4" s="135" t="str">
        <f>F2</f>
        <v>CLES6N</v>
      </c>
      <c r="W4" s="138">
        <f>RTD("cqg.rtd", ,"ContractData", V4, $W$1,,"T")</f>
        <v>-0.91</v>
      </c>
      <c r="X4" s="138">
        <f>RTD("cqg.rtd", ,"ContractData", V4, $X$1,,"T")</f>
        <v>-0.08</v>
      </c>
      <c r="Y4" s="138">
        <f>RTD("cqg.rtd", ,"ContractData",V4,$Y$1,,"T")</f>
        <v>-0.95000000000000007</v>
      </c>
      <c r="Z4" s="138">
        <f>RTD("cqg.rtd", ,"ContractData", V4,$Z$1,,"T")</f>
        <v>-0.93</v>
      </c>
      <c r="AA4" s="138">
        <f t="shared" si="5"/>
        <v>-0.94000000000000006</v>
      </c>
      <c r="AB4" s="138">
        <f t="shared" si="0"/>
        <v>53.85</v>
      </c>
      <c r="AC4" s="138">
        <f t="shared" ref="AC4:AC13" si="10">IF(OR(R4="",R4&lt;S4,R4&gt;T4),(S4+T4)/2,R4)</f>
        <v>53.85</v>
      </c>
      <c r="AD4" s="138">
        <f t="shared" si="6"/>
        <v>-0.94000000000000006</v>
      </c>
      <c r="AF4" s="134">
        <f t="shared" si="7"/>
        <v>53.85</v>
      </c>
      <c r="AG4" s="134">
        <f>IF(AD4="",NA(),AD4)</f>
        <v>-0.94000000000000006</v>
      </c>
      <c r="AH4" s="134" t="str">
        <f t="shared" si="8"/>
        <v>JUL</v>
      </c>
      <c r="AI4" s="134" t="str">
        <f>RIGHT(RTD("cqg.rtd",,"ContractData",V4,"LongDescription",,"T"),14)</f>
        <v>Jul 17, Jan 18</v>
      </c>
      <c r="AJ4" s="134">
        <f>RTD("cqg.rtd", ,"ContractData",Q4, "Settlement",,"T")</f>
        <v>53.93</v>
      </c>
      <c r="AK4" s="134">
        <f>RTD("cqg.rtd", ,"ContractData",V4, "Settlement",,"T")</f>
        <v>-0.87</v>
      </c>
      <c r="AL4" s="134">
        <f t="shared" si="9"/>
        <v>53.93</v>
      </c>
    </row>
    <row r="5" spans="1:38" x14ac:dyDescent="0.2">
      <c r="A5" s="133" t="str">
        <f t="shared" si="1"/>
        <v>CLEQ7</v>
      </c>
      <c r="B5" s="133" t="str">
        <f>RTD("cqg.rtd", ,"ContractData",A5, "ContractMonth")</f>
        <v>AUG</v>
      </c>
      <c r="C5" s="139" t="str">
        <f t="shared" si="2"/>
        <v>Q</v>
      </c>
      <c r="D5" s="134" t="str">
        <f t="shared" si="3"/>
        <v>CLES6Q</v>
      </c>
      <c r="P5" s="135" t="str">
        <f t="shared" si="4"/>
        <v>Q</v>
      </c>
      <c r="Q5" s="140" t="str">
        <f>RTD("cqg.rtd", ,"ContractData", $Q$1&amp;"?"&amp;R38, "Symbol")</f>
        <v>CLEQ7</v>
      </c>
      <c r="R5" s="141">
        <f>RTD("cqg.rtd", ,"ContractData", Q5, $R$1,,"T")</f>
        <v>54.1</v>
      </c>
      <c r="S5" s="141">
        <f>RTD("cqg.rtd", ,"ContractData", Q5,$S$1,,"T")</f>
        <v>54.11</v>
      </c>
      <c r="T5" s="141">
        <f>RTD("cqg.rtd", ,"ContractData", Q5,$T$1,,"T")</f>
        <v>54.13</v>
      </c>
      <c r="U5" s="138">
        <f>RTD("cqg.rtd", ,"ContractData", "F."&amp;$Q$1&amp;"?4",  $U$1,,"T")</f>
        <v>-0.05</v>
      </c>
      <c r="V5" s="135" t="str">
        <f>G2</f>
        <v>CLES6Q</v>
      </c>
      <c r="W5" s="138">
        <f>RTD("cqg.rtd", ,"ContractData", V5, $W$1,,"T")</f>
        <v>-0.69000000000000006</v>
      </c>
      <c r="X5" s="138">
        <f>RTD("cqg.rtd", ,"ContractData", V5, $X$1,,"T")</f>
        <v>-0.06</v>
      </c>
      <c r="Y5" s="138">
        <f>RTD("cqg.rtd", ,"ContractData",V5,$Y$1,,"T")</f>
        <v>-0.70000000000000007</v>
      </c>
      <c r="Z5" s="138">
        <f>RTD("cqg.rtd", ,"ContractData", V5,$Z$1,,"T")</f>
        <v>-0.68</v>
      </c>
      <c r="AA5" s="138">
        <f t="shared" si="5"/>
        <v>-0.69000000000000006</v>
      </c>
      <c r="AB5" s="138">
        <f t="shared" si="0"/>
        <v>54.120000000000005</v>
      </c>
      <c r="AC5" s="138">
        <f t="shared" si="10"/>
        <v>54.120000000000005</v>
      </c>
      <c r="AD5" s="138">
        <f t="shared" si="6"/>
        <v>-0.69000000000000006</v>
      </c>
      <c r="AF5" s="134">
        <f t="shared" si="7"/>
        <v>54.120000000000005</v>
      </c>
      <c r="AG5" s="134">
        <f t="shared" ref="AG5:AG13" si="11">IF(AD5="",NA(),AD5)</f>
        <v>-0.69000000000000006</v>
      </c>
      <c r="AH5" s="134" t="str">
        <f t="shared" si="8"/>
        <v>AUG</v>
      </c>
      <c r="AI5" s="134" t="str">
        <f>RIGHT(RTD("cqg.rtd",,"ContractData",V5,"LongDescription",,"T"),14)</f>
        <v>Aug 17, Feb 18</v>
      </c>
      <c r="AJ5" s="134">
        <f>RTD("cqg.rtd", ,"ContractData",Q5, "Settlement",,"T")</f>
        <v>54.18</v>
      </c>
      <c r="AK5" s="134">
        <f>RTD("cqg.rtd", ,"ContractData",V5, "Settlement",,"T")</f>
        <v>-0.62</v>
      </c>
      <c r="AL5" s="134">
        <f t="shared" si="9"/>
        <v>54.18</v>
      </c>
    </row>
    <row r="6" spans="1:38" x14ac:dyDescent="0.2">
      <c r="A6" s="133" t="str">
        <f t="shared" si="1"/>
        <v>CLEU7</v>
      </c>
      <c r="B6" s="133" t="str">
        <f>RTD("cqg.rtd", ,"ContractData",A6, "ContractMonth")</f>
        <v>SEP</v>
      </c>
      <c r="C6" s="139" t="str">
        <f t="shared" si="2"/>
        <v>U</v>
      </c>
      <c r="D6" s="134" t="str">
        <f t="shared" si="3"/>
        <v>CLES6U</v>
      </c>
      <c r="P6" s="135" t="str">
        <f t="shared" si="4"/>
        <v>U</v>
      </c>
      <c r="Q6" s="140" t="str">
        <f>RTD("cqg.rtd", ,"ContractData", $Q$1&amp;"?"&amp;R39, "Symbol")</f>
        <v>CLEU7</v>
      </c>
      <c r="R6" s="141">
        <f>RTD("cqg.rtd", ,"ContractData", Q6, $R$1,,"T")</f>
        <v>54.32</v>
      </c>
      <c r="S6" s="141">
        <f>RTD("cqg.rtd", ,"ContractData", Q6,$S$1,,"T")</f>
        <v>54.33</v>
      </c>
      <c r="T6" s="141">
        <f>RTD("cqg.rtd", ,"ContractData", Q6,$T$1,,"T")</f>
        <v>54.35</v>
      </c>
      <c r="U6" s="138">
        <f>RTD("cqg.rtd", ,"ContractData", "F."&amp;$Q$1&amp;"?5",  $U$1,,"T")</f>
        <v>-0.04</v>
      </c>
      <c r="V6" s="135" t="str">
        <f>H2</f>
        <v>CLES6U</v>
      </c>
      <c r="W6" s="138">
        <f>RTD("cqg.rtd", ,"ContractData", V6, $W$1,,"T")</f>
        <v>-0.46</v>
      </c>
      <c r="X6" s="138">
        <f>RTD("cqg.rtd", ,"ContractData", V6, $X$1,,"T")</f>
        <v>-0.08</v>
      </c>
      <c r="Y6" s="138">
        <f>RTD("cqg.rtd", ,"ContractData",V6,$Y$1,,"T")</f>
        <v>-0.46</v>
      </c>
      <c r="Z6" s="138">
        <f>RTD("cqg.rtd", ,"ContractData", V6,$Z$1,,"T")</f>
        <v>-0.45</v>
      </c>
      <c r="AA6" s="138">
        <f t="shared" si="5"/>
        <v>-0.46</v>
      </c>
      <c r="AB6" s="138">
        <f t="shared" si="0"/>
        <v>54.34</v>
      </c>
      <c r="AC6" s="138">
        <f t="shared" si="10"/>
        <v>54.34</v>
      </c>
      <c r="AD6" s="138">
        <f t="shared" si="6"/>
        <v>-0.46</v>
      </c>
      <c r="AF6" s="134">
        <f t="shared" si="7"/>
        <v>54.34</v>
      </c>
      <c r="AG6" s="134">
        <f t="shared" si="11"/>
        <v>-0.46</v>
      </c>
      <c r="AH6" s="134" t="str">
        <f t="shared" si="8"/>
        <v>SEP</v>
      </c>
      <c r="AI6" s="134" t="str">
        <f>RIGHT(RTD("cqg.rtd",,"ContractData",V6,"LongDescription",,"T"),14)</f>
        <v>Sep 17, Mar 18</v>
      </c>
      <c r="AJ6" s="134">
        <f>RTD("cqg.rtd", ,"ContractData",Q6, "Settlement",,"T")</f>
        <v>54.39</v>
      </c>
      <c r="AK6" s="134">
        <f>RTD("cqg.rtd", ,"ContractData",V6, "Settlement",,"T")</f>
        <v>-0.38</v>
      </c>
      <c r="AL6" s="134">
        <f t="shared" si="9"/>
        <v>54.39</v>
      </c>
    </row>
    <row r="7" spans="1:38" x14ac:dyDescent="0.2">
      <c r="A7" s="133" t="str">
        <f t="shared" si="1"/>
        <v>CLEV7</v>
      </c>
      <c r="B7" s="133" t="str">
        <f>RTD("cqg.rtd", ,"ContractData",A7, "ContractMonth")</f>
        <v>OCT</v>
      </c>
      <c r="C7" s="139" t="str">
        <f t="shared" si="2"/>
        <v>V</v>
      </c>
      <c r="D7" s="134" t="str">
        <f t="shared" si="3"/>
        <v>CLES6V</v>
      </c>
      <c r="P7" s="135" t="str">
        <f t="shared" si="4"/>
        <v>V</v>
      </c>
      <c r="Q7" s="140" t="str">
        <f>RTD("cqg.rtd", ,"ContractData", $Q$1&amp;"?"&amp;R40, "Symbol")</f>
        <v>CLEV7</v>
      </c>
      <c r="R7" s="141">
        <f>RTD("cqg.rtd", ,"ContractData", Q7, $R$1,,"T")</f>
        <v>54.49</v>
      </c>
      <c r="S7" s="141">
        <f>RTD("cqg.rtd", ,"ContractData", Q7,$S$1,,"T")</f>
        <v>54.5</v>
      </c>
      <c r="T7" s="141">
        <f>RTD("cqg.rtd", ,"ContractData", Q7,$T$1,,"T")</f>
        <v>54.52</v>
      </c>
      <c r="U7" s="138">
        <f>RTD("cqg.rtd", ,"ContractData", "F."&amp;$Q$1&amp;"?6", $U$1,,"T")</f>
        <v>-0.03</v>
      </c>
      <c r="V7" s="135" t="str">
        <f>I2</f>
        <v>CLES6V</v>
      </c>
      <c r="W7" s="138" t="str">
        <f>RTD("cqg.rtd", ,"ContractData", V7, $W$1,,"T")</f>
        <v/>
      </c>
      <c r="X7" s="138">
        <f>RTD("cqg.rtd", ,"ContractData", V7, $X$1,,"T")</f>
        <v>-0.05</v>
      </c>
      <c r="Y7" s="138">
        <f>RTD("cqg.rtd", ,"ContractData",V7,$Y$1,,"T")</f>
        <v>-0.28000000000000003</v>
      </c>
      <c r="Z7" s="138">
        <f>RTD("cqg.rtd", ,"ContractData", V7,$Z$1,,"T")</f>
        <v>-0.22</v>
      </c>
      <c r="AA7" s="138">
        <f t="shared" si="5"/>
        <v>-0.25</v>
      </c>
      <c r="AB7" s="138">
        <f t="shared" si="0"/>
        <v>54.510000000000005</v>
      </c>
      <c r="AC7" s="138">
        <f t="shared" si="10"/>
        <v>54.510000000000005</v>
      </c>
      <c r="AD7" s="138">
        <f t="shared" si="6"/>
        <v>-0.25</v>
      </c>
      <c r="AF7" s="134">
        <f t="shared" si="7"/>
        <v>54.510000000000005</v>
      </c>
      <c r="AG7" s="134">
        <f t="shared" si="11"/>
        <v>-0.25</v>
      </c>
      <c r="AH7" s="134" t="str">
        <f t="shared" si="8"/>
        <v>OCT</v>
      </c>
      <c r="AI7" s="134" t="str">
        <f>RIGHT(RTD("cqg.rtd",,"ContractData",V7,"LongDescription",,"T"),14)</f>
        <v>Oct 17, Apr 18</v>
      </c>
      <c r="AJ7" s="134">
        <f>RTD("cqg.rtd", ,"ContractData",Q7, "Settlement",,"T")</f>
        <v>54.550000000000004</v>
      </c>
      <c r="AK7" s="134">
        <f>RTD("cqg.rtd", ,"ContractData",V7, "Settlement",,"T")</f>
        <v>-0.17</v>
      </c>
      <c r="AL7" s="134">
        <f t="shared" si="9"/>
        <v>54.550000000000004</v>
      </c>
    </row>
    <row r="8" spans="1:38" x14ac:dyDescent="0.2">
      <c r="A8" s="133" t="str">
        <f t="shared" si="1"/>
        <v>CLEX7</v>
      </c>
      <c r="B8" s="133" t="str">
        <f>RTD("cqg.rtd", ,"ContractData",A8, "ContractMonth")</f>
        <v>NOV</v>
      </c>
      <c r="C8" s="139" t="str">
        <f t="shared" si="2"/>
        <v>X</v>
      </c>
      <c r="D8" s="134" t="str">
        <f t="shared" si="3"/>
        <v>CLES6X</v>
      </c>
      <c r="P8" s="135" t="str">
        <f t="shared" si="4"/>
        <v>X</v>
      </c>
      <c r="Q8" s="140" t="str">
        <f>RTD("cqg.rtd", ,"ContractData", $Q$1&amp;"?"&amp;R41, "Symbol")</f>
        <v>CLEX7</v>
      </c>
      <c r="R8" s="141">
        <f>RTD("cqg.rtd", ,"ContractData", Q8, $R$1,,"T")</f>
        <v>54.61</v>
      </c>
      <c r="S8" s="141">
        <f>RTD("cqg.rtd", ,"ContractData", Q8,$S$1,,"T")</f>
        <v>54.63</v>
      </c>
      <c r="T8" s="141">
        <f>RTD("cqg.rtd", ,"ContractData", Q8,$T$1,,"T")</f>
        <v>54.65</v>
      </c>
      <c r="U8" s="138">
        <f>RTD("cqg.rtd", ,"ContractData", "F."&amp;$Q$1&amp;"?7", $U$1,,"T")</f>
        <v>-0.02</v>
      </c>
      <c r="V8" s="135" t="str">
        <f>J2</f>
        <v>CLES6X</v>
      </c>
      <c r="W8" s="138" t="str">
        <f>RTD("cqg.rtd", ,"ContractData", V8, $W$1,,"T")</f>
        <v/>
      </c>
      <c r="X8" s="138">
        <f>RTD("cqg.rtd", ,"ContractData", V8, $X$1,,"T")</f>
        <v>-0.04</v>
      </c>
      <c r="Y8" s="138">
        <f>RTD("cqg.rtd", ,"ContractData",V8,$Y$1,,"T")</f>
        <v>-0.1</v>
      </c>
      <c r="Z8" s="138">
        <f>RTD("cqg.rtd", ,"ContractData", V8,$Z$1,,"T")</f>
        <v>-0.03</v>
      </c>
      <c r="AA8" s="138">
        <f t="shared" si="5"/>
        <v>-6.5000000000000002E-2</v>
      </c>
      <c r="AB8" s="138">
        <f t="shared" si="0"/>
        <v>54.64</v>
      </c>
      <c r="AC8" s="138">
        <f t="shared" si="10"/>
        <v>54.64</v>
      </c>
      <c r="AD8" s="138">
        <f t="shared" si="6"/>
        <v>-6.5000000000000002E-2</v>
      </c>
      <c r="AF8" s="134">
        <f t="shared" si="7"/>
        <v>54.64</v>
      </c>
      <c r="AG8" s="134">
        <f t="shared" si="11"/>
        <v>-6.5000000000000002E-2</v>
      </c>
      <c r="AH8" s="134" t="str">
        <f t="shared" si="8"/>
        <v>NOV</v>
      </c>
      <c r="AI8" s="134" t="str">
        <f>RIGHT(RTD("cqg.rtd",,"ContractData",V8,"LongDescription",,"T"),14)</f>
        <v>Nov 17, May 18</v>
      </c>
      <c r="AJ8" s="134">
        <f>RTD("cqg.rtd", ,"ContractData",Q8, "Settlement",,"T")</f>
        <v>54.67</v>
      </c>
      <c r="AK8" s="134">
        <f>RTD("cqg.rtd", ,"ContractData",V8, "Settlement",,"T")</f>
        <v>0.01</v>
      </c>
      <c r="AL8" s="134">
        <f t="shared" si="9"/>
        <v>54.67</v>
      </c>
    </row>
    <row r="9" spans="1:38" x14ac:dyDescent="0.2">
      <c r="A9" s="133" t="str">
        <f t="shared" si="1"/>
        <v>CLEZ7</v>
      </c>
      <c r="B9" s="133" t="str">
        <f>RTD("cqg.rtd", ,"ContractData",A9, "ContractMonth")</f>
        <v>DEC</v>
      </c>
      <c r="C9" s="139" t="str">
        <f t="shared" si="2"/>
        <v>Z</v>
      </c>
      <c r="D9" s="134" t="str">
        <f t="shared" si="3"/>
        <v>CLES6Z</v>
      </c>
      <c r="P9" s="135" t="str">
        <f t="shared" si="4"/>
        <v>Z</v>
      </c>
      <c r="Q9" s="140" t="str">
        <f>RTD("cqg.rtd", ,"ContractData", $Q$1&amp;"?"&amp;R42, "Symbol")</f>
        <v>CLEZ7</v>
      </c>
      <c r="R9" s="141">
        <f>RTD("cqg.rtd", ,"ContractData", Q9, $R$1,,"T")</f>
        <v>54.7</v>
      </c>
      <c r="S9" s="141">
        <f>RTD("cqg.rtd", ,"ContractData", Q9,$S$1,,"T")</f>
        <v>54.72</v>
      </c>
      <c r="T9" s="141">
        <f>RTD("cqg.rtd", ,"ContractData", Q9,$T$1,,"T")</f>
        <v>54.74</v>
      </c>
      <c r="U9" s="138">
        <f>RTD("cqg.rtd", ,"ContractData", "F."&amp;$Q$1&amp;"?8", $U$1,,"T")</f>
        <v>-0.01</v>
      </c>
      <c r="V9" s="135" t="str">
        <f>K2</f>
        <v>CLES6Z</v>
      </c>
      <c r="W9" s="138">
        <f>RTD("cqg.rtd", ,"ContractData", V9, $W$1,,"T")</f>
        <v>0.09</v>
      </c>
      <c r="X9" s="138">
        <f>RTD("cqg.rtd", ,"ContractData", V9, $X$1,,"T")</f>
        <v>-7.0000000000000007E-2</v>
      </c>
      <c r="Y9" s="138">
        <f>RTD("cqg.rtd", ,"ContractData",V9,$Y$1,,"T")</f>
        <v>0.09</v>
      </c>
      <c r="Z9" s="138">
        <f>RTD("cqg.rtd", ,"ContractData", V9,$Z$1,,"T")</f>
        <v>0.1</v>
      </c>
      <c r="AA9" s="138">
        <f t="shared" si="5"/>
        <v>0.09</v>
      </c>
      <c r="AB9" s="138">
        <f t="shared" si="0"/>
        <v>54.730000000000004</v>
      </c>
      <c r="AC9" s="138">
        <f t="shared" si="10"/>
        <v>54.730000000000004</v>
      </c>
      <c r="AD9" s="138">
        <f t="shared" si="6"/>
        <v>0.09</v>
      </c>
      <c r="AF9" s="134">
        <f t="shared" si="7"/>
        <v>54.730000000000004</v>
      </c>
      <c r="AG9" s="134">
        <f t="shared" si="11"/>
        <v>0.09</v>
      </c>
      <c r="AH9" s="134" t="str">
        <f t="shared" si="8"/>
        <v>DEC</v>
      </c>
      <c r="AI9" s="134" t="str">
        <f>RIGHT(RTD("cqg.rtd",,"ContractData",V9,"LongDescription",,"T"),14)</f>
        <v>Dec 17, Jun 18</v>
      </c>
      <c r="AJ9" s="134">
        <f>RTD("cqg.rtd", ,"ContractData",Q9, "Settlement",,"T")</f>
        <v>54.75</v>
      </c>
      <c r="AK9" s="134">
        <f>RTD("cqg.rtd", ,"ContractData",V9, "Settlement",,"T")</f>
        <v>0.17</v>
      </c>
      <c r="AL9" s="134">
        <f t="shared" si="9"/>
        <v>54.75</v>
      </c>
    </row>
    <row r="10" spans="1:38" x14ac:dyDescent="0.2">
      <c r="A10" s="133" t="str">
        <f t="shared" si="1"/>
        <v>CLEF8</v>
      </c>
      <c r="B10" s="133" t="str">
        <f>RTD("cqg.rtd", ,"ContractData",A10, "ContractMonth")</f>
        <v>JAN</v>
      </c>
      <c r="C10" s="139" t="str">
        <f t="shared" si="2"/>
        <v>F</v>
      </c>
      <c r="D10" s="134" t="str">
        <f t="shared" si="3"/>
        <v>CLES6F</v>
      </c>
      <c r="P10" s="135" t="str">
        <f t="shared" si="4"/>
        <v>F</v>
      </c>
      <c r="Q10" s="140" t="str">
        <f>RTD("cqg.rtd", ,"ContractData", $Q$1&amp;"?"&amp;R43, "Symbol")</f>
        <v>CLEF8</v>
      </c>
      <c r="R10" s="141">
        <f>RTD("cqg.rtd", ,"ContractData", Q10, $R$1,,"T")</f>
        <v>54.69</v>
      </c>
      <c r="S10" s="141">
        <f>RTD("cqg.rtd", ,"ContractData", Q10,$S$1,,"T")</f>
        <v>54.78</v>
      </c>
      <c r="T10" s="141">
        <f>RTD("cqg.rtd", ,"ContractData", Q10,$T$1,,"T")</f>
        <v>54.800000000000004</v>
      </c>
      <c r="U10" s="138">
        <f>RTD("cqg.rtd", ,"ContractData", "F."&amp;$Q$1&amp;"?9", $U$1,,"T")</f>
        <v>0</v>
      </c>
      <c r="V10" s="135" t="str">
        <f>L2</f>
        <v>CLES6F</v>
      </c>
      <c r="W10" s="138" t="str">
        <f>RTD("cqg.rtd", ,"ContractData", V10, $W$1,,"T")</f>
        <v/>
      </c>
      <c r="X10" s="138" t="str">
        <f>RTD("cqg.rtd", ,"ContractData", V10, $X$1,,"T")</f>
        <v/>
      </c>
      <c r="Y10" s="138" t="str">
        <f>RTD("cqg.rtd", ,"ContractData",V10,$Y$1,,"T")</f>
        <v/>
      </c>
      <c r="Z10" s="138" t="str">
        <f>RTD("cqg.rtd", ,"ContractData", V10,$Z$1,,"T")</f>
        <v/>
      </c>
      <c r="AA10" s="138" t="e">
        <f t="shared" si="5"/>
        <v>#VALUE!</v>
      </c>
      <c r="AB10" s="138">
        <f t="shared" si="0"/>
        <v>54.790000000000006</v>
      </c>
      <c r="AC10" s="138">
        <f t="shared" si="10"/>
        <v>54.790000000000006</v>
      </c>
      <c r="AD10" s="138" t="str">
        <f t="shared" si="6"/>
        <v/>
      </c>
      <c r="AF10" s="134">
        <f t="shared" si="7"/>
        <v>54.790000000000006</v>
      </c>
      <c r="AG10" s="134" t="e">
        <f t="shared" si="11"/>
        <v>#N/A</v>
      </c>
      <c r="AH10" s="134" t="str">
        <f t="shared" si="8"/>
        <v>JAN</v>
      </c>
      <c r="AI10" s="134" t="str">
        <f>RIGHT(RTD("cqg.rtd",,"ContractData",V10,"LongDescription",,"T"),14)</f>
        <v>Jan 18, Jul 18</v>
      </c>
      <c r="AJ10" s="134">
        <f>RTD("cqg.rtd", ,"ContractData",Q10, "Settlement",,"T")</f>
        <v>54.800000000000004</v>
      </c>
      <c r="AK10" s="134">
        <f>RTD("cqg.rtd", ,"ContractData",V10, "Settlement",,"T")</f>
        <v>0.31</v>
      </c>
      <c r="AL10" s="134">
        <f t="shared" si="9"/>
        <v>54.800000000000004</v>
      </c>
    </row>
    <row r="11" spans="1:38" x14ac:dyDescent="0.2">
      <c r="A11" s="133" t="str">
        <f t="shared" si="1"/>
        <v>CLEG8</v>
      </c>
      <c r="B11" s="133" t="str">
        <f>RTD("cqg.rtd", ,"ContractData",A11, "ContractMonth")</f>
        <v>FEB</v>
      </c>
      <c r="C11" s="139" t="str">
        <f t="shared" si="2"/>
        <v>G</v>
      </c>
      <c r="D11" s="134" t="str">
        <f t="shared" si="3"/>
        <v>CLES6G</v>
      </c>
      <c r="P11" s="135" t="str">
        <f t="shared" si="4"/>
        <v>G</v>
      </c>
      <c r="Q11" s="140" t="str">
        <f>RTD("cqg.rtd", ,"ContractData", $Q$1&amp;"?"&amp;R44, "Symbol")</f>
        <v>CLEG8</v>
      </c>
      <c r="R11" s="141">
        <f>RTD("cqg.rtd", ,"ContractData", Q11, $R$1,,"T")</f>
        <v>54.75</v>
      </c>
      <c r="S11" s="141">
        <f>RTD("cqg.rtd", ,"ContractData", Q11,$S$1,,"T")</f>
        <v>54.79</v>
      </c>
      <c r="T11" s="141">
        <f>RTD("cqg.rtd", ,"ContractData", Q11,$T$1,,"T")</f>
        <v>54.82</v>
      </c>
      <c r="U11" s="138">
        <f>RTD("cqg.rtd", ,"ContractData", "F."&amp;$Q$1&amp;"?10", $U$1,,"T")</f>
        <v>0.02</v>
      </c>
      <c r="V11" s="135" t="str">
        <f>M2</f>
        <v>CLES6G</v>
      </c>
      <c r="W11" s="138" t="str">
        <f>RTD("cqg.rtd", ,"ContractData", V11, $W$1,,"T")</f>
        <v/>
      </c>
      <c r="X11" s="138" t="str">
        <f>RTD("cqg.rtd", ,"ContractData", V11, $X$1,,"T")</f>
        <v/>
      </c>
      <c r="Y11" s="138" t="str">
        <f>RTD("cqg.rtd", ,"ContractData",V11,$Y$1,,"T")</f>
        <v/>
      </c>
      <c r="Z11" s="138" t="str">
        <f>RTD("cqg.rtd", ,"ContractData", V11,$Z$1,,"T")</f>
        <v/>
      </c>
      <c r="AA11" s="138" t="e">
        <f t="shared" si="5"/>
        <v>#VALUE!</v>
      </c>
      <c r="AB11" s="138">
        <f t="shared" si="0"/>
        <v>54.805</v>
      </c>
      <c r="AC11" s="138">
        <f t="shared" si="10"/>
        <v>54.805</v>
      </c>
      <c r="AD11" s="138" t="str">
        <f t="shared" si="6"/>
        <v/>
      </c>
      <c r="AF11" s="134">
        <f t="shared" si="7"/>
        <v>54.805</v>
      </c>
      <c r="AG11" s="134" t="e">
        <f t="shared" si="11"/>
        <v>#N/A</v>
      </c>
      <c r="AH11" s="134" t="str">
        <f t="shared" si="8"/>
        <v>FEB</v>
      </c>
      <c r="AI11" s="134" t="str">
        <f>RIGHT(RTD("cqg.rtd",,"ContractData",V11,"LongDescription",,"T"),14)</f>
        <v>Feb 18, Aug 18</v>
      </c>
      <c r="AJ11" s="134">
        <f>RTD("cqg.rtd", ,"ContractData",Q11, "Settlement",,"T")</f>
        <v>54.800000000000004</v>
      </c>
      <c r="AK11" s="134">
        <f>RTD("cqg.rtd", ,"ContractData",V11, "Settlement",,"T")</f>
        <v>0.4</v>
      </c>
      <c r="AL11" s="134">
        <f t="shared" si="9"/>
        <v>54.800000000000004</v>
      </c>
    </row>
    <row r="12" spans="1:38" x14ac:dyDescent="0.2">
      <c r="A12" s="133" t="str">
        <f t="shared" si="1"/>
        <v>CLEH8</v>
      </c>
      <c r="B12" s="133" t="str">
        <f>RTD("cqg.rtd", ,"ContractData",A12, "ContractMonth")</f>
        <v>MAR</v>
      </c>
      <c r="C12" s="139" t="str">
        <f t="shared" si="2"/>
        <v>H</v>
      </c>
      <c r="D12" s="134" t="str">
        <f t="shared" si="3"/>
        <v>CLES6H</v>
      </c>
      <c r="P12" s="135" t="str">
        <f t="shared" si="4"/>
        <v>H</v>
      </c>
      <c r="Q12" s="140" t="str">
        <f>RTD("cqg.rtd", ,"ContractData", $Q$1&amp;"?"&amp;R45, "Symbol")</f>
        <v>CLEH8</v>
      </c>
      <c r="R12" s="141">
        <f>RTD("cqg.rtd", ,"ContractData", Q12, $R$1,,"T")</f>
        <v>54.78</v>
      </c>
      <c r="S12" s="141">
        <f>RTD("cqg.rtd", ,"ContractData", Q12,$S$1,,"T")</f>
        <v>54.78</v>
      </c>
      <c r="T12" s="141">
        <f>RTD("cqg.rtd", ,"ContractData", Q12,$T$1,,"T")</f>
        <v>54.81</v>
      </c>
      <c r="U12" s="138">
        <f>RTD("cqg.rtd", ,"ContractData", "F."&amp;$Q$1&amp;"?11",$U$1,,"T")</f>
        <v>0.04</v>
      </c>
      <c r="V12" s="135" t="str">
        <f>N2</f>
        <v>CLES6H</v>
      </c>
      <c r="W12" s="138">
        <f>RTD("cqg.rtd", ,"ContractData", V12, $W$1,,"T")</f>
        <v>0.43</v>
      </c>
      <c r="X12" s="138">
        <f>RTD("cqg.rtd", ,"ContractData", V12, $X$1,,"T")</f>
        <v>-7.0000000000000007E-2</v>
      </c>
      <c r="Y12" s="138">
        <f>RTD("cqg.rtd", ,"ContractData",V12,$Y$1,,"T")</f>
        <v>0.38</v>
      </c>
      <c r="Z12" s="138">
        <f>RTD("cqg.rtd", ,"ContractData", V12,$Z$1,,"T")</f>
        <v>0.42</v>
      </c>
      <c r="AA12" s="138">
        <f t="shared" si="5"/>
        <v>0.4</v>
      </c>
      <c r="AB12" s="138">
        <f t="shared" si="0"/>
        <v>54.78</v>
      </c>
      <c r="AC12" s="138">
        <f t="shared" si="10"/>
        <v>54.78</v>
      </c>
      <c r="AD12" s="138">
        <f t="shared" si="6"/>
        <v>0.4</v>
      </c>
      <c r="AF12" s="134">
        <f t="shared" si="7"/>
        <v>54.78</v>
      </c>
      <c r="AG12" s="134">
        <f t="shared" si="11"/>
        <v>0.4</v>
      </c>
      <c r="AH12" s="134" t="str">
        <f t="shared" si="8"/>
        <v>MAR</v>
      </c>
      <c r="AI12" s="134" t="str">
        <f>RIGHT(RTD("cqg.rtd",,"ContractData",V12,"LongDescription",,"T"),14)</f>
        <v>Mar 18, Sep 18</v>
      </c>
      <c r="AJ12" s="134">
        <f>RTD("cqg.rtd", ,"ContractData",Q12, "Settlement",,"T")</f>
        <v>54.77</v>
      </c>
      <c r="AK12" s="134">
        <f>RTD("cqg.rtd", ,"ContractData",V12, "Settlement",,"T")</f>
        <v>0.45</v>
      </c>
      <c r="AL12" s="134">
        <f t="shared" si="9"/>
        <v>54.77</v>
      </c>
    </row>
    <row r="13" spans="1:38" x14ac:dyDescent="0.2">
      <c r="A13" s="133" t="str">
        <f t="shared" si="1"/>
        <v>CLEJ8</v>
      </c>
      <c r="B13" s="133" t="str">
        <f>RTD("cqg.rtd", ,"ContractData",A13, "ContractMonth")</f>
        <v>APR</v>
      </c>
      <c r="C13" s="139" t="str">
        <f t="shared" si="2"/>
        <v>J</v>
      </c>
      <c r="D13" s="134" t="str">
        <f t="shared" si="3"/>
        <v>CLES6J</v>
      </c>
      <c r="P13" s="135" t="str">
        <f t="shared" si="4"/>
        <v>J</v>
      </c>
      <c r="Q13" s="140" t="str">
        <f>RTD("cqg.rtd", ,"ContractData", $Q$1&amp;"?"&amp;R46, "Symbol")</f>
        <v>CLEJ8</v>
      </c>
      <c r="R13" s="141" t="str">
        <f>RTD("cqg.rtd", ,"ContractData", Q13, $R$1,,"T")</f>
        <v/>
      </c>
      <c r="S13" s="141">
        <f>RTD("cqg.rtd", ,"ContractData", Q13,$S$1,,"T")</f>
        <v>54.730000000000004</v>
      </c>
      <c r="T13" s="141">
        <f>RTD("cqg.rtd", ,"ContractData", Q13,$T$1,,"T")</f>
        <v>54.77</v>
      </c>
      <c r="U13" s="138">
        <f>RTD("cqg.rtd", ,"ContractData", "F."&amp;$Q$1&amp;"?12",$U$1,,"T")</f>
        <v>0.01</v>
      </c>
      <c r="V13" s="135" t="str">
        <f>O2</f>
        <v>CLES6J</v>
      </c>
      <c r="W13" s="138" t="str">
        <f>RTD("cqg.rtd", ,"ContractData", V13, $W$1,,"T")</f>
        <v/>
      </c>
      <c r="X13" s="138" t="str">
        <f>RTD("cqg.rtd", ,"ContractData", V13, $X$1,,"T")</f>
        <v/>
      </c>
      <c r="Y13" s="138" t="str">
        <f>RTD("cqg.rtd", ,"ContractData",V13,$Y$1,,"T")</f>
        <v/>
      </c>
      <c r="Z13" s="138" t="str">
        <f>RTD("cqg.rtd", ,"ContractData", V13,$Z$1,,"T")</f>
        <v/>
      </c>
      <c r="AA13" s="138" t="e">
        <f t="shared" si="5"/>
        <v>#VALUE!</v>
      </c>
      <c r="AB13" s="138">
        <f t="shared" si="0"/>
        <v>54.75</v>
      </c>
      <c r="AC13" s="138">
        <f t="shared" si="10"/>
        <v>54.75</v>
      </c>
      <c r="AD13" s="138" t="str">
        <f t="shared" si="6"/>
        <v/>
      </c>
      <c r="AF13" s="134">
        <f t="shared" si="7"/>
        <v>54.75</v>
      </c>
      <c r="AG13" s="134" t="e">
        <f t="shared" si="11"/>
        <v>#N/A</v>
      </c>
      <c r="AH13" s="134" t="str">
        <f t="shared" si="8"/>
        <v>APR</v>
      </c>
      <c r="AI13" s="134" t="str">
        <f>RIGHT(RTD("cqg.rtd",,"ContractData",V13,"LongDescription",,"T"),14)</f>
        <v>Apr 18, Oct 18</v>
      </c>
      <c r="AJ13" s="134">
        <f>RTD("cqg.rtd", ,"ContractData",Q13, "Settlement",,"T")</f>
        <v>54.72</v>
      </c>
      <c r="AK13" s="134">
        <f>RTD("cqg.rtd", ,"ContractData",V13, "Settlement",,"T")</f>
        <v>0.46</v>
      </c>
      <c r="AL13" s="134">
        <f t="shared" si="9"/>
        <v>54.72</v>
      </c>
    </row>
    <row r="14" spans="1:38" x14ac:dyDescent="0.2"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</row>
    <row r="15" spans="1:38" x14ac:dyDescent="0.2">
      <c r="P15" s="135"/>
      <c r="Q15" s="135"/>
      <c r="R15" s="135"/>
      <c r="S15" s="135"/>
      <c r="T15" s="135"/>
      <c r="U15" s="135"/>
    </row>
    <row r="17" spans="20:29" x14ac:dyDescent="0.2">
      <c r="AB17" s="142"/>
      <c r="AC17" s="142"/>
    </row>
    <row r="18" spans="20:29" x14ac:dyDescent="0.2">
      <c r="AB18" s="142"/>
      <c r="AC18" s="142"/>
    </row>
    <row r="19" spans="20:29" x14ac:dyDescent="0.2">
      <c r="AB19" s="142"/>
      <c r="AC19" s="142"/>
    </row>
    <row r="20" spans="20:29" x14ac:dyDescent="0.2">
      <c r="U20" s="143"/>
      <c r="V20" s="143"/>
      <c r="AB20" s="142"/>
      <c r="AC20" s="142"/>
    </row>
    <row r="21" spans="20:29" x14ac:dyDescent="0.2">
      <c r="T21" s="142"/>
      <c r="U21" s="142"/>
      <c r="V21" s="142"/>
      <c r="X21" s="142"/>
      <c r="Y21" s="142"/>
      <c r="Z21" s="142"/>
      <c r="AB21" s="142"/>
      <c r="AC21" s="142"/>
    </row>
    <row r="22" spans="20:29" x14ac:dyDescent="0.2">
      <c r="T22" s="142"/>
      <c r="U22" s="142"/>
      <c r="V22" s="142"/>
      <c r="X22" s="142"/>
      <c r="Y22" s="142"/>
      <c r="Z22" s="142"/>
      <c r="AB22" s="142"/>
      <c r="AC22" s="142"/>
    </row>
    <row r="23" spans="20:29" x14ac:dyDescent="0.2">
      <c r="T23" s="142"/>
      <c r="U23" s="142"/>
      <c r="V23" s="142"/>
      <c r="X23" s="142"/>
      <c r="Y23" s="142"/>
      <c r="Z23" s="142"/>
      <c r="AB23" s="142"/>
      <c r="AC23" s="142"/>
    </row>
    <row r="24" spans="20:29" x14ac:dyDescent="0.2">
      <c r="T24" s="142"/>
      <c r="U24" s="142"/>
      <c r="V24" s="142"/>
      <c r="X24" s="142"/>
      <c r="Y24" s="142"/>
      <c r="Z24" s="142"/>
      <c r="AB24" s="142"/>
      <c r="AC24" s="142"/>
    </row>
    <row r="25" spans="20:29" x14ac:dyDescent="0.2">
      <c r="T25" s="142"/>
      <c r="U25" s="142"/>
      <c r="V25" s="142"/>
      <c r="X25" s="142"/>
      <c r="Y25" s="142"/>
      <c r="Z25" s="142"/>
    </row>
    <row r="26" spans="20:29" x14ac:dyDescent="0.2">
      <c r="T26" s="142"/>
      <c r="U26" s="142"/>
      <c r="V26" s="142"/>
      <c r="X26" s="142"/>
      <c r="Y26" s="142"/>
      <c r="Z26" s="142"/>
    </row>
    <row r="27" spans="20:29" x14ac:dyDescent="0.2">
      <c r="T27" s="142"/>
      <c r="U27" s="142"/>
      <c r="V27" s="142"/>
      <c r="X27" s="142"/>
      <c r="Y27" s="142"/>
      <c r="Z27" s="142"/>
    </row>
    <row r="28" spans="20:29" x14ac:dyDescent="0.2">
      <c r="T28" s="142"/>
      <c r="U28" s="142"/>
      <c r="V28" s="142"/>
      <c r="X28" s="142"/>
      <c r="Y28" s="142"/>
      <c r="Z28" s="142"/>
    </row>
    <row r="29" spans="20:29" x14ac:dyDescent="0.2">
      <c r="T29" s="142"/>
      <c r="U29" s="142"/>
      <c r="V29" s="142"/>
      <c r="X29" s="142"/>
      <c r="Y29" s="142"/>
      <c r="Z29" s="142"/>
    </row>
    <row r="30" spans="20:29" x14ac:dyDescent="0.2">
      <c r="T30" s="142"/>
      <c r="U30" s="142"/>
      <c r="V30" s="142"/>
      <c r="X30" s="142"/>
      <c r="Y30" s="142"/>
      <c r="Z30" s="142"/>
    </row>
    <row r="31" spans="20:29" x14ac:dyDescent="0.2">
      <c r="T31" s="142"/>
      <c r="U31" s="142"/>
      <c r="V31" s="142"/>
      <c r="X31" s="142"/>
      <c r="Y31" s="142"/>
      <c r="Z31" s="142"/>
    </row>
    <row r="32" spans="20:29" x14ac:dyDescent="0.2">
      <c r="T32" s="142"/>
      <c r="U32" s="142"/>
      <c r="V32" s="142"/>
      <c r="X32" s="142"/>
      <c r="Y32" s="142"/>
      <c r="Z32" s="142"/>
    </row>
    <row r="33" spans="18:26" x14ac:dyDescent="0.2">
      <c r="T33" s="142"/>
      <c r="U33" s="142"/>
      <c r="V33" s="142"/>
    </row>
    <row r="34" spans="18:26" x14ac:dyDescent="0.2">
      <c r="R34" s="134" t="s">
        <v>6</v>
      </c>
      <c r="T34" s="142">
        <f>IF(RTD("cqg.rtd",,"StudyData",CLEDisplay!A109,  "Bar",, "Close", "D",,,,,,"T")="",NA(),RTD("cqg.rtd",,"StudyData",CLEDisplay!A109,  "Bar",, "Close", "D",,,,,,"T"))</f>
        <v>-0.09</v>
      </c>
      <c r="U34" s="142">
        <f xml:space="preserve"> RTD("cqg.rtd",,"StudyData",CLEDisplay!A109,  "Bar",, "Close", "D","-1",,,,,"T")</f>
        <v>-0.09</v>
      </c>
      <c r="V34" s="142" t="str">
        <f>CLEDisplay!K106</f>
        <v>May 17, Jun 17, Jul 17</v>
      </c>
      <c r="X34" s="142"/>
      <c r="Y34" s="142"/>
      <c r="Z34" s="134" t="s">
        <v>20</v>
      </c>
    </row>
    <row r="35" spans="18:26" x14ac:dyDescent="0.2">
      <c r="R35" s="134">
        <f>IF(RTD("cqg.rtd", ,"ContractData",Q1&amp;"?", "ContractMonth")=RTD("cqg.rtd", ,"ContractData",Q1&amp;"?1", "ContractMonth"),1,2)</f>
        <v>1</v>
      </c>
      <c r="S35" s="134" t="str">
        <f>RTD("cqg.rtd",,"ContractData",Q1&amp;"?1", "Symbol")</f>
        <v>CLEK7</v>
      </c>
      <c r="T35" s="142" t="e">
        <f>IF(RTD("cqg.rtd",,"StudyData",CLEDisplay!A110,  "Bar",, "Close", "D",,,,,,"T")="",NA(),RTD("cqg.rtd",,"StudyData",CLEDisplay!A110,  "Bar",, "Close", "D",,,,,,"T"))</f>
        <v>#N/A</v>
      </c>
      <c r="U35" s="142">
        <f xml:space="preserve"> RTD("cqg.rtd",,"StudyData",CLEDisplay!A110,  "Bar",, "Close", "D","-1",,,,,"T")</f>
        <v>-0.08</v>
      </c>
      <c r="V35" s="142" t="str">
        <f>CLEDisplay!L106</f>
        <v>Jun 17, Jul 17, Aug 17</v>
      </c>
      <c r="X35" s="142"/>
      <c r="Y35" s="142"/>
      <c r="Z35" s="134" t="s">
        <v>21</v>
      </c>
    </row>
    <row r="36" spans="18:26" x14ac:dyDescent="0.2">
      <c r="R36" s="134">
        <f>R35+1</f>
        <v>2</v>
      </c>
      <c r="S36" s="134" t="str">
        <f>RTD("cqg.rtd",,"ContractData",Q1&amp;"?2", "Symbol")</f>
        <v>CLEM7</v>
      </c>
      <c r="T36" s="142">
        <f>IF(RTD("cqg.rtd",,"StudyData",CLEDisplay!A111,  "Bar",, "Close", "D",,,,,,"T")="",NA(),RTD("cqg.rtd",,"StudyData",CLEDisplay!A111,  "Bar",, "Close", "D",,,,,,"T"))</f>
        <v>-0.04</v>
      </c>
      <c r="U36" s="142">
        <f xml:space="preserve"> RTD("cqg.rtd",,"StudyData",CLEDisplay!A111,  "Bar",, "Close", "D","-1",,,,,"T")</f>
        <v>-0.04</v>
      </c>
      <c r="V36" s="142" t="str">
        <f>CLEDisplay!M106</f>
        <v>Jul 17, Aug 17, Sep 17</v>
      </c>
      <c r="X36" s="142"/>
      <c r="Y36" s="142"/>
      <c r="Z36" s="134" t="s">
        <v>22</v>
      </c>
    </row>
    <row r="37" spans="18:26" x14ac:dyDescent="0.2">
      <c r="R37" s="134">
        <f t="shared" ref="R37:R46" si="12">R36+1</f>
        <v>3</v>
      </c>
      <c r="T37" s="142">
        <f>IF(RTD("cqg.rtd",,"StudyData",CLEDisplay!A112,  "Bar",, "Close", "D",,,,,,"T")="",NA(),RTD("cqg.rtd",,"StudyData",CLEDisplay!A112,  "Bar",, "Close", "D",,,,,,"T"))</f>
        <v>-0.05</v>
      </c>
      <c r="U37" s="142">
        <f xml:space="preserve"> RTD("cqg.rtd",,"StudyData",CLEDisplay!A112,  "Bar",, "Close", "D","-1",,,,,"T")</f>
        <v>-0.05</v>
      </c>
      <c r="V37" s="142" t="str">
        <f>CLEDisplay!N106</f>
        <v>Aug 17, Sep 17, Oct 17</v>
      </c>
      <c r="X37" s="142"/>
      <c r="Y37" s="142"/>
      <c r="Z37" s="134" t="s">
        <v>23</v>
      </c>
    </row>
    <row r="38" spans="18:26" x14ac:dyDescent="0.2">
      <c r="R38" s="134">
        <f t="shared" si="12"/>
        <v>4</v>
      </c>
      <c r="T38" s="142">
        <f>IF(RTD("cqg.rtd",,"StudyData",CLEDisplay!A113,  "Bar",, "Close", "D",,,,,,"T")="",NA(),RTD("cqg.rtd",,"StudyData",CLEDisplay!A113,  "Bar",, "Close", "D",,,,,,"T"))</f>
        <v>-0.04</v>
      </c>
      <c r="U38" s="142">
        <f xml:space="preserve"> RTD("cqg.rtd",,"StudyData",CLEDisplay!A113,  "Bar",, "Close", "D","-1",,,,,"T")</f>
        <v>-0.04</v>
      </c>
      <c r="V38" s="142" t="str">
        <f>CLEDisplay!O106</f>
        <v>Sep 17, Oct 17, Nov 17</v>
      </c>
      <c r="X38" s="142"/>
      <c r="Y38" s="142"/>
      <c r="Z38" s="134" t="s">
        <v>24</v>
      </c>
    </row>
    <row r="39" spans="18:26" x14ac:dyDescent="0.2">
      <c r="R39" s="134">
        <f t="shared" si="12"/>
        <v>5</v>
      </c>
      <c r="T39" s="142" t="e">
        <f>IF(RTD("cqg.rtd",,"StudyData",CLEDisplay!A114,  "Bar",, "Close", "D",,,,,,"T")="",NA(),RTD("cqg.rtd",,"StudyData",CLEDisplay!A114,  "Bar",, "Close", "D",,,,,,"T"))</f>
        <v>#N/A</v>
      </c>
      <c r="U39" s="142">
        <f xml:space="preserve"> RTD("cqg.rtd",,"StudyData",CLEDisplay!A114,  "Bar",, "Close", "D","-1",,,,,"T")</f>
        <v>-0.03</v>
      </c>
      <c r="V39" s="142" t="str">
        <f>CLEDisplay!P106</f>
        <v>Oct 17, Nov 17, Dec 17</v>
      </c>
      <c r="X39" s="142"/>
      <c r="Y39" s="142"/>
      <c r="Z39" s="134" t="s">
        <v>25</v>
      </c>
    </row>
    <row r="40" spans="18:26" x14ac:dyDescent="0.2">
      <c r="R40" s="134">
        <f t="shared" si="12"/>
        <v>6</v>
      </c>
      <c r="T40" s="142">
        <f>IF(RTD("cqg.rtd",,"StudyData",CLEDisplay!A115,  "Bar",, "Close", "D",,,,,,"T")="",NA(),RTD("cqg.rtd",,"StudyData",CLEDisplay!A115,  "Bar",, "Close", "D",,,,,,"T"))</f>
        <v>-0.03</v>
      </c>
      <c r="U40" s="142">
        <f xml:space="preserve"> RTD("cqg.rtd",,"StudyData",CLEDisplay!A115,  "Bar",, "Close", "D","-1",,,,,"T")</f>
        <v>-0.03</v>
      </c>
      <c r="V40" s="142" t="str">
        <f>CLEDisplay!Q106</f>
        <v>Nov 17, Dec 17, Jan 18</v>
      </c>
      <c r="X40" s="142"/>
      <c r="Y40" s="142"/>
      <c r="Z40" s="134" t="s">
        <v>26</v>
      </c>
    </row>
    <row r="41" spans="18:26" x14ac:dyDescent="0.2">
      <c r="R41" s="134">
        <f t="shared" si="12"/>
        <v>7</v>
      </c>
      <c r="T41" s="142">
        <f>IF(RTD("cqg.rtd",,"StudyData",CLEDisplay!A116,  "Bar",, "Close", "D",,,,,,"T")="",NA(),RTD("cqg.rtd",,"StudyData",CLEDisplay!A116,  "Bar",, "Close", "D",,,,,,"T"))</f>
        <v>-0.03</v>
      </c>
      <c r="U41" s="142">
        <f xml:space="preserve"> RTD("cqg.rtd",,"StudyData",CLEDisplay!A116,  "Bar",, "Close", "D","-1",,,,,"T")</f>
        <v>-0.03</v>
      </c>
      <c r="V41" s="142" t="str">
        <f>CLEDisplay!R106</f>
        <v>Nov 17, Dec 17, Jan 18</v>
      </c>
      <c r="X41" s="142"/>
      <c r="Y41" s="142"/>
      <c r="Z41" s="134" t="s">
        <v>27</v>
      </c>
    </row>
    <row r="42" spans="18:26" x14ac:dyDescent="0.2">
      <c r="R42" s="134">
        <f t="shared" si="12"/>
        <v>8</v>
      </c>
      <c r="T42" s="142">
        <f>IF(RTD("cqg.rtd",,"StudyData",CLEDisplay!A117,  "Bar",, "Close", "D",,,,,,"T")="",NA(),RTD("cqg.rtd",,"StudyData",CLEDisplay!A117,  "Bar",, "Close", "D",,,,,,"T"))</f>
        <v>-0.05</v>
      </c>
      <c r="U42" s="142">
        <f xml:space="preserve"> RTD("cqg.rtd",,"StudyData",CLEDisplay!A117,  "Bar",, "Close", "D","-1",,,,,"T")</f>
        <v>-0.05</v>
      </c>
      <c r="V42" s="142" t="str">
        <f>CLEDisplay!S106</f>
        <v>Dec 17, Jan 18, Feb 18</v>
      </c>
      <c r="X42" s="142"/>
      <c r="Y42" s="142"/>
      <c r="Z42" s="134" t="s">
        <v>28</v>
      </c>
    </row>
    <row r="43" spans="18:26" x14ac:dyDescent="0.2">
      <c r="R43" s="134">
        <f t="shared" si="12"/>
        <v>9</v>
      </c>
      <c r="T43" s="142" t="e">
        <f>IF(RTD("cqg.rtd",,"StudyData",CLEDisplay!A118,  "Bar",, "Close", "D",,,,,,"T")="",NA(),RTD("cqg.rtd",,"StudyData",CLEDisplay!A118,  "Bar",, "Close", "D",,,,,,"T"))</f>
        <v>#N/A</v>
      </c>
      <c r="U43" s="142">
        <f xml:space="preserve"> RTD("cqg.rtd",,"StudyData",CLEDisplay!A118,  "Bar",, "Close", "D","-1",,,,,"T")</f>
        <v>-0.03</v>
      </c>
      <c r="V43" s="142" t="str">
        <f>CLEDisplay!T106</f>
        <v>Jan 18, Feb 18, Mar 18</v>
      </c>
      <c r="X43" s="142"/>
      <c r="Y43" s="142"/>
      <c r="Z43" s="134" t="s">
        <v>29</v>
      </c>
    </row>
    <row r="44" spans="18:26" x14ac:dyDescent="0.2">
      <c r="R44" s="134">
        <f t="shared" si="12"/>
        <v>10</v>
      </c>
      <c r="T44" s="142">
        <f>IF(RTD("cqg.rtd",,"StudyData",CLEDisplay!A119,  "Bar",, "Close", "D",,,,,,"T")="",NA(),RTD("cqg.rtd",,"StudyData",CLEDisplay!A119,  "Bar",, "Close", "D",,,,,,"T"))</f>
        <v>-0.03</v>
      </c>
      <c r="U44" s="142">
        <f xml:space="preserve"> RTD("cqg.rtd",,"StudyData",CLEDisplay!A119,  "Bar",, "Close", "D","-1",,,,,"T")</f>
        <v>-0.02</v>
      </c>
      <c r="V44" s="142" t="str">
        <f>CLEDisplay!U106</f>
        <v>Feb 18, Mar 18, Apr 18</v>
      </c>
    </row>
    <row r="45" spans="18:26" x14ac:dyDescent="0.2">
      <c r="R45" s="134">
        <f t="shared" si="12"/>
        <v>11</v>
      </c>
    </row>
    <row r="46" spans="18:26" x14ac:dyDescent="0.2">
      <c r="R46" s="134">
        <f t="shared" si="12"/>
        <v>12</v>
      </c>
      <c r="Z46" s="142"/>
    </row>
  </sheetData>
  <sheetProtection algorithmName="SHA-512" hashValue="GFH0dixvzvB+tFEuyXXm3bdJipmRv3A8kMKBGrZ5vZJpweO8gmON+ZyCrKhJO4JXDD2mywd2njAdr8UBbXkQ/w==" saltValue="YJTOR4nVW5KuP3hPBzIR9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showRowColHeaders="0" workbookViewId="0">
      <selection activeCell="F25" sqref="F25"/>
    </sheetView>
  </sheetViews>
  <sheetFormatPr defaultColWidth="9" defaultRowHeight="14.25" x14ac:dyDescent="0.2"/>
  <cols>
    <col min="1" max="17" width="9" style="134"/>
    <col min="18" max="18" width="14.375" style="134" customWidth="1"/>
    <col min="19" max="19" width="9" style="134"/>
    <col min="20" max="20" width="15.25" style="134" customWidth="1"/>
    <col min="21" max="21" width="17.75" style="134" customWidth="1"/>
    <col min="22" max="22" width="11.25" style="134" customWidth="1"/>
    <col min="23" max="23" width="40" style="134" customWidth="1"/>
    <col min="24" max="24" width="12.875" style="134" customWidth="1"/>
    <col min="25" max="16384" width="9" style="134"/>
  </cols>
  <sheetData>
    <row r="1" spans="1:38" x14ac:dyDescent="0.2">
      <c r="A1" s="133"/>
      <c r="B1" s="133"/>
      <c r="C1" s="133" t="s">
        <v>2</v>
      </c>
      <c r="D1" s="134">
        <v>9</v>
      </c>
      <c r="E1" s="134">
        <v>2</v>
      </c>
      <c r="F1" s="134">
        <v>3</v>
      </c>
      <c r="G1" s="134">
        <v>4</v>
      </c>
      <c r="H1" s="134">
        <v>5</v>
      </c>
      <c r="I1" s="134">
        <v>6</v>
      </c>
      <c r="J1" s="134">
        <v>7</v>
      </c>
      <c r="K1" s="134">
        <v>8</v>
      </c>
      <c r="L1" s="134">
        <v>9</v>
      </c>
      <c r="M1" s="134">
        <v>10</v>
      </c>
      <c r="N1" s="134">
        <v>11</v>
      </c>
      <c r="O1" s="134">
        <v>12</v>
      </c>
      <c r="P1" s="135"/>
      <c r="Q1" s="136" t="s">
        <v>19</v>
      </c>
      <c r="R1" s="137" t="s">
        <v>3</v>
      </c>
      <c r="S1" s="137" t="s">
        <v>0</v>
      </c>
      <c r="T1" s="137" t="s">
        <v>1</v>
      </c>
      <c r="U1" s="135" t="s">
        <v>4</v>
      </c>
      <c r="V1" s="135"/>
      <c r="W1" s="137" t="s">
        <v>3</v>
      </c>
      <c r="X1" s="135" t="s">
        <v>4</v>
      </c>
      <c r="Y1" s="137" t="s">
        <v>0</v>
      </c>
      <c r="Z1" s="137" t="s">
        <v>1</v>
      </c>
      <c r="AA1" s="135" t="s">
        <v>5</v>
      </c>
      <c r="AB1" s="135" t="s">
        <v>5</v>
      </c>
      <c r="AC1" s="138"/>
      <c r="AD1" s="135" t="s">
        <v>5</v>
      </c>
    </row>
    <row r="2" spans="1:38" x14ac:dyDescent="0.2">
      <c r="A2" s="133" t="str">
        <f>Q2</f>
        <v>CLEK7</v>
      </c>
      <c r="B2" s="133" t="str">
        <f>RTD("cqg.rtd", ,"ContractData",A2, "ContractMonth")</f>
        <v>MAY</v>
      </c>
      <c r="C2" s="139" t="str">
        <f>IF(B2="Jan","F",IF(B2="Feb","G",IF(B2="Mar","H",IF(B2="Apr","J",IF(B2="May","K",IF(B2="JUN","M",IF(B2="Jul","N",IF(B2="Aug","Q",IF(B2="Sep","U",IF(B2="Oct","V",IF(B2="Nov","X",IF(B2="Dec","Z"))))))))))))</f>
        <v>K</v>
      </c>
      <c r="D2" s="134" t="str">
        <f>$Q$1&amp;$C$1&amp;$D$1&amp;$C2</f>
        <v>CLES9K</v>
      </c>
      <c r="E2" s="134" t="str">
        <f>$Q$1&amp;$C$1&amp;$D$1&amp;$C3</f>
        <v>CLES9M</v>
      </c>
      <c r="F2" s="134" t="str">
        <f>$Q$1&amp;$C$1&amp;$D$1&amp;$C4</f>
        <v>CLES9N</v>
      </c>
      <c r="G2" s="134" t="str">
        <f>$Q$1&amp;$C$1&amp;$D$1&amp;$C5</f>
        <v>CLES9Q</v>
      </c>
      <c r="H2" s="134" t="str">
        <f>$Q$1&amp;$C$1&amp;$D$1&amp;$C6</f>
        <v>CLES9U</v>
      </c>
      <c r="I2" s="134" t="str">
        <f>$Q$1&amp;$C$1&amp;$D$1&amp;$C7</f>
        <v>CLES9V</v>
      </c>
      <c r="J2" s="134" t="str">
        <f>$Q$1&amp;$C$1&amp;$D$1&amp;$C8</f>
        <v>CLES9X</v>
      </c>
      <c r="K2" s="134" t="str">
        <f>$Q$1&amp;$C$1&amp;$D$1&amp;$C9</f>
        <v>CLES9Z</v>
      </c>
      <c r="L2" s="134" t="str">
        <f>$Q$1&amp;$C$1&amp;$D$1&amp;$C10</f>
        <v>CLES9F</v>
      </c>
      <c r="M2" s="134" t="str">
        <f>$Q$1&amp;$C$1&amp;$D$1&amp;$C11</f>
        <v>CLES9G</v>
      </c>
      <c r="N2" s="134" t="str">
        <f>$Q$1&amp;$C$1&amp;$D$1&amp;$C12</f>
        <v>CLES9H</v>
      </c>
      <c r="O2" s="134" t="str">
        <f>$Q$1&amp;$C$1&amp;$D$1&amp;$C13</f>
        <v>CLES9J</v>
      </c>
      <c r="P2" s="135" t="str">
        <f>LEFT(RIGHT(Q2,2),1)</f>
        <v>K</v>
      </c>
      <c r="Q2" s="140" t="str">
        <f>RTD("cqg.rtd", ,"ContractData", $Q$1&amp;"?"&amp;R35, "Symbol")</f>
        <v>CLEK7</v>
      </c>
      <c r="R2" s="141">
        <f>RTD("cqg.rtd", ,"ContractData", Q2, $R$1,,"T")</f>
        <v>53.08</v>
      </c>
      <c r="S2" s="141">
        <f>RTD("cqg.rtd", ,"ContractData", Q2,$S$1,,"T")</f>
        <v>53.07</v>
      </c>
      <c r="T2" s="141">
        <f>RTD("cqg.rtd", ,"ContractData", Q2,$T$1,,"T")</f>
        <v>53.08</v>
      </c>
      <c r="U2" s="138">
        <f>RTD("cqg.rtd", ,"ContractData", "F."&amp;$Q$1&amp;"?1", $U$1,,"T")</f>
        <v>-0.11</v>
      </c>
      <c r="V2" s="135" t="str">
        <f>D2</f>
        <v>CLES9K</v>
      </c>
      <c r="W2" s="138">
        <f>RTD("cqg.rtd", ,"ContractData", V2, $W$1,,"T")</f>
        <v>-1.6400000000000001</v>
      </c>
      <c r="X2" s="138">
        <f>RTD("cqg.rtd", ,"ContractData", V2, $X$1,,"T")</f>
        <v>-0.08</v>
      </c>
      <c r="Y2" s="138">
        <f>RTD("cqg.rtd", ,"ContractData",V2,$Y$1,,"T")</f>
        <v>-1.76</v>
      </c>
      <c r="Z2" s="138">
        <f>RTD("cqg.rtd", ,"ContractData", V2,$Z$1,,"T")</f>
        <v>-1.7</v>
      </c>
      <c r="AA2" s="138">
        <f>IF(OR(W2="",W2&lt;Y2,W2&gt;Z2),(Y2+Z2)/2,W2)</f>
        <v>-1.73</v>
      </c>
      <c r="AB2" s="138">
        <f t="shared" ref="AB2:AB13" si="0">IF(OR(S2="",T2=""),R2,(IF(OR(R2="",R2&lt;S2,R2&gt;T2),(S2+T2)/2,R2)))</f>
        <v>53.08</v>
      </c>
      <c r="AC2" s="138">
        <f>IF(OR(R2="",R2&lt;S2,R2&gt;T2),(S2+T2)/2,R2)</f>
        <v>53.08</v>
      </c>
      <c r="AD2" s="138">
        <f>IF(OR(Y2="",Z2=""),W2,(IF(OR(W2="",W2&lt;Y2,W2&gt;Z2),(Y2+Z2)/2,W2)))</f>
        <v>-1.73</v>
      </c>
      <c r="AF2" s="134">
        <f>IF(ISERROR(AC2),NA(),AC2)</f>
        <v>53.08</v>
      </c>
      <c r="AG2" s="134">
        <f>IF(AD2="",NA(),AD2)</f>
        <v>-1.73</v>
      </c>
      <c r="AH2" s="134" t="str">
        <f>IF(P2="F","JAN",IF(P2="G","FEB",IF(P2="H","MAR",IF(P2="J","APR",IF(P2="K","MAY",IF(P2="M","JUN",IF(P2="N","JUL",IF(P2="Q","AUG",IF(P2="U","SEP",IF(P2="V","OCT",IF(P2="X","NOV",IF(P2="Z","DEC",))))))))))))</f>
        <v>MAY</v>
      </c>
      <c r="AI2" s="134" t="str">
        <f>RIGHT(RTD("cqg.rtd",,"ContractData",V2,"LongDescription",,"T"),14)</f>
        <v>May 17, Feb 18</v>
      </c>
      <c r="AJ2" s="134">
        <f>RTD("cqg.rtd", ,"ContractData",Q2, "Settlement",,"T")</f>
        <v>53.18</v>
      </c>
      <c r="AK2" s="134">
        <f>RTD("cqg.rtd", ,"ContractData",V2, "Settlement",,"T")</f>
        <v>-1.62</v>
      </c>
      <c r="AL2" s="134">
        <f>IF(AJ2="",NA(),AJ2)</f>
        <v>53.18</v>
      </c>
    </row>
    <row r="3" spans="1:38" x14ac:dyDescent="0.2">
      <c r="A3" s="133" t="str">
        <f t="shared" ref="A3:A13" si="1">Q3</f>
        <v>CLEM7</v>
      </c>
      <c r="B3" s="133" t="str">
        <f>RTD("cqg.rtd", ,"ContractData",A3, "ContractMonth")</f>
        <v>JUN</v>
      </c>
      <c r="C3" s="139" t="str">
        <f t="shared" ref="C3:C13" si="2">IF(B3="Jan","F",IF(B3="Feb","G",IF(B3="Mar","H",IF(B3="Apr","J",IF(B3="May","K",IF(B3="JUN","M",IF(B3="Jul","N",IF(B3="Aug","Q",IF(B3="Sep","U",IF(B3="Oct","V",IF(B3="Nov","X",IF(B3="Dec","Z"))))))))))))</f>
        <v>M</v>
      </c>
      <c r="D3" s="134" t="str">
        <f t="shared" ref="D3:D13" si="3">$Q$1&amp;$C$1&amp;$D$1&amp;$C3</f>
        <v>CLES9M</v>
      </c>
      <c r="P3" s="135" t="str">
        <f t="shared" ref="P3:P13" si="4">LEFT(RIGHT(Q3,2),1)</f>
        <v>M</v>
      </c>
      <c r="Q3" s="140" t="str">
        <f>RTD("cqg.rtd", ,"ContractData", $Q$1&amp;"?"&amp;R36, "Symbol")</f>
        <v>CLEM7</v>
      </c>
      <c r="R3" s="141">
        <f>RTD("cqg.rtd", ,"ContractData", Q3, $R$1,,"T")</f>
        <v>53.52</v>
      </c>
      <c r="S3" s="141">
        <f>RTD("cqg.rtd", ,"ContractData", Q3,$S$1,,"T")</f>
        <v>53.51</v>
      </c>
      <c r="T3" s="141">
        <f>RTD("cqg.rtd", ,"ContractData", Q3,$T$1,,"T")</f>
        <v>53.52</v>
      </c>
      <c r="U3" s="138">
        <f>RTD("cqg.rtd", ,"ContractData", "F."&amp;$Q$1&amp;"?2",  $U$1,,"T")</f>
        <v>-0.08</v>
      </c>
      <c r="V3" s="135" t="str">
        <f>E2</f>
        <v>CLES9M</v>
      </c>
      <c r="W3" s="138">
        <f>RTD("cqg.rtd", ,"ContractData", V3, $W$1,,"T")</f>
        <v>-1.23</v>
      </c>
      <c r="X3" s="138">
        <f>RTD("cqg.rtd", ,"ContractData", V3, $X$1,,"T")</f>
        <v>-0.12</v>
      </c>
      <c r="Y3" s="138">
        <f>RTD("cqg.rtd", ,"ContractData",V3,$Y$1,,"T")</f>
        <v>-1.29</v>
      </c>
      <c r="Z3" s="138">
        <f>RTD("cqg.rtd", ,"ContractData", V3,$Z$1,,"T")</f>
        <v>-1.27</v>
      </c>
      <c r="AA3" s="138">
        <f t="shared" ref="AA3:AA13" si="5">IF(OR(W3="",W3&lt;Y3,W3&gt;Z3),(Y3+Z3)/2,W3)</f>
        <v>-1.28</v>
      </c>
      <c r="AB3" s="138">
        <f t="shared" si="0"/>
        <v>53.52</v>
      </c>
      <c r="AC3" s="138">
        <f>IF(OR(R3="",R3&lt;S3,R3&gt;T3),(S3+T3)/2,R3)</f>
        <v>53.52</v>
      </c>
      <c r="AD3" s="138">
        <f t="shared" ref="AD3:AD13" si="6">IF(OR(Y3="",Z3=""),W3,(IF(OR(W3="",W3&lt;Y3,W3&gt;Z3),(Y3+Z3)/2,W3)))</f>
        <v>-1.28</v>
      </c>
      <c r="AF3" s="134">
        <f t="shared" ref="AF3:AF13" si="7">IF(ISERROR(AC3),NA(),AC3)</f>
        <v>53.52</v>
      </c>
      <c r="AG3" s="134">
        <f>IF(AD3="",NA(),AD3)</f>
        <v>-1.28</v>
      </c>
      <c r="AH3" s="134" t="str">
        <f t="shared" ref="AH3:AH13" si="8">IF(P3="F","JAN",IF(P3="G","FEB",IF(P3="H","MAR",IF(P3="J","APR",IF(P3="K","MAY",IF(P3="M","JUN",IF(P3="N","JUL",IF(P3="Q","AUG",IF(P3="U","SEP",IF(P3="V","OCT",IF(P3="X","NOV",IF(P3="Z","DEC",))))))))))))</f>
        <v>JUN</v>
      </c>
      <c r="AI3" s="134" t="str">
        <f>RIGHT(RTD("cqg.rtd",,"ContractData",V3,"LongDescription",,"T"),14)</f>
        <v>Jun 17, Mar 18</v>
      </c>
      <c r="AJ3" s="134">
        <f>RTD("cqg.rtd", ,"ContractData",Q3, "Settlement",,"T")</f>
        <v>53.6</v>
      </c>
      <c r="AK3" s="134">
        <f>RTD("cqg.rtd", ,"ContractData",V3, "Settlement",,"T")</f>
        <v>-1.17</v>
      </c>
      <c r="AL3" s="134">
        <f t="shared" ref="AL3:AL13" si="9">IF(AJ3="",NA(),AJ3)</f>
        <v>53.6</v>
      </c>
    </row>
    <row r="4" spans="1:38" x14ac:dyDescent="0.2">
      <c r="A4" s="133" t="str">
        <f t="shared" si="1"/>
        <v>CLEN7</v>
      </c>
      <c r="B4" s="133" t="str">
        <f>RTD("cqg.rtd", ,"ContractData",A4, "ContractMonth")</f>
        <v>JUL</v>
      </c>
      <c r="C4" s="139" t="str">
        <f t="shared" si="2"/>
        <v>N</v>
      </c>
      <c r="D4" s="134" t="str">
        <f t="shared" si="3"/>
        <v>CLES9N</v>
      </c>
      <c r="P4" s="135" t="str">
        <f t="shared" si="4"/>
        <v>N</v>
      </c>
      <c r="Q4" s="140" t="str">
        <f>RTD("cqg.rtd", ,"ContractData", $Q$1&amp;"?"&amp;R37, "Symbol")</f>
        <v>CLEN7</v>
      </c>
      <c r="R4" s="141">
        <f>RTD("cqg.rtd", ,"ContractData", Q4, $R$1,,"T")</f>
        <v>53.85</v>
      </c>
      <c r="S4" s="141">
        <f>RTD("cqg.rtd", ,"ContractData", Q4,$S$1,,"T")</f>
        <v>53.84</v>
      </c>
      <c r="T4" s="141">
        <f>RTD("cqg.rtd", ,"ContractData", Q4,$T$1,,"T")</f>
        <v>53.86</v>
      </c>
      <c r="U4" s="138">
        <f>RTD("cqg.rtd", ,"ContractData", "F."&amp;$Q$1&amp;"?3",  $U$1,,"T")</f>
        <v>-0.09</v>
      </c>
      <c r="V4" s="135" t="str">
        <f>F2</f>
        <v>CLES9N</v>
      </c>
      <c r="W4" s="138" t="str">
        <f>RTD("cqg.rtd", ,"ContractData", V4, $W$1,,"T")</f>
        <v/>
      </c>
      <c r="X4" s="138">
        <f>RTD("cqg.rtd", ,"ContractData", V4, $X$1,,"T")</f>
        <v>-0.08</v>
      </c>
      <c r="Y4" s="138">
        <f>RTD("cqg.rtd", ,"ContractData",V4,$Y$1,,"T")</f>
        <v>-0.94000000000000006</v>
      </c>
      <c r="Z4" s="138">
        <f>RTD("cqg.rtd", ,"ContractData", V4,$Z$1,,"T")</f>
        <v>-0.87</v>
      </c>
      <c r="AA4" s="138">
        <f t="shared" si="5"/>
        <v>-0.90500000000000003</v>
      </c>
      <c r="AB4" s="138">
        <f t="shared" si="0"/>
        <v>53.85</v>
      </c>
      <c r="AC4" s="138">
        <f t="shared" ref="AC4:AC13" si="10">IF(OR(R4="",R4&lt;S4,R4&gt;T4),(S4+T4)/2,R4)</f>
        <v>53.85</v>
      </c>
      <c r="AD4" s="138">
        <f t="shared" si="6"/>
        <v>-0.90500000000000003</v>
      </c>
      <c r="AF4" s="134">
        <f t="shared" si="7"/>
        <v>53.85</v>
      </c>
      <c r="AG4" s="134">
        <f>IF(AD4="",NA(),AD4)</f>
        <v>-0.90500000000000003</v>
      </c>
      <c r="AH4" s="134" t="str">
        <f t="shared" si="8"/>
        <v>JUL</v>
      </c>
      <c r="AI4" s="134" t="str">
        <f>RIGHT(RTD("cqg.rtd",,"ContractData",V4,"LongDescription",,"T"),14)</f>
        <v>Jul 17, Apr 18</v>
      </c>
      <c r="AJ4" s="134">
        <f>RTD("cqg.rtd", ,"ContractData",Q4, "Settlement",,"T")</f>
        <v>53.93</v>
      </c>
      <c r="AK4" s="134">
        <f>RTD("cqg.rtd", ,"ContractData",V4, "Settlement",,"T")</f>
        <v>-0.79</v>
      </c>
      <c r="AL4" s="134">
        <f t="shared" si="9"/>
        <v>53.93</v>
      </c>
    </row>
    <row r="5" spans="1:38" x14ac:dyDescent="0.2">
      <c r="A5" s="133" t="str">
        <f t="shared" si="1"/>
        <v>CLEQ7</v>
      </c>
      <c r="B5" s="133" t="str">
        <f>RTD("cqg.rtd", ,"ContractData",A5, "ContractMonth")</f>
        <v>AUG</v>
      </c>
      <c r="C5" s="139" t="str">
        <f t="shared" si="2"/>
        <v>Q</v>
      </c>
      <c r="D5" s="134" t="str">
        <f t="shared" si="3"/>
        <v>CLES9Q</v>
      </c>
      <c r="P5" s="135" t="str">
        <f t="shared" si="4"/>
        <v>Q</v>
      </c>
      <c r="Q5" s="140" t="str">
        <f>RTD("cqg.rtd", ,"ContractData", $Q$1&amp;"?"&amp;R38, "Symbol")</f>
        <v>CLEQ7</v>
      </c>
      <c r="R5" s="141">
        <f>RTD("cqg.rtd", ,"ContractData", Q5, $R$1,,"T")</f>
        <v>54.1</v>
      </c>
      <c r="S5" s="141">
        <f>RTD("cqg.rtd", ,"ContractData", Q5,$S$1,,"T")</f>
        <v>54.11</v>
      </c>
      <c r="T5" s="141">
        <f>RTD("cqg.rtd", ,"ContractData", Q5,$T$1,,"T")</f>
        <v>54.13</v>
      </c>
      <c r="U5" s="138">
        <f>RTD("cqg.rtd", ,"ContractData", "F."&amp;$Q$1&amp;"?4",  $U$1,,"T")</f>
        <v>-0.05</v>
      </c>
      <c r="V5" s="135" t="str">
        <f>G2</f>
        <v>CLES9Q</v>
      </c>
      <c r="W5" s="138" t="str">
        <f>RTD("cqg.rtd", ,"ContractData", V5, $W$1,,"T")</f>
        <v/>
      </c>
      <c r="X5" s="138">
        <f>RTD("cqg.rtd", ,"ContractData", V5, $X$1,,"T")</f>
        <v>-7.0000000000000007E-2</v>
      </c>
      <c r="Y5" s="138">
        <f>RTD("cqg.rtd", ,"ContractData",V5,$Y$1,,"T")</f>
        <v>-0.62</v>
      </c>
      <c r="Z5" s="138">
        <f>RTD("cqg.rtd", ,"ContractData", V5,$Z$1,,"T")</f>
        <v>-0.55000000000000004</v>
      </c>
      <c r="AA5" s="138">
        <f t="shared" si="5"/>
        <v>-0.58499999999999996</v>
      </c>
      <c r="AB5" s="138">
        <f t="shared" si="0"/>
        <v>54.120000000000005</v>
      </c>
      <c r="AC5" s="138">
        <f t="shared" si="10"/>
        <v>54.120000000000005</v>
      </c>
      <c r="AD5" s="138">
        <f t="shared" si="6"/>
        <v>-0.58499999999999996</v>
      </c>
      <c r="AF5" s="134">
        <f t="shared" si="7"/>
        <v>54.120000000000005</v>
      </c>
      <c r="AG5" s="134">
        <f t="shared" ref="AG5:AG13" si="11">IF(AD5="",NA(),AD5)</f>
        <v>-0.58499999999999996</v>
      </c>
      <c r="AH5" s="134" t="str">
        <f t="shared" si="8"/>
        <v>AUG</v>
      </c>
      <c r="AI5" s="134" t="str">
        <f>RIGHT(RTD("cqg.rtd",,"ContractData",V5,"LongDescription",,"T"),14)</f>
        <v>Aug 17, May 18</v>
      </c>
      <c r="AJ5" s="134">
        <f>RTD("cqg.rtd", ,"ContractData",Q5, "Settlement",,"T")</f>
        <v>54.18</v>
      </c>
      <c r="AK5" s="134">
        <f>RTD("cqg.rtd", ,"ContractData",V5, "Settlement",,"T")</f>
        <v>-0.48</v>
      </c>
      <c r="AL5" s="134">
        <f t="shared" si="9"/>
        <v>54.18</v>
      </c>
    </row>
    <row r="6" spans="1:38" x14ac:dyDescent="0.2">
      <c r="A6" s="133" t="str">
        <f t="shared" si="1"/>
        <v>CLEU7</v>
      </c>
      <c r="B6" s="133" t="str">
        <f>RTD("cqg.rtd", ,"ContractData",A6, "ContractMonth")</f>
        <v>SEP</v>
      </c>
      <c r="C6" s="139" t="str">
        <f t="shared" si="2"/>
        <v>U</v>
      </c>
      <c r="D6" s="134" t="str">
        <f t="shared" si="3"/>
        <v>CLES9U</v>
      </c>
      <c r="P6" s="135" t="str">
        <f t="shared" si="4"/>
        <v>U</v>
      </c>
      <c r="Q6" s="140" t="str">
        <f>RTD("cqg.rtd", ,"ContractData", $Q$1&amp;"?"&amp;R39, "Symbol")</f>
        <v>CLEU7</v>
      </c>
      <c r="R6" s="141">
        <f>RTD("cqg.rtd", ,"ContractData", Q6, $R$1,,"T")</f>
        <v>54.32</v>
      </c>
      <c r="S6" s="141">
        <f>RTD("cqg.rtd", ,"ContractData", Q6,$S$1,,"T")</f>
        <v>54.33</v>
      </c>
      <c r="T6" s="141">
        <f>RTD("cqg.rtd", ,"ContractData", Q6,$T$1,,"T")</f>
        <v>54.35</v>
      </c>
      <c r="U6" s="138">
        <f>RTD("cqg.rtd", ,"ContractData", "F."&amp;$Q$1&amp;"?5",  $U$1,,"T")</f>
        <v>-0.04</v>
      </c>
      <c r="V6" s="135" t="str">
        <f>H2</f>
        <v>CLES9U</v>
      </c>
      <c r="W6" s="138">
        <f>RTD("cqg.rtd", ,"ContractData", V6, $W$1,,"T")</f>
        <v>-0.28000000000000003</v>
      </c>
      <c r="X6" s="138">
        <f>RTD("cqg.rtd", ,"ContractData", V6, $X$1,,"T")</f>
        <v>-0.1</v>
      </c>
      <c r="Y6" s="138">
        <f>RTD("cqg.rtd", ,"ContractData",V6,$Y$1,,"T")</f>
        <v>-0.31</v>
      </c>
      <c r="Z6" s="138">
        <f>RTD("cqg.rtd", ,"ContractData", V6,$Z$1,,"T")</f>
        <v>-0.28999999999999998</v>
      </c>
      <c r="AA6" s="138">
        <f t="shared" si="5"/>
        <v>-0.3</v>
      </c>
      <c r="AB6" s="138">
        <f t="shared" si="0"/>
        <v>54.34</v>
      </c>
      <c r="AC6" s="138">
        <f t="shared" si="10"/>
        <v>54.34</v>
      </c>
      <c r="AD6" s="138">
        <f t="shared" si="6"/>
        <v>-0.3</v>
      </c>
      <c r="AF6" s="134">
        <f t="shared" si="7"/>
        <v>54.34</v>
      </c>
      <c r="AG6" s="134">
        <f t="shared" si="11"/>
        <v>-0.3</v>
      </c>
      <c r="AH6" s="134" t="str">
        <f t="shared" si="8"/>
        <v>SEP</v>
      </c>
      <c r="AI6" s="134" t="str">
        <f>RIGHT(RTD("cqg.rtd",,"ContractData",V6,"LongDescription",,"T"),14)</f>
        <v>Sep 17, Jun 18</v>
      </c>
      <c r="AJ6" s="134">
        <f>RTD("cqg.rtd", ,"ContractData",Q6, "Settlement",,"T")</f>
        <v>54.39</v>
      </c>
      <c r="AK6" s="134">
        <f>RTD("cqg.rtd", ,"ContractData",V6, "Settlement",,"T")</f>
        <v>-0.19</v>
      </c>
      <c r="AL6" s="134">
        <f t="shared" si="9"/>
        <v>54.39</v>
      </c>
    </row>
    <row r="7" spans="1:38" x14ac:dyDescent="0.2">
      <c r="A7" s="133" t="str">
        <f t="shared" si="1"/>
        <v>CLEV7</v>
      </c>
      <c r="B7" s="133" t="str">
        <f>RTD("cqg.rtd", ,"ContractData",A7, "ContractMonth")</f>
        <v>OCT</v>
      </c>
      <c r="C7" s="139" t="str">
        <f t="shared" si="2"/>
        <v>V</v>
      </c>
      <c r="D7" s="134" t="str">
        <f t="shared" si="3"/>
        <v>CLES9V</v>
      </c>
      <c r="P7" s="135" t="str">
        <f t="shared" si="4"/>
        <v>V</v>
      </c>
      <c r="Q7" s="140" t="str">
        <f>RTD("cqg.rtd", ,"ContractData", $Q$1&amp;"?"&amp;R40, "Symbol")</f>
        <v>CLEV7</v>
      </c>
      <c r="R7" s="141">
        <f>RTD("cqg.rtd", ,"ContractData", Q7, $R$1,,"T")</f>
        <v>54.49</v>
      </c>
      <c r="S7" s="141">
        <f>RTD("cqg.rtd", ,"ContractData", Q7,$S$1,,"T")</f>
        <v>54.5</v>
      </c>
      <c r="T7" s="141">
        <f>RTD("cqg.rtd", ,"ContractData", Q7,$T$1,,"T")</f>
        <v>54.52</v>
      </c>
      <c r="U7" s="138">
        <f>RTD("cqg.rtd", ,"ContractData", "F."&amp;$Q$1&amp;"?6", $U$1,,"T")</f>
        <v>-0.03</v>
      </c>
      <c r="V7" s="135" t="str">
        <f>I2</f>
        <v>CLES9V</v>
      </c>
      <c r="W7" s="138" t="str">
        <f>RTD("cqg.rtd", ,"ContractData", V7, $W$1,,"T")</f>
        <v/>
      </c>
      <c r="X7" s="138" t="str">
        <f>RTD("cqg.rtd", ,"ContractData", V7, $X$1,,"T")</f>
        <v/>
      </c>
      <c r="Y7" s="138" t="str">
        <f>RTD("cqg.rtd", ,"ContractData",V7,$Y$1,,"T")</f>
        <v/>
      </c>
      <c r="Z7" s="138" t="str">
        <f>RTD("cqg.rtd", ,"ContractData", V7,$Z$1,,"T")</f>
        <v/>
      </c>
      <c r="AA7" s="138" t="e">
        <f t="shared" si="5"/>
        <v>#VALUE!</v>
      </c>
      <c r="AB7" s="138">
        <f t="shared" si="0"/>
        <v>54.510000000000005</v>
      </c>
      <c r="AC7" s="138">
        <f t="shared" si="10"/>
        <v>54.510000000000005</v>
      </c>
      <c r="AD7" s="138" t="str">
        <f t="shared" si="6"/>
        <v/>
      </c>
      <c r="AF7" s="134">
        <f t="shared" si="7"/>
        <v>54.510000000000005</v>
      </c>
      <c r="AG7" s="134" t="e">
        <f t="shared" si="11"/>
        <v>#N/A</v>
      </c>
      <c r="AH7" s="134" t="str">
        <f t="shared" si="8"/>
        <v>OCT</v>
      </c>
      <c r="AI7" s="134" t="str">
        <f>RIGHT(RTD("cqg.rtd",,"ContractData",V7,"LongDescription",,"T"),14)</f>
        <v>Oct 17, Jul 18</v>
      </c>
      <c r="AJ7" s="134">
        <f>RTD("cqg.rtd", ,"ContractData",Q7, "Settlement",,"T")</f>
        <v>54.550000000000004</v>
      </c>
      <c r="AK7" s="134">
        <f>RTD("cqg.rtd", ,"ContractData",V7, "Settlement",,"T")</f>
        <v>0.06</v>
      </c>
      <c r="AL7" s="134">
        <f t="shared" si="9"/>
        <v>54.550000000000004</v>
      </c>
    </row>
    <row r="8" spans="1:38" x14ac:dyDescent="0.2">
      <c r="A8" s="133" t="str">
        <f t="shared" si="1"/>
        <v>CLEX7</v>
      </c>
      <c r="B8" s="133" t="str">
        <f>RTD("cqg.rtd", ,"ContractData",A8, "ContractMonth")</f>
        <v>NOV</v>
      </c>
      <c r="C8" s="139" t="str">
        <f t="shared" si="2"/>
        <v>X</v>
      </c>
      <c r="D8" s="134" t="str">
        <f t="shared" si="3"/>
        <v>CLES9X</v>
      </c>
      <c r="P8" s="135" t="str">
        <f t="shared" si="4"/>
        <v>X</v>
      </c>
      <c r="Q8" s="140" t="str">
        <f>RTD("cqg.rtd", ,"ContractData", $Q$1&amp;"?"&amp;R41, "Symbol")</f>
        <v>CLEX7</v>
      </c>
      <c r="R8" s="141">
        <f>RTD("cqg.rtd", ,"ContractData", Q8, $R$1,,"T")</f>
        <v>54.61</v>
      </c>
      <c r="S8" s="141">
        <f>RTD("cqg.rtd", ,"ContractData", Q8,$S$1,,"T")</f>
        <v>54.63</v>
      </c>
      <c r="T8" s="141">
        <f>RTD("cqg.rtd", ,"ContractData", Q8,$T$1,,"T")</f>
        <v>54.65</v>
      </c>
      <c r="U8" s="138">
        <f>RTD("cqg.rtd", ,"ContractData", "F."&amp;$Q$1&amp;"?7", $U$1,,"T")</f>
        <v>-0.02</v>
      </c>
      <c r="V8" s="135" t="str">
        <f>J2</f>
        <v>CLES9X</v>
      </c>
      <c r="W8" s="138" t="str">
        <f>RTD("cqg.rtd", ,"ContractData", V8, $W$1,,"T")</f>
        <v/>
      </c>
      <c r="X8" s="138" t="str">
        <f>RTD("cqg.rtd", ,"ContractData", V8, $X$1,,"T")</f>
        <v/>
      </c>
      <c r="Y8" s="138" t="str">
        <f>RTD("cqg.rtd", ,"ContractData",V8,$Y$1,,"T")</f>
        <v/>
      </c>
      <c r="Z8" s="138" t="str">
        <f>RTD("cqg.rtd", ,"ContractData", V8,$Z$1,,"T")</f>
        <v/>
      </c>
      <c r="AA8" s="138" t="e">
        <f t="shared" si="5"/>
        <v>#VALUE!</v>
      </c>
      <c r="AB8" s="138">
        <f t="shared" si="0"/>
        <v>54.64</v>
      </c>
      <c r="AC8" s="138">
        <f t="shared" si="10"/>
        <v>54.64</v>
      </c>
      <c r="AD8" s="138" t="str">
        <f t="shared" si="6"/>
        <v/>
      </c>
      <c r="AF8" s="134">
        <f t="shared" si="7"/>
        <v>54.64</v>
      </c>
      <c r="AG8" s="134" t="e">
        <f t="shared" si="11"/>
        <v>#N/A</v>
      </c>
      <c r="AH8" s="134" t="str">
        <f t="shared" si="8"/>
        <v>NOV</v>
      </c>
      <c r="AI8" s="134" t="str">
        <f>RIGHT(RTD("cqg.rtd",,"ContractData",V8,"LongDescription",,"T"),14)</f>
        <v>Nov 17, Aug 18</v>
      </c>
      <c r="AJ8" s="134">
        <f>RTD("cqg.rtd", ,"ContractData",Q8, "Settlement",,"T")</f>
        <v>54.67</v>
      </c>
      <c r="AK8" s="134">
        <f>RTD("cqg.rtd", ,"ContractData",V8, "Settlement",,"T")</f>
        <v>0.27</v>
      </c>
      <c r="AL8" s="134">
        <f t="shared" si="9"/>
        <v>54.67</v>
      </c>
    </row>
    <row r="9" spans="1:38" x14ac:dyDescent="0.2">
      <c r="A9" s="133" t="str">
        <f t="shared" si="1"/>
        <v>CLEZ7</v>
      </c>
      <c r="B9" s="133" t="str">
        <f>RTD("cqg.rtd", ,"ContractData",A9, "ContractMonth")</f>
        <v>DEC</v>
      </c>
      <c r="C9" s="139" t="str">
        <f t="shared" si="2"/>
        <v>Z</v>
      </c>
      <c r="D9" s="134" t="str">
        <f t="shared" si="3"/>
        <v>CLES9Z</v>
      </c>
      <c r="P9" s="135" t="str">
        <f t="shared" si="4"/>
        <v>Z</v>
      </c>
      <c r="Q9" s="140" t="str">
        <f>RTD("cqg.rtd", ,"ContractData", $Q$1&amp;"?"&amp;R42, "Symbol")</f>
        <v>CLEZ7</v>
      </c>
      <c r="R9" s="141">
        <f>RTD("cqg.rtd", ,"ContractData", Q9, $R$1,,"T")</f>
        <v>54.7</v>
      </c>
      <c r="S9" s="141">
        <f>RTD("cqg.rtd", ,"ContractData", Q9,$S$1,,"T")</f>
        <v>54.72</v>
      </c>
      <c r="T9" s="141">
        <f>RTD("cqg.rtd", ,"ContractData", Q9,$T$1,,"T")</f>
        <v>54.74</v>
      </c>
      <c r="U9" s="138">
        <f>RTD("cqg.rtd", ,"ContractData", "F."&amp;$Q$1&amp;"?8", $U$1,,"T")</f>
        <v>-0.01</v>
      </c>
      <c r="V9" s="135" t="str">
        <f>K2</f>
        <v>CLES9Z</v>
      </c>
      <c r="W9" s="138" t="str">
        <f>RTD("cqg.rtd", ,"ContractData", V9, $W$1,,"T")</f>
        <v/>
      </c>
      <c r="X9" s="138">
        <f>RTD("cqg.rtd", ,"ContractData", V9, $X$1,,"T")</f>
        <v>-7.0000000000000007E-2</v>
      </c>
      <c r="Y9" s="138">
        <f>RTD("cqg.rtd", ,"ContractData",V9,$Y$1,,"T")</f>
        <v>0.33</v>
      </c>
      <c r="Z9" s="138">
        <f>RTD("cqg.rtd", ,"ContractData", V9,$Z$1,,"T")</f>
        <v>0.36</v>
      </c>
      <c r="AA9" s="138">
        <f t="shared" si="5"/>
        <v>0.34499999999999997</v>
      </c>
      <c r="AB9" s="138">
        <f t="shared" si="0"/>
        <v>54.730000000000004</v>
      </c>
      <c r="AC9" s="138">
        <f t="shared" si="10"/>
        <v>54.730000000000004</v>
      </c>
      <c r="AD9" s="138">
        <f t="shared" si="6"/>
        <v>0.34499999999999997</v>
      </c>
      <c r="AF9" s="134">
        <f t="shared" si="7"/>
        <v>54.730000000000004</v>
      </c>
      <c r="AG9" s="134">
        <f t="shared" si="11"/>
        <v>0.34499999999999997</v>
      </c>
      <c r="AH9" s="134" t="str">
        <f t="shared" si="8"/>
        <v>DEC</v>
      </c>
      <c r="AI9" s="134" t="str">
        <f>RIGHT(RTD("cqg.rtd",,"ContractData",V9,"LongDescription",,"T"),14)</f>
        <v>Dec 17, Sep 18</v>
      </c>
      <c r="AJ9" s="134">
        <f>RTD("cqg.rtd", ,"ContractData",Q9, "Settlement",,"T")</f>
        <v>54.75</v>
      </c>
      <c r="AK9" s="134">
        <f>RTD("cqg.rtd", ,"ContractData",V9, "Settlement",,"T")</f>
        <v>0.43</v>
      </c>
      <c r="AL9" s="134">
        <f t="shared" si="9"/>
        <v>54.75</v>
      </c>
    </row>
    <row r="10" spans="1:38" x14ac:dyDescent="0.2">
      <c r="A10" s="133" t="str">
        <f t="shared" si="1"/>
        <v>CLEF8</v>
      </c>
      <c r="B10" s="133" t="str">
        <f>RTD("cqg.rtd", ,"ContractData",A10, "ContractMonth")</f>
        <v>JAN</v>
      </c>
      <c r="C10" s="139" t="str">
        <f t="shared" si="2"/>
        <v>F</v>
      </c>
      <c r="D10" s="134" t="str">
        <f t="shared" si="3"/>
        <v>CLES9F</v>
      </c>
      <c r="P10" s="135" t="str">
        <f t="shared" si="4"/>
        <v>F</v>
      </c>
      <c r="Q10" s="140" t="str">
        <f>RTD("cqg.rtd", ,"ContractData", $Q$1&amp;"?"&amp;R43, "Symbol")</f>
        <v>CLEF8</v>
      </c>
      <c r="R10" s="141">
        <f>RTD("cqg.rtd", ,"ContractData", Q10, $R$1,,"T")</f>
        <v>54.69</v>
      </c>
      <c r="S10" s="141">
        <f>RTD("cqg.rtd", ,"ContractData", Q10,$S$1,,"T")</f>
        <v>54.78</v>
      </c>
      <c r="T10" s="141">
        <f>RTD("cqg.rtd", ,"ContractData", Q10,$T$1,,"T")</f>
        <v>54.800000000000004</v>
      </c>
      <c r="U10" s="138">
        <f>RTD("cqg.rtd", ,"ContractData", "F."&amp;$Q$1&amp;"?9", $U$1,,"T")</f>
        <v>0</v>
      </c>
      <c r="V10" s="135" t="str">
        <f>L2</f>
        <v>CLES9F</v>
      </c>
      <c r="W10" s="138" t="str">
        <f>RTD("cqg.rtd", ,"ContractData", V10, $W$1,,"T")</f>
        <v/>
      </c>
      <c r="X10" s="138" t="str">
        <f>RTD("cqg.rtd", ,"ContractData", V10, $X$1,,"T")</f>
        <v/>
      </c>
      <c r="Y10" s="138" t="str">
        <f>RTD("cqg.rtd", ,"ContractData",V10,$Y$1,,"T")</f>
        <v/>
      </c>
      <c r="Z10" s="138" t="str">
        <f>RTD("cqg.rtd", ,"ContractData", V10,$Z$1,,"T")</f>
        <v/>
      </c>
      <c r="AA10" s="138" t="e">
        <f t="shared" si="5"/>
        <v>#VALUE!</v>
      </c>
      <c r="AB10" s="138">
        <f t="shared" si="0"/>
        <v>54.790000000000006</v>
      </c>
      <c r="AC10" s="138">
        <f t="shared" si="10"/>
        <v>54.790000000000006</v>
      </c>
      <c r="AD10" s="138" t="str">
        <f t="shared" si="6"/>
        <v/>
      </c>
      <c r="AF10" s="134">
        <f t="shared" si="7"/>
        <v>54.790000000000006</v>
      </c>
      <c r="AG10" s="134" t="e">
        <f t="shared" si="11"/>
        <v>#N/A</v>
      </c>
      <c r="AH10" s="134" t="str">
        <f t="shared" si="8"/>
        <v>JAN</v>
      </c>
      <c r="AI10" s="134" t="str">
        <f>RIGHT(RTD("cqg.rtd",,"ContractData",V10,"LongDescription",,"T"),14)</f>
        <v>Jan 18, Oct 18</v>
      </c>
      <c r="AJ10" s="134">
        <f>RTD("cqg.rtd", ,"ContractData",Q10, "Settlement",,"T")</f>
        <v>54.800000000000004</v>
      </c>
      <c r="AK10" s="134">
        <f>RTD("cqg.rtd", ,"ContractData",V10, "Settlement",,"T")</f>
        <v>0.54</v>
      </c>
      <c r="AL10" s="134">
        <f t="shared" si="9"/>
        <v>54.800000000000004</v>
      </c>
    </row>
    <row r="11" spans="1:38" x14ac:dyDescent="0.2">
      <c r="A11" s="133" t="str">
        <f t="shared" si="1"/>
        <v>CLEG8</v>
      </c>
      <c r="B11" s="133" t="str">
        <f>RTD("cqg.rtd", ,"ContractData",A11, "ContractMonth")</f>
        <v>FEB</v>
      </c>
      <c r="C11" s="139" t="str">
        <f t="shared" si="2"/>
        <v>G</v>
      </c>
      <c r="D11" s="134" t="str">
        <f t="shared" si="3"/>
        <v>CLES9G</v>
      </c>
      <c r="P11" s="135" t="str">
        <f t="shared" si="4"/>
        <v>G</v>
      </c>
      <c r="Q11" s="140" t="str">
        <f>RTD("cqg.rtd", ,"ContractData", $Q$1&amp;"?"&amp;R44, "Symbol")</f>
        <v>CLEG8</v>
      </c>
      <c r="R11" s="141">
        <f>RTD("cqg.rtd", ,"ContractData", Q11, $R$1,,"T")</f>
        <v>54.75</v>
      </c>
      <c r="S11" s="141">
        <f>RTD("cqg.rtd", ,"ContractData", Q11,$S$1,,"T")</f>
        <v>54.79</v>
      </c>
      <c r="T11" s="141">
        <f>RTD("cqg.rtd", ,"ContractData", Q11,$T$1,,"T")</f>
        <v>54.82</v>
      </c>
      <c r="U11" s="138">
        <f>RTD("cqg.rtd", ,"ContractData", "F."&amp;$Q$1&amp;"?10", $U$1,,"T")</f>
        <v>0.02</v>
      </c>
      <c r="V11" s="135" t="str">
        <f>M2</f>
        <v>CLES9G</v>
      </c>
      <c r="W11" s="138" t="str">
        <f>RTD("cqg.rtd", ,"ContractData", V11, $W$1,,"T")</f>
        <v/>
      </c>
      <c r="X11" s="138" t="str">
        <f>RTD("cqg.rtd", ,"ContractData", V11, $X$1,,"T")</f>
        <v/>
      </c>
      <c r="Y11" s="138" t="str">
        <f>RTD("cqg.rtd", ,"ContractData",V11,$Y$1,,"T")</f>
        <v/>
      </c>
      <c r="Z11" s="138" t="str">
        <f>RTD("cqg.rtd", ,"ContractData", V11,$Z$1,,"T")</f>
        <v/>
      </c>
      <c r="AA11" s="138" t="e">
        <f t="shared" si="5"/>
        <v>#VALUE!</v>
      </c>
      <c r="AB11" s="138">
        <f t="shared" si="0"/>
        <v>54.805</v>
      </c>
      <c r="AC11" s="138">
        <f t="shared" si="10"/>
        <v>54.805</v>
      </c>
      <c r="AD11" s="138" t="str">
        <f t="shared" si="6"/>
        <v/>
      </c>
      <c r="AF11" s="134">
        <f t="shared" si="7"/>
        <v>54.805</v>
      </c>
      <c r="AG11" s="134" t="e">
        <f t="shared" si="11"/>
        <v>#N/A</v>
      </c>
      <c r="AH11" s="134" t="str">
        <f t="shared" si="8"/>
        <v>FEB</v>
      </c>
      <c r="AI11" s="134" t="str">
        <f>RIGHT(RTD("cqg.rtd",,"ContractData",V11,"LongDescription",,"T"),14)</f>
        <v>Feb 18, Nov 18</v>
      </c>
      <c r="AJ11" s="134">
        <f>RTD("cqg.rtd", ,"ContractData",Q11, "Settlement",,"T")</f>
        <v>54.800000000000004</v>
      </c>
      <c r="AK11" s="134">
        <f>RTD("cqg.rtd", ,"ContractData",V11, "Settlement",,"T")</f>
        <v>0.59</v>
      </c>
      <c r="AL11" s="134">
        <f t="shared" si="9"/>
        <v>54.800000000000004</v>
      </c>
    </row>
    <row r="12" spans="1:38" x14ac:dyDescent="0.2">
      <c r="A12" s="133" t="str">
        <f t="shared" si="1"/>
        <v>CLEH8</v>
      </c>
      <c r="B12" s="133" t="str">
        <f>RTD("cqg.rtd", ,"ContractData",A12, "ContractMonth")</f>
        <v>MAR</v>
      </c>
      <c r="C12" s="139" t="str">
        <f t="shared" si="2"/>
        <v>H</v>
      </c>
      <c r="D12" s="134" t="str">
        <f t="shared" si="3"/>
        <v>CLES9H</v>
      </c>
      <c r="P12" s="135" t="str">
        <f t="shared" si="4"/>
        <v>H</v>
      </c>
      <c r="Q12" s="140" t="str">
        <f>RTD("cqg.rtd", ,"ContractData", $Q$1&amp;"?"&amp;R45, "Symbol")</f>
        <v>CLEH8</v>
      </c>
      <c r="R12" s="141">
        <f>RTD("cqg.rtd", ,"ContractData", Q12, $R$1,,"T")</f>
        <v>54.78</v>
      </c>
      <c r="S12" s="141">
        <f>RTD("cqg.rtd", ,"ContractData", Q12,$S$1,,"T")</f>
        <v>54.78</v>
      </c>
      <c r="T12" s="141">
        <f>RTD("cqg.rtd", ,"ContractData", Q12,$T$1,,"T")</f>
        <v>54.81</v>
      </c>
      <c r="U12" s="138">
        <f>RTD("cqg.rtd", ,"ContractData", "F."&amp;$Q$1&amp;"?11",$U$1,,"T")</f>
        <v>0.04</v>
      </c>
      <c r="V12" s="135" t="str">
        <f>N2</f>
        <v>CLES9H</v>
      </c>
      <c r="W12" s="138" t="str">
        <f>RTD("cqg.rtd", ,"ContractData", V12, $W$1,,"T")</f>
        <v/>
      </c>
      <c r="X12" s="138">
        <f>RTD("cqg.rtd", ,"ContractData", V12, $X$1,,"T")</f>
        <v>-0.11</v>
      </c>
      <c r="Y12" s="138">
        <f>RTD("cqg.rtd", ,"ContractData",V12,$Y$1,,"T")</f>
        <v>0.49</v>
      </c>
      <c r="Z12" s="138">
        <f>RTD("cqg.rtd", ,"ContractData", V12,$Z$1,,"T")</f>
        <v>0.6</v>
      </c>
      <c r="AA12" s="138">
        <f t="shared" si="5"/>
        <v>0.54499999999999993</v>
      </c>
      <c r="AB12" s="138">
        <f t="shared" si="0"/>
        <v>54.78</v>
      </c>
      <c r="AC12" s="138">
        <f t="shared" si="10"/>
        <v>54.78</v>
      </c>
      <c r="AD12" s="138">
        <f t="shared" si="6"/>
        <v>0.54499999999999993</v>
      </c>
      <c r="AF12" s="134">
        <f t="shared" si="7"/>
        <v>54.78</v>
      </c>
      <c r="AG12" s="134">
        <f t="shared" si="11"/>
        <v>0.54499999999999993</v>
      </c>
      <c r="AH12" s="134" t="str">
        <f t="shared" si="8"/>
        <v>MAR</v>
      </c>
      <c r="AI12" s="134" t="str">
        <f>RIGHT(RTD("cqg.rtd",,"ContractData",V12,"LongDescription",,"T"),14)</f>
        <v>Mar 18, Dec 18</v>
      </c>
      <c r="AJ12" s="134">
        <f>RTD("cqg.rtd", ,"ContractData",Q12, "Settlement",,"T")</f>
        <v>54.77</v>
      </c>
      <c r="AK12" s="134">
        <f>RTD("cqg.rtd", ,"ContractData",V12, "Settlement",,"T")</f>
        <v>0.6</v>
      </c>
      <c r="AL12" s="134">
        <f t="shared" si="9"/>
        <v>54.77</v>
      </c>
    </row>
    <row r="13" spans="1:38" x14ac:dyDescent="0.2">
      <c r="A13" s="133" t="str">
        <f t="shared" si="1"/>
        <v>CLEJ8</v>
      </c>
      <c r="B13" s="133" t="str">
        <f>RTD("cqg.rtd", ,"ContractData",A13, "ContractMonth")</f>
        <v>APR</v>
      </c>
      <c r="C13" s="139" t="str">
        <f t="shared" si="2"/>
        <v>J</v>
      </c>
      <c r="D13" s="134" t="str">
        <f t="shared" si="3"/>
        <v>CLES9J</v>
      </c>
      <c r="P13" s="135" t="str">
        <f t="shared" si="4"/>
        <v>J</v>
      </c>
      <c r="Q13" s="140" t="str">
        <f>RTD("cqg.rtd", ,"ContractData", $Q$1&amp;"?"&amp;R46, "Symbol")</f>
        <v>CLEJ8</v>
      </c>
      <c r="R13" s="141" t="str">
        <f>RTD("cqg.rtd", ,"ContractData", Q13, $R$1,,"T")</f>
        <v/>
      </c>
      <c r="S13" s="141">
        <f>RTD("cqg.rtd", ,"ContractData", Q13,$S$1,,"T")</f>
        <v>54.730000000000004</v>
      </c>
      <c r="T13" s="141">
        <f>RTD("cqg.rtd", ,"ContractData", Q13,$T$1,,"T")</f>
        <v>54.77</v>
      </c>
      <c r="U13" s="138">
        <f>RTD("cqg.rtd", ,"ContractData", "F."&amp;$Q$1&amp;"?12",$U$1,,"T")</f>
        <v>0.01</v>
      </c>
      <c r="V13" s="135" t="str">
        <f>O2</f>
        <v>CLES9J</v>
      </c>
      <c r="W13" s="138" t="str">
        <f>RTD("cqg.rtd", ,"ContractData", V13, $W$1,,"T")</f>
        <v/>
      </c>
      <c r="X13" s="138" t="str">
        <f>RTD("cqg.rtd", ,"ContractData", V13, $X$1,,"T")</f>
        <v/>
      </c>
      <c r="Y13" s="138" t="str">
        <f>RTD("cqg.rtd", ,"ContractData",V13,$Y$1,,"T")</f>
        <v/>
      </c>
      <c r="Z13" s="138" t="str">
        <f>RTD("cqg.rtd", ,"ContractData", V13,$Z$1,,"T")</f>
        <v/>
      </c>
      <c r="AA13" s="138" t="e">
        <f t="shared" si="5"/>
        <v>#VALUE!</v>
      </c>
      <c r="AB13" s="138">
        <f t="shared" si="0"/>
        <v>54.75</v>
      </c>
      <c r="AC13" s="138">
        <f t="shared" si="10"/>
        <v>54.75</v>
      </c>
      <c r="AD13" s="138" t="str">
        <f t="shared" si="6"/>
        <v/>
      </c>
      <c r="AF13" s="134">
        <f t="shared" si="7"/>
        <v>54.75</v>
      </c>
      <c r="AG13" s="134" t="e">
        <f t="shared" si="11"/>
        <v>#N/A</v>
      </c>
      <c r="AH13" s="134" t="str">
        <f t="shared" si="8"/>
        <v>APR</v>
      </c>
      <c r="AI13" s="134" t="str">
        <f>RIGHT(RTD("cqg.rtd",,"ContractData",V13,"LongDescription",,"T"),14)</f>
        <v>Apr 18, Jan 19</v>
      </c>
      <c r="AJ13" s="134">
        <f>RTD("cqg.rtd", ,"ContractData",Q13, "Settlement",,"T")</f>
        <v>54.72</v>
      </c>
      <c r="AK13" s="134">
        <f>RTD("cqg.rtd", ,"ContractData",V13, "Settlement",,"T")</f>
        <v>0.64</v>
      </c>
      <c r="AL13" s="134">
        <f t="shared" si="9"/>
        <v>54.72</v>
      </c>
    </row>
    <row r="14" spans="1:38" x14ac:dyDescent="0.2"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</row>
    <row r="15" spans="1:38" x14ac:dyDescent="0.2">
      <c r="P15" s="135"/>
      <c r="Q15" s="135"/>
      <c r="R15" s="135"/>
      <c r="S15" s="135"/>
      <c r="T15" s="135"/>
      <c r="U15" s="135"/>
    </row>
    <row r="17" spans="20:29" x14ac:dyDescent="0.2">
      <c r="AB17" s="142"/>
      <c r="AC17" s="142"/>
    </row>
    <row r="18" spans="20:29" x14ac:dyDescent="0.2">
      <c r="AB18" s="142"/>
      <c r="AC18" s="142"/>
    </row>
    <row r="19" spans="20:29" x14ac:dyDescent="0.2">
      <c r="AB19" s="142"/>
      <c r="AC19" s="142"/>
    </row>
    <row r="20" spans="20:29" x14ac:dyDescent="0.2">
      <c r="U20" s="143"/>
      <c r="V20" s="143"/>
      <c r="AB20" s="142"/>
      <c r="AC20" s="142"/>
    </row>
    <row r="21" spans="20:29" x14ac:dyDescent="0.2">
      <c r="T21" s="142"/>
      <c r="U21" s="142"/>
      <c r="V21" s="142"/>
      <c r="X21" s="142"/>
      <c r="Y21" s="142"/>
      <c r="Z21" s="142"/>
      <c r="AB21" s="142"/>
      <c r="AC21" s="142"/>
    </row>
    <row r="22" spans="20:29" x14ac:dyDescent="0.2">
      <c r="T22" s="142"/>
      <c r="U22" s="142"/>
      <c r="V22" s="142"/>
      <c r="X22" s="142"/>
      <c r="Y22" s="142"/>
      <c r="Z22" s="142"/>
      <c r="AB22" s="142"/>
      <c r="AC22" s="142"/>
    </row>
    <row r="23" spans="20:29" x14ac:dyDescent="0.2">
      <c r="T23" s="142"/>
      <c r="U23" s="142"/>
      <c r="V23" s="142"/>
      <c r="X23" s="142"/>
      <c r="Y23" s="142"/>
      <c r="Z23" s="142"/>
      <c r="AB23" s="142"/>
      <c r="AC23" s="142"/>
    </row>
    <row r="24" spans="20:29" x14ac:dyDescent="0.2">
      <c r="T24" s="142"/>
      <c r="U24" s="142"/>
      <c r="V24" s="142"/>
      <c r="X24" s="142"/>
      <c r="Y24" s="142"/>
      <c r="Z24" s="142"/>
      <c r="AB24" s="142"/>
      <c r="AC24" s="142"/>
    </row>
    <row r="25" spans="20:29" x14ac:dyDescent="0.2">
      <c r="T25" s="142"/>
      <c r="U25" s="142"/>
      <c r="V25" s="142"/>
      <c r="X25" s="142"/>
      <c r="Y25" s="142"/>
      <c r="Z25" s="142"/>
    </row>
    <row r="26" spans="20:29" x14ac:dyDescent="0.2">
      <c r="T26" s="142"/>
      <c r="U26" s="142"/>
      <c r="V26" s="142"/>
      <c r="X26" s="142"/>
      <c r="Y26" s="142"/>
      <c r="Z26" s="142"/>
    </row>
    <row r="27" spans="20:29" x14ac:dyDescent="0.2">
      <c r="T27" s="142"/>
      <c r="U27" s="142"/>
      <c r="V27" s="142"/>
      <c r="X27" s="142"/>
      <c r="Y27" s="142"/>
      <c r="Z27" s="142"/>
    </row>
    <row r="28" spans="20:29" x14ac:dyDescent="0.2">
      <c r="T28" s="142"/>
      <c r="U28" s="142"/>
      <c r="V28" s="142"/>
      <c r="X28" s="142"/>
      <c r="Y28" s="142"/>
      <c r="Z28" s="142"/>
    </row>
    <row r="29" spans="20:29" x14ac:dyDescent="0.2">
      <c r="T29" s="142"/>
      <c r="U29" s="142"/>
      <c r="V29" s="142"/>
      <c r="X29" s="142"/>
      <c r="Y29" s="142"/>
      <c r="Z29" s="142"/>
    </row>
    <row r="30" spans="20:29" x14ac:dyDescent="0.2">
      <c r="T30" s="142"/>
      <c r="U30" s="142"/>
      <c r="V30" s="142"/>
      <c r="X30" s="142"/>
      <c r="Y30" s="142"/>
      <c r="Z30" s="142"/>
    </row>
    <row r="31" spans="20:29" x14ac:dyDescent="0.2">
      <c r="T31" s="142"/>
      <c r="U31" s="142"/>
      <c r="V31" s="142"/>
      <c r="X31" s="142"/>
      <c r="Y31" s="142"/>
      <c r="Z31" s="142"/>
    </row>
    <row r="32" spans="20:29" x14ac:dyDescent="0.2">
      <c r="T32" s="142"/>
      <c r="U32" s="142"/>
      <c r="V32" s="142"/>
      <c r="X32" s="142"/>
      <c r="Y32" s="142"/>
      <c r="Z32" s="142"/>
    </row>
    <row r="33" spans="18:26" x14ac:dyDescent="0.2">
      <c r="T33" s="142"/>
      <c r="U33" s="142"/>
      <c r="V33" s="142"/>
    </row>
    <row r="34" spans="18:26" x14ac:dyDescent="0.2">
      <c r="R34" s="134" t="s">
        <v>6</v>
      </c>
      <c r="T34" s="142">
        <f>IF(RTD("cqg.rtd",,"StudyData",CLEDisplay!A109,  "Bar",, "Close", "D",,,,,,"T")="",NA(),RTD("cqg.rtd",,"StudyData",CLEDisplay!A109,  "Bar",, "Close", "D",,,,,,"T"))</f>
        <v>-0.09</v>
      </c>
      <c r="U34" s="142">
        <f xml:space="preserve"> RTD("cqg.rtd",,"StudyData",CLEDisplay!A109,  "Bar",, "Close", "D","-1",,,,,"T")</f>
        <v>-0.09</v>
      </c>
      <c r="V34" s="142" t="str">
        <f>CLEDisplay!K106</f>
        <v>May 17, Jun 17, Jul 17</v>
      </c>
      <c r="X34" s="142"/>
      <c r="Y34" s="142"/>
      <c r="Z34" s="134" t="s">
        <v>20</v>
      </c>
    </row>
    <row r="35" spans="18:26" x14ac:dyDescent="0.2">
      <c r="R35" s="134">
        <f>IF(RTD("cqg.rtd", ,"ContractData",Q1&amp;"?", "ContractMonth")=RTD("cqg.rtd", ,"ContractData",Q1&amp;"?1", "ContractMonth"),1,2)</f>
        <v>1</v>
      </c>
      <c r="S35" s="134" t="str">
        <f>RTD("cqg.rtd",,"ContractData",Q1&amp;"?1", "Symbol")</f>
        <v>CLEK7</v>
      </c>
      <c r="T35" s="142" t="e">
        <f>IF(RTD("cqg.rtd",,"StudyData",CLEDisplay!A110,  "Bar",, "Close", "D",,,,,,"T")="",NA(),RTD("cqg.rtd",,"StudyData",CLEDisplay!A110,  "Bar",, "Close", "D",,,,,,"T"))</f>
        <v>#N/A</v>
      </c>
      <c r="U35" s="142">
        <f xml:space="preserve"> RTD("cqg.rtd",,"StudyData",CLEDisplay!A110,  "Bar",, "Close", "D","-1",,,,,"T")</f>
        <v>-0.08</v>
      </c>
      <c r="V35" s="142" t="str">
        <f>CLEDisplay!L106</f>
        <v>Jun 17, Jul 17, Aug 17</v>
      </c>
      <c r="X35" s="142"/>
      <c r="Y35" s="142"/>
      <c r="Z35" s="134" t="s">
        <v>21</v>
      </c>
    </row>
    <row r="36" spans="18:26" x14ac:dyDescent="0.2">
      <c r="R36" s="134">
        <f>R35+1</f>
        <v>2</v>
      </c>
      <c r="S36" s="134" t="str">
        <f>RTD("cqg.rtd",,"ContractData",Q1&amp;"?2", "Symbol")</f>
        <v>CLEM7</v>
      </c>
      <c r="T36" s="142">
        <f>IF(RTD("cqg.rtd",,"StudyData",CLEDisplay!A111,  "Bar",, "Close", "D",,,,,,"T")="",NA(),RTD("cqg.rtd",,"StudyData",CLEDisplay!A111,  "Bar",, "Close", "D",,,,,,"T"))</f>
        <v>-0.04</v>
      </c>
      <c r="U36" s="142">
        <f xml:space="preserve"> RTD("cqg.rtd",,"StudyData",CLEDisplay!A111,  "Bar",, "Close", "D","-1",,,,,"T")</f>
        <v>-0.04</v>
      </c>
      <c r="V36" s="142" t="str">
        <f>CLEDisplay!M106</f>
        <v>Jul 17, Aug 17, Sep 17</v>
      </c>
      <c r="X36" s="142"/>
      <c r="Y36" s="142"/>
      <c r="Z36" s="134" t="s">
        <v>22</v>
      </c>
    </row>
    <row r="37" spans="18:26" x14ac:dyDescent="0.2">
      <c r="R37" s="134">
        <f t="shared" ref="R37:R46" si="12">R36+1</f>
        <v>3</v>
      </c>
      <c r="T37" s="142">
        <f>IF(RTD("cqg.rtd",,"StudyData",CLEDisplay!A112,  "Bar",, "Close", "D",,,,,,"T")="",NA(),RTD("cqg.rtd",,"StudyData",CLEDisplay!A112,  "Bar",, "Close", "D",,,,,,"T"))</f>
        <v>-0.05</v>
      </c>
      <c r="U37" s="142">
        <f xml:space="preserve"> RTD("cqg.rtd",,"StudyData",CLEDisplay!A112,  "Bar",, "Close", "D","-1",,,,,"T")</f>
        <v>-0.05</v>
      </c>
      <c r="V37" s="142" t="str">
        <f>CLEDisplay!N106</f>
        <v>Aug 17, Sep 17, Oct 17</v>
      </c>
      <c r="X37" s="142"/>
      <c r="Y37" s="142"/>
      <c r="Z37" s="134" t="s">
        <v>23</v>
      </c>
    </row>
    <row r="38" spans="18:26" x14ac:dyDescent="0.2">
      <c r="R38" s="134">
        <f t="shared" si="12"/>
        <v>4</v>
      </c>
      <c r="T38" s="142">
        <f>IF(RTD("cqg.rtd",,"StudyData",CLEDisplay!A113,  "Bar",, "Close", "D",,,,,,"T")="",NA(),RTD("cqg.rtd",,"StudyData",CLEDisplay!A113,  "Bar",, "Close", "D",,,,,,"T"))</f>
        <v>-0.04</v>
      </c>
      <c r="U38" s="142">
        <f xml:space="preserve"> RTD("cqg.rtd",,"StudyData",CLEDisplay!A113,  "Bar",, "Close", "D","-1",,,,,"T")</f>
        <v>-0.04</v>
      </c>
      <c r="V38" s="142" t="str">
        <f>CLEDisplay!O106</f>
        <v>Sep 17, Oct 17, Nov 17</v>
      </c>
      <c r="X38" s="142"/>
      <c r="Y38" s="142"/>
      <c r="Z38" s="134" t="s">
        <v>24</v>
      </c>
    </row>
    <row r="39" spans="18:26" x14ac:dyDescent="0.2">
      <c r="R39" s="134">
        <f t="shared" si="12"/>
        <v>5</v>
      </c>
      <c r="T39" s="142" t="e">
        <f>IF(RTD("cqg.rtd",,"StudyData",CLEDisplay!A114,  "Bar",, "Close", "D",,,,,,"T")="",NA(),RTD("cqg.rtd",,"StudyData",CLEDisplay!A114,  "Bar",, "Close", "D",,,,,,"T"))</f>
        <v>#N/A</v>
      </c>
      <c r="U39" s="142">
        <f xml:space="preserve"> RTD("cqg.rtd",,"StudyData",CLEDisplay!A114,  "Bar",, "Close", "D","-1",,,,,"T")</f>
        <v>-0.03</v>
      </c>
      <c r="V39" s="142" t="str">
        <f>CLEDisplay!P106</f>
        <v>Oct 17, Nov 17, Dec 17</v>
      </c>
      <c r="X39" s="142"/>
      <c r="Y39" s="142"/>
      <c r="Z39" s="134" t="s">
        <v>25</v>
      </c>
    </row>
    <row r="40" spans="18:26" x14ac:dyDescent="0.2">
      <c r="R40" s="134">
        <f t="shared" si="12"/>
        <v>6</v>
      </c>
      <c r="T40" s="142">
        <f>IF(RTD("cqg.rtd",,"StudyData",CLEDisplay!A115,  "Bar",, "Close", "D",,,,,,"T")="",NA(),RTD("cqg.rtd",,"StudyData",CLEDisplay!A115,  "Bar",, "Close", "D",,,,,,"T"))</f>
        <v>-0.03</v>
      </c>
      <c r="U40" s="142">
        <f xml:space="preserve"> RTD("cqg.rtd",,"StudyData",CLEDisplay!A115,  "Bar",, "Close", "D","-1",,,,,"T")</f>
        <v>-0.03</v>
      </c>
      <c r="V40" s="142" t="str">
        <f>CLEDisplay!Q106</f>
        <v>Nov 17, Dec 17, Jan 18</v>
      </c>
      <c r="X40" s="142"/>
      <c r="Y40" s="142"/>
      <c r="Z40" s="134" t="s">
        <v>26</v>
      </c>
    </row>
    <row r="41" spans="18:26" x14ac:dyDescent="0.2">
      <c r="R41" s="134">
        <f t="shared" si="12"/>
        <v>7</v>
      </c>
      <c r="T41" s="142">
        <f>IF(RTD("cqg.rtd",,"StudyData",CLEDisplay!A116,  "Bar",, "Close", "D",,,,,,"T")="",NA(),RTD("cqg.rtd",,"StudyData",CLEDisplay!A116,  "Bar",, "Close", "D",,,,,,"T"))</f>
        <v>-0.03</v>
      </c>
      <c r="U41" s="142">
        <f xml:space="preserve"> RTD("cqg.rtd",,"StudyData",CLEDisplay!A116,  "Bar",, "Close", "D","-1",,,,,"T")</f>
        <v>-0.03</v>
      </c>
      <c r="V41" s="142" t="str">
        <f>CLEDisplay!R106</f>
        <v>Nov 17, Dec 17, Jan 18</v>
      </c>
      <c r="X41" s="142"/>
      <c r="Y41" s="142"/>
      <c r="Z41" s="134" t="s">
        <v>27</v>
      </c>
    </row>
    <row r="42" spans="18:26" x14ac:dyDescent="0.2">
      <c r="R42" s="134">
        <f t="shared" si="12"/>
        <v>8</v>
      </c>
      <c r="T42" s="142">
        <f>IF(RTD("cqg.rtd",,"StudyData",CLEDisplay!A117,  "Bar",, "Close", "D",,,,,,"T")="",NA(),RTD("cqg.rtd",,"StudyData",CLEDisplay!A117,  "Bar",, "Close", "D",,,,,,"T"))</f>
        <v>-0.05</v>
      </c>
      <c r="U42" s="142">
        <f xml:space="preserve"> RTD("cqg.rtd",,"StudyData",CLEDisplay!A117,  "Bar",, "Close", "D","-1",,,,,"T")</f>
        <v>-0.05</v>
      </c>
      <c r="V42" s="142" t="str">
        <f>CLEDisplay!S106</f>
        <v>Dec 17, Jan 18, Feb 18</v>
      </c>
      <c r="X42" s="142"/>
      <c r="Y42" s="142"/>
      <c r="Z42" s="134" t="s">
        <v>28</v>
      </c>
    </row>
    <row r="43" spans="18:26" x14ac:dyDescent="0.2">
      <c r="R43" s="134">
        <f t="shared" si="12"/>
        <v>9</v>
      </c>
      <c r="T43" s="142" t="e">
        <f>IF(RTD("cqg.rtd",,"StudyData",CLEDisplay!A118,  "Bar",, "Close", "D",,,,,,"T")="",NA(),RTD("cqg.rtd",,"StudyData",CLEDisplay!A118,  "Bar",, "Close", "D",,,,,,"T"))</f>
        <v>#N/A</v>
      </c>
      <c r="U43" s="142">
        <f xml:space="preserve"> RTD("cqg.rtd",,"StudyData",CLEDisplay!A118,  "Bar",, "Close", "D","-1",,,,,"T")</f>
        <v>-0.03</v>
      </c>
      <c r="V43" s="142" t="str">
        <f>CLEDisplay!T106</f>
        <v>Jan 18, Feb 18, Mar 18</v>
      </c>
      <c r="X43" s="142"/>
      <c r="Y43" s="142"/>
      <c r="Z43" s="134" t="s">
        <v>29</v>
      </c>
    </row>
    <row r="44" spans="18:26" x14ac:dyDescent="0.2">
      <c r="R44" s="134">
        <f t="shared" si="12"/>
        <v>10</v>
      </c>
      <c r="T44" s="142">
        <f>IF(RTD("cqg.rtd",,"StudyData",CLEDisplay!A119,  "Bar",, "Close", "D",,,,,,"T")="",NA(),RTD("cqg.rtd",,"StudyData",CLEDisplay!A119,  "Bar",, "Close", "D",,,,,,"T"))</f>
        <v>-0.03</v>
      </c>
      <c r="U44" s="142">
        <f xml:space="preserve"> RTD("cqg.rtd",,"StudyData",CLEDisplay!A119,  "Bar",, "Close", "D","-1",,,,,"T")</f>
        <v>-0.02</v>
      </c>
      <c r="V44" s="142" t="str">
        <f>CLEDisplay!U106</f>
        <v>Feb 18, Mar 18, Apr 18</v>
      </c>
    </row>
    <row r="45" spans="18:26" x14ac:dyDescent="0.2">
      <c r="R45" s="134">
        <f t="shared" si="12"/>
        <v>11</v>
      </c>
    </row>
    <row r="46" spans="18:26" x14ac:dyDescent="0.2">
      <c r="R46" s="134">
        <f t="shared" si="12"/>
        <v>12</v>
      </c>
      <c r="Z46" s="142"/>
    </row>
  </sheetData>
  <sheetProtection algorithmName="SHA-512" hashValue="LdlTC1G1It6TCWl8//jrU31K85O811tzWL7jyTuAIWyYhVtdheqFR8b9tVgalFyo/ZOmO29mNjm3sV1vzWsQcw==" saltValue="lZpsegSwET+aEAienomsE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showRowColHeaders="0" workbookViewId="0">
      <selection sqref="A1:XFD1048576"/>
    </sheetView>
  </sheetViews>
  <sheetFormatPr defaultColWidth="9" defaultRowHeight="14.25" x14ac:dyDescent="0.2"/>
  <cols>
    <col min="1" max="17" width="9" style="134"/>
    <col min="18" max="18" width="14.375" style="134" customWidth="1"/>
    <col min="19" max="19" width="9" style="134"/>
    <col min="20" max="20" width="15.25" style="134" customWidth="1"/>
    <col min="21" max="21" width="17.75" style="134" customWidth="1"/>
    <col min="22" max="22" width="11.25" style="134" customWidth="1"/>
    <col min="23" max="23" width="40" style="134" customWidth="1"/>
    <col min="24" max="24" width="12.875" style="134" customWidth="1"/>
    <col min="25" max="16384" width="9" style="134"/>
  </cols>
  <sheetData>
    <row r="1" spans="1:38" x14ac:dyDescent="0.2">
      <c r="A1" s="133"/>
      <c r="B1" s="133"/>
      <c r="C1" s="133" t="s">
        <v>2</v>
      </c>
      <c r="D1" s="134">
        <v>12</v>
      </c>
      <c r="E1" s="134">
        <v>2</v>
      </c>
      <c r="F1" s="134">
        <v>3</v>
      </c>
      <c r="G1" s="134">
        <v>4</v>
      </c>
      <c r="H1" s="134">
        <v>5</v>
      </c>
      <c r="I1" s="134">
        <v>6</v>
      </c>
      <c r="J1" s="134">
        <v>7</v>
      </c>
      <c r="K1" s="134">
        <v>8</v>
      </c>
      <c r="L1" s="134">
        <v>9</v>
      </c>
      <c r="M1" s="134">
        <v>10</v>
      </c>
      <c r="N1" s="134">
        <v>11</v>
      </c>
      <c r="O1" s="134">
        <v>12</v>
      </c>
      <c r="P1" s="135"/>
      <c r="Q1" s="136" t="s">
        <v>19</v>
      </c>
      <c r="R1" s="137" t="s">
        <v>3</v>
      </c>
      <c r="S1" s="137" t="s">
        <v>0</v>
      </c>
      <c r="T1" s="137" t="s">
        <v>1</v>
      </c>
      <c r="U1" s="135" t="s">
        <v>4</v>
      </c>
      <c r="V1" s="135"/>
      <c r="W1" s="137" t="s">
        <v>3</v>
      </c>
      <c r="X1" s="135" t="s">
        <v>4</v>
      </c>
      <c r="Y1" s="137" t="s">
        <v>0</v>
      </c>
      <c r="Z1" s="137" t="s">
        <v>1</v>
      </c>
      <c r="AA1" s="135" t="s">
        <v>5</v>
      </c>
      <c r="AB1" s="135" t="s">
        <v>5</v>
      </c>
      <c r="AC1" s="138"/>
      <c r="AD1" s="135" t="s">
        <v>5</v>
      </c>
    </row>
    <row r="2" spans="1:38" x14ac:dyDescent="0.2">
      <c r="A2" s="133" t="str">
        <f>Q2</f>
        <v>CLEK7</v>
      </c>
      <c r="B2" s="133" t="str">
        <f>RTD("cqg.rtd", ,"ContractData",A2, "ContractMonth")</f>
        <v>MAY</v>
      </c>
      <c r="C2" s="139" t="str">
        <f>IF(B2="Jan","F",IF(B2="Feb","G",IF(B2="Mar","H",IF(B2="Apr","J",IF(B2="May","K",IF(B2="JUN","M",IF(B2="Jul","N",IF(B2="Aug","Q",IF(B2="Sep","U",IF(B2="Oct","V",IF(B2="Nov","X",IF(B2="Dec","Z"))))))))))))</f>
        <v>K</v>
      </c>
      <c r="D2" s="134" t="str">
        <f>$Q$1&amp;$C$1&amp;$D$1&amp;$C2</f>
        <v>CLES12K</v>
      </c>
      <c r="E2" s="134" t="str">
        <f>$Q$1&amp;$C$1&amp;$D$1&amp;$C3</f>
        <v>CLES12M</v>
      </c>
      <c r="F2" s="134" t="str">
        <f>$Q$1&amp;$C$1&amp;$D$1&amp;$C4</f>
        <v>CLES12N</v>
      </c>
      <c r="G2" s="134" t="str">
        <f>$Q$1&amp;$C$1&amp;$D$1&amp;$C5</f>
        <v>CLES12Q</v>
      </c>
      <c r="H2" s="134" t="str">
        <f>$Q$1&amp;$C$1&amp;$D$1&amp;$C6</f>
        <v>CLES12U</v>
      </c>
      <c r="I2" s="134" t="str">
        <f>$Q$1&amp;$C$1&amp;$D$1&amp;$C7</f>
        <v>CLES12V</v>
      </c>
      <c r="J2" s="134" t="str">
        <f>$Q$1&amp;$C$1&amp;$D$1&amp;$C8</f>
        <v>CLES12X</v>
      </c>
      <c r="K2" s="134" t="str">
        <f>$Q$1&amp;$C$1&amp;$D$1&amp;$C9</f>
        <v>CLES12Z</v>
      </c>
      <c r="L2" s="134" t="str">
        <f>$Q$1&amp;$C$1&amp;$D$1&amp;$C10</f>
        <v>CLES12F</v>
      </c>
      <c r="M2" s="134" t="str">
        <f>$Q$1&amp;$C$1&amp;$D$1&amp;$C11</f>
        <v>CLES12G</v>
      </c>
      <c r="N2" s="134" t="str">
        <f>$Q$1&amp;$C$1&amp;$D$1&amp;$C12</f>
        <v>CLES12H</v>
      </c>
      <c r="O2" s="134" t="str">
        <f>$Q$1&amp;$C$1&amp;$D$1&amp;$C13</f>
        <v>CLES12J</v>
      </c>
      <c r="P2" s="135" t="str">
        <f>LEFT(RIGHT(Q2,2),1)</f>
        <v>K</v>
      </c>
      <c r="Q2" s="140" t="str">
        <f>RTD("cqg.rtd", ,"ContractData", $Q$1&amp;"?"&amp;R35, "Symbol")</f>
        <v>CLEK7</v>
      </c>
      <c r="R2" s="141">
        <f>RTD("cqg.rtd", ,"ContractData", Q2, $R$1,,"T")</f>
        <v>53.08</v>
      </c>
      <c r="S2" s="141">
        <f>RTD("cqg.rtd", ,"ContractData", Q2,$S$1,,"T")</f>
        <v>53.07</v>
      </c>
      <c r="T2" s="141">
        <f>RTD("cqg.rtd", ,"ContractData", Q2,$T$1,,"T")</f>
        <v>53.08</v>
      </c>
      <c r="U2" s="138">
        <f>RTD("cqg.rtd", ,"ContractData", "F."&amp;$Q$1&amp;"?1", $U$1,,"T")</f>
        <v>-0.11</v>
      </c>
      <c r="V2" s="135" t="str">
        <f>D2</f>
        <v>CLES12K</v>
      </c>
      <c r="W2" s="138">
        <f>RTD("cqg.rtd", ,"ContractData", V2, $W$1,,"T")</f>
        <v>-1.57</v>
      </c>
      <c r="X2" s="138">
        <f>RTD("cqg.rtd", ,"ContractData", V2, $X$1,,"T")</f>
        <v>-0.11</v>
      </c>
      <c r="Y2" s="138">
        <f>RTD("cqg.rtd", ,"ContractData",V2,$Y$1,,"T")</f>
        <v>-1.67</v>
      </c>
      <c r="Z2" s="138">
        <f>RTD("cqg.rtd", ,"ContractData", V2,$Z$1,,"T")</f>
        <v>-1.59</v>
      </c>
      <c r="AA2" s="138">
        <f>IF(OR(W2="",W2&lt;Y2,W2&gt;Z2),(Y2+Z2)/2,W2)</f>
        <v>-1.63</v>
      </c>
      <c r="AB2" s="138">
        <f t="shared" ref="AB2:AB13" si="0">IF(OR(S2="",T2=""),R2,(IF(OR(R2="",R2&lt;S2,R2&gt;T2),(S2+T2)/2,R2)))</f>
        <v>53.08</v>
      </c>
      <c r="AC2" s="138">
        <f>IF(OR(R2="",R2&lt;S2,R2&gt;T2),(S2+T2)/2,R2)</f>
        <v>53.08</v>
      </c>
      <c r="AD2" s="138">
        <f>IF(OR(Y2="",Z2=""),W2,(IF(OR(W2="",W2&lt;Y2,W2&gt;Z2),(Y2+Z2)/2,W2)))</f>
        <v>-1.63</v>
      </c>
      <c r="AF2" s="134">
        <f>IF(ISERROR(AC2),NA(),AC2)</f>
        <v>53.08</v>
      </c>
      <c r="AG2" s="134">
        <f>IF(AD2="",NA(),AD2)</f>
        <v>-1.63</v>
      </c>
      <c r="AH2" s="134" t="str">
        <f>IF(P2="F","JAN",IF(P2="G","FEB",IF(P2="H","MAR",IF(P2="J","APR",IF(P2="K","MAY",IF(P2="M","JUN",IF(P2="N","JUL",IF(P2="Q","AUG",IF(P2="U","SEP",IF(P2="V","OCT",IF(P2="X","NOV",IF(P2="Z","DEC",))))))))))))</f>
        <v>MAY</v>
      </c>
      <c r="AI2" s="134" t="str">
        <f>RIGHT(RTD("cqg.rtd",,"ContractData",V2,"LongDescription",,"T"),14)</f>
        <v>May 17, May 18</v>
      </c>
      <c r="AJ2" s="134">
        <f>RTD("cqg.rtd", ,"ContractData",Q2, "Settlement",,"T")</f>
        <v>53.18</v>
      </c>
      <c r="AK2" s="134">
        <f>RTD("cqg.rtd", ,"ContractData",V2, "Settlement",,"T")</f>
        <v>-1.48</v>
      </c>
      <c r="AL2" s="134">
        <f>IF(AJ2="",NA(),AJ2)</f>
        <v>53.18</v>
      </c>
    </row>
    <row r="3" spans="1:38" x14ac:dyDescent="0.2">
      <c r="A3" s="133" t="str">
        <f t="shared" ref="A3:A13" si="1">Q3</f>
        <v>CLEM7</v>
      </c>
      <c r="B3" s="133" t="str">
        <f>RTD("cqg.rtd", ,"ContractData",A3, "ContractMonth")</f>
        <v>JUN</v>
      </c>
      <c r="C3" s="139" t="str">
        <f t="shared" ref="C3:C13" si="2">IF(B3="Jan","F",IF(B3="Feb","G",IF(B3="Mar","H",IF(B3="Apr","J",IF(B3="May","K",IF(B3="JUN","M",IF(B3="Jul","N",IF(B3="Aug","Q",IF(B3="Sep","U",IF(B3="Oct","V",IF(B3="Nov","X",IF(B3="Dec","Z"))))))))))))</f>
        <v>M</v>
      </c>
      <c r="D3" s="134" t="str">
        <f t="shared" ref="D3:D13" si="3">$Q$1&amp;$C$1&amp;$D$1&amp;$C3</f>
        <v>CLES12M</v>
      </c>
      <c r="P3" s="135" t="str">
        <f t="shared" ref="P3:P13" si="4">LEFT(RIGHT(Q3,2),1)</f>
        <v>M</v>
      </c>
      <c r="Q3" s="140" t="str">
        <f>RTD("cqg.rtd", ,"ContractData", $Q$1&amp;"?"&amp;R36, "Symbol")</f>
        <v>CLEM7</v>
      </c>
      <c r="R3" s="141">
        <f>RTD("cqg.rtd", ,"ContractData", Q3, $R$1,,"T")</f>
        <v>53.52</v>
      </c>
      <c r="S3" s="141">
        <f>RTD("cqg.rtd", ,"ContractData", Q3,$S$1,,"T")</f>
        <v>53.51</v>
      </c>
      <c r="T3" s="141">
        <f>RTD("cqg.rtd", ,"ContractData", Q3,$T$1,,"T")</f>
        <v>53.52</v>
      </c>
      <c r="U3" s="138">
        <f>RTD("cqg.rtd", ,"ContractData", "F."&amp;$Q$1&amp;"?2",  $U$1,,"T")</f>
        <v>-0.08</v>
      </c>
      <c r="V3" s="135" t="str">
        <f>E2</f>
        <v>CLES12M</v>
      </c>
      <c r="W3" s="138">
        <f>RTD("cqg.rtd", ,"ContractData", V3, $W$1,,"T")</f>
        <v>-1.1300000000000001</v>
      </c>
      <c r="X3" s="138">
        <f>RTD("cqg.rtd", ,"ContractData", V3, $X$1,,"T")</f>
        <v>-0.13</v>
      </c>
      <c r="Y3" s="138">
        <f>RTD("cqg.rtd", ,"ContractData",V3,$Y$1,,"T")</f>
        <v>-1.1300000000000001</v>
      </c>
      <c r="Z3" s="138">
        <f>RTD("cqg.rtd", ,"ContractData", V3,$Z$1,,"T")</f>
        <v>-1.1100000000000001</v>
      </c>
      <c r="AA3" s="138">
        <f t="shared" ref="AA3:AA13" si="5">IF(OR(W3="",W3&lt;Y3,W3&gt;Z3),(Y3+Z3)/2,W3)</f>
        <v>-1.1300000000000001</v>
      </c>
      <c r="AB3" s="138">
        <f t="shared" si="0"/>
        <v>53.52</v>
      </c>
      <c r="AC3" s="138">
        <f>IF(OR(R3="",R3&lt;S3,R3&gt;T3),(S3+T3)/2,R3)</f>
        <v>53.52</v>
      </c>
      <c r="AD3" s="138">
        <f t="shared" ref="AD3:AD13" si="6">IF(OR(Y3="",Z3=""),W3,(IF(OR(W3="",W3&lt;Y3,W3&gt;Z3),(Y3+Z3)/2,W3)))</f>
        <v>-1.1300000000000001</v>
      </c>
      <c r="AF3" s="134">
        <f t="shared" ref="AF3:AF13" si="7">IF(ISERROR(AC3),NA(),AC3)</f>
        <v>53.52</v>
      </c>
      <c r="AG3" s="134">
        <f>IF(AD3="",NA(),AD3)</f>
        <v>-1.1300000000000001</v>
      </c>
      <c r="AH3" s="134" t="str">
        <f t="shared" ref="AH3:AH13" si="8">IF(P3="F","JAN",IF(P3="G","FEB",IF(P3="H","MAR",IF(P3="J","APR",IF(P3="K","MAY",IF(P3="M","JUN",IF(P3="N","JUL",IF(P3="Q","AUG",IF(P3="U","SEP",IF(P3="V","OCT",IF(P3="X","NOV",IF(P3="Z","DEC",))))))))))))</f>
        <v>JUN</v>
      </c>
      <c r="AI3" s="134" t="str">
        <f>RIGHT(RTD("cqg.rtd",,"ContractData",V3,"LongDescription",,"T"),14)</f>
        <v>Jun 17, Jun 18</v>
      </c>
      <c r="AJ3" s="134">
        <f>RTD("cqg.rtd", ,"ContractData",Q3, "Settlement",,"T")</f>
        <v>53.6</v>
      </c>
      <c r="AK3" s="134">
        <f>RTD("cqg.rtd", ,"ContractData",V3, "Settlement",,"T")</f>
        <v>-0.98</v>
      </c>
      <c r="AL3" s="134">
        <f t="shared" ref="AL3:AL13" si="9">IF(AJ3="",NA(),AJ3)</f>
        <v>53.6</v>
      </c>
    </row>
    <row r="4" spans="1:38" x14ac:dyDescent="0.2">
      <c r="A4" s="133" t="str">
        <f t="shared" si="1"/>
        <v>CLEN7</v>
      </c>
      <c r="B4" s="133" t="str">
        <f>RTD("cqg.rtd", ,"ContractData",A4, "ContractMonth")</f>
        <v>JUL</v>
      </c>
      <c r="C4" s="139" t="str">
        <f t="shared" si="2"/>
        <v>N</v>
      </c>
      <c r="D4" s="134" t="str">
        <f t="shared" si="3"/>
        <v>CLES12N</v>
      </c>
      <c r="P4" s="135" t="str">
        <f t="shared" si="4"/>
        <v>N</v>
      </c>
      <c r="Q4" s="140" t="str">
        <f>RTD("cqg.rtd", ,"ContractData", $Q$1&amp;"?"&amp;R37, "Symbol")</f>
        <v>CLEN7</v>
      </c>
      <c r="R4" s="141">
        <f>RTD("cqg.rtd", ,"ContractData", Q4, $R$1,,"T")</f>
        <v>53.85</v>
      </c>
      <c r="S4" s="141">
        <f>RTD("cqg.rtd", ,"ContractData", Q4,$S$1,,"T")</f>
        <v>53.84</v>
      </c>
      <c r="T4" s="141">
        <f>RTD("cqg.rtd", ,"ContractData", Q4,$T$1,,"T")</f>
        <v>53.86</v>
      </c>
      <c r="U4" s="138">
        <f>RTD("cqg.rtd", ,"ContractData", "F."&amp;$Q$1&amp;"?3",  $U$1,,"T")</f>
        <v>-0.09</v>
      </c>
      <c r="V4" s="135" t="str">
        <f>F2</f>
        <v>CLES12N</v>
      </c>
      <c r="W4" s="138" t="str">
        <f>RTD("cqg.rtd", ,"ContractData", V4, $W$1,,"T")</f>
        <v/>
      </c>
      <c r="X4" s="138">
        <f>RTD("cqg.rtd", ,"ContractData", V4, $X$1,,"T")</f>
        <v>-0.94000000000000006</v>
      </c>
      <c r="Y4" s="138">
        <f>RTD("cqg.rtd", ,"ContractData",V4,$Y$1,,"T")</f>
        <v>-1.5</v>
      </c>
      <c r="Z4" s="138">
        <f>RTD("cqg.rtd", ,"ContractData", V4,$Z$1,,"T")</f>
        <v>-0.1</v>
      </c>
      <c r="AA4" s="138">
        <f t="shared" si="5"/>
        <v>-0.8</v>
      </c>
      <c r="AB4" s="138">
        <f t="shared" si="0"/>
        <v>53.85</v>
      </c>
      <c r="AC4" s="138">
        <f t="shared" ref="AC4:AC13" si="10">IF(OR(R4="",R4&lt;S4,R4&gt;T4),(S4+T4)/2,R4)</f>
        <v>53.85</v>
      </c>
      <c r="AD4" s="138">
        <f t="shared" si="6"/>
        <v>-0.8</v>
      </c>
      <c r="AF4" s="134">
        <f t="shared" si="7"/>
        <v>53.85</v>
      </c>
      <c r="AG4" s="134">
        <f>IF(AD4="",NA(),AD4)</f>
        <v>-0.8</v>
      </c>
      <c r="AH4" s="134" t="str">
        <f t="shared" si="8"/>
        <v>JUL</v>
      </c>
      <c r="AI4" s="134" t="str">
        <f>RIGHT(RTD("cqg.rtd",,"ContractData",V4,"LongDescription",,"T"),14)</f>
        <v>Jul 17, Jul 18</v>
      </c>
      <c r="AJ4" s="134">
        <f>RTD("cqg.rtd", ,"ContractData",Q4, "Settlement",,"T")</f>
        <v>53.93</v>
      </c>
      <c r="AK4" s="134">
        <f>RTD("cqg.rtd", ,"ContractData",V4, "Settlement",,"T")</f>
        <v>-0.56000000000000005</v>
      </c>
      <c r="AL4" s="134">
        <f t="shared" si="9"/>
        <v>53.93</v>
      </c>
    </row>
    <row r="5" spans="1:38" x14ac:dyDescent="0.2">
      <c r="A5" s="133" t="str">
        <f t="shared" si="1"/>
        <v>CLEQ7</v>
      </c>
      <c r="B5" s="133" t="str">
        <f>RTD("cqg.rtd", ,"ContractData",A5, "ContractMonth")</f>
        <v>AUG</v>
      </c>
      <c r="C5" s="139" t="str">
        <f t="shared" si="2"/>
        <v>Q</v>
      </c>
      <c r="D5" s="134" t="str">
        <f t="shared" si="3"/>
        <v>CLES12Q</v>
      </c>
      <c r="P5" s="135" t="str">
        <f t="shared" si="4"/>
        <v>Q</v>
      </c>
      <c r="Q5" s="140" t="str">
        <f>RTD("cqg.rtd", ,"ContractData", $Q$1&amp;"?"&amp;R38, "Symbol")</f>
        <v>CLEQ7</v>
      </c>
      <c r="R5" s="141">
        <f>RTD("cqg.rtd", ,"ContractData", Q5, $R$1,,"T")</f>
        <v>54.1</v>
      </c>
      <c r="S5" s="141">
        <f>RTD("cqg.rtd", ,"ContractData", Q5,$S$1,,"T")</f>
        <v>54.11</v>
      </c>
      <c r="T5" s="141">
        <f>RTD("cqg.rtd", ,"ContractData", Q5,$T$1,,"T")</f>
        <v>54.13</v>
      </c>
      <c r="U5" s="138">
        <f>RTD("cqg.rtd", ,"ContractData", "F."&amp;$Q$1&amp;"?4",  $U$1,,"T")</f>
        <v>-0.05</v>
      </c>
      <c r="V5" s="135" t="str">
        <f>G2</f>
        <v>CLES12Q</v>
      </c>
      <c r="W5" s="138">
        <f>RTD("cqg.rtd", ,"ContractData", V5, $W$1,,"T")</f>
        <v>-0.3</v>
      </c>
      <c r="X5" s="138">
        <f>RTD("cqg.rtd", ,"ContractData", V5, $X$1,,"T")</f>
        <v>-0.08</v>
      </c>
      <c r="Y5" s="138" t="str">
        <f>RTD("cqg.rtd", ,"ContractData",V5,$Y$1,,"T")</f>
        <v/>
      </c>
      <c r="Z5" s="138" t="str">
        <f>RTD("cqg.rtd", ,"ContractData", V5,$Z$1,,"T")</f>
        <v/>
      </c>
      <c r="AA5" s="138" t="e">
        <f t="shared" si="5"/>
        <v>#VALUE!</v>
      </c>
      <c r="AB5" s="138">
        <f t="shared" si="0"/>
        <v>54.120000000000005</v>
      </c>
      <c r="AC5" s="138">
        <f t="shared" si="10"/>
        <v>54.120000000000005</v>
      </c>
      <c r="AD5" s="138">
        <f t="shared" si="6"/>
        <v>-0.3</v>
      </c>
      <c r="AF5" s="134">
        <f t="shared" si="7"/>
        <v>54.120000000000005</v>
      </c>
      <c r="AG5" s="134">
        <f t="shared" ref="AG5:AG13" si="11">IF(AD5="",NA(),AD5)</f>
        <v>-0.3</v>
      </c>
      <c r="AH5" s="134" t="str">
        <f t="shared" si="8"/>
        <v>AUG</v>
      </c>
      <c r="AI5" s="134" t="str">
        <f>RIGHT(RTD("cqg.rtd",,"ContractData",V5,"LongDescription",,"T"),14)</f>
        <v>Aug 17, Aug 18</v>
      </c>
      <c r="AJ5" s="134">
        <f>RTD("cqg.rtd", ,"ContractData",Q5, "Settlement",,"T")</f>
        <v>54.18</v>
      </c>
      <c r="AK5" s="134">
        <f>RTD("cqg.rtd", ,"ContractData",V5, "Settlement",,"T")</f>
        <v>-0.22</v>
      </c>
      <c r="AL5" s="134">
        <f t="shared" si="9"/>
        <v>54.18</v>
      </c>
    </row>
    <row r="6" spans="1:38" x14ac:dyDescent="0.2">
      <c r="A6" s="133" t="str">
        <f t="shared" si="1"/>
        <v>CLEU7</v>
      </c>
      <c r="B6" s="133" t="str">
        <f>RTD("cqg.rtd", ,"ContractData",A6, "ContractMonth")</f>
        <v>SEP</v>
      </c>
      <c r="C6" s="139" t="str">
        <f t="shared" si="2"/>
        <v>U</v>
      </c>
      <c r="D6" s="134" t="str">
        <f t="shared" si="3"/>
        <v>CLES12U</v>
      </c>
      <c r="P6" s="135" t="str">
        <f t="shared" si="4"/>
        <v>U</v>
      </c>
      <c r="Q6" s="140" t="str">
        <f>RTD("cqg.rtd", ,"ContractData", $Q$1&amp;"?"&amp;R39, "Symbol")</f>
        <v>CLEU7</v>
      </c>
      <c r="R6" s="141">
        <f>RTD("cqg.rtd", ,"ContractData", Q6, $R$1,,"T")</f>
        <v>54.32</v>
      </c>
      <c r="S6" s="141">
        <f>RTD("cqg.rtd", ,"ContractData", Q6,$S$1,,"T")</f>
        <v>54.33</v>
      </c>
      <c r="T6" s="141">
        <f>RTD("cqg.rtd", ,"ContractData", Q6,$T$1,,"T")</f>
        <v>54.35</v>
      </c>
      <c r="U6" s="138">
        <f>RTD("cqg.rtd", ,"ContractData", "F."&amp;$Q$1&amp;"?5",  $U$1,,"T")</f>
        <v>-0.04</v>
      </c>
      <c r="V6" s="135" t="str">
        <f>H2</f>
        <v>CLES12U</v>
      </c>
      <c r="W6" s="138" t="str">
        <f>RTD("cqg.rtd", ,"ContractData", V6, $W$1,,"T")</f>
        <v/>
      </c>
      <c r="X6" s="138">
        <f>RTD("cqg.rtd", ,"ContractData", V6, $X$1,,"T")</f>
        <v>-2.52</v>
      </c>
      <c r="Y6" s="138">
        <f>RTD("cqg.rtd", ,"ContractData",V6,$Y$1,,"T")</f>
        <v>-2.4500000000000002</v>
      </c>
      <c r="Z6" s="138">
        <f>RTD("cqg.rtd", ,"ContractData", V6,$Z$1,,"T")</f>
        <v>0.9</v>
      </c>
      <c r="AA6" s="138">
        <f t="shared" si="5"/>
        <v>-0.77500000000000013</v>
      </c>
      <c r="AB6" s="138">
        <f t="shared" si="0"/>
        <v>54.34</v>
      </c>
      <c r="AC6" s="138">
        <f t="shared" si="10"/>
        <v>54.34</v>
      </c>
      <c r="AD6" s="138">
        <f t="shared" si="6"/>
        <v>-0.77500000000000013</v>
      </c>
      <c r="AF6" s="134">
        <f t="shared" si="7"/>
        <v>54.34</v>
      </c>
      <c r="AG6" s="134">
        <f t="shared" si="11"/>
        <v>-0.77500000000000013</v>
      </c>
      <c r="AH6" s="134" t="str">
        <f t="shared" si="8"/>
        <v>SEP</v>
      </c>
      <c r="AI6" s="134" t="str">
        <f>RIGHT(RTD("cqg.rtd",,"ContractData",V6,"LongDescription",,"T"),14)</f>
        <v>Sep 17, Sep 18</v>
      </c>
      <c r="AJ6" s="134">
        <f>RTD("cqg.rtd", ,"ContractData",Q6, "Settlement",,"T")</f>
        <v>54.39</v>
      </c>
      <c r="AK6" s="134">
        <f>RTD("cqg.rtd", ,"ContractData",V6, "Settlement",,"T")</f>
        <v>7.0000000000000007E-2</v>
      </c>
      <c r="AL6" s="134">
        <f t="shared" si="9"/>
        <v>54.39</v>
      </c>
    </row>
    <row r="7" spans="1:38" x14ac:dyDescent="0.2">
      <c r="A7" s="133" t="str">
        <f t="shared" si="1"/>
        <v>CLEV7</v>
      </c>
      <c r="B7" s="133" t="str">
        <f>RTD("cqg.rtd", ,"ContractData",A7, "ContractMonth")</f>
        <v>OCT</v>
      </c>
      <c r="C7" s="139" t="str">
        <f t="shared" si="2"/>
        <v>V</v>
      </c>
      <c r="D7" s="134" t="str">
        <f t="shared" si="3"/>
        <v>CLES12V</v>
      </c>
      <c r="P7" s="135" t="str">
        <f t="shared" si="4"/>
        <v>V</v>
      </c>
      <c r="Q7" s="140" t="str">
        <f>RTD("cqg.rtd", ,"ContractData", $Q$1&amp;"?"&amp;R40, "Symbol")</f>
        <v>CLEV7</v>
      </c>
      <c r="R7" s="141">
        <f>RTD("cqg.rtd", ,"ContractData", Q7, $R$1,,"T")</f>
        <v>54.49</v>
      </c>
      <c r="S7" s="141">
        <f>RTD("cqg.rtd", ,"ContractData", Q7,$S$1,,"T")</f>
        <v>54.5</v>
      </c>
      <c r="T7" s="141">
        <f>RTD("cqg.rtd", ,"ContractData", Q7,$T$1,,"T")</f>
        <v>54.52</v>
      </c>
      <c r="U7" s="138">
        <f>RTD("cqg.rtd", ,"ContractData", "F."&amp;$Q$1&amp;"?6", $U$1,,"T")</f>
        <v>-0.03</v>
      </c>
      <c r="V7" s="135" t="str">
        <f>I2</f>
        <v>CLES12V</v>
      </c>
      <c r="W7" s="138" t="str">
        <f>RTD("cqg.rtd", ,"ContractData", V7, $W$1,,"T")</f>
        <v/>
      </c>
      <c r="X7" s="138" t="str">
        <f>RTD("cqg.rtd", ,"ContractData", V7, $X$1,,"T")</f>
        <v/>
      </c>
      <c r="Y7" s="138" t="str">
        <f>RTD("cqg.rtd", ,"ContractData",V7,$Y$1,,"T")</f>
        <v/>
      </c>
      <c r="Z7" s="138" t="str">
        <f>RTD("cqg.rtd", ,"ContractData", V7,$Z$1,,"T")</f>
        <v/>
      </c>
      <c r="AA7" s="138" t="e">
        <f t="shared" si="5"/>
        <v>#VALUE!</v>
      </c>
      <c r="AB7" s="138">
        <f t="shared" si="0"/>
        <v>54.510000000000005</v>
      </c>
      <c r="AC7" s="138">
        <f t="shared" si="10"/>
        <v>54.510000000000005</v>
      </c>
      <c r="AD7" s="138" t="str">
        <f t="shared" si="6"/>
        <v/>
      </c>
      <c r="AF7" s="134">
        <f t="shared" si="7"/>
        <v>54.510000000000005</v>
      </c>
      <c r="AG7" s="134" t="e">
        <f t="shared" si="11"/>
        <v>#N/A</v>
      </c>
      <c r="AH7" s="134" t="str">
        <f t="shared" si="8"/>
        <v>OCT</v>
      </c>
      <c r="AI7" s="134" t="str">
        <f>RIGHT(RTD("cqg.rtd",,"ContractData",V7,"LongDescription",,"T"),14)</f>
        <v>Oct 17, Oct 18</v>
      </c>
      <c r="AJ7" s="134">
        <f>RTD("cqg.rtd", ,"ContractData",Q7, "Settlement",,"T")</f>
        <v>54.550000000000004</v>
      </c>
      <c r="AK7" s="134">
        <f>RTD("cqg.rtd", ,"ContractData",V7, "Settlement",,"T")</f>
        <v>0.28999999999999998</v>
      </c>
      <c r="AL7" s="134">
        <f t="shared" si="9"/>
        <v>54.550000000000004</v>
      </c>
    </row>
    <row r="8" spans="1:38" x14ac:dyDescent="0.2">
      <c r="A8" s="133" t="str">
        <f t="shared" si="1"/>
        <v>CLEX7</v>
      </c>
      <c r="B8" s="133" t="str">
        <f>RTD("cqg.rtd", ,"ContractData",A8, "ContractMonth")</f>
        <v>NOV</v>
      </c>
      <c r="C8" s="139" t="str">
        <f t="shared" si="2"/>
        <v>X</v>
      </c>
      <c r="D8" s="134" t="str">
        <f t="shared" si="3"/>
        <v>CLES12X</v>
      </c>
      <c r="P8" s="135" t="str">
        <f t="shared" si="4"/>
        <v>X</v>
      </c>
      <c r="Q8" s="140" t="str">
        <f>RTD("cqg.rtd", ,"ContractData", $Q$1&amp;"?"&amp;R41, "Symbol")</f>
        <v>CLEX7</v>
      </c>
      <c r="R8" s="141">
        <f>RTD("cqg.rtd", ,"ContractData", Q8, $R$1,,"T")</f>
        <v>54.61</v>
      </c>
      <c r="S8" s="141">
        <f>RTD("cqg.rtd", ,"ContractData", Q8,$S$1,,"T")</f>
        <v>54.63</v>
      </c>
      <c r="T8" s="141">
        <f>RTD("cqg.rtd", ,"ContractData", Q8,$T$1,,"T")</f>
        <v>54.65</v>
      </c>
      <c r="U8" s="138">
        <f>RTD("cqg.rtd", ,"ContractData", "F."&amp;$Q$1&amp;"?7", $U$1,,"T")</f>
        <v>-0.02</v>
      </c>
      <c r="V8" s="135" t="str">
        <f>J2</f>
        <v>CLES12X</v>
      </c>
      <c r="W8" s="138" t="str">
        <f>RTD("cqg.rtd", ,"ContractData", V8, $W$1,,"T")</f>
        <v/>
      </c>
      <c r="X8" s="138" t="str">
        <f>RTD("cqg.rtd", ,"ContractData", V8, $X$1,,"T")</f>
        <v/>
      </c>
      <c r="Y8" s="138" t="str">
        <f>RTD("cqg.rtd", ,"ContractData",V8,$Y$1,,"T")</f>
        <v/>
      </c>
      <c r="Z8" s="138" t="str">
        <f>RTD("cqg.rtd", ,"ContractData", V8,$Z$1,,"T")</f>
        <v/>
      </c>
      <c r="AA8" s="138" t="e">
        <f t="shared" si="5"/>
        <v>#VALUE!</v>
      </c>
      <c r="AB8" s="138">
        <f t="shared" si="0"/>
        <v>54.64</v>
      </c>
      <c r="AC8" s="138">
        <f t="shared" si="10"/>
        <v>54.64</v>
      </c>
      <c r="AD8" s="138" t="str">
        <f t="shared" si="6"/>
        <v/>
      </c>
      <c r="AF8" s="134">
        <f t="shared" si="7"/>
        <v>54.64</v>
      </c>
      <c r="AG8" s="134" t="e">
        <f t="shared" si="11"/>
        <v>#N/A</v>
      </c>
      <c r="AH8" s="134" t="str">
        <f t="shared" si="8"/>
        <v>NOV</v>
      </c>
      <c r="AI8" s="134" t="str">
        <f>RIGHT(RTD("cqg.rtd",,"ContractData",V8,"LongDescription",,"T"),14)</f>
        <v>Nov 17, Nov 18</v>
      </c>
      <c r="AJ8" s="134">
        <f>RTD("cqg.rtd", ,"ContractData",Q8, "Settlement",,"T")</f>
        <v>54.67</v>
      </c>
      <c r="AK8" s="134">
        <f>RTD("cqg.rtd", ,"ContractData",V8, "Settlement",,"T")</f>
        <v>0.46</v>
      </c>
      <c r="AL8" s="134">
        <f t="shared" si="9"/>
        <v>54.67</v>
      </c>
    </row>
    <row r="9" spans="1:38" x14ac:dyDescent="0.2">
      <c r="A9" s="133" t="str">
        <f t="shared" si="1"/>
        <v>CLEZ7</v>
      </c>
      <c r="B9" s="133" t="str">
        <f>RTD("cqg.rtd", ,"ContractData",A9, "ContractMonth")</f>
        <v>DEC</v>
      </c>
      <c r="C9" s="139" t="str">
        <f t="shared" si="2"/>
        <v>Z</v>
      </c>
      <c r="D9" s="134" t="str">
        <f t="shared" si="3"/>
        <v>CLES12Z</v>
      </c>
      <c r="P9" s="135" t="str">
        <f t="shared" si="4"/>
        <v>Z</v>
      </c>
      <c r="Q9" s="140" t="str">
        <f>RTD("cqg.rtd", ,"ContractData", $Q$1&amp;"?"&amp;R42, "Symbol")</f>
        <v>CLEZ7</v>
      </c>
      <c r="R9" s="141">
        <f>RTD("cqg.rtd", ,"ContractData", Q9, $R$1,,"T")</f>
        <v>54.7</v>
      </c>
      <c r="S9" s="141">
        <f>RTD("cqg.rtd", ,"ContractData", Q9,$S$1,,"T")</f>
        <v>54.72</v>
      </c>
      <c r="T9" s="141">
        <f>RTD("cqg.rtd", ,"ContractData", Q9,$T$1,,"T")</f>
        <v>54.74</v>
      </c>
      <c r="U9" s="138">
        <f>RTD("cqg.rtd", ,"ContractData", "F."&amp;$Q$1&amp;"?8", $U$1,,"T")</f>
        <v>-0.01</v>
      </c>
      <c r="V9" s="135" t="str">
        <f>K2</f>
        <v>CLES12Z</v>
      </c>
      <c r="W9" s="138">
        <f>RTD("cqg.rtd", ,"ContractData", V9, $W$1,,"T")</f>
        <v>0.48</v>
      </c>
      <c r="X9" s="138">
        <f>RTD("cqg.rtd", ,"ContractData", V9, $X$1,,"T")</f>
        <v>-0.11</v>
      </c>
      <c r="Y9" s="138">
        <f>RTD("cqg.rtd", ,"ContractData",V9,$Y$1,,"T")</f>
        <v>0.47000000000000003</v>
      </c>
      <c r="Z9" s="138">
        <f>RTD("cqg.rtd", ,"ContractData", V9,$Z$1,,"T")</f>
        <v>0.49</v>
      </c>
      <c r="AA9" s="138">
        <f t="shared" si="5"/>
        <v>0.48</v>
      </c>
      <c r="AB9" s="138">
        <f t="shared" si="0"/>
        <v>54.730000000000004</v>
      </c>
      <c r="AC9" s="138">
        <f t="shared" si="10"/>
        <v>54.730000000000004</v>
      </c>
      <c r="AD9" s="138">
        <f t="shared" si="6"/>
        <v>0.48</v>
      </c>
      <c r="AF9" s="134">
        <f t="shared" si="7"/>
        <v>54.730000000000004</v>
      </c>
      <c r="AG9" s="134">
        <f t="shared" si="11"/>
        <v>0.48</v>
      </c>
      <c r="AH9" s="134" t="str">
        <f t="shared" si="8"/>
        <v>DEC</v>
      </c>
      <c r="AI9" s="134" t="str">
        <f>RIGHT(RTD("cqg.rtd",,"ContractData",V9,"LongDescription",,"T"),14)</f>
        <v>Dec 17, Dec 18</v>
      </c>
      <c r="AJ9" s="134">
        <f>RTD("cqg.rtd", ,"ContractData",Q9, "Settlement",,"T")</f>
        <v>54.75</v>
      </c>
      <c r="AK9" s="134">
        <f>RTD("cqg.rtd", ,"ContractData",V9, "Settlement",,"T")</f>
        <v>0.57999999999999996</v>
      </c>
      <c r="AL9" s="134">
        <f t="shared" si="9"/>
        <v>54.75</v>
      </c>
    </row>
    <row r="10" spans="1:38" x14ac:dyDescent="0.2">
      <c r="A10" s="133" t="str">
        <f t="shared" si="1"/>
        <v>CLEF8</v>
      </c>
      <c r="B10" s="133" t="str">
        <f>RTD("cqg.rtd", ,"ContractData",A10, "ContractMonth")</f>
        <v>JAN</v>
      </c>
      <c r="C10" s="139" t="str">
        <f t="shared" si="2"/>
        <v>F</v>
      </c>
      <c r="D10" s="134" t="str">
        <f t="shared" si="3"/>
        <v>CLES12F</v>
      </c>
      <c r="P10" s="135" t="str">
        <f t="shared" si="4"/>
        <v>F</v>
      </c>
      <c r="Q10" s="140" t="str">
        <f>RTD("cqg.rtd", ,"ContractData", $Q$1&amp;"?"&amp;R43, "Symbol")</f>
        <v>CLEF8</v>
      </c>
      <c r="R10" s="141">
        <f>RTD("cqg.rtd", ,"ContractData", Q10, $R$1,,"T")</f>
        <v>54.69</v>
      </c>
      <c r="S10" s="141">
        <f>RTD("cqg.rtd", ,"ContractData", Q10,$S$1,,"T")</f>
        <v>54.78</v>
      </c>
      <c r="T10" s="141">
        <f>RTD("cqg.rtd", ,"ContractData", Q10,$T$1,,"T")</f>
        <v>54.800000000000004</v>
      </c>
      <c r="U10" s="138">
        <f>RTD("cqg.rtd", ,"ContractData", "F."&amp;$Q$1&amp;"?9", $U$1,,"T")</f>
        <v>0</v>
      </c>
      <c r="V10" s="135" t="str">
        <f>L2</f>
        <v>CLES12F</v>
      </c>
      <c r="W10" s="138" t="str">
        <f>RTD("cqg.rtd", ,"ContractData", V10, $W$1,,"T")</f>
        <v/>
      </c>
      <c r="X10" s="138" t="str">
        <f>RTD("cqg.rtd", ,"ContractData", V10, $X$1,,"T")</f>
        <v/>
      </c>
      <c r="Y10" s="138" t="str">
        <f>RTD("cqg.rtd", ,"ContractData",V10,$Y$1,,"T")</f>
        <v/>
      </c>
      <c r="Z10" s="138" t="str">
        <f>RTD("cqg.rtd", ,"ContractData", V10,$Z$1,,"T")</f>
        <v/>
      </c>
      <c r="AA10" s="138" t="e">
        <f t="shared" si="5"/>
        <v>#VALUE!</v>
      </c>
      <c r="AB10" s="138">
        <f t="shared" si="0"/>
        <v>54.790000000000006</v>
      </c>
      <c r="AC10" s="138">
        <f t="shared" si="10"/>
        <v>54.790000000000006</v>
      </c>
      <c r="AD10" s="138" t="str">
        <f t="shared" si="6"/>
        <v/>
      </c>
      <c r="AF10" s="134">
        <f t="shared" si="7"/>
        <v>54.790000000000006</v>
      </c>
      <c r="AG10" s="134" t="e">
        <f t="shared" si="11"/>
        <v>#N/A</v>
      </c>
      <c r="AH10" s="134" t="str">
        <f t="shared" si="8"/>
        <v>JAN</v>
      </c>
      <c r="AI10" s="134" t="str">
        <f>RIGHT(RTD("cqg.rtd",,"ContractData",V10,"LongDescription",,"T"),14)</f>
        <v>Jan 18, Jan 19</v>
      </c>
      <c r="AJ10" s="134">
        <f>RTD("cqg.rtd", ,"ContractData",Q10, "Settlement",,"T")</f>
        <v>54.800000000000004</v>
      </c>
      <c r="AK10" s="134">
        <f>RTD("cqg.rtd", ,"ContractData",V10, "Settlement",,"T")</f>
        <v>0.72</v>
      </c>
      <c r="AL10" s="134">
        <f t="shared" si="9"/>
        <v>54.800000000000004</v>
      </c>
    </row>
    <row r="11" spans="1:38" x14ac:dyDescent="0.2">
      <c r="A11" s="133" t="str">
        <f t="shared" si="1"/>
        <v>CLEG8</v>
      </c>
      <c r="B11" s="133" t="str">
        <f>RTD("cqg.rtd", ,"ContractData",A11, "ContractMonth")</f>
        <v>FEB</v>
      </c>
      <c r="C11" s="139" t="str">
        <f t="shared" si="2"/>
        <v>G</v>
      </c>
      <c r="D11" s="134" t="str">
        <f t="shared" si="3"/>
        <v>CLES12G</v>
      </c>
      <c r="P11" s="135" t="str">
        <f t="shared" si="4"/>
        <v>G</v>
      </c>
      <c r="Q11" s="140" t="str">
        <f>RTD("cqg.rtd", ,"ContractData", $Q$1&amp;"?"&amp;R44, "Symbol")</f>
        <v>CLEG8</v>
      </c>
      <c r="R11" s="141">
        <f>RTD("cqg.rtd", ,"ContractData", Q11, $R$1,,"T")</f>
        <v>54.75</v>
      </c>
      <c r="S11" s="141">
        <f>RTD("cqg.rtd", ,"ContractData", Q11,$S$1,,"T")</f>
        <v>54.79</v>
      </c>
      <c r="T11" s="141">
        <f>RTD("cqg.rtd", ,"ContractData", Q11,$T$1,,"T")</f>
        <v>54.82</v>
      </c>
      <c r="U11" s="138">
        <f>RTD("cqg.rtd", ,"ContractData", "F."&amp;$Q$1&amp;"?10", $U$1,,"T")</f>
        <v>0.02</v>
      </c>
      <c r="V11" s="135" t="str">
        <f>M2</f>
        <v>CLES12G</v>
      </c>
      <c r="W11" s="138" t="str">
        <f>RTD("cqg.rtd", ,"ContractData", V11, $W$1,,"T")</f>
        <v/>
      </c>
      <c r="X11" s="138" t="str">
        <f>RTD("cqg.rtd", ,"ContractData", V11, $X$1,,"T")</f>
        <v/>
      </c>
      <c r="Y11" s="138" t="str">
        <f>RTD("cqg.rtd", ,"ContractData",V11,$Y$1,,"T")</f>
        <v/>
      </c>
      <c r="Z11" s="138" t="str">
        <f>RTD("cqg.rtd", ,"ContractData", V11,$Z$1,,"T")</f>
        <v/>
      </c>
      <c r="AA11" s="138" t="e">
        <f t="shared" si="5"/>
        <v>#VALUE!</v>
      </c>
      <c r="AB11" s="138">
        <f t="shared" si="0"/>
        <v>54.805</v>
      </c>
      <c r="AC11" s="138">
        <f t="shared" si="10"/>
        <v>54.805</v>
      </c>
      <c r="AD11" s="138" t="str">
        <f t="shared" si="6"/>
        <v/>
      </c>
      <c r="AF11" s="134">
        <f t="shared" si="7"/>
        <v>54.805</v>
      </c>
      <c r="AG11" s="134" t="e">
        <f t="shared" si="11"/>
        <v>#N/A</v>
      </c>
      <c r="AH11" s="134" t="str">
        <f t="shared" si="8"/>
        <v>FEB</v>
      </c>
      <c r="AI11" s="134" t="str">
        <f>RIGHT(RTD("cqg.rtd",,"ContractData",V11,"LongDescription",,"T"),14)</f>
        <v>Feb 18, Feb 19</v>
      </c>
      <c r="AJ11" s="134">
        <f>RTD("cqg.rtd", ,"ContractData",Q11, "Settlement",,"T")</f>
        <v>54.800000000000004</v>
      </c>
      <c r="AK11" s="134">
        <f>RTD("cqg.rtd", ,"ContractData",V11, "Settlement",,"T")</f>
        <v>0.79</v>
      </c>
      <c r="AL11" s="134">
        <f t="shared" si="9"/>
        <v>54.800000000000004</v>
      </c>
    </row>
    <row r="12" spans="1:38" x14ac:dyDescent="0.2">
      <c r="A12" s="133" t="str">
        <f t="shared" si="1"/>
        <v>CLEH8</v>
      </c>
      <c r="B12" s="133" t="str">
        <f>RTD("cqg.rtd", ,"ContractData",A12, "ContractMonth")</f>
        <v>MAR</v>
      </c>
      <c r="C12" s="139" t="str">
        <f t="shared" si="2"/>
        <v>H</v>
      </c>
      <c r="D12" s="134" t="str">
        <f t="shared" si="3"/>
        <v>CLES12H</v>
      </c>
      <c r="P12" s="135" t="str">
        <f t="shared" si="4"/>
        <v>H</v>
      </c>
      <c r="Q12" s="140" t="str">
        <f>RTD("cqg.rtd", ,"ContractData", $Q$1&amp;"?"&amp;R45, "Symbol")</f>
        <v>CLEH8</v>
      </c>
      <c r="R12" s="141">
        <f>RTD("cqg.rtd", ,"ContractData", Q12, $R$1,,"T")</f>
        <v>54.78</v>
      </c>
      <c r="S12" s="141">
        <f>RTD("cqg.rtd", ,"ContractData", Q12,$S$1,,"T")</f>
        <v>54.78</v>
      </c>
      <c r="T12" s="141">
        <f>RTD("cqg.rtd", ,"ContractData", Q12,$T$1,,"T")</f>
        <v>54.81</v>
      </c>
      <c r="U12" s="138">
        <f>RTD("cqg.rtd", ,"ContractData", "F."&amp;$Q$1&amp;"?11",$U$1,,"T")</f>
        <v>0.04</v>
      </c>
      <c r="V12" s="135" t="str">
        <f>N2</f>
        <v>CLES12H</v>
      </c>
      <c r="W12" s="138" t="str">
        <f>RTD("cqg.rtd", ,"ContractData", V12, $W$1,,"T")</f>
        <v/>
      </c>
      <c r="X12" s="138" t="str">
        <f>RTD("cqg.rtd", ,"ContractData", V12, $X$1,,"T")</f>
        <v/>
      </c>
      <c r="Y12" s="138" t="str">
        <f>RTD("cqg.rtd", ,"ContractData",V12,$Y$1,,"T")</f>
        <v/>
      </c>
      <c r="Z12" s="138" t="str">
        <f>RTD("cqg.rtd", ,"ContractData", V12,$Z$1,,"T")</f>
        <v/>
      </c>
      <c r="AA12" s="138" t="e">
        <f t="shared" si="5"/>
        <v>#VALUE!</v>
      </c>
      <c r="AB12" s="138">
        <f t="shared" si="0"/>
        <v>54.78</v>
      </c>
      <c r="AC12" s="138">
        <f t="shared" si="10"/>
        <v>54.78</v>
      </c>
      <c r="AD12" s="138" t="str">
        <f t="shared" si="6"/>
        <v/>
      </c>
      <c r="AF12" s="134">
        <f t="shared" si="7"/>
        <v>54.78</v>
      </c>
      <c r="AG12" s="134" t="e">
        <f t="shared" si="11"/>
        <v>#N/A</v>
      </c>
      <c r="AH12" s="134" t="str">
        <f t="shared" si="8"/>
        <v>MAR</v>
      </c>
      <c r="AI12" s="134" t="str">
        <f>RIGHT(RTD("cqg.rtd",,"ContractData",V12,"LongDescription",,"T"),14)</f>
        <v>Mar 18, Mar 19</v>
      </c>
      <c r="AJ12" s="134">
        <f>RTD("cqg.rtd", ,"ContractData",Q12, "Settlement",,"T")</f>
        <v>54.77</v>
      </c>
      <c r="AK12" s="134">
        <f>RTD("cqg.rtd", ,"ContractData",V12, "Settlement",,"T")</f>
        <v>0.82000000000000006</v>
      </c>
      <c r="AL12" s="134">
        <f t="shared" si="9"/>
        <v>54.77</v>
      </c>
    </row>
    <row r="13" spans="1:38" x14ac:dyDescent="0.2">
      <c r="A13" s="133" t="str">
        <f t="shared" si="1"/>
        <v>CLEJ8</v>
      </c>
      <c r="B13" s="133" t="str">
        <f>RTD("cqg.rtd", ,"ContractData",A13, "ContractMonth")</f>
        <v>APR</v>
      </c>
      <c r="C13" s="139" t="str">
        <f t="shared" si="2"/>
        <v>J</v>
      </c>
      <c r="D13" s="134" t="str">
        <f t="shared" si="3"/>
        <v>CLES12J</v>
      </c>
      <c r="P13" s="135" t="str">
        <f t="shared" si="4"/>
        <v>J</v>
      </c>
      <c r="Q13" s="140" t="str">
        <f>RTD("cqg.rtd", ,"ContractData", $Q$1&amp;"?"&amp;R46, "Symbol")</f>
        <v>CLEJ8</v>
      </c>
      <c r="R13" s="141" t="str">
        <f>RTD("cqg.rtd", ,"ContractData", Q13, $R$1,,"T")</f>
        <v/>
      </c>
      <c r="S13" s="141">
        <f>RTD("cqg.rtd", ,"ContractData", Q13,$S$1,,"T")</f>
        <v>54.730000000000004</v>
      </c>
      <c r="T13" s="141">
        <f>RTD("cqg.rtd", ,"ContractData", Q13,$T$1,,"T")</f>
        <v>54.77</v>
      </c>
      <c r="U13" s="138">
        <f>RTD("cqg.rtd", ,"ContractData", "F."&amp;$Q$1&amp;"?12",$U$1,,"T")</f>
        <v>0.01</v>
      </c>
      <c r="V13" s="135" t="str">
        <f>O2</f>
        <v>CLES12J</v>
      </c>
      <c r="W13" s="138" t="str">
        <f>RTD("cqg.rtd", ,"ContractData", V13, $W$1,,"T")</f>
        <v/>
      </c>
      <c r="X13" s="138" t="str">
        <f>RTD("cqg.rtd", ,"ContractData", V13, $X$1,,"T")</f>
        <v/>
      </c>
      <c r="Y13" s="138" t="str">
        <f>RTD("cqg.rtd", ,"ContractData",V13,$Y$1,,"T")</f>
        <v/>
      </c>
      <c r="Z13" s="138" t="str">
        <f>RTD("cqg.rtd", ,"ContractData", V13,$Z$1,,"T")</f>
        <v/>
      </c>
      <c r="AA13" s="138" t="e">
        <f t="shared" si="5"/>
        <v>#VALUE!</v>
      </c>
      <c r="AB13" s="138">
        <f t="shared" si="0"/>
        <v>54.75</v>
      </c>
      <c r="AC13" s="138">
        <f t="shared" si="10"/>
        <v>54.75</v>
      </c>
      <c r="AD13" s="138" t="str">
        <f t="shared" si="6"/>
        <v/>
      </c>
      <c r="AF13" s="134">
        <f t="shared" si="7"/>
        <v>54.75</v>
      </c>
      <c r="AG13" s="134" t="e">
        <f t="shared" si="11"/>
        <v>#N/A</v>
      </c>
      <c r="AH13" s="134" t="str">
        <f t="shared" si="8"/>
        <v>APR</v>
      </c>
      <c r="AI13" s="134" t="str">
        <f>RIGHT(RTD("cqg.rtd",,"ContractData",V13,"LongDescription",,"T"),14)</f>
        <v>Apr 18, Apr 19</v>
      </c>
      <c r="AJ13" s="134">
        <f>RTD("cqg.rtd", ,"ContractData",Q13, "Settlement",,"T")</f>
        <v>54.72</v>
      </c>
      <c r="AK13" s="134">
        <f>RTD("cqg.rtd", ,"ContractData",V13, "Settlement",,"T")</f>
        <v>0.82000000000000006</v>
      </c>
      <c r="AL13" s="134">
        <f t="shared" si="9"/>
        <v>54.72</v>
      </c>
    </row>
    <row r="14" spans="1:38" x14ac:dyDescent="0.2"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</row>
    <row r="15" spans="1:38" x14ac:dyDescent="0.2">
      <c r="P15" s="135"/>
      <c r="Q15" s="135"/>
      <c r="R15" s="135"/>
      <c r="S15" s="135"/>
      <c r="T15" s="135"/>
      <c r="U15" s="135"/>
    </row>
    <row r="17" spans="20:29" x14ac:dyDescent="0.2">
      <c r="AB17" s="142"/>
      <c r="AC17" s="142"/>
    </row>
    <row r="18" spans="20:29" x14ac:dyDescent="0.2">
      <c r="AB18" s="142"/>
      <c r="AC18" s="142"/>
    </row>
    <row r="19" spans="20:29" x14ac:dyDescent="0.2">
      <c r="AB19" s="142"/>
      <c r="AC19" s="142"/>
    </row>
    <row r="20" spans="20:29" x14ac:dyDescent="0.2">
      <c r="U20" s="143"/>
      <c r="V20" s="143"/>
      <c r="AB20" s="142"/>
      <c r="AC20" s="142"/>
    </row>
    <row r="21" spans="20:29" x14ac:dyDescent="0.2">
      <c r="T21" s="142"/>
      <c r="U21" s="142"/>
      <c r="V21" s="142"/>
      <c r="X21" s="142"/>
      <c r="Y21" s="142"/>
      <c r="Z21" s="142"/>
      <c r="AB21" s="142"/>
      <c r="AC21" s="142"/>
    </row>
    <row r="22" spans="20:29" x14ac:dyDescent="0.2">
      <c r="T22" s="142"/>
      <c r="U22" s="142"/>
      <c r="V22" s="142"/>
      <c r="X22" s="142"/>
      <c r="Y22" s="142"/>
      <c r="Z22" s="142"/>
      <c r="AB22" s="142"/>
      <c r="AC22" s="142"/>
    </row>
    <row r="23" spans="20:29" x14ac:dyDescent="0.2">
      <c r="T23" s="142"/>
      <c r="U23" s="142"/>
      <c r="V23" s="142"/>
      <c r="X23" s="142"/>
      <c r="Y23" s="142"/>
      <c r="Z23" s="142"/>
      <c r="AB23" s="142"/>
      <c r="AC23" s="142"/>
    </row>
    <row r="24" spans="20:29" x14ac:dyDescent="0.2">
      <c r="T24" s="142"/>
      <c r="U24" s="142"/>
      <c r="V24" s="142"/>
      <c r="X24" s="142"/>
      <c r="Y24" s="142"/>
      <c r="Z24" s="142"/>
      <c r="AB24" s="142"/>
      <c r="AC24" s="142"/>
    </row>
    <row r="25" spans="20:29" x14ac:dyDescent="0.2">
      <c r="T25" s="142"/>
      <c r="U25" s="142"/>
      <c r="V25" s="142"/>
      <c r="X25" s="142"/>
      <c r="Y25" s="142"/>
      <c r="Z25" s="142"/>
    </row>
    <row r="26" spans="20:29" x14ac:dyDescent="0.2">
      <c r="T26" s="142"/>
      <c r="U26" s="142"/>
      <c r="V26" s="142"/>
      <c r="X26" s="142"/>
      <c r="Y26" s="142"/>
      <c r="Z26" s="142"/>
    </row>
    <row r="27" spans="20:29" x14ac:dyDescent="0.2">
      <c r="T27" s="142"/>
      <c r="U27" s="142"/>
      <c r="V27" s="142"/>
      <c r="X27" s="142"/>
      <c r="Y27" s="142"/>
      <c r="Z27" s="142"/>
    </row>
    <row r="28" spans="20:29" x14ac:dyDescent="0.2">
      <c r="T28" s="142"/>
      <c r="U28" s="142"/>
      <c r="V28" s="142"/>
      <c r="X28" s="142"/>
      <c r="Y28" s="142"/>
      <c r="Z28" s="142"/>
    </row>
    <row r="29" spans="20:29" x14ac:dyDescent="0.2">
      <c r="T29" s="142"/>
      <c r="U29" s="142"/>
      <c r="V29" s="142"/>
      <c r="X29" s="142"/>
      <c r="Y29" s="142"/>
      <c r="Z29" s="142"/>
    </row>
    <row r="30" spans="20:29" x14ac:dyDescent="0.2">
      <c r="T30" s="142"/>
      <c r="U30" s="142"/>
      <c r="V30" s="142"/>
      <c r="X30" s="142"/>
      <c r="Y30" s="142"/>
      <c r="Z30" s="142"/>
    </row>
    <row r="31" spans="20:29" x14ac:dyDescent="0.2">
      <c r="T31" s="142"/>
      <c r="U31" s="142"/>
      <c r="V31" s="142"/>
      <c r="X31" s="142"/>
      <c r="Y31" s="142"/>
      <c r="Z31" s="142"/>
    </row>
    <row r="32" spans="20:29" x14ac:dyDescent="0.2">
      <c r="T32" s="142"/>
      <c r="U32" s="142"/>
      <c r="V32" s="142"/>
      <c r="X32" s="142"/>
      <c r="Y32" s="142"/>
      <c r="Z32" s="142"/>
    </row>
    <row r="33" spans="18:26" x14ac:dyDescent="0.2">
      <c r="T33" s="142"/>
      <c r="U33" s="142"/>
      <c r="V33" s="142"/>
    </row>
    <row r="34" spans="18:26" x14ac:dyDescent="0.2">
      <c r="R34" s="134" t="s">
        <v>6</v>
      </c>
      <c r="T34" s="142">
        <f>IF(RTD("cqg.rtd",,"StudyData",CLEDisplay!A109,  "Bar",, "Close", "D",,,,,,"T")="",NA(),RTD("cqg.rtd",,"StudyData",CLEDisplay!A109,  "Bar",, "Close", "D",,,,,,"T"))</f>
        <v>-0.09</v>
      </c>
      <c r="U34" s="142">
        <f xml:space="preserve"> RTD("cqg.rtd",,"StudyData",CLEDisplay!A109,  "Bar",, "Close", "D","-1",,,,,"T")</f>
        <v>-0.09</v>
      </c>
      <c r="V34" s="142" t="str">
        <f>CLEDisplay!K106</f>
        <v>May 17, Jun 17, Jul 17</v>
      </c>
      <c r="X34" s="142"/>
      <c r="Y34" s="142"/>
      <c r="Z34" s="134" t="s">
        <v>20</v>
      </c>
    </row>
    <row r="35" spans="18:26" x14ac:dyDescent="0.2">
      <c r="R35" s="134">
        <f>IF(RTD("cqg.rtd", ,"ContractData",Q1&amp;"?", "ContractMonth")=RTD("cqg.rtd", ,"ContractData",Q1&amp;"?1", "ContractMonth"),1,2)</f>
        <v>1</v>
      </c>
      <c r="S35" s="134" t="str">
        <f>RTD("cqg.rtd",,"ContractData",Q1&amp;"?1", "Symbol")</f>
        <v>CLEK7</v>
      </c>
      <c r="T35" s="142" t="e">
        <f>IF(RTD("cqg.rtd",,"StudyData",CLEDisplay!A110,  "Bar",, "Close", "D",,,,,,"T")="",NA(),RTD("cqg.rtd",,"StudyData",CLEDisplay!A110,  "Bar",, "Close", "D",,,,,,"T"))</f>
        <v>#N/A</v>
      </c>
      <c r="U35" s="142">
        <f xml:space="preserve"> RTD("cqg.rtd",,"StudyData",CLEDisplay!A110,  "Bar",, "Close", "D","-1",,,,,"T")</f>
        <v>-0.08</v>
      </c>
      <c r="V35" s="142" t="str">
        <f>CLEDisplay!L106</f>
        <v>Jun 17, Jul 17, Aug 17</v>
      </c>
      <c r="X35" s="142"/>
      <c r="Y35" s="142"/>
      <c r="Z35" s="134" t="s">
        <v>21</v>
      </c>
    </row>
    <row r="36" spans="18:26" x14ac:dyDescent="0.2">
      <c r="R36" s="134">
        <f>R35+1</f>
        <v>2</v>
      </c>
      <c r="S36" s="134" t="str">
        <f>RTD("cqg.rtd",,"ContractData",Q1&amp;"?2", "Symbol")</f>
        <v>CLEM7</v>
      </c>
      <c r="T36" s="142">
        <f>IF(RTD("cqg.rtd",,"StudyData",CLEDisplay!A111,  "Bar",, "Close", "D",,,,,,"T")="",NA(),RTD("cqg.rtd",,"StudyData",CLEDisplay!A111,  "Bar",, "Close", "D",,,,,,"T"))</f>
        <v>-0.04</v>
      </c>
      <c r="U36" s="142">
        <f xml:space="preserve"> RTD("cqg.rtd",,"StudyData",CLEDisplay!A111,  "Bar",, "Close", "D","-1",,,,,"T")</f>
        <v>-0.04</v>
      </c>
      <c r="V36" s="142" t="str">
        <f>CLEDisplay!M106</f>
        <v>Jul 17, Aug 17, Sep 17</v>
      </c>
      <c r="X36" s="142"/>
      <c r="Y36" s="142"/>
      <c r="Z36" s="134" t="s">
        <v>22</v>
      </c>
    </row>
    <row r="37" spans="18:26" x14ac:dyDescent="0.2">
      <c r="R37" s="134">
        <f t="shared" ref="R37:R46" si="12">R36+1</f>
        <v>3</v>
      </c>
      <c r="T37" s="142">
        <f>IF(RTD("cqg.rtd",,"StudyData",CLEDisplay!A112,  "Bar",, "Close", "D",,,,,,"T")="",NA(),RTD("cqg.rtd",,"StudyData",CLEDisplay!A112,  "Bar",, "Close", "D",,,,,,"T"))</f>
        <v>-0.05</v>
      </c>
      <c r="U37" s="142">
        <f xml:space="preserve"> RTD("cqg.rtd",,"StudyData",CLEDisplay!A112,  "Bar",, "Close", "D","-1",,,,,"T")</f>
        <v>-0.05</v>
      </c>
      <c r="V37" s="142" t="str">
        <f>CLEDisplay!N106</f>
        <v>Aug 17, Sep 17, Oct 17</v>
      </c>
      <c r="X37" s="142"/>
      <c r="Y37" s="142"/>
      <c r="Z37" s="134" t="s">
        <v>23</v>
      </c>
    </row>
    <row r="38" spans="18:26" x14ac:dyDescent="0.2">
      <c r="R38" s="134">
        <f t="shared" si="12"/>
        <v>4</v>
      </c>
      <c r="T38" s="142">
        <f>IF(RTD("cqg.rtd",,"StudyData",CLEDisplay!A113,  "Bar",, "Close", "D",,,,,,"T")="",NA(),RTD("cqg.rtd",,"StudyData",CLEDisplay!A113,  "Bar",, "Close", "D",,,,,,"T"))</f>
        <v>-0.04</v>
      </c>
      <c r="U38" s="142">
        <f xml:space="preserve"> RTD("cqg.rtd",,"StudyData",CLEDisplay!A113,  "Bar",, "Close", "D","-1",,,,,"T")</f>
        <v>-0.04</v>
      </c>
      <c r="V38" s="142" t="str">
        <f>CLEDisplay!O106</f>
        <v>Sep 17, Oct 17, Nov 17</v>
      </c>
      <c r="X38" s="142"/>
      <c r="Y38" s="142"/>
      <c r="Z38" s="134" t="s">
        <v>24</v>
      </c>
    </row>
    <row r="39" spans="18:26" x14ac:dyDescent="0.2">
      <c r="R39" s="134">
        <f t="shared" si="12"/>
        <v>5</v>
      </c>
      <c r="T39" s="142" t="e">
        <f>IF(RTD("cqg.rtd",,"StudyData",CLEDisplay!A114,  "Bar",, "Close", "D",,,,,,"T")="",NA(),RTD("cqg.rtd",,"StudyData",CLEDisplay!A114,  "Bar",, "Close", "D",,,,,,"T"))</f>
        <v>#N/A</v>
      </c>
      <c r="U39" s="142">
        <f xml:space="preserve"> RTD("cqg.rtd",,"StudyData",CLEDisplay!A114,  "Bar",, "Close", "D","-1",,,,,"T")</f>
        <v>-0.03</v>
      </c>
      <c r="V39" s="142" t="str">
        <f>CLEDisplay!P106</f>
        <v>Oct 17, Nov 17, Dec 17</v>
      </c>
      <c r="X39" s="142"/>
      <c r="Y39" s="142"/>
      <c r="Z39" s="134" t="s">
        <v>25</v>
      </c>
    </row>
    <row r="40" spans="18:26" x14ac:dyDescent="0.2">
      <c r="R40" s="134">
        <f t="shared" si="12"/>
        <v>6</v>
      </c>
      <c r="T40" s="142">
        <f>IF(RTD("cqg.rtd",,"StudyData",CLEDisplay!A115,  "Bar",, "Close", "D",,,,,,"T")="",NA(),RTD("cqg.rtd",,"StudyData",CLEDisplay!A115,  "Bar",, "Close", "D",,,,,,"T"))</f>
        <v>-0.03</v>
      </c>
      <c r="U40" s="142">
        <f xml:space="preserve"> RTD("cqg.rtd",,"StudyData",CLEDisplay!A115,  "Bar",, "Close", "D","-1",,,,,"T")</f>
        <v>-0.03</v>
      </c>
      <c r="V40" s="142" t="str">
        <f>CLEDisplay!Q106</f>
        <v>Nov 17, Dec 17, Jan 18</v>
      </c>
      <c r="X40" s="142"/>
      <c r="Y40" s="142"/>
      <c r="Z40" s="134" t="s">
        <v>26</v>
      </c>
    </row>
    <row r="41" spans="18:26" x14ac:dyDescent="0.2">
      <c r="R41" s="134">
        <f t="shared" si="12"/>
        <v>7</v>
      </c>
      <c r="T41" s="142">
        <f>IF(RTD("cqg.rtd",,"StudyData",CLEDisplay!A116,  "Bar",, "Close", "D",,,,,,"T")="",NA(),RTD("cqg.rtd",,"StudyData",CLEDisplay!A116,  "Bar",, "Close", "D",,,,,,"T"))</f>
        <v>-0.03</v>
      </c>
      <c r="U41" s="142">
        <f xml:space="preserve"> RTD("cqg.rtd",,"StudyData",CLEDisplay!A116,  "Bar",, "Close", "D","-1",,,,,"T")</f>
        <v>-0.03</v>
      </c>
      <c r="V41" s="142" t="str">
        <f>CLEDisplay!R106</f>
        <v>Nov 17, Dec 17, Jan 18</v>
      </c>
      <c r="X41" s="142"/>
      <c r="Y41" s="142"/>
      <c r="Z41" s="134" t="s">
        <v>27</v>
      </c>
    </row>
    <row r="42" spans="18:26" x14ac:dyDescent="0.2">
      <c r="R42" s="134">
        <f t="shared" si="12"/>
        <v>8</v>
      </c>
      <c r="T42" s="142">
        <f>IF(RTD("cqg.rtd",,"StudyData",CLEDisplay!A117,  "Bar",, "Close", "D",,,,,,"T")="",NA(),RTD("cqg.rtd",,"StudyData",CLEDisplay!A117,  "Bar",, "Close", "D",,,,,,"T"))</f>
        <v>-0.05</v>
      </c>
      <c r="U42" s="142">
        <f xml:space="preserve"> RTD("cqg.rtd",,"StudyData",CLEDisplay!A117,  "Bar",, "Close", "D","-1",,,,,"T")</f>
        <v>-0.05</v>
      </c>
      <c r="V42" s="142" t="str">
        <f>CLEDisplay!S106</f>
        <v>Dec 17, Jan 18, Feb 18</v>
      </c>
      <c r="X42" s="142"/>
      <c r="Y42" s="142"/>
      <c r="Z42" s="134" t="s">
        <v>28</v>
      </c>
    </row>
    <row r="43" spans="18:26" x14ac:dyDescent="0.2">
      <c r="R43" s="134">
        <f t="shared" si="12"/>
        <v>9</v>
      </c>
      <c r="T43" s="142" t="e">
        <f>IF(RTD("cqg.rtd",,"StudyData",CLEDisplay!A118,  "Bar",, "Close", "D",,,,,,"T")="",NA(),RTD("cqg.rtd",,"StudyData",CLEDisplay!A118,  "Bar",, "Close", "D",,,,,,"T"))</f>
        <v>#N/A</v>
      </c>
      <c r="U43" s="142">
        <f xml:space="preserve"> RTD("cqg.rtd",,"StudyData",CLEDisplay!A118,  "Bar",, "Close", "D","-1",,,,,"T")</f>
        <v>-0.03</v>
      </c>
      <c r="V43" s="142" t="str">
        <f>CLEDisplay!T106</f>
        <v>Jan 18, Feb 18, Mar 18</v>
      </c>
      <c r="X43" s="142"/>
      <c r="Y43" s="142"/>
      <c r="Z43" s="134" t="s">
        <v>29</v>
      </c>
    </row>
    <row r="44" spans="18:26" x14ac:dyDescent="0.2">
      <c r="R44" s="134">
        <f t="shared" si="12"/>
        <v>10</v>
      </c>
      <c r="T44" s="142">
        <f>IF(RTD("cqg.rtd",,"StudyData",CLEDisplay!A119,  "Bar",, "Close", "D",,,,,,"T")="",NA(),RTD("cqg.rtd",,"StudyData",CLEDisplay!A119,  "Bar",, "Close", "D",,,,,,"T"))</f>
        <v>-0.03</v>
      </c>
      <c r="U44" s="142">
        <f xml:space="preserve"> RTD("cqg.rtd",,"StudyData",CLEDisplay!A119,  "Bar",, "Close", "D","-1",,,,,"T")</f>
        <v>-0.02</v>
      </c>
      <c r="V44" s="142" t="str">
        <f>CLEDisplay!U106</f>
        <v>Feb 18, Mar 18, Apr 18</v>
      </c>
    </row>
    <row r="45" spans="18:26" x14ac:dyDescent="0.2">
      <c r="R45" s="134">
        <f t="shared" si="12"/>
        <v>11</v>
      </c>
    </row>
    <row r="46" spans="18:26" x14ac:dyDescent="0.2">
      <c r="R46" s="134">
        <f t="shared" si="12"/>
        <v>12</v>
      </c>
      <c r="Z46" s="142"/>
    </row>
  </sheetData>
  <sheetProtection algorithmName="SHA-512" hashValue="6xGlc8/jMoenAh9iQR/oqmJ3RI38107GlhqvqyXxpDRny2M2PE42C0fMQUNuLqX3T7WkYZ53JGJG0x8c6AsZ6g==" saltValue="T83pz3qyVNtgxkNaoB5Gu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CLEDisplay</vt:lpstr>
      <vt:lpstr>CLE</vt:lpstr>
      <vt:lpstr>CLE2</vt:lpstr>
      <vt:lpstr>CLE3</vt:lpstr>
      <vt:lpstr>CLE4</vt:lpstr>
      <vt:lpstr>CLE5</vt:lpstr>
    </vt:vector>
  </TitlesOfParts>
  <Company>CQG,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2017-04-17T13:52:49Z</dcterms:modified>
</cp:coreProperties>
</file>